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C:\Users\YULIED.PENARANDA.SDA\Desktop\2022\10-OCTUBRE\PLAN DE ACCION\PLAN DE ACCIÓN SEPT. 2022\"/>
    </mc:Choice>
  </mc:AlternateContent>
  <xr:revisionPtr revIDLastSave="0" documentId="13_ncr:1_{26C7BF00-FA66-4E8F-A862-05119AD6E595}" xr6:coauthVersionLast="47" xr6:coauthVersionMax="47" xr10:uidLastSave="{00000000-0000-0000-0000-000000000000}"/>
  <bookViews>
    <workbookView xWindow="-120" yWindow="-120" windowWidth="20730" windowHeight="11160" xr2:uid="{00000000-000D-0000-FFFF-FFFF00000000}"/>
  </bookViews>
  <sheets>
    <sheet name="GESTIÓN" sheetId="1" r:id="rId1"/>
    <sheet name="INVERSIÓN" sheetId="2" r:id="rId2"/>
    <sheet name="ACTIVIDADES" sheetId="3" r:id="rId3"/>
    <sheet name="TERRITORIALIZACIÓN" sheetId="9" r:id="rId4"/>
    <sheet name="SPI." sheetId="8" r:id="rId5"/>
    <sheet name="SPI" sheetId="6" state="hidden" r:id="rId6"/>
  </sheets>
  <externalReferences>
    <externalReference r:id="rId7"/>
    <externalReference r:id="rId8"/>
    <externalReference r:id="rId9"/>
  </externalReferences>
  <definedNames>
    <definedName name="_xlnm._FilterDatabase" localSheetId="1" hidden="1">INVERSIÓN!$A$9:$FB$47</definedName>
    <definedName name="_xlnm.Print_Area" localSheetId="2">ACTIVIDADES!$A$1:$V$48</definedName>
    <definedName name="_xlnm.Print_Area" localSheetId="0">GESTIÓN!$A$1:$FC$14</definedName>
    <definedName name="_xlnm.Print_Area" localSheetId="1">INVERSIÓN!$A$1:$FA$48</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275" i="9" l="1"/>
  <c r="X275" i="9"/>
  <c r="W275" i="9"/>
  <c r="U275" i="9"/>
  <c r="T275" i="9"/>
  <c r="S275" i="9"/>
  <c r="R275" i="9"/>
  <c r="Q275" i="9"/>
  <c r="P275" i="9"/>
  <c r="F275" i="9"/>
  <c r="E275" i="9"/>
  <c r="X274" i="9"/>
  <c r="X276" i="9" s="1"/>
  <c r="W274" i="9"/>
  <c r="W276" i="9" s="1"/>
  <c r="U274" i="9"/>
  <c r="U276" i="9" s="1"/>
  <c r="T274" i="9"/>
  <c r="T276" i="9" s="1"/>
  <c r="S274" i="9"/>
  <c r="R274" i="9"/>
  <c r="R276" i="9" s="1"/>
  <c r="Q274" i="9"/>
  <c r="Q276" i="9" s="1"/>
  <c r="P274" i="9"/>
  <c r="P276" i="9" s="1"/>
  <c r="H274" i="9"/>
  <c r="H276" i="9" s="1"/>
  <c r="G274" i="9"/>
  <c r="G276" i="9" s="1"/>
  <c r="F274" i="9"/>
  <c r="F276" i="9" s="1"/>
  <c r="E274" i="9"/>
  <c r="E276" i="9" s="1"/>
  <c r="T273" i="9"/>
  <c r="X272" i="9"/>
  <c r="W272" i="9"/>
  <c r="V272" i="9"/>
  <c r="U272" i="9"/>
  <c r="L271" i="9"/>
  <c r="K271" i="9"/>
  <c r="J271" i="9"/>
  <c r="I271" i="9"/>
  <c r="H271" i="9"/>
  <c r="G271" i="9"/>
  <c r="AB268" i="9"/>
  <c r="O268" i="9"/>
  <c r="X267" i="9"/>
  <c r="W267" i="9"/>
  <c r="V267" i="9"/>
  <c r="U267" i="9"/>
  <c r="T267" i="9"/>
  <c r="M267" i="9"/>
  <c r="K267" i="9"/>
  <c r="J267" i="9"/>
  <c r="I267" i="9"/>
  <c r="H267" i="9"/>
  <c r="G267" i="9"/>
  <c r="F267" i="9"/>
  <c r="E267" i="9"/>
  <c r="T266" i="9"/>
  <c r="O265" i="9"/>
  <c r="O267" i="9" s="1"/>
  <c r="N265" i="9"/>
  <c r="N267" i="9" s="1"/>
  <c r="L265" i="9"/>
  <c r="L267" i="9" s="1"/>
  <c r="K265" i="9"/>
  <c r="AB264" i="9"/>
  <c r="O264" i="9"/>
  <c r="AB262" i="9"/>
  <c r="AB261" i="9"/>
  <c r="AA261" i="9"/>
  <c r="Z261" i="9"/>
  <c r="X261" i="9"/>
  <c r="W261" i="9"/>
  <c r="V261" i="9"/>
  <c r="U261" i="9"/>
  <c r="T261" i="9"/>
  <c r="J261" i="9"/>
  <c r="I261" i="9"/>
  <c r="H261" i="9"/>
  <c r="G261" i="9"/>
  <c r="F261" i="9"/>
  <c r="E261" i="9"/>
  <c r="X260" i="9"/>
  <c r="W260" i="9"/>
  <c r="V260" i="9"/>
  <c r="U260" i="9"/>
  <c r="T260" i="9"/>
  <c r="AB256" i="9"/>
  <c r="AB255" i="9"/>
  <c r="AA255" i="9"/>
  <c r="X255" i="9"/>
  <c r="W255" i="9"/>
  <c r="V255" i="9"/>
  <c r="U255" i="9"/>
  <c r="T255" i="9"/>
  <c r="O255" i="9"/>
  <c r="M255" i="9"/>
  <c r="K255" i="9"/>
  <c r="J255" i="9"/>
  <c r="G255" i="9"/>
  <c r="F255" i="9"/>
  <c r="E255" i="9"/>
  <c r="O253" i="9"/>
  <c r="N253" i="9"/>
  <c r="N255" i="9" s="1"/>
  <c r="K253" i="9"/>
  <c r="L253" i="9" s="1"/>
  <c r="L255" i="9" s="1"/>
  <c r="I253" i="9"/>
  <c r="I255" i="9" s="1"/>
  <c r="H253" i="9"/>
  <c r="H275" i="9" s="1"/>
  <c r="G253" i="9"/>
  <c r="G275" i="9" s="1"/>
  <c r="X135" i="9"/>
  <c r="W135" i="9"/>
  <c r="V135" i="9"/>
  <c r="U135" i="9"/>
  <c r="T135" i="9"/>
  <c r="U134" i="9"/>
  <c r="T134" i="9"/>
  <c r="AB133" i="9"/>
  <c r="AA133" i="9"/>
  <c r="AA275" i="9" s="1"/>
  <c r="Z133" i="9"/>
  <c r="Z275" i="9" s="1"/>
  <c r="Y133" i="9"/>
  <c r="Y275" i="9" s="1"/>
  <c r="V133" i="9"/>
  <c r="V275" i="9" s="1"/>
  <c r="O133" i="9"/>
  <c r="O275" i="9" s="1"/>
  <c r="N133" i="9"/>
  <c r="AB132" i="9"/>
  <c r="AA132" i="9"/>
  <c r="Z132" i="9"/>
  <c r="Y132" i="9"/>
  <c r="X132" i="9"/>
  <c r="X134" i="9" s="1"/>
  <c r="W132" i="9"/>
  <c r="V132" i="9"/>
  <c r="O132" i="9"/>
  <c r="N132" i="9"/>
  <c r="M132" i="9"/>
  <c r="L132" i="9"/>
  <c r="K132" i="9"/>
  <c r="J132" i="9"/>
  <c r="I132" i="9"/>
  <c r="V131" i="9"/>
  <c r="V274" i="9" s="1"/>
  <c r="V276" i="9" s="1"/>
  <c r="AB129" i="9"/>
  <c r="AA129" i="9"/>
  <c r="Z129" i="9"/>
  <c r="Y129" i="9"/>
  <c r="X129" i="9"/>
  <c r="W129" i="9"/>
  <c r="V129" i="9"/>
  <c r="O129" i="9"/>
  <c r="L129" i="9"/>
  <c r="K129" i="9"/>
  <c r="AB128" i="9"/>
  <c r="AA128" i="9"/>
  <c r="Z128" i="9"/>
  <c r="Y128" i="9"/>
  <c r="X128" i="9"/>
  <c r="W128" i="9"/>
  <c r="V128" i="9"/>
  <c r="O128" i="9"/>
  <c r="N128" i="9"/>
  <c r="M128" i="9"/>
  <c r="L128" i="9"/>
  <c r="K128" i="9"/>
  <c r="J128" i="9"/>
  <c r="I128" i="9"/>
  <c r="O127" i="9"/>
  <c r="N127" i="9"/>
  <c r="N129" i="9" s="1"/>
  <c r="M127" i="9"/>
  <c r="M133" i="9" s="1"/>
  <c r="M275" i="9" s="1"/>
  <c r="L127" i="9"/>
  <c r="L133" i="9" s="1"/>
  <c r="L275" i="9" s="1"/>
  <c r="K127" i="9"/>
  <c r="K133" i="9" s="1"/>
  <c r="K275" i="9" s="1"/>
  <c r="J127" i="9"/>
  <c r="J129" i="9" s="1"/>
  <c r="I127" i="9"/>
  <c r="AB122" i="9"/>
  <c r="AB119" i="9"/>
  <c r="AB123" i="9" s="1"/>
  <c r="AA119" i="9"/>
  <c r="AA123" i="9" s="1"/>
  <c r="Z119" i="9"/>
  <c r="Z123" i="9" s="1"/>
  <c r="Y119" i="9"/>
  <c r="Y123" i="9" s="1"/>
  <c r="O119" i="9"/>
  <c r="O123" i="9" s="1"/>
  <c r="N119" i="9"/>
  <c r="N123" i="9" s="1"/>
  <c r="M119" i="9"/>
  <c r="M123" i="9" s="1"/>
  <c r="L119" i="9"/>
  <c r="L123" i="9" s="1"/>
  <c r="AB118" i="9"/>
  <c r="AA118" i="9"/>
  <c r="AA122" i="9" s="1"/>
  <c r="Z118" i="9"/>
  <c r="Z122" i="9" s="1"/>
  <c r="Y118" i="9"/>
  <c r="Y122" i="9" s="1"/>
  <c r="O118" i="9"/>
  <c r="O122" i="9" s="1"/>
  <c r="N118" i="9"/>
  <c r="N122" i="9" s="1"/>
  <c r="M118" i="9"/>
  <c r="M122" i="9" s="1"/>
  <c r="L118" i="9"/>
  <c r="L122" i="9" s="1"/>
  <c r="AB117" i="9"/>
  <c r="O117" i="9"/>
  <c r="N117" i="9"/>
  <c r="AA116" i="9"/>
  <c r="Z116" i="9"/>
  <c r="M116" i="9"/>
  <c r="L116" i="9"/>
  <c r="AB113" i="9"/>
  <c r="AA113" i="9"/>
  <c r="AA117" i="9" s="1"/>
  <c r="Z113" i="9"/>
  <c r="Z117" i="9" s="1"/>
  <c r="Y113" i="9"/>
  <c r="Y117" i="9" s="1"/>
  <c r="X113" i="9"/>
  <c r="X117" i="9" s="1"/>
  <c r="W113" i="9"/>
  <c r="W117" i="9" s="1"/>
  <c r="V113" i="9"/>
  <c r="V117" i="9" s="1"/>
  <c r="O113" i="9"/>
  <c r="N113" i="9"/>
  <c r="M113" i="9"/>
  <c r="M117" i="9" s="1"/>
  <c r="L113" i="9"/>
  <c r="L117" i="9" s="1"/>
  <c r="K113" i="9"/>
  <c r="J113" i="9"/>
  <c r="I113" i="9"/>
  <c r="I117" i="9" s="1"/>
  <c r="AB112" i="9"/>
  <c r="AB116" i="9" s="1"/>
  <c r="AA112" i="9"/>
  <c r="Z112" i="9"/>
  <c r="Y112" i="9"/>
  <c r="Y116" i="9" s="1"/>
  <c r="X112" i="9"/>
  <c r="X116" i="9" s="1"/>
  <c r="W112" i="9"/>
  <c r="W116" i="9" s="1"/>
  <c r="V112" i="9"/>
  <c r="V116" i="9" s="1"/>
  <c r="O112" i="9"/>
  <c r="O116" i="9" s="1"/>
  <c r="N112" i="9"/>
  <c r="N116" i="9" s="1"/>
  <c r="M112" i="9"/>
  <c r="L112" i="9"/>
  <c r="K112" i="9"/>
  <c r="K116" i="9" s="1"/>
  <c r="J112" i="9"/>
  <c r="J116" i="9" s="1"/>
  <c r="I112" i="9"/>
  <c r="I116" i="9" s="1"/>
  <c r="AB111" i="9"/>
  <c r="O111" i="9"/>
  <c r="N111" i="9"/>
  <c r="AA110" i="9"/>
  <c r="Z110" i="9"/>
  <c r="M110" i="9"/>
  <c r="L110" i="9"/>
  <c r="AB107" i="9"/>
  <c r="AA107" i="9"/>
  <c r="AA111" i="9" s="1"/>
  <c r="Z107" i="9"/>
  <c r="Z111" i="9" s="1"/>
  <c r="Y107" i="9"/>
  <c r="Y111" i="9" s="1"/>
  <c r="X107" i="9"/>
  <c r="X111" i="9" s="1"/>
  <c r="W107" i="9"/>
  <c r="W111" i="9" s="1"/>
  <c r="V107" i="9"/>
  <c r="V111" i="9" s="1"/>
  <c r="O107" i="9"/>
  <c r="N107" i="9"/>
  <c r="M107" i="9"/>
  <c r="M111" i="9" s="1"/>
  <c r="L107" i="9"/>
  <c r="L111" i="9" s="1"/>
  <c r="K107" i="9"/>
  <c r="K111" i="9" s="1"/>
  <c r="J107" i="9"/>
  <c r="J111" i="9" s="1"/>
  <c r="I107" i="9"/>
  <c r="I111" i="9" s="1"/>
  <c r="AB106" i="9"/>
  <c r="AB110" i="9" s="1"/>
  <c r="AA106" i="9"/>
  <c r="Z106" i="9"/>
  <c r="Y106" i="9"/>
  <c r="Y110" i="9" s="1"/>
  <c r="X106" i="9"/>
  <c r="X110" i="9" s="1"/>
  <c r="W106" i="9"/>
  <c r="W110" i="9" s="1"/>
  <c r="V106" i="9"/>
  <c r="V110" i="9" s="1"/>
  <c r="O106" i="9"/>
  <c r="O110" i="9" s="1"/>
  <c r="N106" i="9"/>
  <c r="N110" i="9" s="1"/>
  <c r="M106" i="9"/>
  <c r="L106" i="9"/>
  <c r="K106" i="9"/>
  <c r="K110" i="9" s="1"/>
  <c r="J106" i="9"/>
  <c r="J110" i="9" s="1"/>
  <c r="I106" i="9"/>
  <c r="I110" i="9" s="1"/>
  <c r="AB105" i="9"/>
  <c r="O105" i="9"/>
  <c r="N105" i="9"/>
  <c r="AA104" i="9"/>
  <c r="Z104" i="9"/>
  <c r="M104" i="9"/>
  <c r="L104" i="9"/>
  <c r="AB101" i="9"/>
  <c r="AA101" i="9"/>
  <c r="AA105" i="9" s="1"/>
  <c r="Z101" i="9"/>
  <c r="Z105" i="9" s="1"/>
  <c r="Y101" i="9"/>
  <c r="Y105" i="9" s="1"/>
  <c r="X101" i="9"/>
  <c r="X105" i="9" s="1"/>
  <c r="W101" i="9"/>
  <c r="W105" i="9" s="1"/>
  <c r="V101" i="9"/>
  <c r="V105" i="9" s="1"/>
  <c r="O101" i="9"/>
  <c r="N101" i="9"/>
  <c r="M101" i="9"/>
  <c r="M105" i="9" s="1"/>
  <c r="L101" i="9"/>
  <c r="L105" i="9" s="1"/>
  <c r="K101" i="9"/>
  <c r="K105" i="9" s="1"/>
  <c r="J101" i="9"/>
  <c r="J105" i="9" s="1"/>
  <c r="I101" i="9"/>
  <c r="I105" i="9" s="1"/>
  <c r="AB100" i="9"/>
  <c r="AB104" i="9" s="1"/>
  <c r="AA100" i="9"/>
  <c r="Z100" i="9"/>
  <c r="Y100" i="9"/>
  <c r="Y104" i="9" s="1"/>
  <c r="X100" i="9"/>
  <c r="X104" i="9" s="1"/>
  <c r="W100" i="9"/>
  <c r="W104" i="9" s="1"/>
  <c r="V100" i="9"/>
  <c r="V104" i="9" s="1"/>
  <c r="O100" i="9"/>
  <c r="O104" i="9" s="1"/>
  <c r="N100" i="9"/>
  <c r="N104" i="9" s="1"/>
  <c r="M100" i="9"/>
  <c r="L100" i="9"/>
  <c r="K100" i="9"/>
  <c r="K104" i="9" s="1"/>
  <c r="J100" i="9"/>
  <c r="J104" i="9" s="1"/>
  <c r="I100" i="9"/>
  <c r="I104" i="9" s="1"/>
  <c r="AB99" i="9"/>
  <c r="O99" i="9"/>
  <c r="N99" i="9"/>
  <c r="AA98" i="9"/>
  <c r="Z98" i="9"/>
  <c r="M98" i="9"/>
  <c r="L98" i="9"/>
  <c r="AB95" i="9"/>
  <c r="AA95" i="9"/>
  <c r="AA99" i="9" s="1"/>
  <c r="Z95" i="9"/>
  <c r="Z99" i="9" s="1"/>
  <c r="Y95" i="9"/>
  <c r="Y99" i="9" s="1"/>
  <c r="X95" i="9"/>
  <c r="X99" i="9" s="1"/>
  <c r="W95" i="9"/>
  <c r="W99" i="9" s="1"/>
  <c r="V95" i="9"/>
  <c r="V99" i="9" s="1"/>
  <c r="O95" i="9"/>
  <c r="N95" i="9"/>
  <c r="M95" i="9"/>
  <c r="M99" i="9" s="1"/>
  <c r="L95" i="9"/>
  <c r="L99" i="9" s="1"/>
  <c r="K95" i="9"/>
  <c r="K99" i="9" s="1"/>
  <c r="J95" i="9"/>
  <c r="J99" i="9" s="1"/>
  <c r="I95" i="9"/>
  <c r="I99" i="9" s="1"/>
  <c r="AB94" i="9"/>
  <c r="AB98" i="9" s="1"/>
  <c r="AA94" i="9"/>
  <c r="Z94" i="9"/>
  <c r="Y94" i="9"/>
  <c r="Y98" i="9" s="1"/>
  <c r="X94" i="9"/>
  <c r="X98" i="9" s="1"/>
  <c r="W94" i="9"/>
  <c r="W98" i="9" s="1"/>
  <c r="V94" i="9"/>
  <c r="V98" i="9" s="1"/>
  <c r="O94" i="9"/>
  <c r="O98" i="9" s="1"/>
  <c r="N94" i="9"/>
  <c r="N98" i="9" s="1"/>
  <c r="M94" i="9"/>
  <c r="L94" i="9"/>
  <c r="K94" i="9"/>
  <c r="K98" i="9" s="1"/>
  <c r="J94" i="9"/>
  <c r="J98" i="9" s="1"/>
  <c r="I94" i="9"/>
  <c r="I98" i="9" s="1"/>
  <c r="AB93" i="9"/>
  <c r="O93" i="9"/>
  <c r="N93" i="9"/>
  <c r="AA92" i="9"/>
  <c r="Z92" i="9"/>
  <c r="M92" i="9"/>
  <c r="L92" i="9"/>
  <c r="AB89" i="9"/>
  <c r="AA89" i="9"/>
  <c r="AA93" i="9" s="1"/>
  <c r="Z89" i="9"/>
  <c r="Z93" i="9" s="1"/>
  <c r="Y89" i="9"/>
  <c r="Y93" i="9" s="1"/>
  <c r="X89" i="9"/>
  <c r="X93" i="9" s="1"/>
  <c r="W89" i="9"/>
  <c r="W93" i="9" s="1"/>
  <c r="V89" i="9"/>
  <c r="V93" i="9" s="1"/>
  <c r="O89" i="9"/>
  <c r="N89" i="9"/>
  <c r="M89" i="9"/>
  <c r="M93" i="9" s="1"/>
  <c r="L89" i="9"/>
  <c r="L93" i="9" s="1"/>
  <c r="K89" i="9"/>
  <c r="K93" i="9" s="1"/>
  <c r="J89" i="9"/>
  <c r="J93" i="9" s="1"/>
  <c r="I89" i="9"/>
  <c r="I93" i="9" s="1"/>
  <c r="AB88" i="9"/>
  <c r="AB92" i="9" s="1"/>
  <c r="AA88" i="9"/>
  <c r="Z88" i="9"/>
  <c r="Y88" i="9"/>
  <c r="Y92" i="9" s="1"/>
  <c r="X88" i="9"/>
  <c r="X92" i="9" s="1"/>
  <c r="W88" i="9"/>
  <c r="W92" i="9" s="1"/>
  <c r="V88" i="9"/>
  <c r="V92" i="9" s="1"/>
  <c r="O88" i="9"/>
  <c r="O92" i="9" s="1"/>
  <c r="N88" i="9"/>
  <c r="N92" i="9" s="1"/>
  <c r="M88" i="9"/>
  <c r="L88" i="9"/>
  <c r="K88" i="9"/>
  <c r="K92" i="9" s="1"/>
  <c r="J88" i="9"/>
  <c r="J92" i="9" s="1"/>
  <c r="I88" i="9"/>
  <c r="I92" i="9" s="1"/>
  <c r="AB87" i="9"/>
  <c r="L87" i="9"/>
  <c r="AB83" i="9"/>
  <c r="AA83" i="9"/>
  <c r="AA87" i="9" s="1"/>
  <c r="Z83" i="9"/>
  <c r="Z87" i="9" s="1"/>
  <c r="Y83" i="9"/>
  <c r="Y87" i="9" s="1"/>
  <c r="O83" i="9"/>
  <c r="O87" i="9" s="1"/>
  <c r="N83" i="9"/>
  <c r="N87" i="9" s="1"/>
  <c r="M83" i="9"/>
  <c r="M87" i="9" s="1"/>
  <c r="L83" i="9"/>
  <c r="AB82" i="9"/>
  <c r="AB86" i="9" s="1"/>
  <c r="AA82" i="9"/>
  <c r="AA86" i="9" s="1"/>
  <c r="Z82" i="9"/>
  <c r="Z86" i="9" s="1"/>
  <c r="Y82" i="9"/>
  <c r="Y86" i="9" s="1"/>
  <c r="O82" i="9"/>
  <c r="O86" i="9" s="1"/>
  <c r="N82" i="9"/>
  <c r="N86" i="9" s="1"/>
  <c r="M82" i="9"/>
  <c r="M86" i="9" s="1"/>
  <c r="L82" i="9"/>
  <c r="L86" i="9" s="1"/>
  <c r="AB77" i="9"/>
  <c r="AB81" i="9" s="1"/>
  <c r="AA77" i="9"/>
  <c r="AA81" i="9" s="1"/>
  <c r="Z77" i="9"/>
  <c r="Z81" i="9" s="1"/>
  <c r="Y77" i="9"/>
  <c r="Y81" i="9" s="1"/>
  <c r="O77" i="9"/>
  <c r="O81" i="9" s="1"/>
  <c r="N77" i="9"/>
  <c r="N81" i="9" s="1"/>
  <c r="M77" i="9"/>
  <c r="M81" i="9" s="1"/>
  <c r="L77" i="9"/>
  <c r="L81" i="9" s="1"/>
  <c r="AB76" i="9"/>
  <c r="AB80" i="9" s="1"/>
  <c r="AA76" i="9"/>
  <c r="AA80" i="9" s="1"/>
  <c r="Z76" i="9"/>
  <c r="Z80" i="9" s="1"/>
  <c r="Y76" i="9"/>
  <c r="Y80" i="9" s="1"/>
  <c r="O76" i="9"/>
  <c r="O80" i="9" s="1"/>
  <c r="N76" i="9"/>
  <c r="N80" i="9" s="1"/>
  <c r="M76" i="9"/>
  <c r="M80" i="9" s="1"/>
  <c r="L76" i="9"/>
  <c r="L80" i="9" s="1"/>
  <c r="AB75" i="9"/>
  <c r="O75" i="9"/>
  <c r="N75" i="9"/>
  <c r="AA74" i="9"/>
  <c r="Z74" i="9"/>
  <c r="M74" i="9"/>
  <c r="L74" i="9"/>
  <c r="AB71" i="9"/>
  <c r="AA71" i="9"/>
  <c r="AA75" i="9" s="1"/>
  <c r="Z71" i="9"/>
  <c r="Z75" i="9" s="1"/>
  <c r="Y71" i="9"/>
  <c r="Y75" i="9" s="1"/>
  <c r="X71" i="9"/>
  <c r="X75" i="9" s="1"/>
  <c r="W71" i="9"/>
  <c r="W75" i="9" s="1"/>
  <c r="V71" i="9"/>
  <c r="V75" i="9" s="1"/>
  <c r="O71" i="9"/>
  <c r="N71" i="9"/>
  <c r="M71" i="9"/>
  <c r="M75" i="9" s="1"/>
  <c r="L71" i="9"/>
  <c r="L75" i="9" s="1"/>
  <c r="K71" i="9"/>
  <c r="K75" i="9" s="1"/>
  <c r="J71" i="9"/>
  <c r="J75" i="9" s="1"/>
  <c r="I71" i="9"/>
  <c r="I75" i="9" s="1"/>
  <c r="AB70" i="9"/>
  <c r="AB74" i="9" s="1"/>
  <c r="AA70" i="9"/>
  <c r="Z70" i="9"/>
  <c r="Y70" i="9"/>
  <c r="Y74" i="9" s="1"/>
  <c r="X70" i="9"/>
  <c r="X74" i="9" s="1"/>
  <c r="W70" i="9"/>
  <c r="W74" i="9" s="1"/>
  <c r="V70" i="9"/>
  <c r="V74" i="9" s="1"/>
  <c r="O70" i="9"/>
  <c r="O74" i="9" s="1"/>
  <c r="N70" i="9"/>
  <c r="N74" i="9" s="1"/>
  <c r="M70" i="9"/>
  <c r="L70" i="9"/>
  <c r="K70" i="9"/>
  <c r="K74" i="9" s="1"/>
  <c r="J70" i="9"/>
  <c r="J74" i="9" s="1"/>
  <c r="I70" i="9"/>
  <c r="I74" i="9" s="1"/>
  <c r="AB69" i="9"/>
  <c r="O69" i="9"/>
  <c r="N69" i="9"/>
  <c r="AA68" i="9"/>
  <c r="Z68" i="9"/>
  <c r="M68" i="9"/>
  <c r="L68" i="9"/>
  <c r="AB65" i="9"/>
  <c r="AA65" i="9"/>
  <c r="AA69" i="9" s="1"/>
  <c r="Z65" i="9"/>
  <c r="Z69" i="9" s="1"/>
  <c r="Y65" i="9"/>
  <c r="Y69" i="9" s="1"/>
  <c r="X65" i="9"/>
  <c r="X69" i="9" s="1"/>
  <c r="W65" i="9"/>
  <c r="W69" i="9" s="1"/>
  <c r="V65" i="9"/>
  <c r="V69" i="9" s="1"/>
  <c r="O65" i="9"/>
  <c r="N65" i="9"/>
  <c r="M65" i="9"/>
  <c r="M69" i="9" s="1"/>
  <c r="L65" i="9"/>
  <c r="L69" i="9" s="1"/>
  <c r="K65" i="9"/>
  <c r="K69" i="9" s="1"/>
  <c r="J65" i="9"/>
  <c r="J69" i="9" s="1"/>
  <c r="I65" i="9"/>
  <c r="I69" i="9" s="1"/>
  <c r="AB64" i="9"/>
  <c r="AB68" i="9" s="1"/>
  <c r="AA64" i="9"/>
  <c r="Z64" i="9"/>
  <c r="Y64" i="9"/>
  <c r="Y68" i="9" s="1"/>
  <c r="X64" i="9"/>
  <c r="X68" i="9" s="1"/>
  <c r="W64" i="9"/>
  <c r="W68" i="9" s="1"/>
  <c r="V64" i="9"/>
  <c r="V68" i="9" s="1"/>
  <c r="O64" i="9"/>
  <c r="O68" i="9" s="1"/>
  <c r="N64" i="9"/>
  <c r="N68" i="9" s="1"/>
  <c r="M64" i="9"/>
  <c r="L64" i="9"/>
  <c r="K64" i="9"/>
  <c r="K68" i="9" s="1"/>
  <c r="J64" i="9"/>
  <c r="J68" i="9" s="1"/>
  <c r="I64" i="9"/>
  <c r="I68" i="9" s="1"/>
  <c r="AB63" i="9"/>
  <c r="O63" i="9"/>
  <c r="N63" i="9"/>
  <c r="AA62" i="9"/>
  <c r="Z62" i="9"/>
  <c r="M62" i="9"/>
  <c r="L62" i="9"/>
  <c r="AB59" i="9"/>
  <c r="AA59" i="9"/>
  <c r="AA63" i="9" s="1"/>
  <c r="Z59" i="9"/>
  <c r="Z63" i="9" s="1"/>
  <c r="Y59" i="9"/>
  <c r="Y63" i="9" s="1"/>
  <c r="Y131" i="9" s="1"/>
  <c r="X59" i="9"/>
  <c r="X63" i="9" s="1"/>
  <c r="W59" i="9"/>
  <c r="W63" i="9" s="1"/>
  <c r="V59" i="9"/>
  <c r="V63" i="9" s="1"/>
  <c r="O59" i="9"/>
  <c r="N59" i="9"/>
  <c r="M59" i="9"/>
  <c r="M63" i="9" s="1"/>
  <c r="L59" i="9"/>
  <c r="L63" i="9" s="1"/>
  <c r="K59" i="9"/>
  <c r="K63" i="9" s="1"/>
  <c r="J59" i="9"/>
  <c r="J63" i="9" s="1"/>
  <c r="I59" i="9"/>
  <c r="I63" i="9" s="1"/>
  <c r="AB58" i="9"/>
  <c r="AB62" i="9" s="1"/>
  <c r="AA58" i="9"/>
  <c r="Z58" i="9"/>
  <c r="Y58" i="9"/>
  <c r="Y62" i="9" s="1"/>
  <c r="X58" i="9"/>
  <c r="X62" i="9" s="1"/>
  <c r="W58" i="9"/>
  <c r="W62" i="9" s="1"/>
  <c r="V58" i="9"/>
  <c r="V62" i="9" s="1"/>
  <c r="O58" i="9"/>
  <c r="O62" i="9" s="1"/>
  <c r="N58" i="9"/>
  <c r="N62" i="9" s="1"/>
  <c r="M58" i="9"/>
  <c r="L58" i="9"/>
  <c r="K58" i="9"/>
  <c r="K62" i="9" s="1"/>
  <c r="J58" i="9"/>
  <c r="J62" i="9" s="1"/>
  <c r="I58" i="9"/>
  <c r="I62" i="9" s="1"/>
  <c r="AB57" i="9"/>
  <c r="W57" i="9"/>
  <c r="O57" i="9"/>
  <c r="N57" i="9"/>
  <c r="I57" i="9"/>
  <c r="AA56" i="9"/>
  <c r="Z56" i="9"/>
  <c r="O56" i="9"/>
  <c r="M56" i="9"/>
  <c r="L56" i="9"/>
  <c r="AB53" i="9"/>
  <c r="AA53" i="9"/>
  <c r="AA57" i="9" s="1"/>
  <c r="Z53" i="9"/>
  <c r="Z57" i="9" s="1"/>
  <c r="Y53" i="9"/>
  <c r="Y57" i="9" s="1"/>
  <c r="X53" i="9"/>
  <c r="X57" i="9" s="1"/>
  <c r="W53" i="9"/>
  <c r="V53" i="9"/>
  <c r="V57" i="9" s="1"/>
  <c r="O53" i="9"/>
  <c r="N53" i="9"/>
  <c r="M53" i="9"/>
  <c r="M57" i="9" s="1"/>
  <c r="L53" i="9"/>
  <c r="L57" i="9" s="1"/>
  <c r="K53" i="9"/>
  <c r="K57" i="9" s="1"/>
  <c r="J53" i="9"/>
  <c r="J57" i="9" s="1"/>
  <c r="I53" i="9"/>
  <c r="AB52" i="9"/>
  <c r="AB56" i="9" s="1"/>
  <c r="AA52" i="9"/>
  <c r="Z52" i="9"/>
  <c r="Y52" i="9"/>
  <c r="Y56" i="9" s="1"/>
  <c r="X52" i="9"/>
  <c r="X56" i="9" s="1"/>
  <c r="W52" i="9"/>
  <c r="W56" i="9" s="1"/>
  <c r="V52" i="9"/>
  <c r="V56" i="9" s="1"/>
  <c r="O52" i="9"/>
  <c r="N52" i="9"/>
  <c r="N56" i="9" s="1"/>
  <c r="M52" i="9"/>
  <c r="L52" i="9"/>
  <c r="K52" i="9"/>
  <c r="K56" i="9" s="1"/>
  <c r="J52" i="9"/>
  <c r="J56" i="9" s="1"/>
  <c r="I52" i="9"/>
  <c r="I56" i="9" s="1"/>
  <c r="AB51" i="9"/>
  <c r="W51" i="9"/>
  <c r="O51" i="9"/>
  <c r="N51" i="9"/>
  <c r="I51" i="9"/>
  <c r="AA50" i="9"/>
  <c r="Z50" i="9"/>
  <c r="O50" i="9"/>
  <c r="M50" i="9"/>
  <c r="L50" i="9"/>
  <c r="AB47" i="9"/>
  <c r="AA47" i="9"/>
  <c r="AA51" i="9" s="1"/>
  <c r="Z47" i="9"/>
  <c r="Z51" i="9" s="1"/>
  <c r="Y47" i="9"/>
  <c r="Y51" i="9" s="1"/>
  <c r="X47" i="9"/>
  <c r="X51" i="9" s="1"/>
  <c r="W47" i="9"/>
  <c r="V47" i="9"/>
  <c r="V51" i="9" s="1"/>
  <c r="O47" i="9"/>
  <c r="N47" i="9"/>
  <c r="M47" i="9"/>
  <c r="M51" i="9" s="1"/>
  <c r="L47" i="9"/>
  <c r="L51" i="9" s="1"/>
  <c r="K47" i="9"/>
  <c r="K51" i="9" s="1"/>
  <c r="J47" i="9"/>
  <c r="J51" i="9" s="1"/>
  <c r="I47" i="9"/>
  <c r="AB46" i="9"/>
  <c r="AB50" i="9" s="1"/>
  <c r="AA46" i="9"/>
  <c r="Z46" i="9"/>
  <c r="Y46" i="9"/>
  <c r="Y50" i="9" s="1"/>
  <c r="X46" i="9"/>
  <c r="X50" i="9" s="1"/>
  <c r="W46" i="9"/>
  <c r="W50" i="9" s="1"/>
  <c r="V46" i="9"/>
  <c r="V50" i="9" s="1"/>
  <c r="O46" i="9"/>
  <c r="N46" i="9"/>
  <c r="N50" i="9" s="1"/>
  <c r="M46" i="9"/>
  <c r="L46" i="9"/>
  <c r="K46" i="9"/>
  <c r="K50" i="9" s="1"/>
  <c r="J46" i="9"/>
  <c r="J50" i="9" s="1"/>
  <c r="I46" i="9"/>
  <c r="I50" i="9" s="1"/>
  <c r="AB45" i="9"/>
  <c r="W45" i="9"/>
  <c r="O45" i="9"/>
  <c r="N45" i="9"/>
  <c r="I45" i="9"/>
  <c r="AA44" i="9"/>
  <c r="Z44" i="9"/>
  <c r="O44" i="9"/>
  <c r="M44" i="9"/>
  <c r="L44" i="9"/>
  <c r="AB41" i="9"/>
  <c r="AA41" i="9"/>
  <c r="AA45" i="9" s="1"/>
  <c r="Z41" i="9"/>
  <c r="Z45" i="9" s="1"/>
  <c r="Y41" i="9"/>
  <c r="Y45" i="9" s="1"/>
  <c r="X41" i="9"/>
  <c r="X45" i="9" s="1"/>
  <c r="W41" i="9"/>
  <c r="V41" i="9"/>
  <c r="V45" i="9" s="1"/>
  <c r="O41" i="9"/>
  <c r="N41" i="9"/>
  <c r="M41" i="9"/>
  <c r="M45" i="9" s="1"/>
  <c r="L41" i="9"/>
  <c r="L45" i="9" s="1"/>
  <c r="K41" i="9"/>
  <c r="K45" i="9" s="1"/>
  <c r="J41" i="9"/>
  <c r="J45" i="9" s="1"/>
  <c r="I41" i="9"/>
  <c r="AB40" i="9"/>
  <c r="AB44" i="9" s="1"/>
  <c r="AA40" i="9"/>
  <c r="Z40" i="9"/>
  <c r="Y40" i="9"/>
  <c r="Y44" i="9" s="1"/>
  <c r="X40" i="9"/>
  <c r="X44" i="9" s="1"/>
  <c r="W40" i="9"/>
  <c r="W44" i="9" s="1"/>
  <c r="V40" i="9"/>
  <c r="V44" i="9" s="1"/>
  <c r="O40" i="9"/>
  <c r="N40" i="9"/>
  <c r="N44" i="9" s="1"/>
  <c r="M40" i="9"/>
  <c r="L40" i="9"/>
  <c r="K40" i="9"/>
  <c r="K44" i="9" s="1"/>
  <c r="J40" i="9"/>
  <c r="J44" i="9" s="1"/>
  <c r="I40" i="9"/>
  <c r="I44" i="9" s="1"/>
  <c r="L39" i="9"/>
  <c r="AB35" i="9"/>
  <c r="AB39" i="9" s="1"/>
  <c r="AA35" i="9"/>
  <c r="AA39" i="9" s="1"/>
  <c r="Z35" i="9"/>
  <c r="Z39" i="9" s="1"/>
  <c r="Y35" i="9"/>
  <c r="Y39" i="9" s="1"/>
  <c r="O35" i="9"/>
  <c r="O39" i="9" s="1"/>
  <c r="N35" i="9"/>
  <c r="N39" i="9" s="1"/>
  <c r="M35" i="9"/>
  <c r="M39" i="9" s="1"/>
  <c r="L35" i="9"/>
  <c r="AB34" i="9"/>
  <c r="AB38" i="9" s="1"/>
  <c r="AA34" i="9"/>
  <c r="AA38" i="9" s="1"/>
  <c r="Z34" i="9"/>
  <c r="Z38" i="9" s="1"/>
  <c r="Y34" i="9"/>
  <c r="Y38" i="9" s="1"/>
  <c r="O34" i="9"/>
  <c r="O38" i="9" s="1"/>
  <c r="N34" i="9"/>
  <c r="N38" i="9" s="1"/>
  <c r="M34" i="9"/>
  <c r="M38" i="9" s="1"/>
  <c r="L34" i="9"/>
  <c r="L38" i="9" s="1"/>
  <c r="AB33" i="9"/>
  <c r="W33" i="9"/>
  <c r="O33" i="9"/>
  <c r="N33" i="9"/>
  <c r="I33" i="9"/>
  <c r="AA32" i="9"/>
  <c r="Z32" i="9"/>
  <c r="O32" i="9"/>
  <c r="M32" i="9"/>
  <c r="L32" i="9"/>
  <c r="AB29" i="9"/>
  <c r="AA29" i="9"/>
  <c r="AA33" i="9" s="1"/>
  <c r="Z29" i="9"/>
  <c r="Z33" i="9" s="1"/>
  <c r="Y29" i="9"/>
  <c r="Y33" i="9" s="1"/>
  <c r="X29" i="9"/>
  <c r="X33" i="9" s="1"/>
  <c r="W29" i="9"/>
  <c r="V29" i="9"/>
  <c r="V33" i="9" s="1"/>
  <c r="O29" i="9"/>
  <c r="N29" i="9"/>
  <c r="M29" i="9"/>
  <c r="M33" i="9" s="1"/>
  <c r="L29" i="9"/>
  <c r="L33" i="9" s="1"/>
  <c r="K29" i="9"/>
  <c r="K33" i="9" s="1"/>
  <c r="J29" i="9"/>
  <c r="J33" i="9" s="1"/>
  <c r="I29" i="9"/>
  <c r="AB28" i="9"/>
  <c r="AB32" i="9" s="1"/>
  <c r="AA28" i="9"/>
  <c r="Z28" i="9"/>
  <c r="Y28" i="9"/>
  <c r="Y32" i="9" s="1"/>
  <c r="X28" i="9"/>
  <c r="X32" i="9" s="1"/>
  <c r="W28" i="9"/>
  <c r="W32" i="9" s="1"/>
  <c r="V28" i="9"/>
  <c r="V32" i="9" s="1"/>
  <c r="O28" i="9"/>
  <c r="N28" i="9"/>
  <c r="N32" i="9" s="1"/>
  <c r="M28" i="9"/>
  <c r="L28" i="9"/>
  <c r="K28" i="9"/>
  <c r="K32" i="9" s="1"/>
  <c r="J28" i="9"/>
  <c r="J32" i="9" s="1"/>
  <c r="I28" i="9"/>
  <c r="I32" i="9" s="1"/>
  <c r="AB27" i="9"/>
  <c r="W27" i="9"/>
  <c r="O27" i="9"/>
  <c r="N27" i="9"/>
  <c r="I27" i="9"/>
  <c r="AA26" i="9"/>
  <c r="Z26" i="9"/>
  <c r="O26" i="9"/>
  <c r="M26" i="9"/>
  <c r="L26" i="9"/>
  <c r="AB23" i="9"/>
  <c r="AA23" i="9"/>
  <c r="AA27" i="9" s="1"/>
  <c r="Z23" i="9"/>
  <c r="Z27" i="9" s="1"/>
  <c r="Y23" i="9"/>
  <c r="Y27" i="9" s="1"/>
  <c r="X23" i="9"/>
  <c r="X27" i="9" s="1"/>
  <c r="W23" i="9"/>
  <c r="V23" i="9"/>
  <c r="V27" i="9" s="1"/>
  <c r="O23" i="9"/>
  <c r="N23" i="9"/>
  <c r="M23" i="9"/>
  <c r="M27" i="9" s="1"/>
  <c r="L23" i="9"/>
  <c r="L27" i="9" s="1"/>
  <c r="K23" i="9"/>
  <c r="K27" i="9" s="1"/>
  <c r="J23" i="9"/>
  <c r="J27" i="9" s="1"/>
  <c r="I23" i="9"/>
  <c r="AB22" i="9"/>
  <c r="AB26" i="9" s="1"/>
  <c r="AA22" i="9"/>
  <c r="Z22" i="9"/>
  <c r="Y22" i="9"/>
  <c r="Y26" i="9" s="1"/>
  <c r="X22" i="9"/>
  <c r="X26" i="9" s="1"/>
  <c r="W22" i="9"/>
  <c r="W26" i="9" s="1"/>
  <c r="V22" i="9"/>
  <c r="V26" i="9" s="1"/>
  <c r="O22" i="9"/>
  <c r="N22" i="9"/>
  <c r="N26" i="9" s="1"/>
  <c r="M22" i="9"/>
  <c r="L22" i="9"/>
  <c r="K22" i="9"/>
  <c r="K26" i="9" s="1"/>
  <c r="J22" i="9"/>
  <c r="J26" i="9" s="1"/>
  <c r="I22" i="9"/>
  <c r="I26" i="9" s="1"/>
  <c r="AB21" i="9"/>
  <c r="O21" i="9"/>
  <c r="N21" i="9"/>
  <c r="Z20" i="9"/>
  <c r="M20" i="9"/>
  <c r="L20" i="9"/>
  <c r="AB17" i="9"/>
  <c r="AA17" i="9"/>
  <c r="AA21" i="9" s="1"/>
  <c r="Z17" i="9"/>
  <c r="Z21" i="9" s="1"/>
  <c r="Y17" i="9"/>
  <c r="Y21" i="9" s="1"/>
  <c r="X17" i="9"/>
  <c r="X21" i="9" s="1"/>
  <c r="W17" i="9"/>
  <c r="W21" i="9" s="1"/>
  <c r="V17" i="9"/>
  <c r="V21" i="9" s="1"/>
  <c r="O17" i="9"/>
  <c r="N17" i="9"/>
  <c r="M17" i="9"/>
  <c r="M21" i="9" s="1"/>
  <c r="L17" i="9"/>
  <c r="L21" i="9" s="1"/>
  <c r="K17" i="9"/>
  <c r="K21" i="9" s="1"/>
  <c r="J17" i="9"/>
  <c r="J21" i="9" s="1"/>
  <c r="I17" i="9"/>
  <c r="I21" i="9" s="1"/>
  <c r="AB16" i="9"/>
  <c r="AB20" i="9" s="1"/>
  <c r="AA16" i="9"/>
  <c r="AA20" i="9" s="1"/>
  <c r="Z16" i="9"/>
  <c r="Y16" i="9"/>
  <c r="Y20" i="9" s="1"/>
  <c r="X16" i="9"/>
  <c r="X20" i="9" s="1"/>
  <c r="W16" i="9"/>
  <c r="W20" i="9" s="1"/>
  <c r="V16" i="9"/>
  <c r="V20" i="9" s="1"/>
  <c r="O16" i="9"/>
  <c r="O20" i="9" s="1"/>
  <c r="N16" i="9"/>
  <c r="N20" i="9" s="1"/>
  <c r="M16" i="9"/>
  <c r="L16" i="9"/>
  <c r="K16" i="9"/>
  <c r="K20" i="9" s="1"/>
  <c r="J16" i="9"/>
  <c r="J20" i="9" s="1"/>
  <c r="I16" i="9"/>
  <c r="I20" i="9" s="1"/>
  <c r="AB15" i="9"/>
  <c r="Y15" i="9"/>
  <c r="N15" i="9"/>
  <c r="Z14" i="9"/>
  <c r="L14" i="9"/>
  <c r="I14" i="9"/>
  <c r="AB11" i="9"/>
  <c r="AA11" i="9"/>
  <c r="AA15" i="9" s="1"/>
  <c r="Z11" i="9"/>
  <c r="Z15" i="9" s="1"/>
  <c r="Y11" i="9"/>
  <c r="X11" i="9"/>
  <c r="X15" i="9" s="1"/>
  <c r="W11" i="9"/>
  <c r="W15" i="9" s="1"/>
  <c r="V11" i="9"/>
  <c r="V15" i="9" s="1"/>
  <c r="O11" i="9"/>
  <c r="O15" i="9" s="1"/>
  <c r="O131" i="9" s="1"/>
  <c r="N11" i="9"/>
  <c r="M11" i="9"/>
  <c r="M15" i="9" s="1"/>
  <c r="L11" i="9"/>
  <c r="L15" i="9" s="1"/>
  <c r="K11" i="9"/>
  <c r="K15" i="9" s="1"/>
  <c r="J11" i="9"/>
  <c r="J15" i="9" s="1"/>
  <c r="I11" i="9"/>
  <c r="I15" i="9" s="1"/>
  <c r="AB10" i="9"/>
  <c r="AB14" i="9" s="1"/>
  <c r="AA10" i="9"/>
  <c r="AA14" i="9" s="1"/>
  <c r="AA130" i="9" s="1"/>
  <c r="AA134" i="9" s="1"/>
  <c r="Z10" i="9"/>
  <c r="Y10" i="9"/>
  <c r="Y14" i="9" s="1"/>
  <c r="X10" i="9"/>
  <c r="X14" i="9" s="1"/>
  <c r="W10" i="9"/>
  <c r="W14" i="9" s="1"/>
  <c r="V10" i="9"/>
  <c r="O10" i="9"/>
  <c r="O14" i="9" s="1"/>
  <c r="N10" i="9"/>
  <c r="N14" i="9" s="1"/>
  <c r="N130" i="9" s="1"/>
  <c r="N134" i="9" s="1"/>
  <c r="M10" i="9"/>
  <c r="M14" i="9" s="1"/>
  <c r="M130" i="9" s="1"/>
  <c r="M134" i="9" s="1"/>
  <c r="L10" i="9"/>
  <c r="K10" i="9"/>
  <c r="K14" i="9" s="1"/>
  <c r="J10" i="9"/>
  <c r="J14" i="9" s="1"/>
  <c r="I10" i="9"/>
  <c r="H45" i="2"/>
  <c r="I45" i="2"/>
  <c r="J45" i="2"/>
  <c r="K45" i="2"/>
  <c r="L45" i="2"/>
  <c r="M45" i="2"/>
  <c r="N45" i="2"/>
  <c r="O45" i="2"/>
  <c r="P45" i="2"/>
  <c r="Q45" i="2"/>
  <c r="R45" i="2"/>
  <c r="S45" i="2"/>
  <c r="T45" i="2"/>
  <c r="U45" i="2"/>
  <c r="V45" i="2"/>
  <c r="W45" i="2"/>
  <c r="X45" i="2"/>
  <c r="Y45" i="2"/>
  <c r="Z45" i="2"/>
  <c r="AA45" i="2"/>
  <c r="AB45" i="2"/>
  <c r="AC45" i="2"/>
  <c r="AD45" i="2"/>
  <c r="AE45" i="2"/>
  <c r="AF45" i="2"/>
  <c r="AG45" i="2"/>
  <c r="AH45" i="2"/>
  <c r="AI45" i="2"/>
  <c r="AJ45" i="2"/>
  <c r="AK45" i="2"/>
  <c r="AL45" i="2"/>
  <c r="AM45" i="2"/>
  <c r="AN45" i="2"/>
  <c r="AO45" i="2"/>
  <c r="AP45" i="2"/>
  <c r="AQ45" i="2"/>
  <c r="AR45" i="2"/>
  <c r="AS45" i="2"/>
  <c r="AT45" i="2"/>
  <c r="AU45" i="2"/>
  <c r="AV45" i="2"/>
  <c r="AW45" i="2"/>
  <c r="AX45" i="2"/>
  <c r="AY45" i="2"/>
  <c r="AZ45" i="2"/>
  <c r="BA45" i="2"/>
  <c r="BB45" i="2"/>
  <c r="BC45" i="2"/>
  <c r="BD45" i="2"/>
  <c r="BE45" i="2"/>
  <c r="BF45" i="2"/>
  <c r="BG45" i="2"/>
  <c r="BH45" i="2"/>
  <c r="BI45" i="2"/>
  <c r="BJ45" i="2"/>
  <c r="BK45" i="2"/>
  <c r="BL45" i="2"/>
  <c r="BM45" i="2"/>
  <c r="BN45" i="2"/>
  <c r="BO45" i="2"/>
  <c r="BP45" i="2"/>
  <c r="BQ45" i="2"/>
  <c r="BR45" i="2"/>
  <c r="BS45" i="2"/>
  <c r="BT45" i="2"/>
  <c r="BU45" i="2"/>
  <c r="BV45" i="2"/>
  <c r="BW45" i="2"/>
  <c r="BX45" i="2"/>
  <c r="BY45" i="2"/>
  <c r="BZ45" i="2"/>
  <c r="CA45" i="2"/>
  <c r="CB45" i="2"/>
  <c r="CC45" i="2"/>
  <c r="CD45" i="2"/>
  <c r="CE45" i="2"/>
  <c r="CF45" i="2"/>
  <c r="CG45" i="2"/>
  <c r="CH45" i="2"/>
  <c r="CI45" i="2"/>
  <c r="CJ45" i="2"/>
  <c r="CK45" i="2"/>
  <c r="CL45" i="2"/>
  <c r="CM45" i="2"/>
  <c r="CN45" i="2"/>
  <c r="CO45" i="2"/>
  <c r="CP45" i="2"/>
  <c r="CQ45" i="2"/>
  <c r="CR45" i="2"/>
  <c r="CS45" i="2"/>
  <c r="CT45" i="2"/>
  <c r="CU45" i="2"/>
  <c r="CV45" i="2"/>
  <c r="CW45" i="2"/>
  <c r="CX45" i="2"/>
  <c r="CY45" i="2"/>
  <c r="CZ45" i="2"/>
  <c r="DA45" i="2"/>
  <c r="DB45" i="2"/>
  <c r="DC45" i="2"/>
  <c r="DD45" i="2"/>
  <c r="DE45" i="2"/>
  <c r="DF45" i="2"/>
  <c r="DG45" i="2"/>
  <c r="DH45" i="2"/>
  <c r="DI45" i="2"/>
  <c r="DJ45" i="2"/>
  <c r="DK45" i="2"/>
  <c r="DL45" i="2"/>
  <c r="DM45" i="2"/>
  <c r="H46" i="2"/>
  <c r="I46" i="2"/>
  <c r="J46" i="2"/>
  <c r="K46" i="2"/>
  <c r="L46" i="2"/>
  <c r="M46" i="2"/>
  <c r="N46" i="2"/>
  <c r="O46" i="2"/>
  <c r="P46" i="2"/>
  <c r="Q46" i="2"/>
  <c r="R46" i="2"/>
  <c r="S46" i="2"/>
  <c r="T46" i="2"/>
  <c r="U46" i="2"/>
  <c r="V46" i="2"/>
  <c r="W46" i="2"/>
  <c r="X46" i="2"/>
  <c r="Y46" i="2"/>
  <c r="Z46" i="2"/>
  <c r="AA46" i="2"/>
  <c r="AB46" i="2"/>
  <c r="AC46" i="2"/>
  <c r="AD46" i="2"/>
  <c r="AE46" i="2"/>
  <c r="AF46" i="2"/>
  <c r="AG46" i="2"/>
  <c r="AH46" i="2"/>
  <c r="AI46" i="2"/>
  <c r="AJ46" i="2"/>
  <c r="AK46" i="2"/>
  <c r="AL46" i="2"/>
  <c r="AM46" i="2"/>
  <c r="AN46" i="2"/>
  <c r="AO46" i="2"/>
  <c r="AP46" i="2"/>
  <c r="AQ46" i="2"/>
  <c r="AR46" i="2"/>
  <c r="AS46" i="2"/>
  <c r="AT46" i="2"/>
  <c r="AU46" i="2"/>
  <c r="AV46" i="2"/>
  <c r="AW46" i="2"/>
  <c r="AX46" i="2"/>
  <c r="AY46" i="2"/>
  <c r="AZ46" i="2"/>
  <c r="BA46" i="2"/>
  <c r="BB46" i="2"/>
  <c r="BC46" i="2"/>
  <c r="BD46" i="2"/>
  <c r="BE46" i="2"/>
  <c r="BF46" i="2"/>
  <c r="BG46" i="2"/>
  <c r="BH46" i="2"/>
  <c r="BI46" i="2"/>
  <c r="BJ46" i="2"/>
  <c r="BK46" i="2"/>
  <c r="BL46" i="2"/>
  <c r="BM46" i="2"/>
  <c r="BN46" i="2"/>
  <c r="BO46" i="2"/>
  <c r="BP46" i="2"/>
  <c r="BQ46" i="2"/>
  <c r="BR46" i="2"/>
  <c r="BS46" i="2"/>
  <c r="BT46" i="2"/>
  <c r="BU46" i="2"/>
  <c r="BV46" i="2"/>
  <c r="BW46" i="2"/>
  <c r="BX46" i="2"/>
  <c r="BY46" i="2"/>
  <c r="BZ46" i="2"/>
  <c r="CA46" i="2"/>
  <c r="CB46" i="2"/>
  <c r="CC46" i="2"/>
  <c r="CD46" i="2"/>
  <c r="CE46" i="2"/>
  <c r="CF46" i="2"/>
  <c r="CG46" i="2"/>
  <c r="CH46" i="2"/>
  <c r="CI46" i="2"/>
  <c r="CJ46" i="2"/>
  <c r="CK46" i="2"/>
  <c r="CL46" i="2"/>
  <c r="CM46" i="2"/>
  <c r="CN46" i="2"/>
  <c r="CO46" i="2"/>
  <c r="CP46" i="2"/>
  <c r="CQ46" i="2"/>
  <c r="CR46" i="2"/>
  <c r="CS46" i="2"/>
  <c r="CT46" i="2"/>
  <c r="CU46" i="2"/>
  <c r="CV46" i="2"/>
  <c r="CW46" i="2"/>
  <c r="CX46" i="2"/>
  <c r="CY46" i="2"/>
  <c r="CZ46" i="2"/>
  <c r="DA46" i="2"/>
  <c r="DB46" i="2"/>
  <c r="DC46" i="2"/>
  <c r="DD46" i="2"/>
  <c r="DE46" i="2"/>
  <c r="DF46" i="2"/>
  <c r="DG46" i="2"/>
  <c r="DH46" i="2"/>
  <c r="DI46" i="2"/>
  <c r="DJ46" i="2"/>
  <c r="DK46" i="2"/>
  <c r="DL46" i="2"/>
  <c r="DM46" i="2"/>
  <c r="H47" i="2"/>
  <c r="I47" i="2"/>
  <c r="J47" i="2"/>
  <c r="K47" i="2"/>
  <c r="L47" i="2"/>
  <c r="M47" i="2"/>
  <c r="N47" i="2"/>
  <c r="O47" i="2"/>
  <c r="P47" i="2"/>
  <c r="Q47" i="2"/>
  <c r="R47" i="2"/>
  <c r="S47" i="2"/>
  <c r="T47" i="2"/>
  <c r="U47" i="2"/>
  <c r="V47" i="2"/>
  <c r="W47" i="2"/>
  <c r="X47" i="2"/>
  <c r="Y47" i="2"/>
  <c r="Z47" i="2"/>
  <c r="AA47" i="2"/>
  <c r="AB47" i="2"/>
  <c r="AC47" i="2"/>
  <c r="AD47" i="2"/>
  <c r="AE47" i="2"/>
  <c r="AF47" i="2"/>
  <c r="AG47" i="2"/>
  <c r="AH47" i="2"/>
  <c r="AI47" i="2"/>
  <c r="AJ47" i="2"/>
  <c r="AK47" i="2"/>
  <c r="AL47" i="2"/>
  <c r="AM47" i="2"/>
  <c r="AN47" i="2"/>
  <c r="AO47" i="2"/>
  <c r="AP47" i="2"/>
  <c r="AQ47" i="2"/>
  <c r="AR47" i="2"/>
  <c r="AS47" i="2"/>
  <c r="AT47" i="2"/>
  <c r="AU47" i="2"/>
  <c r="AV47" i="2"/>
  <c r="AW47" i="2"/>
  <c r="AX47" i="2"/>
  <c r="AY47" i="2"/>
  <c r="AZ47" i="2"/>
  <c r="BA47" i="2"/>
  <c r="BB47" i="2"/>
  <c r="BC47" i="2"/>
  <c r="BD47" i="2"/>
  <c r="BE47" i="2"/>
  <c r="BF47" i="2"/>
  <c r="BG47" i="2"/>
  <c r="BH47" i="2"/>
  <c r="BI47" i="2"/>
  <c r="BJ47" i="2"/>
  <c r="BK47" i="2"/>
  <c r="BL47" i="2"/>
  <c r="BM47" i="2"/>
  <c r="BN47" i="2"/>
  <c r="BO47" i="2"/>
  <c r="BP47" i="2"/>
  <c r="BQ47" i="2"/>
  <c r="BR47" i="2"/>
  <c r="BS47" i="2"/>
  <c r="BT47" i="2"/>
  <c r="BU47" i="2"/>
  <c r="BV47" i="2"/>
  <c r="BW47" i="2"/>
  <c r="BX47" i="2"/>
  <c r="BY47" i="2"/>
  <c r="BZ47" i="2"/>
  <c r="CA47" i="2"/>
  <c r="CB47" i="2"/>
  <c r="CC47" i="2"/>
  <c r="CD47" i="2"/>
  <c r="CE47" i="2"/>
  <c r="CF47" i="2"/>
  <c r="CG47" i="2"/>
  <c r="CH47" i="2"/>
  <c r="CI47" i="2"/>
  <c r="CJ47" i="2"/>
  <c r="CK47" i="2"/>
  <c r="CL47" i="2"/>
  <c r="CM47" i="2"/>
  <c r="CN47" i="2"/>
  <c r="CO47" i="2"/>
  <c r="CP47" i="2"/>
  <c r="CQ47" i="2"/>
  <c r="CR47" i="2"/>
  <c r="CS47" i="2"/>
  <c r="CT47" i="2"/>
  <c r="CU47" i="2"/>
  <c r="CV47" i="2"/>
  <c r="CW47" i="2"/>
  <c r="CX47" i="2"/>
  <c r="CY47" i="2"/>
  <c r="CZ47" i="2"/>
  <c r="DA47" i="2"/>
  <c r="DB47" i="2"/>
  <c r="DC47" i="2"/>
  <c r="DD47" i="2"/>
  <c r="DE47" i="2"/>
  <c r="DF47" i="2"/>
  <c r="DG47" i="2"/>
  <c r="DH47" i="2"/>
  <c r="DI47" i="2"/>
  <c r="DJ47" i="2"/>
  <c r="DK47" i="2"/>
  <c r="DL47" i="2"/>
  <c r="DM47" i="2"/>
  <c r="DN46" i="2"/>
  <c r="DN45" i="2"/>
  <c r="DN44" i="2"/>
  <c r="DN47" i="2" s="1"/>
  <c r="DL44" i="2"/>
  <c r="DI44" i="2"/>
  <c r="DM43" i="2"/>
  <c r="DL43" i="2"/>
  <c r="DK43" i="2"/>
  <c r="DI43" i="2"/>
  <c r="DM42" i="2"/>
  <c r="DL42" i="2"/>
  <c r="DK42" i="2"/>
  <c r="DJ42" i="2"/>
  <c r="DI42" i="2"/>
  <c r="DL41" i="2"/>
  <c r="DK41" i="2"/>
  <c r="DJ41" i="2"/>
  <c r="DI41" i="2"/>
  <c r="DM40" i="2"/>
  <c r="DL40" i="2"/>
  <c r="DK40" i="2"/>
  <c r="DJ40" i="2"/>
  <c r="DI40" i="2"/>
  <c r="DM39" i="2"/>
  <c r="DM44" i="2" s="1"/>
  <c r="DL39" i="2"/>
  <c r="DK39" i="2"/>
  <c r="DK44" i="2" s="1"/>
  <c r="DJ39" i="2"/>
  <c r="DJ44" i="2" s="1"/>
  <c r="DI39" i="2"/>
  <c r="DM38" i="2"/>
  <c r="DL38" i="2"/>
  <c r="DK38" i="2"/>
  <c r="DJ38" i="2"/>
  <c r="DI38" i="2"/>
  <c r="DN37" i="2"/>
  <c r="DI37" i="2"/>
  <c r="DM36" i="2"/>
  <c r="DL36" i="2"/>
  <c r="DK36" i="2"/>
  <c r="DJ36" i="2"/>
  <c r="DI36" i="2"/>
  <c r="DM35" i="2"/>
  <c r="DL35" i="2"/>
  <c r="DK35" i="2"/>
  <c r="DJ35" i="2"/>
  <c r="DI35" i="2"/>
  <c r="DM34" i="2"/>
  <c r="DL34" i="2"/>
  <c r="DK34" i="2"/>
  <c r="DJ34" i="2"/>
  <c r="DI34" i="2"/>
  <c r="DM33" i="2"/>
  <c r="DL33" i="2"/>
  <c r="DK33" i="2"/>
  <c r="DJ33" i="2"/>
  <c r="DI33" i="2"/>
  <c r="DM32" i="2"/>
  <c r="DM37" i="2" s="1"/>
  <c r="DL32" i="2"/>
  <c r="DL37" i="2" s="1"/>
  <c r="DK32" i="2"/>
  <c r="DK37" i="2" s="1"/>
  <c r="DJ32" i="2"/>
  <c r="DJ37" i="2" s="1"/>
  <c r="DI32" i="2"/>
  <c r="DM31" i="2"/>
  <c r="DL31" i="2"/>
  <c r="DK31" i="2"/>
  <c r="DJ31" i="2"/>
  <c r="DI31" i="2"/>
  <c r="DN23" i="2"/>
  <c r="DN16" i="2"/>
  <c r="DK16" i="2"/>
  <c r="DI16" i="2"/>
  <c r="DM14" i="2"/>
  <c r="DL14" i="2"/>
  <c r="DK14" i="2"/>
  <c r="DJ14" i="2"/>
  <c r="DI14" i="2"/>
  <c r="DL13" i="2"/>
  <c r="DK13" i="2"/>
  <c r="DJ13" i="2"/>
  <c r="DM12" i="2"/>
  <c r="DL12" i="2"/>
  <c r="DK12" i="2"/>
  <c r="DJ12" i="2"/>
  <c r="DI12" i="2"/>
  <c r="DM11" i="2"/>
  <c r="DM16" i="2" s="1"/>
  <c r="DL11" i="2"/>
  <c r="DK11" i="2"/>
  <c r="DJ11" i="2"/>
  <c r="DJ16" i="2" s="1"/>
  <c r="DI11" i="2"/>
  <c r="DK10" i="2"/>
  <c r="DM10" i="2" s="1"/>
  <c r="DM15" i="2" s="1"/>
  <c r="DJ10" i="2"/>
  <c r="DJ15" i="2" s="1"/>
  <c r="DI10" i="2"/>
  <c r="DL10" i="2" s="1"/>
  <c r="DL15" i="2" s="1"/>
  <c r="G43" i="2"/>
  <c r="G42" i="2"/>
  <c r="G41" i="2"/>
  <c r="G39" i="2"/>
  <c r="G38" i="2"/>
  <c r="EV38" i="2" s="1"/>
  <c r="G37" i="2"/>
  <c r="G35" i="2"/>
  <c r="G34" i="2"/>
  <c r="G32" i="2"/>
  <c r="G31" i="2"/>
  <c r="G36" i="2" s="1"/>
  <c r="EV36" i="2" s="1"/>
  <c r="G29" i="2"/>
  <c r="G28" i="2"/>
  <c r="EV28" i="2" s="1"/>
  <c r="G27" i="2"/>
  <c r="G25" i="2"/>
  <c r="G24" i="2"/>
  <c r="G22" i="2"/>
  <c r="G21" i="2"/>
  <c r="G20" i="2"/>
  <c r="EV20" i="2" s="1"/>
  <c r="G18" i="2"/>
  <c r="EV18" i="2" s="1"/>
  <c r="G17" i="2"/>
  <c r="G15" i="2"/>
  <c r="G14" i="2"/>
  <c r="G13" i="2"/>
  <c r="G11" i="2"/>
  <c r="G10" i="2"/>
  <c r="EV10" i="2" s="1"/>
  <c r="ER11" i="2"/>
  <c r="ES11" i="2"/>
  <c r="ET11" i="2"/>
  <c r="EU11" i="2"/>
  <c r="EV11" i="2"/>
  <c r="ER12" i="2"/>
  <c r="ES12" i="2"/>
  <c r="ET12" i="2"/>
  <c r="EU12" i="2"/>
  <c r="EV12" i="2"/>
  <c r="ER13" i="2"/>
  <c r="ES13" i="2"/>
  <c r="ET13" i="2"/>
  <c r="EU13" i="2"/>
  <c r="EV13" i="2"/>
  <c r="ER14" i="2"/>
  <c r="ES14" i="2"/>
  <c r="ET14" i="2"/>
  <c r="EU14" i="2"/>
  <c r="ER15" i="2"/>
  <c r="ES15" i="2"/>
  <c r="ET15" i="2"/>
  <c r="EU15" i="2"/>
  <c r="EV15" i="2"/>
  <c r="ER16" i="2"/>
  <c r="ES16" i="2"/>
  <c r="ET16" i="2"/>
  <c r="EU16" i="2"/>
  <c r="ER17" i="2"/>
  <c r="ES17" i="2"/>
  <c r="ET17" i="2"/>
  <c r="EU17" i="2"/>
  <c r="EV17" i="2"/>
  <c r="ER18" i="2"/>
  <c r="ES18" i="2"/>
  <c r="ET18" i="2"/>
  <c r="EU18" i="2"/>
  <c r="ER19" i="2"/>
  <c r="ES19" i="2"/>
  <c r="ET19" i="2"/>
  <c r="EU19" i="2"/>
  <c r="EV19" i="2"/>
  <c r="ER20" i="2"/>
  <c r="ES20" i="2"/>
  <c r="ET20" i="2"/>
  <c r="EU20" i="2"/>
  <c r="ER21" i="2"/>
  <c r="ES21" i="2"/>
  <c r="ET21" i="2"/>
  <c r="EU21" i="2"/>
  <c r="EV21" i="2"/>
  <c r="ER22" i="2"/>
  <c r="ES22" i="2"/>
  <c r="ET22" i="2"/>
  <c r="EU22" i="2"/>
  <c r="EV22" i="2"/>
  <c r="ER23" i="2"/>
  <c r="ES23" i="2"/>
  <c r="ET23" i="2"/>
  <c r="EU23" i="2"/>
  <c r="ER24" i="2"/>
  <c r="ES24" i="2"/>
  <c r="ET24" i="2"/>
  <c r="EU24" i="2"/>
  <c r="EV24" i="2"/>
  <c r="ER25" i="2"/>
  <c r="ES25" i="2"/>
  <c r="ET25" i="2"/>
  <c r="EU25" i="2"/>
  <c r="EV25" i="2"/>
  <c r="ER26" i="2"/>
  <c r="ES26" i="2"/>
  <c r="ET26" i="2"/>
  <c r="EU26" i="2"/>
  <c r="EV26" i="2"/>
  <c r="ER27" i="2"/>
  <c r="ES27" i="2"/>
  <c r="ET27" i="2"/>
  <c r="EU27" i="2"/>
  <c r="EV27" i="2"/>
  <c r="ER28" i="2"/>
  <c r="ES28" i="2"/>
  <c r="ET28" i="2"/>
  <c r="EU28" i="2"/>
  <c r="ER29" i="2"/>
  <c r="ES29" i="2"/>
  <c r="ET29" i="2"/>
  <c r="EU29" i="2"/>
  <c r="EV29" i="2"/>
  <c r="ER30" i="2"/>
  <c r="ES30" i="2"/>
  <c r="ET30" i="2"/>
  <c r="EU30" i="2"/>
  <c r="ER31" i="2"/>
  <c r="ES31" i="2"/>
  <c r="ET31" i="2"/>
  <c r="EU31" i="2"/>
  <c r="ER32" i="2"/>
  <c r="ES32" i="2"/>
  <c r="ET32" i="2"/>
  <c r="EU32" i="2"/>
  <c r="EV32" i="2"/>
  <c r="ER33" i="2"/>
  <c r="ES33" i="2"/>
  <c r="ET33" i="2"/>
  <c r="EU33" i="2"/>
  <c r="EV33" i="2"/>
  <c r="ER34" i="2"/>
  <c r="ES34" i="2"/>
  <c r="ET34" i="2"/>
  <c r="EU34" i="2"/>
  <c r="EV34" i="2"/>
  <c r="ER35" i="2"/>
  <c r="ES35" i="2"/>
  <c r="ET35" i="2"/>
  <c r="EU35" i="2"/>
  <c r="EV35" i="2"/>
  <c r="ER36" i="2"/>
  <c r="ES36" i="2"/>
  <c r="ET36" i="2"/>
  <c r="EU36" i="2"/>
  <c r="ER37" i="2"/>
  <c r="ES37" i="2"/>
  <c r="ET37" i="2"/>
  <c r="EU37" i="2"/>
  <c r="EV37" i="2"/>
  <c r="ER38" i="2"/>
  <c r="ES38" i="2"/>
  <c r="ET38" i="2"/>
  <c r="EU38" i="2"/>
  <c r="ER39" i="2"/>
  <c r="ES39" i="2"/>
  <c r="ET39" i="2"/>
  <c r="EU39" i="2"/>
  <c r="EV39" i="2"/>
  <c r="ER40" i="2"/>
  <c r="ES40" i="2"/>
  <c r="ET40" i="2"/>
  <c r="EU40" i="2"/>
  <c r="EV40" i="2"/>
  <c r="ER41" i="2"/>
  <c r="ES41" i="2"/>
  <c r="ET41" i="2"/>
  <c r="EU41" i="2"/>
  <c r="EV41" i="2"/>
  <c r="ER42" i="2"/>
  <c r="ES42" i="2"/>
  <c r="ET42" i="2"/>
  <c r="EU42" i="2"/>
  <c r="EV42" i="2"/>
  <c r="ER43" i="2"/>
  <c r="ES43" i="2"/>
  <c r="ET43" i="2"/>
  <c r="EU43" i="2"/>
  <c r="EV43" i="2"/>
  <c r="ER44" i="2"/>
  <c r="ES44" i="2"/>
  <c r="ET44" i="2"/>
  <c r="EU44" i="2"/>
  <c r="ER10" i="2"/>
  <c r="EW13" i="1"/>
  <c r="EU10" i="2"/>
  <c r="ET10" i="2"/>
  <c r="ES10" i="2"/>
  <c r="AB130" i="9" l="1"/>
  <c r="AB134" i="9" s="1"/>
  <c r="O135" i="9"/>
  <c r="O274" i="9"/>
  <c r="O276" i="9" s="1"/>
  <c r="Y274" i="9"/>
  <c r="Y276" i="9" s="1"/>
  <c r="Y135" i="9"/>
  <c r="Z130" i="9"/>
  <c r="Z134" i="9" s="1"/>
  <c r="N131" i="9"/>
  <c r="N275" i="9"/>
  <c r="O130" i="9"/>
  <c r="O134" i="9" s="1"/>
  <c r="AB131" i="9"/>
  <c r="L130" i="9"/>
  <c r="L134" i="9" s="1"/>
  <c r="V14" i="9"/>
  <c r="V130" i="9"/>
  <c r="V134" i="9" s="1"/>
  <c r="J117" i="9"/>
  <c r="J131" i="9"/>
  <c r="I129" i="9"/>
  <c r="I133" i="9"/>
  <c r="I275" i="9" s="1"/>
  <c r="H255" i="9"/>
  <c r="I130" i="9"/>
  <c r="I134" i="9" s="1"/>
  <c r="L131" i="9"/>
  <c r="Z131" i="9"/>
  <c r="K117" i="9"/>
  <c r="K131" i="9"/>
  <c r="W130" i="9"/>
  <c r="W134" i="9" s="1"/>
  <c r="Y130" i="9"/>
  <c r="Y134" i="9" s="1"/>
  <c r="M131" i="9"/>
  <c r="AA131" i="9"/>
  <c r="I131" i="9"/>
  <c r="M129" i="9"/>
  <c r="J133" i="9"/>
  <c r="J275" i="9" s="1"/>
  <c r="J130" i="9"/>
  <c r="J134" i="9" s="1"/>
  <c r="K130" i="9"/>
  <c r="K134" i="9" s="1"/>
  <c r="DI15" i="2"/>
  <c r="DL16" i="2"/>
  <c r="G45" i="2"/>
  <c r="DK15" i="2"/>
  <c r="G46" i="2"/>
  <c r="EV31" i="2"/>
  <c r="G44" i="2"/>
  <c r="EV44" i="2"/>
  <c r="G30" i="2"/>
  <c r="EV30" i="2" s="1"/>
  <c r="EV14" i="2"/>
  <c r="G23" i="2"/>
  <c r="EV23" i="2" s="1"/>
  <c r="G16" i="2"/>
  <c r="EV16" i="2" s="1"/>
  <c r="K274" i="9" l="1"/>
  <c r="K276" i="9" s="1"/>
  <c r="K135" i="9"/>
  <c r="L135" i="9"/>
  <c r="L274" i="9"/>
  <c r="L276" i="9" s="1"/>
  <c r="J274" i="9"/>
  <c r="J276" i="9" s="1"/>
  <c r="J135" i="9"/>
  <c r="I135" i="9"/>
  <c r="I274" i="9"/>
  <c r="I276" i="9" s="1"/>
  <c r="AA274" i="9"/>
  <c r="AA276" i="9" s="1"/>
  <c r="AA135" i="9"/>
  <c r="M135" i="9"/>
  <c r="M274" i="9"/>
  <c r="M276" i="9" s="1"/>
  <c r="AB135" i="9"/>
  <c r="AB274" i="9"/>
  <c r="AB276" i="9" s="1"/>
  <c r="N135" i="9"/>
  <c r="N274" i="9"/>
  <c r="N276" i="9" s="1"/>
  <c r="Z274" i="9"/>
  <c r="Z276" i="9" s="1"/>
  <c r="Z135" i="9"/>
  <c r="G47" i="2"/>
  <c r="CG13" i="1" l="1"/>
  <c r="CJ13" i="1" l="1"/>
  <c r="CK14" i="1"/>
  <c r="CI13" i="1"/>
  <c r="CH13" i="1"/>
  <c r="CH13" i="2"/>
  <c r="CI14" i="2"/>
  <c r="CI18" i="2"/>
  <c r="CC19" i="2"/>
  <c r="CF39" i="2"/>
  <c r="CC40" i="2"/>
  <c r="BW37" i="2"/>
  <c r="CH37" i="2" s="1"/>
  <c r="CE37" i="2"/>
  <c r="CH32" i="2"/>
  <c r="CH33" i="2"/>
  <c r="CC33" i="2"/>
  <c r="CA33" i="2"/>
  <c r="CF32" i="2"/>
  <c r="CE32" i="2"/>
  <c r="CI19" i="2"/>
  <c r="CI11" i="2"/>
  <c r="CF12" i="2"/>
  <c r="CH18" i="2"/>
  <c r="CH11" i="2"/>
  <c r="CC12" i="2" l="1"/>
  <c r="CC23" i="2"/>
  <c r="CC16" i="2"/>
  <c r="CE11" i="2"/>
  <c r="CE18" i="2"/>
  <c r="G419" i="8"/>
  <c r="G418" i="8"/>
  <c r="H43" i="8"/>
  <c r="EU13" i="1"/>
  <c r="ET14" i="1"/>
  <c r="ET13" i="1"/>
  <c r="CI17" i="2"/>
  <c r="CH17" i="2"/>
  <c r="CG11" i="2"/>
  <c r="CG12" i="2"/>
  <c r="CG13" i="2"/>
  <c r="CG14" i="2"/>
  <c r="CG17" i="2"/>
  <c r="CG18" i="2"/>
  <c r="CG19" i="2"/>
  <c r="CG20" i="2"/>
  <c r="CG21" i="2"/>
  <c r="CG24" i="2"/>
  <c r="CG25" i="2"/>
  <c r="CG26" i="2"/>
  <c r="CG27" i="2"/>
  <c r="CG28" i="2"/>
  <c r="CG30" i="2"/>
  <c r="CG31" i="2"/>
  <c r="CG32" i="2"/>
  <c r="CG33" i="2"/>
  <c r="CG34" i="2"/>
  <c r="CG35" i="2"/>
  <c r="CG38" i="2"/>
  <c r="CG39" i="2"/>
  <c r="CG40" i="2"/>
  <c r="CG41" i="2"/>
  <c r="CG42" i="2"/>
  <c r="CG44" i="2"/>
  <c r="CF11" i="2"/>
  <c r="CF13" i="2"/>
  <c r="CF14" i="2"/>
  <c r="CF17" i="2"/>
  <c r="CF18" i="2"/>
  <c r="CF19" i="2"/>
  <c r="CF20" i="2"/>
  <c r="CF21" i="2"/>
  <c r="CF22" i="2"/>
  <c r="CF24" i="2"/>
  <c r="CF25" i="2"/>
  <c r="CF26" i="2"/>
  <c r="CF27" i="2"/>
  <c r="CF28" i="2"/>
  <c r="CF29" i="2"/>
  <c r="CF30" i="2"/>
  <c r="CF31" i="2"/>
  <c r="CF33" i="2"/>
  <c r="CF34" i="2"/>
  <c r="CF35" i="2"/>
  <c r="CF38" i="2"/>
  <c r="CF40" i="2"/>
  <c r="CF41" i="2"/>
  <c r="CF42" i="2"/>
  <c r="CF43" i="2"/>
  <c r="CG10" i="2"/>
  <c r="CF10" i="2"/>
  <c r="H42" i="8"/>
  <c r="CI26" i="2"/>
  <c r="BU35" i="2"/>
  <c r="CK13" i="1"/>
  <c r="EV13" i="1" s="1"/>
  <c r="BS32" i="2" l="1"/>
  <c r="CH10" i="2" l="1"/>
  <c r="S16" i="3"/>
  <c r="G417" i="8" l="1"/>
  <c r="J134" i="8"/>
  <c r="CI14" i="1"/>
  <c r="CH14" i="1"/>
  <c r="BR44" i="2"/>
  <c r="BR15" i="2"/>
  <c r="CI10" i="2"/>
  <c r="BH15" i="2"/>
  <c r="BP15" i="2"/>
  <c r="BR22" i="2"/>
  <c r="BR29" i="2"/>
  <c r="BR36" i="2"/>
  <c r="BR43" i="2"/>
  <c r="BI16" i="2"/>
  <c r="BQ42" i="2"/>
  <c r="BQ44" i="2"/>
  <c r="BQ43" i="2"/>
  <c r="BR37" i="2"/>
  <c r="BQ35" i="2"/>
  <c r="BQ37" i="2"/>
  <c r="BQ36" i="2"/>
  <c r="BR30" i="2"/>
  <c r="BQ30" i="2"/>
  <c r="BQ29" i="2"/>
  <c r="BR23" i="2"/>
  <c r="BQ21" i="2"/>
  <c r="BQ23" i="2"/>
  <c r="BQ22" i="2"/>
  <c r="BR16" i="2"/>
  <c r="BQ16" i="2"/>
  <c r="BQ15" i="2"/>
  <c r="BD14" i="2"/>
  <c r="BE11" i="2"/>
  <c r="Y11" i="2"/>
  <c r="AA11" i="2"/>
  <c r="X11" i="2"/>
  <c r="Z11" i="2"/>
  <c r="AY11" i="2"/>
  <c r="BD11" i="2"/>
  <c r="CI12" i="2"/>
  <c r="CH12" i="2"/>
  <c r="BE12" i="2"/>
  <c r="Y12" i="2"/>
  <c r="AA12" i="2"/>
  <c r="X12" i="2"/>
  <c r="Z12" i="2"/>
  <c r="AY12" i="2"/>
  <c r="BD12" i="2"/>
  <c r="CI13" i="2"/>
  <c r="BE13" i="2"/>
  <c r="Y13" i="2"/>
  <c r="AA13" i="2"/>
  <c r="BD13" i="2"/>
  <c r="CH14" i="2"/>
  <c r="BE14" i="2"/>
  <c r="Y14" i="2"/>
  <c r="AA14" i="2"/>
  <c r="X14" i="2"/>
  <c r="Z14" i="2"/>
  <c r="BO15" i="2"/>
  <c r="BJ15" i="2"/>
  <c r="BL15" i="2"/>
  <c r="BN15" i="2"/>
  <c r="BG15" i="2"/>
  <c r="BI15" i="2"/>
  <c r="BK15" i="2"/>
  <c r="BM15" i="2"/>
  <c r="BT15" i="2"/>
  <c r="BV15" i="2"/>
  <c r="BX15" i="2"/>
  <c r="BZ15" i="2"/>
  <c r="CB15" i="2"/>
  <c r="BS15" i="2"/>
  <c r="BU15" i="2"/>
  <c r="BW15" i="2"/>
  <c r="BY15" i="2"/>
  <c r="CA15" i="2"/>
  <c r="CC15" i="2"/>
  <c r="AD15" i="2"/>
  <c r="AF15" i="2"/>
  <c r="AH15" i="2"/>
  <c r="AJ15" i="2"/>
  <c r="AL15" i="2"/>
  <c r="AN15" i="2"/>
  <c r="AP15" i="2"/>
  <c r="AR15" i="2"/>
  <c r="AT15" i="2"/>
  <c r="AV15" i="2"/>
  <c r="AX15" i="2"/>
  <c r="AZ15" i="2"/>
  <c r="BE15" i="2"/>
  <c r="L15" i="2"/>
  <c r="N15" i="2"/>
  <c r="P15" i="2"/>
  <c r="R15" i="2"/>
  <c r="T15" i="2"/>
  <c r="V15" i="2"/>
  <c r="Y15" i="2"/>
  <c r="AA15" i="2"/>
  <c r="K15" i="2"/>
  <c r="M15" i="2"/>
  <c r="O15" i="2"/>
  <c r="Q15" i="2"/>
  <c r="S15" i="2"/>
  <c r="U15" i="2"/>
  <c r="X15" i="2"/>
  <c r="Z15" i="2"/>
  <c r="AC15" i="2"/>
  <c r="AE15" i="2"/>
  <c r="AG15" i="2"/>
  <c r="AI15" i="2"/>
  <c r="AK15" i="2"/>
  <c r="AM15" i="2"/>
  <c r="AO15" i="2"/>
  <c r="AQ15" i="2"/>
  <c r="AS15" i="2"/>
  <c r="AU15" i="2"/>
  <c r="AW15" i="2"/>
  <c r="AY15" i="2"/>
  <c r="BD15" i="2"/>
  <c r="BF15" i="2"/>
  <c r="BP16" i="2"/>
  <c r="BO16" i="2"/>
  <c r="BH16" i="2"/>
  <c r="BJ16" i="2"/>
  <c r="BL16" i="2"/>
  <c r="BN16" i="2"/>
  <c r="BG16" i="2"/>
  <c r="BK16" i="2"/>
  <c r="BM16" i="2"/>
  <c r="CE16" i="2" s="1"/>
  <c r="BT16" i="2"/>
  <c r="BV16" i="2"/>
  <c r="BX16" i="2"/>
  <c r="BZ16" i="2"/>
  <c r="CB16" i="2"/>
  <c r="CD16" i="2"/>
  <c r="BS16" i="2"/>
  <c r="BU16" i="2"/>
  <c r="BW16" i="2"/>
  <c r="BY16" i="2"/>
  <c r="CA16" i="2"/>
  <c r="AD16" i="2"/>
  <c r="AF16" i="2"/>
  <c r="AH16" i="2"/>
  <c r="AJ16" i="2"/>
  <c r="AL16" i="2"/>
  <c r="AN16" i="2"/>
  <c r="AP16" i="2"/>
  <c r="AR16" i="2"/>
  <c r="AT16" i="2"/>
  <c r="AV16" i="2"/>
  <c r="AX16" i="2"/>
  <c r="AZ16" i="2"/>
  <c r="BE16" i="2"/>
  <c r="J16" i="2"/>
  <c r="L16" i="2"/>
  <c r="N16" i="2"/>
  <c r="P16" i="2"/>
  <c r="R16" i="2"/>
  <c r="T16" i="2"/>
  <c r="V16" i="2"/>
  <c r="Y16" i="2"/>
  <c r="AA16" i="2"/>
  <c r="K16" i="2"/>
  <c r="M16" i="2"/>
  <c r="O16" i="2"/>
  <c r="Q16" i="2"/>
  <c r="S16" i="2"/>
  <c r="U16" i="2"/>
  <c r="X16" i="2"/>
  <c r="Z16" i="2"/>
  <c r="AC16" i="2"/>
  <c r="AE16" i="2"/>
  <c r="AG16" i="2"/>
  <c r="AI16" i="2"/>
  <c r="AK16" i="2"/>
  <c r="AM16" i="2"/>
  <c r="AO16" i="2"/>
  <c r="AQ16" i="2"/>
  <c r="AS16" i="2"/>
  <c r="AU16" i="2"/>
  <c r="AW16" i="2"/>
  <c r="AY16" i="2"/>
  <c r="BD16" i="2"/>
  <c r="BF16" i="2"/>
  <c r="BE17" i="2"/>
  <c r="Y17" i="2"/>
  <c r="AA17" i="2"/>
  <c r="X17" i="2"/>
  <c r="Z17" i="2"/>
  <c r="BD17" i="2"/>
  <c r="AR18" i="2"/>
  <c r="BE18" i="2"/>
  <c r="Y18" i="2"/>
  <c r="AA18" i="2"/>
  <c r="X18" i="2"/>
  <c r="Z18" i="2"/>
  <c r="AY18" i="2"/>
  <c r="BD18" i="2"/>
  <c r="CH19" i="2"/>
  <c r="BE19" i="2"/>
  <c r="Y19" i="2"/>
  <c r="AA19" i="2"/>
  <c r="X19" i="2"/>
  <c r="Z19" i="2"/>
  <c r="AY19" i="2"/>
  <c r="BD19" i="2"/>
  <c r="CI20" i="2"/>
  <c r="CH20" i="2"/>
  <c r="BE20" i="2"/>
  <c r="Y20" i="2"/>
  <c r="AA20" i="2"/>
  <c r="X20" i="2"/>
  <c r="Z20" i="2"/>
  <c r="BD20" i="2"/>
  <c r="BI21" i="2"/>
  <c r="BK21" i="2"/>
  <c r="CI21" i="2"/>
  <c r="CH21" i="2"/>
  <c r="BE21" i="2"/>
  <c r="Y21" i="2"/>
  <c r="AA21" i="2"/>
  <c r="X21" i="2"/>
  <c r="Z21" i="2"/>
  <c r="BD21" i="2"/>
  <c r="BP22" i="2"/>
  <c r="BO22" i="2"/>
  <c r="BH22" i="2"/>
  <c r="BJ22" i="2"/>
  <c r="BL22" i="2"/>
  <c r="BN22" i="2"/>
  <c r="BG22" i="2"/>
  <c r="BI22" i="2"/>
  <c r="BK22" i="2"/>
  <c r="BM22" i="2"/>
  <c r="BT22" i="2"/>
  <c r="BV22" i="2"/>
  <c r="BX22" i="2"/>
  <c r="CG22" i="2" s="1"/>
  <c r="BZ22" i="2"/>
  <c r="CB22" i="2"/>
  <c r="BS22" i="2"/>
  <c r="BU22" i="2"/>
  <c r="BW22" i="2"/>
  <c r="BY22" i="2"/>
  <c r="CA22" i="2"/>
  <c r="CC22" i="2"/>
  <c r="CH22" i="2"/>
  <c r="AD22" i="2"/>
  <c r="AF22" i="2"/>
  <c r="AH22" i="2"/>
  <c r="AJ22" i="2"/>
  <c r="AL22" i="2"/>
  <c r="AN22" i="2"/>
  <c r="AP22" i="2"/>
  <c r="AR22" i="2"/>
  <c r="AT22" i="2"/>
  <c r="AV22" i="2"/>
  <c r="AX22" i="2"/>
  <c r="AZ22" i="2"/>
  <c r="BE22" i="2"/>
  <c r="L22" i="2"/>
  <c r="N22" i="2"/>
  <c r="P22" i="2"/>
  <c r="R22" i="2"/>
  <c r="T22" i="2"/>
  <c r="V22" i="2"/>
  <c r="Y22" i="2"/>
  <c r="AA22" i="2"/>
  <c r="K22" i="2"/>
  <c r="M22" i="2"/>
  <c r="O22" i="2"/>
  <c r="Q22" i="2"/>
  <c r="S22" i="2"/>
  <c r="U22" i="2"/>
  <c r="X22" i="2"/>
  <c r="Z22" i="2"/>
  <c r="AC22" i="2"/>
  <c r="AE22" i="2"/>
  <c r="AG22" i="2"/>
  <c r="AI22" i="2"/>
  <c r="AK22" i="2"/>
  <c r="AM22" i="2"/>
  <c r="AO22" i="2"/>
  <c r="AQ22" i="2"/>
  <c r="AS22" i="2"/>
  <c r="AU22" i="2"/>
  <c r="AW22" i="2"/>
  <c r="AY22" i="2"/>
  <c r="BD22" i="2"/>
  <c r="BF22" i="2"/>
  <c r="BP23" i="2"/>
  <c r="BO23" i="2"/>
  <c r="BH23" i="2"/>
  <c r="BJ23" i="2"/>
  <c r="BL23" i="2"/>
  <c r="BN23" i="2"/>
  <c r="BG23" i="2"/>
  <c r="BI23" i="2"/>
  <c r="BK23" i="2"/>
  <c r="BM23" i="2"/>
  <c r="BT23" i="2"/>
  <c r="BV23" i="2"/>
  <c r="BX23" i="2"/>
  <c r="BZ23" i="2"/>
  <c r="CB23" i="2"/>
  <c r="CD23" i="2"/>
  <c r="BS23" i="2"/>
  <c r="BU23" i="2"/>
  <c r="BW23" i="2"/>
  <c r="BY23" i="2"/>
  <c r="CA23" i="2"/>
  <c r="AD23" i="2"/>
  <c r="AF23" i="2"/>
  <c r="AH23" i="2"/>
  <c r="AJ23" i="2"/>
  <c r="AL23" i="2"/>
  <c r="AN23" i="2"/>
  <c r="AP23" i="2"/>
  <c r="AR23" i="2"/>
  <c r="AT23" i="2"/>
  <c r="AV23" i="2"/>
  <c r="AX23" i="2"/>
  <c r="AZ23" i="2"/>
  <c r="BE23" i="2"/>
  <c r="J23" i="2"/>
  <c r="L23" i="2"/>
  <c r="N23" i="2"/>
  <c r="P23" i="2"/>
  <c r="R23" i="2"/>
  <c r="T23" i="2"/>
  <c r="V23" i="2"/>
  <c r="Y23" i="2"/>
  <c r="AA23" i="2"/>
  <c r="K23" i="2"/>
  <c r="M23" i="2"/>
  <c r="O23" i="2"/>
  <c r="Q23" i="2"/>
  <c r="S23" i="2"/>
  <c r="U23" i="2"/>
  <c r="X23" i="2"/>
  <c r="Z23" i="2"/>
  <c r="AC23" i="2"/>
  <c r="AE23" i="2"/>
  <c r="AG23" i="2"/>
  <c r="AI23" i="2"/>
  <c r="AK23" i="2"/>
  <c r="AM23" i="2"/>
  <c r="AO23" i="2"/>
  <c r="AQ23" i="2"/>
  <c r="AS23" i="2"/>
  <c r="AU23" i="2"/>
  <c r="AW23" i="2"/>
  <c r="AY23" i="2"/>
  <c r="BD23" i="2"/>
  <c r="BF23" i="2"/>
  <c r="BN24" i="2"/>
  <c r="CI24" i="2"/>
  <c r="CH24" i="2"/>
  <c r="BE24" i="2"/>
  <c r="X24" i="2"/>
  <c r="Z24" i="2"/>
  <c r="BD24" i="2"/>
  <c r="CI25" i="2"/>
  <c r="CH25" i="2"/>
  <c r="BE25" i="2"/>
  <c r="Y25" i="2"/>
  <c r="AA25" i="2"/>
  <c r="X25" i="2"/>
  <c r="Z25" i="2"/>
  <c r="BD25" i="2"/>
  <c r="CH26" i="2"/>
  <c r="BE26" i="2"/>
  <c r="Y26" i="2"/>
  <c r="AA26" i="2"/>
  <c r="X26" i="2"/>
  <c r="Z26" i="2"/>
  <c r="BD26" i="2"/>
  <c r="CI27" i="2"/>
  <c r="CH27" i="2"/>
  <c r="BE27" i="2"/>
  <c r="Y27" i="2"/>
  <c r="AA27" i="2"/>
  <c r="X27" i="2"/>
  <c r="Z27" i="2"/>
  <c r="BD27" i="2"/>
  <c r="CI28" i="2"/>
  <c r="CH28" i="2"/>
  <c r="BE28" i="2"/>
  <c r="Y28" i="2"/>
  <c r="AA28" i="2"/>
  <c r="X28" i="2"/>
  <c r="Z28" i="2"/>
  <c r="BD28" i="2"/>
  <c r="BP29" i="2"/>
  <c r="BO29" i="2"/>
  <c r="BH29" i="2"/>
  <c r="BJ29" i="2"/>
  <c r="BL29" i="2"/>
  <c r="BN29" i="2"/>
  <c r="BG29" i="2"/>
  <c r="BI29" i="2"/>
  <c r="BK29" i="2"/>
  <c r="BM29" i="2"/>
  <c r="BT29" i="2"/>
  <c r="BV29" i="2"/>
  <c r="BX29" i="2"/>
  <c r="CG29" i="2" s="1"/>
  <c r="BZ29" i="2"/>
  <c r="CB29" i="2"/>
  <c r="BS29" i="2"/>
  <c r="BU29" i="2"/>
  <c r="BW29" i="2"/>
  <c r="BY29" i="2"/>
  <c r="CA29" i="2"/>
  <c r="CC29" i="2"/>
  <c r="AD29" i="2"/>
  <c r="AF29" i="2"/>
  <c r="AH29" i="2"/>
  <c r="AJ29" i="2"/>
  <c r="AL29" i="2"/>
  <c r="AN29" i="2"/>
  <c r="AP29" i="2"/>
  <c r="AR29" i="2"/>
  <c r="AT29" i="2"/>
  <c r="AV29" i="2"/>
  <c r="AX29" i="2"/>
  <c r="AZ29" i="2"/>
  <c r="BE29" i="2"/>
  <c r="AA29" i="2"/>
  <c r="K29" i="2"/>
  <c r="M29" i="2"/>
  <c r="O29" i="2"/>
  <c r="Q29" i="2"/>
  <c r="S29" i="2"/>
  <c r="U29" i="2"/>
  <c r="X29" i="2"/>
  <c r="Z29" i="2"/>
  <c r="AC29" i="2"/>
  <c r="AE29" i="2"/>
  <c r="AG29" i="2"/>
  <c r="AI29" i="2"/>
  <c r="AK29" i="2"/>
  <c r="AM29" i="2"/>
  <c r="AO29" i="2"/>
  <c r="AQ29" i="2"/>
  <c r="AS29" i="2"/>
  <c r="AU29" i="2"/>
  <c r="AW29" i="2"/>
  <c r="AY29" i="2"/>
  <c r="BD29" i="2"/>
  <c r="BP30" i="2"/>
  <c r="BO30" i="2"/>
  <c r="BH30" i="2"/>
  <c r="BJ30" i="2"/>
  <c r="BL30" i="2"/>
  <c r="BN30" i="2"/>
  <c r="BG30" i="2"/>
  <c r="BI30" i="2"/>
  <c r="BK30" i="2"/>
  <c r="BM30" i="2"/>
  <c r="BT30" i="2"/>
  <c r="BV30" i="2"/>
  <c r="BX30" i="2"/>
  <c r="BZ30" i="2"/>
  <c r="CB30" i="2"/>
  <c r="CD30" i="2"/>
  <c r="BS30" i="2"/>
  <c r="BU30" i="2"/>
  <c r="BW30" i="2"/>
  <c r="BY30" i="2"/>
  <c r="CA30" i="2"/>
  <c r="CC30" i="2"/>
  <c r="AD30" i="2"/>
  <c r="AF30" i="2"/>
  <c r="AH30" i="2"/>
  <c r="AJ30" i="2"/>
  <c r="AL30" i="2"/>
  <c r="AN30" i="2"/>
  <c r="AP30" i="2"/>
  <c r="AR30" i="2"/>
  <c r="AT30" i="2"/>
  <c r="AV30" i="2"/>
  <c r="AX30" i="2"/>
  <c r="AZ30" i="2"/>
  <c r="BE30" i="2"/>
  <c r="L30" i="2"/>
  <c r="N30" i="2"/>
  <c r="P30" i="2"/>
  <c r="R30" i="2"/>
  <c r="T30" i="2"/>
  <c r="V30" i="2"/>
  <c r="Y30" i="2"/>
  <c r="AA30" i="2"/>
  <c r="K30" i="2"/>
  <c r="M30" i="2"/>
  <c r="O30" i="2"/>
  <c r="Q30" i="2"/>
  <c r="S30" i="2"/>
  <c r="U30" i="2"/>
  <c r="X30" i="2"/>
  <c r="Z30" i="2"/>
  <c r="AC30" i="2"/>
  <c r="AE30" i="2"/>
  <c r="AG30" i="2"/>
  <c r="AI30" i="2"/>
  <c r="AM30" i="2"/>
  <c r="AO30" i="2"/>
  <c r="AQ30" i="2"/>
  <c r="AS30" i="2"/>
  <c r="AU30" i="2"/>
  <c r="AW30" i="2"/>
  <c r="AY30" i="2"/>
  <c r="BD30" i="2"/>
  <c r="BF30" i="2"/>
  <c r="CI31" i="2"/>
  <c r="CH31" i="2"/>
  <c r="Y31" i="2"/>
  <c r="AA31" i="2"/>
  <c r="X31" i="2"/>
  <c r="Z31" i="2"/>
  <c r="BD31" i="2"/>
  <c r="CI32" i="2"/>
  <c r="BE32" i="2"/>
  <c r="Y32" i="2"/>
  <c r="AA32" i="2"/>
  <c r="X32" i="2"/>
  <c r="Z32" i="2"/>
  <c r="AY32" i="2"/>
  <c r="BD32" i="2"/>
  <c r="CI33" i="2"/>
  <c r="BE33" i="2"/>
  <c r="Y33" i="2"/>
  <c r="AA33" i="2"/>
  <c r="X33" i="2"/>
  <c r="Z33" i="2"/>
  <c r="AY33" i="2"/>
  <c r="BD33" i="2"/>
  <c r="CI34" i="2"/>
  <c r="CH34" i="2"/>
  <c r="BE34" i="2"/>
  <c r="Y34" i="2"/>
  <c r="AA34" i="2"/>
  <c r="X34" i="2"/>
  <c r="Z34" i="2"/>
  <c r="BD34" i="2"/>
  <c r="BO35" i="2"/>
  <c r="CI35" i="2"/>
  <c r="CH35" i="2"/>
  <c r="BE35" i="2"/>
  <c r="Y35" i="2"/>
  <c r="AA35" i="2"/>
  <c r="X35" i="2"/>
  <c r="Z35" i="2"/>
  <c r="BD35" i="2"/>
  <c r="BP36" i="2"/>
  <c r="BO36" i="2"/>
  <c r="BH36" i="2"/>
  <c r="BJ36" i="2"/>
  <c r="BL36" i="2"/>
  <c r="BN36" i="2"/>
  <c r="BG36" i="2"/>
  <c r="BI36" i="2"/>
  <c r="BK36" i="2"/>
  <c r="BM36" i="2"/>
  <c r="BT36" i="2"/>
  <c r="BV36" i="2"/>
  <c r="BX36" i="2"/>
  <c r="CG36" i="2" s="1"/>
  <c r="BZ36" i="2"/>
  <c r="CB36" i="2"/>
  <c r="CD36" i="2"/>
  <c r="BS36" i="2"/>
  <c r="BU36" i="2"/>
  <c r="BW36" i="2"/>
  <c r="BY36" i="2"/>
  <c r="CA36" i="2"/>
  <c r="CE36" i="2" s="1"/>
  <c r="CC36" i="2"/>
  <c r="AD36" i="2"/>
  <c r="AF36" i="2"/>
  <c r="AH36" i="2"/>
  <c r="AJ36" i="2"/>
  <c r="AL36" i="2"/>
  <c r="AN36" i="2"/>
  <c r="AP36" i="2"/>
  <c r="AR36" i="2"/>
  <c r="AT36" i="2"/>
  <c r="AV36" i="2"/>
  <c r="AX36" i="2"/>
  <c r="AZ36" i="2"/>
  <c r="BE36" i="2"/>
  <c r="L36" i="2"/>
  <c r="N36" i="2"/>
  <c r="P36" i="2"/>
  <c r="R36" i="2"/>
  <c r="T36" i="2"/>
  <c r="V36" i="2"/>
  <c r="Y36" i="2"/>
  <c r="AA36" i="2"/>
  <c r="K36" i="2"/>
  <c r="M36" i="2"/>
  <c r="O36" i="2"/>
  <c r="Q36" i="2"/>
  <c r="S36" i="2"/>
  <c r="U36" i="2"/>
  <c r="X36" i="2"/>
  <c r="Z36" i="2"/>
  <c r="AC36" i="2"/>
  <c r="AE36" i="2"/>
  <c r="AG36" i="2"/>
  <c r="AI36" i="2"/>
  <c r="AK36" i="2"/>
  <c r="AM36" i="2"/>
  <c r="AO36" i="2"/>
  <c r="AQ36" i="2"/>
  <c r="AS36" i="2"/>
  <c r="AU36" i="2"/>
  <c r="AW36" i="2"/>
  <c r="AY36" i="2"/>
  <c r="BD36" i="2"/>
  <c r="BP37" i="2"/>
  <c r="BO37" i="2"/>
  <c r="BH37" i="2"/>
  <c r="BJ37" i="2"/>
  <c r="BL37" i="2"/>
  <c r="BN37" i="2"/>
  <c r="BG37" i="2"/>
  <c r="BI37" i="2"/>
  <c r="BK37" i="2"/>
  <c r="BM37" i="2"/>
  <c r="BT37" i="2"/>
  <c r="BV37" i="2"/>
  <c r="BX37" i="2"/>
  <c r="CG37" i="2" s="1"/>
  <c r="BZ37" i="2"/>
  <c r="CB37" i="2"/>
  <c r="CD37" i="2"/>
  <c r="BS37" i="2"/>
  <c r="BU37" i="2"/>
  <c r="BY37" i="2"/>
  <c r="CA37" i="2"/>
  <c r="CC37" i="2"/>
  <c r="AD37" i="2"/>
  <c r="AF37" i="2"/>
  <c r="AH37" i="2"/>
  <c r="AJ37" i="2"/>
  <c r="AL37" i="2"/>
  <c r="AN37" i="2"/>
  <c r="AP37" i="2"/>
  <c r="AR37" i="2"/>
  <c r="AT37" i="2"/>
  <c r="AV37" i="2"/>
  <c r="AX37" i="2"/>
  <c r="AZ37" i="2"/>
  <c r="BE37" i="2"/>
  <c r="J37" i="2"/>
  <c r="L37" i="2"/>
  <c r="N37" i="2"/>
  <c r="P37" i="2"/>
  <c r="R37" i="2"/>
  <c r="T37" i="2"/>
  <c r="V37" i="2"/>
  <c r="Y37" i="2"/>
  <c r="AA37" i="2"/>
  <c r="K37" i="2"/>
  <c r="M37" i="2"/>
  <c r="O37" i="2"/>
  <c r="Q37" i="2"/>
  <c r="S37" i="2"/>
  <c r="U37" i="2"/>
  <c r="X37" i="2"/>
  <c r="Z37" i="2"/>
  <c r="AC37" i="2"/>
  <c r="AE37" i="2"/>
  <c r="AG37" i="2"/>
  <c r="AI37" i="2"/>
  <c r="AK37" i="2"/>
  <c r="AM37" i="2"/>
  <c r="AO37" i="2"/>
  <c r="AQ37" i="2"/>
  <c r="AS37" i="2"/>
  <c r="AU37" i="2"/>
  <c r="AW37" i="2"/>
  <c r="AY37" i="2"/>
  <c r="BD37" i="2"/>
  <c r="BF37" i="2"/>
  <c r="CI38" i="2"/>
  <c r="CH38" i="2"/>
  <c r="BE38" i="2"/>
  <c r="Y38" i="2"/>
  <c r="AA38" i="2"/>
  <c r="X38" i="2"/>
  <c r="Z38" i="2"/>
  <c r="BD38" i="2"/>
  <c r="CI39" i="2"/>
  <c r="CH39" i="2"/>
  <c r="BE39" i="2"/>
  <c r="Y39" i="2"/>
  <c r="AA39" i="2"/>
  <c r="X39" i="2"/>
  <c r="Z39" i="2"/>
  <c r="BD39" i="2"/>
  <c r="CI40" i="2"/>
  <c r="CH40" i="2"/>
  <c r="BE40" i="2"/>
  <c r="Y40" i="2"/>
  <c r="AA40" i="2"/>
  <c r="X40" i="2"/>
  <c r="Z40" i="2"/>
  <c r="BD40" i="2"/>
  <c r="CI41" i="2"/>
  <c r="CH41" i="2"/>
  <c r="BE41" i="2"/>
  <c r="Y41" i="2"/>
  <c r="AA41" i="2"/>
  <c r="X41" i="2"/>
  <c r="Z41" i="2"/>
  <c r="BD41" i="2"/>
  <c r="BI42" i="2"/>
  <c r="CI42" i="2"/>
  <c r="CH42" i="2"/>
  <c r="BE42" i="2"/>
  <c r="Y42" i="2"/>
  <c r="AA42" i="2"/>
  <c r="X42" i="2"/>
  <c r="Z42" i="2"/>
  <c r="BD42" i="2"/>
  <c r="BP43" i="2"/>
  <c r="BO43" i="2"/>
  <c r="BH43" i="2"/>
  <c r="BJ43" i="2"/>
  <c r="BL43" i="2"/>
  <c r="BN43" i="2"/>
  <c r="BG43" i="2"/>
  <c r="BI43" i="2"/>
  <c r="BK43" i="2"/>
  <c r="BM43" i="2"/>
  <c r="BT43" i="2"/>
  <c r="BV43" i="2"/>
  <c r="BX43" i="2"/>
  <c r="CG43" i="2" s="1"/>
  <c r="BZ43" i="2"/>
  <c r="CB43" i="2"/>
  <c r="CD43" i="2"/>
  <c r="BS43" i="2"/>
  <c r="BU43" i="2"/>
  <c r="BW43" i="2"/>
  <c r="BY43" i="2"/>
  <c r="CA43" i="2"/>
  <c r="CC43" i="2"/>
  <c r="AD43" i="2"/>
  <c r="AF43" i="2"/>
  <c r="AH43" i="2"/>
  <c r="AJ43" i="2"/>
  <c r="AL43" i="2"/>
  <c r="AN43" i="2"/>
  <c r="AP43" i="2"/>
  <c r="AR43" i="2"/>
  <c r="AT43" i="2"/>
  <c r="AV43" i="2"/>
  <c r="AX43" i="2"/>
  <c r="AZ43" i="2"/>
  <c r="BE43" i="2"/>
  <c r="L43" i="2"/>
  <c r="N43" i="2"/>
  <c r="P43" i="2"/>
  <c r="R43" i="2"/>
  <c r="T43" i="2"/>
  <c r="V43" i="2"/>
  <c r="Y43" i="2"/>
  <c r="AA43" i="2"/>
  <c r="K43" i="2"/>
  <c r="M43" i="2"/>
  <c r="O43" i="2"/>
  <c r="Q43" i="2"/>
  <c r="S43" i="2"/>
  <c r="U43" i="2"/>
  <c r="X43" i="2"/>
  <c r="Z43" i="2"/>
  <c r="AC43" i="2"/>
  <c r="AE43" i="2"/>
  <c r="AG43" i="2"/>
  <c r="AI43" i="2"/>
  <c r="AK43" i="2"/>
  <c r="AM43" i="2"/>
  <c r="AO43" i="2"/>
  <c r="AQ43" i="2"/>
  <c r="AS43" i="2"/>
  <c r="AU43" i="2"/>
  <c r="AW43" i="2"/>
  <c r="AY43" i="2"/>
  <c r="BD43" i="2"/>
  <c r="BP44" i="2"/>
  <c r="BO44" i="2"/>
  <c r="BH44" i="2"/>
  <c r="BJ44" i="2"/>
  <c r="BL44" i="2"/>
  <c r="BN44" i="2"/>
  <c r="BG44" i="2"/>
  <c r="BI44" i="2"/>
  <c r="BK44" i="2"/>
  <c r="BM44" i="2"/>
  <c r="BT44" i="2"/>
  <c r="BV44" i="2"/>
  <c r="BX44" i="2"/>
  <c r="BZ44" i="2"/>
  <c r="CB44" i="2"/>
  <c r="CI44" i="2"/>
  <c r="BS44" i="2"/>
  <c r="BU44" i="2"/>
  <c r="BW44" i="2"/>
  <c r="CF44" i="2" s="1"/>
  <c r="BY44" i="2"/>
  <c r="CA44" i="2"/>
  <c r="CC44" i="2"/>
  <c r="AD44" i="2"/>
  <c r="AF44" i="2"/>
  <c r="AH44" i="2"/>
  <c r="AJ44" i="2"/>
  <c r="AL44" i="2"/>
  <c r="AN44" i="2"/>
  <c r="AP44" i="2"/>
  <c r="AR44" i="2"/>
  <c r="AT44" i="2"/>
  <c r="AV44" i="2"/>
  <c r="AX44" i="2"/>
  <c r="AZ44" i="2"/>
  <c r="BE44" i="2"/>
  <c r="J44" i="2"/>
  <c r="L44" i="2"/>
  <c r="N44" i="2"/>
  <c r="P44" i="2"/>
  <c r="R44" i="2"/>
  <c r="T44" i="2"/>
  <c r="V44" i="2"/>
  <c r="Y44" i="2"/>
  <c r="AA44" i="2"/>
  <c r="K44" i="2"/>
  <c r="M44" i="2"/>
  <c r="O44" i="2"/>
  <c r="Q44" i="2"/>
  <c r="S44" i="2"/>
  <c r="U44" i="2"/>
  <c r="X44" i="2"/>
  <c r="Z44" i="2"/>
  <c r="AC44" i="2"/>
  <c r="AE44" i="2"/>
  <c r="AG44" i="2"/>
  <c r="AI44" i="2"/>
  <c r="AK44" i="2"/>
  <c r="AM44" i="2"/>
  <c r="AO44" i="2"/>
  <c r="AQ44" i="2"/>
  <c r="AS44" i="2"/>
  <c r="AU44" i="2"/>
  <c r="AW44" i="2"/>
  <c r="AY44" i="2"/>
  <c r="BD44" i="2"/>
  <c r="BF44" i="2"/>
  <c r="BE10" i="2"/>
  <c r="Y10" i="2"/>
  <c r="AA10" i="2"/>
  <c r="X10" i="2"/>
  <c r="Z10" i="2"/>
  <c r="BD10" i="2"/>
  <c r="AA13" i="1"/>
  <c r="AC13" i="1"/>
  <c r="Z13" i="1"/>
  <c r="AB13" i="1"/>
  <c r="BF13" i="1"/>
  <c r="BE14" i="1"/>
  <c r="BG14" i="1"/>
  <c r="G416" i="8"/>
  <c r="CE42" i="2"/>
  <c r="J132" i="8"/>
  <c r="G415" i="8"/>
  <c r="J130" i="8"/>
  <c r="H38" i="8"/>
  <c r="G414" i="8"/>
  <c r="J128" i="8"/>
  <c r="EU14" i="1"/>
  <c r="EW14" i="1"/>
  <c r="EX14" i="1"/>
  <c r="CJ14" i="1"/>
  <c r="G413" i="8"/>
  <c r="J126" i="8"/>
  <c r="CE21" i="2"/>
  <c r="EX13" i="1"/>
  <c r="CE10" i="2"/>
  <c r="G412" i="8"/>
  <c r="J125" i="8"/>
  <c r="J124" i="8"/>
  <c r="H30" i="8"/>
  <c r="J91" i="8"/>
  <c r="J90" i="8"/>
  <c r="M89" i="8"/>
  <c r="J89" i="8"/>
  <c r="M88" i="8"/>
  <c r="J88" i="8"/>
  <c r="J87" i="8"/>
  <c r="M86" i="8"/>
  <c r="J86" i="8"/>
  <c r="J85" i="8"/>
  <c r="M84" i="8"/>
  <c r="J84" i="8"/>
  <c r="M83" i="8"/>
  <c r="J83" i="8"/>
  <c r="M82" i="8"/>
  <c r="J82" i="8"/>
  <c r="M81" i="8"/>
  <c r="J81" i="8"/>
  <c r="M80" i="8"/>
  <c r="J80" i="8"/>
  <c r="H14" i="8"/>
  <c r="H13" i="8"/>
  <c r="H12" i="8"/>
  <c r="H11" i="8"/>
  <c r="H10" i="8"/>
  <c r="H9" i="8"/>
  <c r="CE12" i="2"/>
  <c r="CE17" i="2"/>
  <c r="CE13" i="2"/>
  <c r="CE14" i="2"/>
  <c r="CE19" i="2"/>
  <c r="CE20" i="2"/>
  <c r="CE24" i="2"/>
  <c r="CE25" i="2"/>
  <c r="CE26" i="2"/>
  <c r="CE27" i="2"/>
  <c r="CE28" i="2"/>
  <c r="CE31" i="2"/>
  <c r="CE33" i="2"/>
  <c r="CE34" i="2"/>
  <c r="CE35" i="2"/>
  <c r="CE38" i="2"/>
  <c r="CE39" i="2"/>
  <c r="CE40" i="2"/>
  <c r="CE41" i="2"/>
  <c r="BF29" i="2"/>
  <c r="CE15" i="2"/>
  <c r="CE29" i="2"/>
  <c r="CE22" i="2"/>
  <c r="AZ49" i="2"/>
  <c r="BE13" i="1"/>
  <c r="BD14" i="1"/>
  <c r="BD13" i="1"/>
  <c r="BC13" i="1"/>
  <c r="Y24" i="2"/>
  <c r="BC31" i="2"/>
  <c r="BC10" i="2"/>
  <c r="BC11" i="2"/>
  <c r="BC12" i="2"/>
  <c r="BC13" i="2"/>
  <c r="BC14" i="2"/>
  <c r="BC17" i="2"/>
  <c r="BC19" i="2"/>
  <c r="BC20" i="2"/>
  <c r="BC21" i="2"/>
  <c r="BC24" i="2"/>
  <c r="BC25" i="2"/>
  <c r="BC26" i="2"/>
  <c r="BC27" i="2"/>
  <c r="BC28" i="2"/>
  <c r="BC32" i="2"/>
  <c r="BC33" i="2"/>
  <c r="BC35" i="2"/>
  <c r="BC38" i="2"/>
  <c r="BC39" i="2"/>
  <c r="BC40" i="2"/>
  <c r="BC41" i="2"/>
  <c r="BC42" i="2"/>
  <c r="BB12" i="2"/>
  <c r="BB13" i="2"/>
  <c r="BB14" i="2"/>
  <c r="BB17" i="2"/>
  <c r="BB18" i="2"/>
  <c r="BB19" i="2"/>
  <c r="BB20" i="2"/>
  <c r="BB21" i="2"/>
  <c r="BB24" i="2"/>
  <c r="BB25" i="2"/>
  <c r="BB26" i="2"/>
  <c r="BB27" i="2"/>
  <c r="BB28" i="2"/>
  <c r="BB31" i="2"/>
  <c r="BB32" i="2"/>
  <c r="BB33" i="2"/>
  <c r="BB34" i="2"/>
  <c r="BB35" i="2"/>
  <c r="BB38" i="2"/>
  <c r="BB39" i="2"/>
  <c r="BB40" i="2"/>
  <c r="BB41" i="2"/>
  <c r="BB42" i="2"/>
  <c r="BB10" i="2"/>
  <c r="BC49" i="2"/>
  <c r="BB11" i="2"/>
  <c r="H29" i="8"/>
  <c r="H28" i="8"/>
  <c r="S34" i="3"/>
  <c r="BA10" i="2"/>
  <c r="H26" i="8"/>
  <c r="H27" i="8"/>
  <c r="G453" i="8"/>
  <c r="G452" i="8"/>
  <c r="G451" i="8"/>
  <c r="G450" i="8"/>
  <c r="G449" i="8"/>
  <c r="G448" i="8"/>
  <c r="G447" i="8"/>
  <c r="G446" i="8"/>
  <c r="G445" i="8"/>
  <c r="G444" i="8"/>
  <c r="G443" i="8"/>
  <c r="G442" i="8"/>
  <c r="G438" i="8"/>
  <c r="G437" i="8"/>
  <c r="G436" i="8"/>
  <c r="G435" i="8"/>
  <c r="G434" i="8"/>
  <c r="G433" i="8"/>
  <c r="G432" i="8"/>
  <c r="G431" i="8"/>
  <c r="G430" i="8"/>
  <c r="G429" i="8"/>
  <c r="G428" i="8"/>
  <c r="G427" i="8"/>
  <c r="G423" i="8"/>
  <c r="G422" i="8"/>
  <c r="G421" i="8"/>
  <c r="G420" i="8"/>
  <c r="G396" i="8"/>
  <c r="M177" i="8"/>
  <c r="J177" i="8"/>
  <c r="M176" i="8"/>
  <c r="J176" i="8"/>
  <c r="M175" i="8"/>
  <c r="J175" i="8"/>
  <c r="M174" i="8"/>
  <c r="J174" i="8"/>
  <c r="M173" i="8"/>
  <c r="J173" i="8"/>
  <c r="M172" i="8"/>
  <c r="J172" i="8"/>
  <c r="M171" i="8"/>
  <c r="J171" i="8"/>
  <c r="M170" i="8"/>
  <c r="J170" i="8"/>
  <c r="M169" i="8"/>
  <c r="J169" i="8"/>
  <c r="M168" i="8"/>
  <c r="J168" i="8"/>
  <c r="M167" i="8"/>
  <c r="J167" i="8"/>
  <c r="M166" i="8"/>
  <c r="J166" i="8"/>
  <c r="M162" i="8"/>
  <c r="J162" i="8"/>
  <c r="M161" i="8"/>
  <c r="J161" i="8"/>
  <c r="M160" i="8"/>
  <c r="J160" i="8"/>
  <c r="M159" i="8"/>
  <c r="J159" i="8"/>
  <c r="M158" i="8"/>
  <c r="J158" i="8"/>
  <c r="M157" i="8"/>
  <c r="J157" i="8"/>
  <c r="M156" i="8"/>
  <c r="J156" i="8"/>
  <c r="M155" i="8"/>
  <c r="J155" i="8"/>
  <c r="M154" i="8"/>
  <c r="J154" i="8"/>
  <c r="M153" i="8"/>
  <c r="J153" i="8"/>
  <c r="M152" i="8"/>
  <c r="J152" i="8"/>
  <c r="M151" i="8"/>
  <c r="J151" i="8"/>
  <c r="J119" i="8"/>
  <c r="J118" i="8"/>
  <c r="J117" i="8"/>
  <c r="J116" i="8"/>
  <c r="J115" i="8"/>
  <c r="J114" i="8"/>
  <c r="J113" i="8"/>
  <c r="J112" i="8"/>
  <c r="J111" i="8"/>
  <c r="J110" i="8"/>
  <c r="J109" i="8"/>
  <c r="J108" i="8"/>
  <c r="J107" i="8"/>
  <c r="J106" i="8"/>
  <c r="J105" i="8"/>
  <c r="J104" i="8"/>
  <c r="J103" i="8"/>
  <c r="J102" i="8"/>
  <c r="J101" i="8"/>
  <c r="J100" i="8"/>
  <c r="J99" i="8"/>
  <c r="J98" i="8"/>
  <c r="J97" i="8"/>
  <c r="J96" i="8"/>
  <c r="H76" i="8"/>
  <c r="H75" i="8"/>
  <c r="H74" i="8"/>
  <c r="H73" i="8"/>
  <c r="H72" i="8"/>
  <c r="H71" i="8"/>
  <c r="H70" i="8"/>
  <c r="H69" i="8"/>
  <c r="H68" i="8"/>
  <c r="H67" i="8"/>
  <c r="H66" i="8"/>
  <c r="H65" i="8"/>
  <c r="H61" i="8"/>
  <c r="H60" i="8"/>
  <c r="H59" i="8"/>
  <c r="H58" i="8"/>
  <c r="H57" i="8"/>
  <c r="H56" i="8"/>
  <c r="H55" i="8"/>
  <c r="H54" i="8"/>
  <c r="H53" i="8"/>
  <c r="H52" i="8"/>
  <c r="H51" i="8"/>
  <c r="H50" i="8"/>
  <c r="H46" i="8"/>
  <c r="H45" i="8"/>
  <c r="H44" i="8"/>
  <c r="H41" i="8"/>
  <c r="H40" i="8"/>
  <c r="H39" i="8"/>
  <c r="H37" i="8"/>
  <c r="H36" i="8"/>
  <c r="H35" i="8"/>
  <c r="H25" i="8"/>
  <c r="H24" i="8"/>
  <c r="H23" i="8"/>
  <c r="H22" i="8"/>
  <c r="H21" i="8"/>
  <c r="H20" i="8"/>
  <c r="BC18" i="2"/>
  <c r="BA14" i="2"/>
  <c r="BA25" i="2"/>
  <c r="F491" i="6"/>
  <c r="G491" i="6"/>
  <c r="F476" i="6"/>
  <c r="G476" i="6"/>
  <c r="F446" i="6"/>
  <c r="F440" i="6"/>
  <c r="G440" i="6" s="1"/>
  <c r="F432" i="6"/>
  <c r="G432" i="6" s="1"/>
  <c r="F431" i="6"/>
  <c r="G431" i="6" s="1"/>
  <c r="F422" i="6"/>
  <c r="G422" i="6" s="1"/>
  <c r="F413" i="6"/>
  <c r="G413" i="6" s="1"/>
  <c r="E354" i="6"/>
  <c r="E339" i="6"/>
  <c r="E324" i="6"/>
  <c r="E309" i="6"/>
  <c r="F303" i="6"/>
  <c r="E303" i="6"/>
  <c r="F302" i="6"/>
  <c r="E302" i="6"/>
  <c r="F301" i="6"/>
  <c r="F294" i="6"/>
  <c r="E294" i="6"/>
  <c r="F293" i="6"/>
  <c r="E293" i="6"/>
  <c r="F292" i="6"/>
  <c r="F285" i="6"/>
  <c r="E285" i="6"/>
  <c r="F284" i="6"/>
  <c r="E284" i="6"/>
  <c r="F283" i="6"/>
  <c r="F276" i="6"/>
  <c r="E276" i="6"/>
  <c r="F275" i="6"/>
  <c r="E275" i="6"/>
  <c r="F274" i="6"/>
  <c r="K191" i="6"/>
  <c r="M191" i="6" s="1"/>
  <c r="I191" i="6"/>
  <c r="J191" i="6"/>
  <c r="I176" i="6"/>
  <c r="F24" i="6"/>
  <c r="E24" i="6"/>
  <c r="E19" i="6"/>
  <c r="F19" i="6" s="1"/>
  <c r="E14" i="6"/>
  <c r="F14" i="6" s="1"/>
  <c r="E9" i="6"/>
  <c r="F9" i="6" s="1"/>
  <c r="G563" i="6"/>
  <c r="G562" i="6"/>
  <c r="G561" i="6"/>
  <c r="G560" i="6"/>
  <c r="G559" i="6"/>
  <c r="G558" i="6"/>
  <c r="G557" i="6"/>
  <c r="G556" i="6"/>
  <c r="G555" i="6"/>
  <c r="G554" i="6"/>
  <c r="G553" i="6"/>
  <c r="G552" i="6"/>
  <c r="G548" i="6"/>
  <c r="G547" i="6"/>
  <c r="G546" i="6"/>
  <c r="G545" i="6"/>
  <c r="G544" i="6"/>
  <c r="G543" i="6"/>
  <c r="G542" i="6"/>
  <c r="G541" i="6"/>
  <c r="G540" i="6"/>
  <c r="G539" i="6"/>
  <c r="G538" i="6"/>
  <c r="G537" i="6"/>
  <c r="G533" i="6"/>
  <c r="G532" i="6"/>
  <c r="G531" i="6"/>
  <c r="G530" i="6"/>
  <c r="G529" i="6"/>
  <c r="G528" i="6"/>
  <c r="G527" i="6"/>
  <c r="G526" i="6"/>
  <c r="G525" i="6"/>
  <c r="G524" i="6"/>
  <c r="G523" i="6"/>
  <c r="G522" i="6"/>
  <c r="G518" i="6"/>
  <c r="G517" i="6"/>
  <c r="G516" i="6"/>
  <c r="G515" i="6"/>
  <c r="G514" i="6"/>
  <c r="G513" i="6"/>
  <c r="G512" i="6"/>
  <c r="G511" i="6"/>
  <c r="G510" i="6"/>
  <c r="G509" i="6"/>
  <c r="G508" i="6"/>
  <c r="G507" i="6"/>
  <c r="I502" i="6"/>
  <c r="G502" i="6"/>
  <c r="I501" i="6"/>
  <c r="G501" i="6"/>
  <c r="I500" i="6"/>
  <c r="G500" i="6"/>
  <c r="I499" i="6"/>
  <c r="G499" i="6"/>
  <c r="I498" i="6"/>
  <c r="G498" i="6"/>
  <c r="I497" i="6"/>
  <c r="G497" i="6"/>
  <c r="I496" i="6"/>
  <c r="G496" i="6"/>
  <c r="I495" i="6"/>
  <c r="G495" i="6"/>
  <c r="I494" i="6"/>
  <c r="G494" i="6"/>
  <c r="I493" i="6"/>
  <c r="G493" i="6"/>
  <c r="I492" i="6"/>
  <c r="G492" i="6"/>
  <c r="I491" i="6"/>
  <c r="I487" i="6"/>
  <c r="G487" i="6"/>
  <c r="I486" i="6"/>
  <c r="G486" i="6"/>
  <c r="I485" i="6"/>
  <c r="G485" i="6"/>
  <c r="I484" i="6"/>
  <c r="G484" i="6"/>
  <c r="I483" i="6"/>
  <c r="G483" i="6"/>
  <c r="I482" i="6"/>
  <c r="G482" i="6"/>
  <c r="I481" i="6"/>
  <c r="G481" i="6"/>
  <c r="I480" i="6"/>
  <c r="G480" i="6"/>
  <c r="I479" i="6"/>
  <c r="G479" i="6"/>
  <c r="I478" i="6"/>
  <c r="G478" i="6"/>
  <c r="I477" i="6"/>
  <c r="G477" i="6"/>
  <c r="I476" i="6"/>
  <c r="I472" i="6"/>
  <c r="G472" i="6"/>
  <c r="I471" i="6"/>
  <c r="G471" i="6"/>
  <c r="I470" i="6"/>
  <c r="G470" i="6"/>
  <c r="I469" i="6"/>
  <c r="G469" i="6"/>
  <c r="I468" i="6"/>
  <c r="G468" i="6"/>
  <c r="I467" i="6"/>
  <c r="G467" i="6"/>
  <c r="I466" i="6"/>
  <c r="G466" i="6"/>
  <c r="I465" i="6"/>
  <c r="G465" i="6"/>
  <c r="I464" i="6"/>
  <c r="G464" i="6"/>
  <c r="I463" i="6"/>
  <c r="G463" i="6"/>
  <c r="I462" i="6"/>
  <c r="G462" i="6"/>
  <c r="I461" i="6"/>
  <c r="I457" i="6"/>
  <c r="G457" i="6"/>
  <c r="I456" i="6"/>
  <c r="G456" i="6"/>
  <c r="I455" i="6"/>
  <c r="G455" i="6"/>
  <c r="I454" i="6"/>
  <c r="G454" i="6"/>
  <c r="I453" i="6"/>
  <c r="G453" i="6"/>
  <c r="I452" i="6"/>
  <c r="G452" i="6"/>
  <c r="I451" i="6"/>
  <c r="G451" i="6"/>
  <c r="I450" i="6"/>
  <c r="G450" i="6"/>
  <c r="I449" i="6"/>
  <c r="G449" i="6"/>
  <c r="I448" i="6"/>
  <c r="G448" i="6"/>
  <c r="I447" i="6"/>
  <c r="G447" i="6"/>
  <c r="I446" i="6"/>
  <c r="G446" i="6"/>
  <c r="I441" i="6"/>
  <c r="G441" i="6"/>
  <c r="I440" i="6"/>
  <c r="I439" i="6"/>
  <c r="G439" i="6"/>
  <c r="I438" i="6"/>
  <c r="G438" i="6"/>
  <c r="I437" i="6"/>
  <c r="G437" i="6"/>
  <c r="I436" i="6"/>
  <c r="G436" i="6"/>
  <c r="I432" i="6"/>
  <c r="I431" i="6"/>
  <c r="I430" i="6"/>
  <c r="G430" i="6"/>
  <c r="I429" i="6"/>
  <c r="G429" i="6"/>
  <c r="I428" i="6"/>
  <c r="G428" i="6"/>
  <c r="I427" i="6"/>
  <c r="G427" i="6"/>
  <c r="I423" i="6"/>
  <c r="G423" i="6"/>
  <c r="I422" i="6"/>
  <c r="I421" i="6"/>
  <c r="G421" i="6"/>
  <c r="I420" i="6"/>
  <c r="G420" i="6"/>
  <c r="I419" i="6"/>
  <c r="G419" i="6"/>
  <c r="I418" i="6"/>
  <c r="G418" i="6"/>
  <c r="I414" i="6"/>
  <c r="G414" i="6"/>
  <c r="I413" i="6"/>
  <c r="I412" i="6"/>
  <c r="G412" i="6"/>
  <c r="I411" i="6"/>
  <c r="G411" i="6"/>
  <c r="I410" i="6"/>
  <c r="G410" i="6"/>
  <c r="I409" i="6"/>
  <c r="G409" i="6"/>
  <c r="H365" i="6"/>
  <c r="H364" i="6"/>
  <c r="H363" i="6"/>
  <c r="H362" i="6"/>
  <c r="H361" i="6"/>
  <c r="H360" i="6"/>
  <c r="H359" i="6"/>
  <c r="H358" i="6"/>
  <c r="H357" i="6"/>
  <c r="H356" i="6"/>
  <c r="H355" i="6"/>
  <c r="H354" i="6"/>
  <c r="H350" i="6"/>
  <c r="H349" i="6"/>
  <c r="H348" i="6"/>
  <c r="H347" i="6"/>
  <c r="H346" i="6"/>
  <c r="H345" i="6"/>
  <c r="H344" i="6"/>
  <c r="H343" i="6"/>
  <c r="H342" i="6"/>
  <c r="H341" i="6"/>
  <c r="H340" i="6"/>
  <c r="H339" i="6"/>
  <c r="H335" i="6"/>
  <c r="H334" i="6"/>
  <c r="H333" i="6"/>
  <c r="H332" i="6"/>
  <c r="H331" i="6"/>
  <c r="H330" i="6"/>
  <c r="H329" i="6"/>
  <c r="H328" i="6"/>
  <c r="H327" i="6"/>
  <c r="H326" i="6"/>
  <c r="H325" i="6"/>
  <c r="H324" i="6"/>
  <c r="H320" i="6"/>
  <c r="H319" i="6"/>
  <c r="H318" i="6"/>
  <c r="H317" i="6"/>
  <c r="H316" i="6"/>
  <c r="H315" i="6"/>
  <c r="H314" i="6"/>
  <c r="H313" i="6"/>
  <c r="H312" i="6"/>
  <c r="H311" i="6"/>
  <c r="H310" i="6"/>
  <c r="H309" i="6"/>
  <c r="H303" i="6"/>
  <c r="H302" i="6"/>
  <c r="H301" i="6"/>
  <c r="H300" i="6"/>
  <c r="H299" i="6"/>
  <c r="H298" i="6"/>
  <c r="H294" i="6"/>
  <c r="H293" i="6"/>
  <c r="H292" i="6"/>
  <c r="H291" i="6"/>
  <c r="H290" i="6"/>
  <c r="H289" i="6"/>
  <c r="H285" i="6"/>
  <c r="H284" i="6"/>
  <c r="H283" i="6"/>
  <c r="H282" i="6"/>
  <c r="H281" i="6"/>
  <c r="H280" i="6"/>
  <c r="H276" i="6"/>
  <c r="H275" i="6"/>
  <c r="H274" i="6"/>
  <c r="H273" i="6"/>
  <c r="H272" i="6"/>
  <c r="H271" i="6"/>
  <c r="M266" i="6"/>
  <c r="J266" i="6"/>
  <c r="M265" i="6"/>
  <c r="J265" i="6"/>
  <c r="M264" i="6"/>
  <c r="J264" i="6"/>
  <c r="M263" i="6"/>
  <c r="J263" i="6"/>
  <c r="M262" i="6"/>
  <c r="J262" i="6"/>
  <c r="M261" i="6"/>
  <c r="J261" i="6"/>
  <c r="M260" i="6"/>
  <c r="J260" i="6"/>
  <c r="M259" i="6"/>
  <c r="J259" i="6"/>
  <c r="M258" i="6"/>
  <c r="J258" i="6"/>
  <c r="M257" i="6"/>
  <c r="J257" i="6"/>
  <c r="M256" i="6"/>
  <c r="J256" i="6"/>
  <c r="M255" i="6"/>
  <c r="J255" i="6"/>
  <c r="M251" i="6"/>
  <c r="J251" i="6"/>
  <c r="M250" i="6"/>
  <c r="J250" i="6"/>
  <c r="M249" i="6"/>
  <c r="J249" i="6"/>
  <c r="M248" i="6"/>
  <c r="J248" i="6"/>
  <c r="M247" i="6"/>
  <c r="J247" i="6"/>
  <c r="M246" i="6"/>
  <c r="J246" i="6"/>
  <c r="M245" i="6"/>
  <c r="J245" i="6"/>
  <c r="M244" i="6"/>
  <c r="J244" i="6"/>
  <c r="M243" i="6"/>
  <c r="J243" i="6"/>
  <c r="M242" i="6"/>
  <c r="J242" i="6"/>
  <c r="M241" i="6"/>
  <c r="J241" i="6"/>
  <c r="M240" i="6"/>
  <c r="J240" i="6"/>
  <c r="M236" i="6"/>
  <c r="J236" i="6"/>
  <c r="M235" i="6"/>
  <c r="J235" i="6"/>
  <c r="M234" i="6"/>
  <c r="J234" i="6"/>
  <c r="M233" i="6"/>
  <c r="J233" i="6"/>
  <c r="M232" i="6"/>
  <c r="J232" i="6"/>
  <c r="M231" i="6"/>
  <c r="J231" i="6"/>
  <c r="M230" i="6"/>
  <c r="J230" i="6"/>
  <c r="M229" i="6"/>
  <c r="J229" i="6"/>
  <c r="M228" i="6"/>
  <c r="J228" i="6"/>
  <c r="M227" i="6"/>
  <c r="J227" i="6"/>
  <c r="M226" i="6"/>
  <c r="J226" i="6"/>
  <c r="M225" i="6"/>
  <c r="J225" i="6"/>
  <c r="M221" i="6"/>
  <c r="J221" i="6"/>
  <c r="O220" i="6"/>
  <c r="M220" i="6"/>
  <c r="J220" i="6"/>
  <c r="O219" i="6"/>
  <c r="M219" i="6"/>
  <c r="J219" i="6"/>
  <c r="O218" i="6"/>
  <c r="M218" i="6"/>
  <c r="J218" i="6"/>
  <c r="O217" i="6"/>
  <c r="M217" i="6"/>
  <c r="J217" i="6"/>
  <c r="O216" i="6"/>
  <c r="M216" i="6"/>
  <c r="J216" i="6"/>
  <c r="O215" i="6"/>
  <c r="M215" i="6"/>
  <c r="J215" i="6"/>
  <c r="O214" i="6"/>
  <c r="M214" i="6"/>
  <c r="J214" i="6"/>
  <c r="O213" i="6"/>
  <c r="M213" i="6"/>
  <c r="J213" i="6"/>
  <c r="O212" i="6"/>
  <c r="M212" i="6"/>
  <c r="J212" i="6"/>
  <c r="O211" i="6"/>
  <c r="M211" i="6"/>
  <c r="J211" i="6"/>
  <c r="O210" i="6"/>
  <c r="M210" i="6"/>
  <c r="J210" i="6"/>
  <c r="O202" i="6"/>
  <c r="J202" i="6"/>
  <c r="O201" i="6"/>
  <c r="J201" i="6"/>
  <c r="O200" i="6"/>
  <c r="J200" i="6"/>
  <c r="O199" i="6"/>
  <c r="J199" i="6"/>
  <c r="O198" i="6"/>
  <c r="J198" i="6"/>
  <c r="J197" i="6"/>
  <c r="J196" i="6"/>
  <c r="J195" i="6"/>
  <c r="J194" i="6"/>
  <c r="J193" i="6"/>
  <c r="J192" i="6"/>
  <c r="O191" i="6"/>
  <c r="O187" i="6"/>
  <c r="J187" i="6"/>
  <c r="O186" i="6"/>
  <c r="J186" i="6"/>
  <c r="O185" i="6"/>
  <c r="J185" i="6"/>
  <c r="O184" i="6"/>
  <c r="J184" i="6"/>
  <c r="O183" i="6"/>
  <c r="J183" i="6"/>
  <c r="O182" i="6"/>
  <c r="J182" i="6"/>
  <c r="O181" i="6"/>
  <c r="J181" i="6"/>
  <c r="O180" i="6"/>
  <c r="J180" i="6"/>
  <c r="O179" i="6"/>
  <c r="J179" i="6"/>
  <c r="O178" i="6"/>
  <c r="J178" i="6"/>
  <c r="O177" i="6"/>
  <c r="J177" i="6"/>
  <c r="O176" i="6"/>
  <c r="J176" i="6"/>
  <c r="O172" i="6"/>
  <c r="J172" i="6"/>
  <c r="O171" i="6"/>
  <c r="J171" i="6"/>
  <c r="O170" i="6"/>
  <c r="J170" i="6"/>
  <c r="O169" i="6"/>
  <c r="J169" i="6"/>
  <c r="O168" i="6"/>
  <c r="J168" i="6"/>
  <c r="O167" i="6"/>
  <c r="J167" i="6"/>
  <c r="O166" i="6"/>
  <c r="J166" i="6"/>
  <c r="O165" i="6"/>
  <c r="J165" i="6"/>
  <c r="O164" i="6"/>
  <c r="J164" i="6"/>
  <c r="O163" i="6"/>
  <c r="J163" i="6"/>
  <c r="O162" i="6"/>
  <c r="J162" i="6"/>
  <c r="O161" i="6"/>
  <c r="O157" i="6"/>
  <c r="J157" i="6"/>
  <c r="O156" i="6"/>
  <c r="J156" i="6"/>
  <c r="O155" i="6"/>
  <c r="J155" i="6"/>
  <c r="O154" i="6"/>
  <c r="J154" i="6"/>
  <c r="O153" i="6"/>
  <c r="J153" i="6"/>
  <c r="O152" i="6"/>
  <c r="J152" i="6"/>
  <c r="O151" i="6"/>
  <c r="J151" i="6"/>
  <c r="O150" i="6"/>
  <c r="J150" i="6"/>
  <c r="O149" i="6"/>
  <c r="J149" i="6"/>
  <c r="O148" i="6"/>
  <c r="J148" i="6"/>
  <c r="O147" i="6"/>
  <c r="J147" i="6"/>
  <c r="O146" i="6"/>
  <c r="J146" i="6"/>
  <c r="O141" i="6"/>
  <c r="J141" i="6"/>
  <c r="O140" i="6"/>
  <c r="J140" i="6"/>
  <c r="O139" i="6"/>
  <c r="J139" i="6"/>
  <c r="O138" i="6"/>
  <c r="J138" i="6"/>
  <c r="O137" i="6"/>
  <c r="J137" i="6"/>
  <c r="O136" i="6"/>
  <c r="J136" i="6"/>
  <c r="O132" i="6"/>
  <c r="J132" i="6"/>
  <c r="O131" i="6"/>
  <c r="J131" i="6"/>
  <c r="O130" i="6"/>
  <c r="J130" i="6"/>
  <c r="O129" i="6"/>
  <c r="J129" i="6"/>
  <c r="O128" i="6"/>
  <c r="J128" i="6"/>
  <c r="O127" i="6"/>
  <c r="J127" i="6"/>
  <c r="O123" i="6"/>
  <c r="J123" i="6"/>
  <c r="O122" i="6"/>
  <c r="J122" i="6"/>
  <c r="O121" i="6"/>
  <c r="J121" i="6"/>
  <c r="O120" i="6"/>
  <c r="J120" i="6"/>
  <c r="O119" i="6"/>
  <c r="J119" i="6"/>
  <c r="O118" i="6"/>
  <c r="J118" i="6"/>
  <c r="O114" i="6"/>
  <c r="O113" i="6"/>
  <c r="J113" i="6"/>
  <c r="Q108" i="6"/>
  <c r="O112" i="6"/>
  <c r="J112" i="6"/>
  <c r="O111" i="6"/>
  <c r="J111" i="6"/>
  <c r="O110" i="6"/>
  <c r="J110" i="6"/>
  <c r="O109" i="6"/>
  <c r="J109" i="6"/>
  <c r="H105" i="6"/>
  <c r="H104" i="6"/>
  <c r="H103" i="6"/>
  <c r="H102" i="6"/>
  <c r="H101" i="6"/>
  <c r="H100" i="6"/>
  <c r="H99" i="6"/>
  <c r="H98" i="6"/>
  <c r="H97" i="6"/>
  <c r="H96" i="6"/>
  <c r="H95" i="6"/>
  <c r="H94" i="6"/>
  <c r="H90" i="6"/>
  <c r="H89" i="6"/>
  <c r="H88" i="6"/>
  <c r="H87" i="6"/>
  <c r="H86" i="6"/>
  <c r="H85" i="6"/>
  <c r="H84" i="6"/>
  <c r="H83" i="6"/>
  <c r="H82" i="6"/>
  <c r="H81" i="6"/>
  <c r="H80" i="6"/>
  <c r="H79" i="6"/>
  <c r="H75" i="6"/>
  <c r="H74" i="6"/>
  <c r="H73" i="6"/>
  <c r="H72" i="6"/>
  <c r="H71" i="6"/>
  <c r="H70" i="6"/>
  <c r="H69" i="6"/>
  <c r="H68" i="6"/>
  <c r="H67" i="6"/>
  <c r="H66" i="6"/>
  <c r="H65" i="6"/>
  <c r="H64" i="6"/>
  <c r="H60" i="6"/>
  <c r="H59" i="6"/>
  <c r="H58" i="6"/>
  <c r="H57" i="6"/>
  <c r="H56" i="6"/>
  <c r="H55" i="6"/>
  <c r="H54" i="6"/>
  <c r="H53" i="6"/>
  <c r="H52" i="6"/>
  <c r="H51" i="6"/>
  <c r="H50" i="6"/>
  <c r="D47" i="6"/>
  <c r="C47" i="6"/>
  <c r="G34" i="6"/>
  <c r="U47" i="3"/>
  <c r="T47" i="3"/>
  <c r="S46" i="3"/>
  <c r="S45" i="3"/>
  <c r="S44" i="3"/>
  <c r="S43" i="3"/>
  <c r="S42" i="3"/>
  <c r="S41" i="3"/>
  <c r="S40" i="3"/>
  <c r="S39" i="3"/>
  <c r="S38" i="3"/>
  <c r="S37" i="3"/>
  <c r="S36" i="3"/>
  <c r="S35" i="3"/>
  <c r="S33" i="3"/>
  <c r="S32" i="3"/>
  <c r="S31" i="3"/>
  <c r="S30" i="3"/>
  <c r="S29" i="3"/>
  <c r="S28" i="3"/>
  <c r="S27" i="3"/>
  <c r="S26" i="3"/>
  <c r="S25" i="3"/>
  <c r="S24" i="3"/>
  <c r="S23" i="3"/>
  <c r="S22" i="3"/>
  <c r="S21" i="3"/>
  <c r="S20" i="3"/>
  <c r="S19" i="3"/>
  <c r="S18" i="3"/>
  <c r="S17" i="3"/>
  <c r="S15" i="3"/>
  <c r="S14" i="3"/>
  <c r="S13" i="3"/>
  <c r="S12" i="3"/>
  <c r="S11" i="3"/>
  <c r="S10" i="3"/>
  <c r="S9" i="3"/>
  <c r="EM44" i="2"/>
  <c r="AB44" i="2"/>
  <c r="H44" i="2"/>
  <c r="EQ43" i="2"/>
  <c r="EP43" i="2"/>
  <c r="EO43" i="2"/>
  <c r="EM43" i="2"/>
  <c r="EQ42" i="2"/>
  <c r="EP42" i="2"/>
  <c r="EO42" i="2"/>
  <c r="EN42" i="2"/>
  <c r="EM42" i="2"/>
  <c r="BA42" i="2"/>
  <c r="W42" i="2"/>
  <c r="EP41" i="2"/>
  <c r="EO41" i="2"/>
  <c r="EN41" i="2"/>
  <c r="EM41" i="2"/>
  <c r="BA41" i="2"/>
  <c r="W41" i="2"/>
  <c r="EQ40" i="2"/>
  <c r="EP40" i="2"/>
  <c r="EO40" i="2"/>
  <c r="EN40" i="2"/>
  <c r="EM40" i="2"/>
  <c r="BA40" i="2"/>
  <c r="W40" i="2"/>
  <c r="EQ39" i="2"/>
  <c r="EP39" i="2"/>
  <c r="EO39" i="2"/>
  <c r="EN39" i="2"/>
  <c r="EM39" i="2"/>
  <c r="BA39" i="2"/>
  <c r="W39" i="2"/>
  <c r="EQ38" i="2"/>
  <c r="EP38" i="2"/>
  <c r="EO38" i="2"/>
  <c r="EN38" i="2"/>
  <c r="EM38" i="2"/>
  <c r="BA38" i="2"/>
  <c r="W38" i="2"/>
  <c r="EM37" i="2"/>
  <c r="AB37" i="2"/>
  <c r="H37" i="2"/>
  <c r="EQ36" i="2"/>
  <c r="EP36" i="2"/>
  <c r="EO36" i="2"/>
  <c r="EN36" i="2"/>
  <c r="EM36" i="2"/>
  <c r="EQ35" i="2"/>
  <c r="EP35" i="2"/>
  <c r="EO35" i="2"/>
  <c r="EN35" i="2"/>
  <c r="EM35" i="2"/>
  <c r="BA35" i="2"/>
  <c r="W35" i="2"/>
  <c r="EQ34" i="2"/>
  <c r="EP34" i="2"/>
  <c r="EO34" i="2"/>
  <c r="EN34" i="2"/>
  <c r="EM34" i="2"/>
  <c r="BA34" i="2"/>
  <c r="W34" i="2"/>
  <c r="EQ33" i="2"/>
  <c r="EP33" i="2"/>
  <c r="EO33" i="2"/>
  <c r="EN33" i="2"/>
  <c r="EM33" i="2"/>
  <c r="BA33" i="2"/>
  <c r="W33" i="2"/>
  <c r="EQ32" i="2"/>
  <c r="EP32" i="2"/>
  <c r="EO32" i="2"/>
  <c r="EN32" i="2"/>
  <c r="EM32" i="2"/>
  <c r="BA32" i="2"/>
  <c r="W32" i="2"/>
  <c r="EQ31" i="2"/>
  <c r="EP31" i="2"/>
  <c r="EO31" i="2"/>
  <c r="EN31" i="2"/>
  <c r="EM31" i="2"/>
  <c r="BA31" i="2"/>
  <c r="W31" i="2"/>
  <c r="AB30" i="2"/>
  <c r="AB29" i="2"/>
  <c r="V29" i="2"/>
  <c r="T29" i="2"/>
  <c r="R29" i="2"/>
  <c r="P29" i="2"/>
  <c r="N29" i="2"/>
  <c r="L29" i="2"/>
  <c r="BA28" i="2"/>
  <c r="W28" i="2"/>
  <c r="BA27" i="2"/>
  <c r="W27" i="2"/>
  <c r="BA26" i="2"/>
  <c r="W26" i="2"/>
  <c r="W25" i="2"/>
  <c r="BA24" i="2"/>
  <c r="W24" i="2"/>
  <c r="AB23" i="2"/>
  <c r="H23" i="2"/>
  <c r="AB22" i="2"/>
  <c r="BA21" i="2"/>
  <c r="W21" i="2"/>
  <c r="BA20" i="2"/>
  <c r="W20" i="2"/>
  <c r="BA19" i="2"/>
  <c r="W19" i="2"/>
  <c r="BA18" i="2"/>
  <c r="W18" i="2"/>
  <c r="BA17" i="2"/>
  <c r="W17" i="2"/>
  <c r="EM16" i="2"/>
  <c r="AB16" i="2"/>
  <c r="H16" i="2"/>
  <c r="AB15" i="2"/>
  <c r="EQ14" i="2"/>
  <c r="EP14" i="2"/>
  <c r="EO14" i="2"/>
  <c r="EN14" i="2"/>
  <c r="EM14" i="2"/>
  <c r="W14" i="2"/>
  <c r="EP13" i="2"/>
  <c r="EO13" i="2"/>
  <c r="EN13" i="2"/>
  <c r="X13" i="2"/>
  <c r="W13" i="2"/>
  <c r="EQ12" i="2"/>
  <c r="EP12" i="2"/>
  <c r="EO12" i="2"/>
  <c r="EN12" i="2"/>
  <c r="EM12" i="2"/>
  <c r="BA12" i="2"/>
  <c r="BA13" i="2"/>
  <c r="W12" i="2"/>
  <c r="EQ11" i="2"/>
  <c r="EP11" i="2"/>
  <c r="EO11" i="2"/>
  <c r="EN11" i="2"/>
  <c r="EM11" i="2"/>
  <c r="BA11" i="2"/>
  <c r="W11" i="2"/>
  <c r="EO10" i="2"/>
  <c r="EN10" i="2"/>
  <c r="EM10" i="2"/>
  <c r="EM15" i="2"/>
  <c r="W10" i="2"/>
  <c r="BC14" i="1"/>
  <c r="AA14" i="1"/>
  <c r="AC14" i="1"/>
  <c r="Z14" i="1"/>
  <c r="AB14" i="1"/>
  <c r="Y14" i="1"/>
  <c r="Y13" i="1"/>
  <c r="EO15" i="2"/>
  <c r="EN16" i="2"/>
  <c r="BB16" i="2"/>
  <c r="BB43" i="2"/>
  <c r="EP44" i="2"/>
  <c r="BB29" i="2"/>
  <c r="BB44" i="2"/>
  <c r="BB30" i="2"/>
  <c r="BB22" i="2"/>
  <c r="BC44" i="2"/>
  <c r="BC37" i="2"/>
  <c r="BC30" i="2"/>
  <c r="BC23" i="2"/>
  <c r="BC16" i="2"/>
  <c r="BC34" i="2"/>
  <c r="BB37" i="2"/>
  <c r="BB23" i="2"/>
  <c r="BC43" i="2"/>
  <c r="BB36" i="2"/>
  <c r="BC36" i="2"/>
  <c r="BC22" i="2"/>
  <c r="BC29" i="2"/>
  <c r="EP37" i="2"/>
  <c r="EO37" i="2"/>
  <c r="EO44" i="2"/>
  <c r="EN37" i="2"/>
  <c r="EQ44" i="2"/>
  <c r="BF14" i="1"/>
  <c r="W16" i="2"/>
  <c r="EQ37" i="2"/>
  <c r="I161" i="6"/>
  <c r="J161" i="6"/>
  <c r="BA37" i="2"/>
  <c r="Q145" i="6"/>
  <c r="Y29" i="2"/>
  <c r="F461" i="6"/>
  <c r="G461" i="6"/>
  <c r="W30" i="2"/>
  <c r="EN15" i="2"/>
  <c r="EO16" i="2"/>
  <c r="EQ16" i="2"/>
  <c r="W23" i="2"/>
  <c r="BA22" i="2"/>
  <c r="W29" i="2"/>
  <c r="W44" i="2"/>
  <c r="W22" i="2"/>
  <c r="BA44" i="2"/>
  <c r="EP16" i="2"/>
  <c r="W37" i="2"/>
  <c r="EN44" i="2"/>
  <c r="EP10" i="2"/>
  <c r="EP15" i="2" s="1"/>
  <c r="BF36" i="2"/>
  <c r="W36" i="2"/>
  <c r="W15" i="2"/>
  <c r="BA36" i="2"/>
  <c r="BA43" i="2"/>
  <c r="W43" i="2"/>
  <c r="EQ10" i="2"/>
  <c r="EQ15" i="2" s="1"/>
  <c r="BA29" i="2"/>
  <c r="BA30" i="2"/>
  <c r="BA16" i="2"/>
  <c r="BA23" i="2"/>
  <c r="BB15" i="2"/>
  <c r="BC15" i="2"/>
  <c r="BA15" i="2"/>
  <c r="CF37" i="2" l="1"/>
  <c r="CF36" i="2"/>
  <c r="CF15" i="2"/>
  <c r="CG16" i="2"/>
  <c r="CH15" i="2"/>
  <c r="CG15" i="2"/>
  <c r="CF16" i="2"/>
  <c r="CF23" i="2"/>
  <c r="CG23" i="2"/>
  <c r="CE30" i="2"/>
  <c r="CE44" i="2"/>
  <c r="CE43" i="2"/>
  <c r="CH44" i="2"/>
  <c r="CH43" i="2"/>
  <c r="CH36" i="2"/>
  <c r="CH30" i="2"/>
  <c r="CI30" i="2"/>
  <c r="CH16" i="2"/>
  <c r="CI16" i="2"/>
  <c r="CE23" i="2"/>
  <c r="CH23" i="2"/>
  <c r="CI43" i="2"/>
  <c r="CI36" i="2"/>
  <c r="CI29" i="2"/>
  <c r="CI22" i="2"/>
  <c r="CI23" i="2"/>
  <c r="CI37" i="2"/>
  <c r="CH29" i="2"/>
  <c r="E34" i="6"/>
  <c r="CI1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
            <rFont val="Tahoma"/>
            <family val="2"/>
          </rPr>
          <t>YULIED.PENARANDA:</t>
        </r>
        <r>
          <rPr>
            <sz val="9"/>
            <color indexed="8"/>
            <rFont val="Tahoma"/>
            <family val="2"/>
          </rPr>
          <t xml:space="preserve">
Describir el número y nombre completo del proyecto de inversión. </t>
        </r>
      </text>
    </comment>
    <comment ref="A7" authorId="0" shapeId="0" xr:uid="{00000000-0006-0000-0000-000003000000}">
      <text>
        <r>
          <rPr>
            <b/>
            <sz val="9"/>
            <color indexed="8"/>
            <rFont val="Tahoma"/>
            <family val="2"/>
          </rPr>
          <t>YULIED.PENARANDA:</t>
        </r>
        <r>
          <rPr>
            <sz val="9"/>
            <color indexed="8"/>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
            <rFont val="Tahoma"/>
            <family val="2"/>
          </rPr>
          <t>YULIED.PENARANDA:</t>
        </r>
        <r>
          <rPr>
            <sz val="9"/>
            <color indexed="8"/>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
            <rFont val="Tahoma"/>
            <family val="2"/>
          </rPr>
          <t>YULIED.PENARANDA:</t>
        </r>
        <r>
          <rPr>
            <sz val="9"/>
            <color indexed="8"/>
            <rFont val="Tahoma"/>
            <family val="2"/>
          </rPr>
          <t xml:space="preserve">
Logros más representativos en función de la meta, de forma acumulada.(lenguaje claro y preciso)</t>
        </r>
        <r>
          <rPr>
            <sz val="9"/>
            <color indexed="8"/>
            <rFont val="Tahoma"/>
            <family val="2"/>
          </rPr>
          <t xml:space="preserve">
Máximo de caracteres 2.000 incluidos espacios.</t>
        </r>
        <r>
          <rPr>
            <sz val="9"/>
            <color indexed="8"/>
            <rFont val="Tahoma"/>
            <family val="2"/>
          </rPr>
          <t xml:space="preserve">
</t>
        </r>
      </text>
    </comment>
    <comment ref="EZ10" authorId="0" shapeId="0" xr:uid="{00000000-0006-0000-0000-000006000000}">
      <text>
        <r>
          <rPr>
            <b/>
            <sz val="9"/>
            <color indexed="8"/>
            <rFont val="Tahoma"/>
            <family val="2"/>
          </rPr>
          <t>YULIED.PENARANDA:</t>
        </r>
        <r>
          <rPr>
            <sz val="9"/>
            <color indexed="8"/>
            <rFont val="Tahoma"/>
            <family val="2"/>
          </rPr>
          <t xml:space="preserve">
Inconvenientes y/o dificultades que se han presentado para el cumplimiento de la Meta. </t>
        </r>
        <r>
          <rPr>
            <sz val="9"/>
            <color indexed="8"/>
            <rFont val="Tahoma"/>
            <family val="2"/>
          </rPr>
          <t xml:space="preserve">
Máximo de caracteres 500 incluidos espacios.</t>
        </r>
        <r>
          <rPr>
            <sz val="9"/>
            <color indexed="8"/>
            <rFont val="Tahoma"/>
            <family val="2"/>
          </rPr>
          <t xml:space="preserve">
</t>
        </r>
        <r>
          <rPr>
            <sz val="9"/>
            <color indexed="8"/>
            <rFont val="Tahoma"/>
            <family val="2"/>
          </rPr>
          <t xml:space="preserve">
</t>
        </r>
      </text>
    </comment>
    <comment ref="FA10" authorId="0" shapeId="0" xr:uid="{00000000-0006-0000-0000-000007000000}">
      <text>
        <r>
          <rPr>
            <b/>
            <sz val="9"/>
            <color indexed="8"/>
            <rFont val="Tahoma"/>
            <family val="2"/>
          </rPr>
          <t>YULIED.PENARANDA:</t>
        </r>
        <r>
          <rPr>
            <sz val="9"/>
            <color indexed="8"/>
            <rFont val="Tahoma"/>
            <family val="2"/>
          </rPr>
          <t xml:space="preserve">
Medidas a tomar para solucionar los retrasos presentados. </t>
        </r>
        <r>
          <rPr>
            <sz val="9"/>
            <color indexed="8"/>
            <rFont val="Tahoma"/>
            <family val="2"/>
          </rPr>
          <t xml:space="preserve">
Máximo de caracteres 500 incluidos espacios.</t>
        </r>
        <r>
          <rPr>
            <sz val="9"/>
            <color indexed="8"/>
            <rFont val="Tahoma"/>
            <family val="2"/>
          </rPr>
          <t xml:space="preserve">
</t>
        </r>
      </text>
    </comment>
    <comment ref="FB10" authorId="0" shapeId="0" xr:uid="{00000000-0006-0000-0000-000008000000}">
      <text>
        <r>
          <rPr>
            <b/>
            <sz val="9"/>
            <color indexed="8"/>
            <rFont val="Tahoma"/>
            <family val="2"/>
          </rPr>
          <t>YULIED.PENARANDA:</t>
        </r>
        <r>
          <rPr>
            <sz val="9"/>
            <color indexed="8"/>
            <rFont val="Tahoma"/>
            <family val="2"/>
          </rPr>
          <t xml:space="preserve">
Logros obtenidos para la población objetivo, que se han alcanzado  con el cumplimiento de la meta. </t>
        </r>
      </text>
    </comment>
    <comment ref="FC10" authorId="0" shapeId="0" xr:uid="{00000000-0006-0000-0000-000009000000}">
      <text>
        <r>
          <rPr>
            <b/>
            <sz val="9"/>
            <color indexed="8"/>
            <rFont val="Tahoma"/>
            <family val="2"/>
          </rPr>
          <t>YULIED.PENARANDA:</t>
        </r>
        <r>
          <rPr>
            <sz val="9"/>
            <color indexed="8"/>
            <rFont val="Tahoma"/>
            <family val="2"/>
          </rPr>
          <t xml:space="preserve">
Soportes que justifican las acciones desarrolladas en el cumplimiento de la meta.</t>
        </r>
        <r>
          <rPr>
            <sz val="9"/>
            <color indexed="8"/>
            <rFont val="Tahoma"/>
            <family val="2"/>
          </rPr>
          <t xml:space="preserve">
</t>
        </r>
      </text>
    </comment>
    <comment ref="A11" authorId="0" shapeId="0" xr:uid="{00000000-0006-0000-0000-00000A000000}">
      <text>
        <r>
          <rPr>
            <b/>
            <sz val="9"/>
            <color indexed="8"/>
            <rFont val="Tahoma"/>
            <family val="2"/>
          </rPr>
          <t>YULIED.PENARANDA:</t>
        </r>
        <r>
          <rPr>
            <sz val="9"/>
            <color indexed="8"/>
            <rFont val="Tahoma"/>
            <family val="2"/>
          </rPr>
          <t xml:space="preserve">
Número del propósito al que pertenece la estructura del proyecto de inversión asociada al PDD</t>
        </r>
      </text>
    </comment>
    <comment ref="J11" authorId="0" shapeId="0" xr:uid="{00000000-0006-0000-0000-00000B000000}">
      <text>
        <r>
          <rPr>
            <b/>
            <sz val="9"/>
            <color indexed="8"/>
            <rFont val="Tahoma"/>
            <family val="2"/>
          </rPr>
          <t>YULIED.PENARANDA:</t>
        </r>
        <r>
          <rPr>
            <sz val="9"/>
            <color indexed="8"/>
            <rFont val="Tahoma"/>
            <family val="2"/>
          </rPr>
          <t xml:space="preserve">
Año 1</t>
        </r>
      </text>
    </comment>
    <comment ref="BH11" authorId="0" shapeId="0" xr:uid="{00000000-0006-0000-0000-00000C000000}">
      <text>
        <r>
          <rPr>
            <b/>
            <sz val="9"/>
            <color indexed="8"/>
            <rFont val="Tahoma"/>
            <family val="2"/>
          </rPr>
          <t>YULIED.PENARANDA:</t>
        </r>
        <r>
          <rPr>
            <sz val="9"/>
            <color indexed="8"/>
            <rFont val="Tahoma"/>
            <family val="2"/>
          </rPr>
          <t xml:space="preserve">
Año 3</t>
        </r>
      </text>
    </comment>
    <comment ref="CL11" authorId="0" shapeId="0" xr:uid="{00000000-0006-0000-0000-00000D000000}">
      <text>
        <r>
          <rPr>
            <b/>
            <sz val="9"/>
            <color indexed="8"/>
            <rFont val="Tahoma"/>
            <family val="2"/>
          </rPr>
          <t>YULIED.PENARANDA:</t>
        </r>
        <r>
          <rPr>
            <sz val="9"/>
            <color indexed="8"/>
            <rFont val="Tahoma"/>
            <family val="2"/>
          </rPr>
          <t xml:space="preserve">
Año 4</t>
        </r>
      </text>
    </comment>
    <comment ref="DP11" authorId="0" shapeId="0" xr:uid="{00000000-0006-0000-0000-00000E000000}">
      <text>
        <r>
          <rPr>
            <b/>
            <sz val="9"/>
            <color indexed="8"/>
            <rFont val="Tahoma"/>
            <family val="2"/>
          </rPr>
          <t>YULIED.PENARANDA:</t>
        </r>
        <r>
          <rPr>
            <sz val="9"/>
            <color indexed="8"/>
            <rFont val="Tahoma"/>
            <family val="2"/>
          </rPr>
          <t xml:space="preserve">
Año 5</t>
        </r>
      </text>
    </comment>
    <comment ref="A12" authorId="0" shapeId="0" xr:uid="{00000000-0006-0000-0000-00000F000000}">
      <text>
        <r>
          <rPr>
            <b/>
            <sz val="9"/>
            <color indexed="8"/>
            <rFont val="Tahoma"/>
            <family val="2"/>
          </rPr>
          <t>YULIED.PENARANDA:</t>
        </r>
        <r>
          <rPr>
            <sz val="9"/>
            <color indexed="8"/>
            <rFont val="Tahoma"/>
            <family val="2"/>
          </rPr>
          <t xml:space="preserve">
Número del propósito al que pertenece la estructura del proyecto de inversión asociada al PDD</t>
        </r>
      </text>
    </comment>
    <comment ref="B12" authorId="0" shapeId="0" xr:uid="{00000000-0006-0000-0000-000010000000}">
      <text>
        <r>
          <rPr>
            <b/>
            <sz val="9"/>
            <color indexed="8"/>
            <rFont val="Tahoma"/>
            <family val="2"/>
          </rPr>
          <t>YULIED.PENARANDA:</t>
        </r>
        <r>
          <rPr>
            <sz val="9"/>
            <color indexed="8"/>
            <rFont val="Tahoma"/>
            <family val="2"/>
          </rPr>
          <t xml:space="preserve">
Número del programa al que pertenece la estructura del proyecto de inversión asociada al PDD</t>
        </r>
      </text>
    </comment>
    <comment ref="C12" authorId="0" shapeId="0" xr:uid="{00000000-0006-0000-0000-000011000000}">
      <text>
        <r>
          <rPr>
            <b/>
            <sz val="9"/>
            <color indexed="8"/>
            <rFont val="Tahoma"/>
            <family val="2"/>
          </rPr>
          <t>YULIED.PENARANDA:</t>
        </r>
        <r>
          <rPr>
            <sz val="9"/>
            <color indexed="8"/>
            <rFont val="Tahoma"/>
            <family val="2"/>
          </rPr>
          <t xml:space="preserve">
Número de Meta Plan de Desarrollo.</t>
        </r>
      </text>
    </comment>
    <comment ref="D12" authorId="0" shapeId="0" xr:uid="{00000000-0006-0000-0000-000012000000}">
      <text>
        <r>
          <rPr>
            <b/>
            <sz val="9"/>
            <color indexed="8"/>
            <rFont val="Tahoma"/>
            <family val="2"/>
          </rPr>
          <t>YULIED.PENARANDA:</t>
        </r>
        <r>
          <rPr>
            <sz val="9"/>
            <color indexed="8"/>
            <rFont val="Tahoma"/>
            <family val="2"/>
          </rPr>
          <t xml:space="preserve">
Nombre completo de la Meta  del Plan de Desarrollo, según acuerdo.</t>
        </r>
      </text>
    </comment>
    <comment ref="E12" authorId="0" shapeId="0" xr:uid="{00000000-0006-0000-0000-000013000000}">
      <text>
        <r>
          <rPr>
            <b/>
            <sz val="9"/>
            <color indexed="8"/>
            <rFont val="Tahoma"/>
            <family val="2"/>
          </rPr>
          <t>YULIED.PENARANDA:</t>
        </r>
        <r>
          <rPr>
            <sz val="9"/>
            <color indexed="8"/>
            <rFont val="Tahoma"/>
            <family val="2"/>
          </rPr>
          <t xml:space="preserve">
Número asignado al indicador en la estructura del Plan de Desarrollo. </t>
        </r>
      </text>
    </comment>
    <comment ref="F12" authorId="0" shapeId="0" xr:uid="{00000000-0006-0000-0000-000014000000}">
      <text>
        <r>
          <rPr>
            <b/>
            <sz val="9"/>
            <color indexed="8"/>
            <rFont val="Tahoma"/>
            <family val="2"/>
          </rPr>
          <t>YULIED.PENARANDA:</t>
        </r>
        <r>
          <rPr>
            <sz val="9"/>
            <color indexed="8"/>
            <rFont val="Tahoma"/>
            <family val="2"/>
          </rPr>
          <t xml:space="preserve">
Nombre completo del indicador. Expresión verbal, precisa y concreta del patrón de evaluación.</t>
        </r>
      </text>
    </comment>
    <comment ref="G12" authorId="0" shapeId="0" xr:uid="{00000000-0006-0000-0000-000015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
            <rFont val="Tahoma"/>
            <family val="2"/>
          </rPr>
          <t>YULIED.PENARANDA:</t>
        </r>
        <r>
          <rPr>
            <sz val="9"/>
            <color indexed="8"/>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
            <rFont val="Tahoma"/>
            <family val="2"/>
          </rPr>
          <t>YULIED.PENARANDA:</t>
        </r>
        <r>
          <rPr>
            <sz val="9"/>
            <color indexed="8"/>
            <rFont val="Tahoma"/>
            <family val="2"/>
          </rPr>
          <t xml:space="preserve">
Magnitud física del indicador programada para la totalidad del plan de desarrollo 2020-2024</t>
        </r>
      </text>
    </comment>
    <comment ref="J12" authorId="0" shapeId="0" xr:uid="{00000000-0006-0000-0000-000018000000}">
      <text>
        <r>
          <rPr>
            <b/>
            <sz val="9"/>
            <color indexed="8"/>
            <rFont val="Tahoma"/>
            <family val="2"/>
          </rPr>
          <t>YULIED.PENARANDA:</t>
        </r>
        <r>
          <rPr>
            <sz val="9"/>
            <color indexed="8"/>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
            <rFont val="Tahoma"/>
            <family val="2"/>
          </rPr>
          <t>YULIED.PENARANDA:</t>
        </r>
        <r>
          <rPr>
            <sz val="9"/>
            <color indexed="8"/>
            <rFont val="Tahoma"/>
            <family val="2"/>
          </rPr>
          <t xml:space="preserve">
Describir el número y nombre completo del proyecto de inversión. </t>
        </r>
      </text>
    </comment>
    <comment ref="ES7" authorId="0" shapeId="0" xr:uid="{00000000-0006-0000-0100-000003000000}">
      <text>
        <r>
          <rPr>
            <b/>
            <sz val="9"/>
            <color indexed="8"/>
            <rFont val="Tahoma"/>
            <family val="2"/>
          </rPr>
          <t>YULIED.PENARANDA:</t>
        </r>
        <r>
          <rPr>
            <sz val="9"/>
            <color indexed="8"/>
            <rFont val="Tahoma"/>
            <family val="2"/>
          </rPr>
          <t xml:space="preserve">
En este campo se conoce el porcentaje de avance de la vigencia; según la tipología del indicador.</t>
        </r>
      </text>
    </comment>
    <comment ref="ET7" authorId="0" shapeId="0" xr:uid="{00000000-0006-0000-0100-000004000000}">
      <text>
        <r>
          <rPr>
            <b/>
            <sz val="9"/>
            <color indexed="8"/>
            <rFont val="Tahoma"/>
            <family val="2"/>
          </rPr>
          <t>YULIED.PENARANDA:</t>
        </r>
        <r>
          <rPr>
            <sz val="9"/>
            <color indexed="8"/>
            <rFont val="Tahoma"/>
            <family val="2"/>
          </rPr>
          <t xml:space="preserve">
En este campo se conoce el porcentaje de avance de la vigencia; según la tipología del indicador.</t>
        </r>
      </text>
    </comment>
    <comment ref="EU7" authorId="0" shapeId="0" xr:uid="{00000000-0006-0000-0100-000005000000}">
      <text>
        <r>
          <rPr>
            <b/>
            <sz val="9"/>
            <color indexed="8"/>
            <rFont val="Tahoma"/>
            <family val="2"/>
          </rPr>
          <t>YULIED.PENARANDA:</t>
        </r>
        <r>
          <rPr>
            <sz val="9"/>
            <color indexed="8"/>
            <rFont val="Tahoma"/>
            <family val="2"/>
          </rPr>
          <t xml:space="preserve">
En este campo se conoce el porcentaje de avance de la vigencia; según la tipología del indicador.</t>
        </r>
      </text>
    </comment>
    <comment ref="EV7" authorId="0" shapeId="0" xr:uid="{00000000-0006-0000-0100-000006000000}">
      <text>
        <r>
          <rPr>
            <b/>
            <sz val="9"/>
            <color rgb="FF000000"/>
            <rFont val="Tahoma"/>
            <family val="2"/>
          </rPr>
          <t>YULIED.PENARANDA:</t>
        </r>
        <r>
          <rPr>
            <sz val="9"/>
            <color rgb="FF000000"/>
            <rFont val="Tahoma"/>
            <family val="2"/>
          </rPr>
          <t xml:space="preserve">
</t>
        </r>
        <r>
          <rPr>
            <sz val="9"/>
            <color rgb="FF000000"/>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
            <rFont val="Tahoma"/>
            <family val="2"/>
          </rPr>
          <t>YULIED.PENARANDA:</t>
        </r>
        <r>
          <rPr>
            <sz val="9"/>
            <color indexed="8"/>
            <rFont val="Tahoma"/>
            <family val="2"/>
          </rPr>
          <t xml:space="preserve">
Logros más representativos en función de la meta, de forma acumulada.(lenguaje claro y preciso)</t>
        </r>
        <r>
          <rPr>
            <sz val="9"/>
            <color indexed="8"/>
            <rFont val="Tahoma"/>
            <family val="2"/>
          </rPr>
          <t xml:space="preserve">
Máximo de caracteres 2.000 incluidos espacios.</t>
        </r>
        <r>
          <rPr>
            <sz val="9"/>
            <color indexed="8"/>
            <rFont val="Tahoma"/>
            <family val="2"/>
          </rPr>
          <t xml:space="preserve">
</t>
        </r>
      </text>
    </comment>
    <comment ref="EX7" authorId="0" shapeId="0" xr:uid="{00000000-0006-0000-0100-000008000000}">
      <text>
        <r>
          <rPr>
            <b/>
            <sz val="9"/>
            <color indexed="8"/>
            <rFont val="Tahoma"/>
            <family val="2"/>
          </rPr>
          <t>YULIED.PENARANDA:</t>
        </r>
        <r>
          <rPr>
            <sz val="9"/>
            <color indexed="8"/>
            <rFont val="Tahoma"/>
            <family val="2"/>
          </rPr>
          <t xml:space="preserve">
Inconvenientes y/o dificultades que se han presentado para el cumplimiento de la Meta. </t>
        </r>
        <r>
          <rPr>
            <sz val="9"/>
            <color indexed="8"/>
            <rFont val="Tahoma"/>
            <family val="2"/>
          </rPr>
          <t xml:space="preserve">
Máximo de caracteres 500 incluidos espacios.</t>
        </r>
        <r>
          <rPr>
            <sz val="9"/>
            <color indexed="8"/>
            <rFont val="Tahoma"/>
            <family val="2"/>
          </rPr>
          <t xml:space="preserve">
</t>
        </r>
        <r>
          <rPr>
            <sz val="9"/>
            <color indexed="8"/>
            <rFont val="Tahoma"/>
            <family val="2"/>
          </rPr>
          <t xml:space="preserve">
</t>
        </r>
      </text>
    </comment>
    <comment ref="EY7" authorId="0" shapeId="0" xr:uid="{00000000-0006-0000-0100-000009000000}">
      <text>
        <r>
          <rPr>
            <b/>
            <sz val="9"/>
            <color indexed="8"/>
            <rFont val="Tahoma"/>
            <family val="2"/>
          </rPr>
          <t>YULIED.PENARANDA:</t>
        </r>
        <r>
          <rPr>
            <sz val="9"/>
            <color indexed="8"/>
            <rFont val="Tahoma"/>
            <family val="2"/>
          </rPr>
          <t xml:space="preserve">
Medidas a tomar para solucionar los retrasos presentados. </t>
        </r>
        <r>
          <rPr>
            <sz val="9"/>
            <color indexed="8"/>
            <rFont val="Tahoma"/>
            <family val="2"/>
          </rPr>
          <t xml:space="preserve">
Máximo de caracteres 500 incluidos espacios.</t>
        </r>
        <r>
          <rPr>
            <sz val="9"/>
            <color indexed="8"/>
            <rFont val="Tahoma"/>
            <family val="2"/>
          </rPr>
          <t xml:space="preserve">
</t>
        </r>
      </text>
    </comment>
    <comment ref="EZ7" authorId="0" shapeId="0" xr:uid="{00000000-0006-0000-0100-00000A000000}">
      <text>
        <r>
          <rPr>
            <b/>
            <sz val="9"/>
            <color indexed="8"/>
            <rFont val="Tahoma"/>
            <family val="2"/>
          </rPr>
          <t>YULIED.PENARANDA:</t>
        </r>
        <r>
          <rPr>
            <sz val="9"/>
            <color indexed="8"/>
            <rFont val="Tahoma"/>
            <family val="2"/>
          </rPr>
          <t xml:space="preserve">
Logros obtenidos para la población objetivo, que se han alcanzado  con el cumplimiento de la meta. </t>
        </r>
      </text>
    </comment>
    <comment ref="FA7" authorId="0" shapeId="0" xr:uid="{00000000-0006-0000-0100-00000B000000}">
      <text>
        <r>
          <rPr>
            <b/>
            <sz val="9"/>
            <color indexed="8"/>
            <rFont val="Tahoma"/>
            <family val="2"/>
          </rPr>
          <t>YULIED.PENARANDA:</t>
        </r>
        <r>
          <rPr>
            <sz val="9"/>
            <color indexed="8"/>
            <rFont val="Tahoma"/>
            <family val="2"/>
          </rPr>
          <t xml:space="preserve">
Soportes que justifican las acciones desarrolladas en el cumplimiento de la meta.</t>
        </r>
        <r>
          <rPr>
            <sz val="9"/>
            <color indexed="8"/>
            <rFont val="Tahoma"/>
            <family val="2"/>
          </rPr>
          <t xml:space="preserve">
</t>
        </r>
      </text>
    </comment>
    <comment ref="H8" authorId="0" shapeId="0" xr:uid="{00000000-0006-0000-0100-00000C000000}">
      <text>
        <r>
          <rPr>
            <b/>
            <sz val="9"/>
            <color indexed="8"/>
            <rFont val="Tahoma"/>
            <family val="2"/>
          </rPr>
          <t>YULIED.PENARANDA:</t>
        </r>
        <r>
          <rPr>
            <sz val="9"/>
            <color indexed="8"/>
            <rFont val="Tahoma"/>
            <family val="2"/>
          </rPr>
          <t xml:space="preserve">
Año 1</t>
        </r>
      </text>
    </comment>
    <comment ref="BF8" authorId="0" shapeId="0" xr:uid="{00000000-0006-0000-0100-00000D000000}">
      <text>
        <r>
          <rPr>
            <b/>
            <sz val="9"/>
            <color indexed="8"/>
            <rFont val="Tahoma"/>
            <family val="2"/>
          </rPr>
          <t>YULIED.PENARANDA:</t>
        </r>
        <r>
          <rPr>
            <sz val="9"/>
            <color indexed="8"/>
            <rFont val="Tahoma"/>
            <family val="2"/>
          </rPr>
          <t xml:space="preserve">
Año 3</t>
        </r>
      </text>
    </comment>
    <comment ref="CJ8" authorId="0" shapeId="0" xr:uid="{00000000-0006-0000-0100-00000E000000}">
      <text>
        <r>
          <rPr>
            <b/>
            <sz val="9"/>
            <color indexed="8"/>
            <rFont val="Tahoma"/>
            <family val="2"/>
          </rPr>
          <t>YULIED.PENARANDA:</t>
        </r>
        <r>
          <rPr>
            <sz val="9"/>
            <color indexed="8"/>
            <rFont val="Tahoma"/>
            <family val="2"/>
          </rPr>
          <t xml:space="preserve">
Año 4</t>
        </r>
        <r>
          <rPr>
            <sz val="9"/>
            <color indexed="8"/>
            <rFont val="Tahoma"/>
            <family val="2"/>
          </rPr>
          <t xml:space="preserve">
</t>
        </r>
      </text>
    </comment>
    <comment ref="DN8" authorId="0" shapeId="0" xr:uid="{00000000-0006-0000-0100-00000F000000}">
      <text>
        <r>
          <rPr>
            <b/>
            <sz val="9"/>
            <color indexed="8"/>
            <rFont val="Tahoma"/>
            <family val="2"/>
          </rPr>
          <t>YULIED.PENARANDA:</t>
        </r>
        <r>
          <rPr>
            <sz val="9"/>
            <color indexed="8"/>
            <rFont val="Tahoma"/>
            <family val="2"/>
          </rPr>
          <t xml:space="preserve">
Año 5</t>
        </r>
      </text>
    </comment>
    <comment ref="A9" authorId="0" shapeId="0" xr:uid="{00000000-0006-0000-0100-000010000000}">
      <text>
        <r>
          <rPr>
            <b/>
            <sz val="9"/>
            <color indexed="8"/>
            <rFont val="Tahoma"/>
            <family val="2"/>
          </rPr>
          <t>YULIED.PENARANDA:</t>
        </r>
        <r>
          <rPr>
            <sz val="9"/>
            <color indexed="8"/>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
            <rFont val="Tahoma"/>
            <family val="2"/>
          </rPr>
          <t>YULIED.PENARANDA:</t>
        </r>
        <r>
          <rPr>
            <sz val="9"/>
            <color indexed="8"/>
            <rFont val="Tahoma"/>
            <family val="2"/>
          </rPr>
          <t xml:space="preserve">
Número de la meta proyecto de inversión, según la asignación dada en  SEGPLAN</t>
        </r>
      </text>
    </comment>
    <comment ref="C9" authorId="0" shapeId="0" xr:uid="{00000000-0006-0000-0100-000012000000}">
      <text>
        <r>
          <rPr>
            <b/>
            <sz val="9"/>
            <color indexed="8"/>
            <rFont val="Tahoma"/>
            <family val="2"/>
          </rPr>
          <t>YULIED.PENARANDA:</t>
        </r>
        <r>
          <rPr>
            <sz val="9"/>
            <color indexed="8"/>
            <rFont val="Tahoma"/>
            <family val="2"/>
          </rPr>
          <t xml:space="preserve">
Nombre completo de la meta proyecto de inversión, igual como quedo en SEGPLAN</t>
        </r>
      </text>
    </comment>
    <comment ref="D9" authorId="0" shapeId="0" xr:uid="{00000000-0006-0000-0100-000013000000}">
      <text>
        <r>
          <rPr>
            <b/>
            <sz val="9"/>
            <color indexed="8"/>
            <rFont val="Tahoma"/>
            <family val="2"/>
          </rPr>
          <t>YULIED.PENARANDA:</t>
        </r>
        <r>
          <rPr>
            <sz val="9"/>
            <color indexed="8"/>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
            <rFont val="Tahoma"/>
            <family val="2"/>
          </rPr>
          <t>YULIED.PENARANDA:</t>
        </r>
        <r>
          <rPr>
            <sz val="9"/>
            <color indexed="8"/>
            <rFont val="Tahoma"/>
            <family val="2"/>
          </rPr>
          <t xml:space="preserve">
Número de la meta Plan de Desarrollo, a la cual se encuentra asociada la meta de inversión.</t>
        </r>
      </text>
    </comment>
    <comment ref="F9" authorId="0" shapeId="0" xr:uid="{00000000-0006-0000-0100-000015000000}">
      <text>
        <r>
          <rPr>
            <b/>
            <sz val="9"/>
            <color indexed="8"/>
            <rFont val="Tahoma"/>
            <family val="2"/>
          </rPr>
          <t>YULIED.PENARANDA:</t>
        </r>
        <r>
          <rPr>
            <sz val="9"/>
            <color indexed="8"/>
            <rFont val="Tahoma"/>
            <family val="2"/>
          </rPr>
          <t xml:space="preserve">
Se desagrega los siguientesvariables.</t>
        </r>
        <r>
          <rPr>
            <sz val="9"/>
            <color indexed="8"/>
            <rFont val="Tahoma"/>
            <family val="2"/>
          </rPr>
          <t xml:space="preserve">
Magnitud física y presupuestal de la vigencia, así como la magnitud física y presupuestal de las reservas y el total de cada una de ellas.</t>
        </r>
      </text>
    </comment>
    <comment ref="G9" authorId="0" shapeId="0" xr:uid="{00000000-0006-0000-0100-000016000000}">
      <text>
        <r>
          <rPr>
            <b/>
            <sz val="9"/>
            <color indexed="8"/>
            <rFont val="Tahoma"/>
            <family val="2"/>
          </rPr>
          <t>YULIED.PENARANDA:</t>
        </r>
        <r>
          <rPr>
            <sz val="9"/>
            <color indexed="8"/>
            <rFont val="Tahoma"/>
            <family val="2"/>
          </rPr>
          <t xml:space="preserve">
Magnitud física y presupuestal para la totalidad del plan de desarrollo.</t>
        </r>
      </text>
    </comment>
    <comment ref="H9" authorId="0" shapeId="0" xr:uid="{00000000-0006-0000-0100-000017000000}">
      <text>
        <r>
          <rPr>
            <b/>
            <sz val="9"/>
            <color indexed="8"/>
            <rFont val="Tahoma"/>
            <family val="2"/>
          </rPr>
          <t>YULIED.PENARANDA:</t>
        </r>
        <r>
          <rPr>
            <sz val="9"/>
            <color indexed="8"/>
            <rFont val="Tahoma"/>
            <family val="2"/>
          </rPr>
          <t xml:space="preserve">
Magnitud física y presupuestal  programada para el inicio del plan de desarrollo.</t>
        </r>
      </text>
    </comment>
    <comment ref="F10" authorId="0" shapeId="0" xr:uid="{00000000-0006-0000-0100-000018000000}">
      <text>
        <r>
          <rPr>
            <b/>
            <sz val="9"/>
            <color indexed="8"/>
            <rFont val="Tahoma"/>
            <family val="2"/>
          </rPr>
          <t>YULIED.PENARANDA:</t>
        </r>
        <r>
          <rPr>
            <sz val="9"/>
            <color indexed="8"/>
            <rFont val="Tahoma"/>
            <family val="2"/>
          </rPr>
          <t xml:space="preserve">
Magnitud física de la meta proyecto de inversión, a programar o a realizar seguimiento, según la columna en que se reporte. </t>
        </r>
      </text>
    </comment>
    <comment ref="F11" authorId="0" shapeId="0" xr:uid="{00000000-0006-0000-0100-00001A000000}">
      <text>
        <r>
          <rPr>
            <b/>
            <sz val="9"/>
            <color indexed="8"/>
            <rFont val="Tahoma"/>
            <family val="2"/>
          </rPr>
          <t>YULIED.PENARANDA:</t>
        </r>
        <r>
          <rPr>
            <sz val="9"/>
            <color indexed="8"/>
            <rFont val="Tahoma"/>
            <family val="2"/>
          </rPr>
          <t xml:space="preserve">
Recursos presupuestales asignados para la vigencia en programación  y/o seguimiento, según la columna en que se reporte</t>
        </r>
      </text>
    </comment>
    <comment ref="F13" authorId="0" shapeId="0" xr:uid="{00000000-0006-0000-0100-000020000000}">
      <text>
        <r>
          <rPr>
            <b/>
            <sz val="9"/>
            <color indexed="8"/>
            <rFont val="Tahoma"/>
            <family val="2"/>
          </rPr>
          <t>YULIED.PENARANDA:</t>
        </r>
        <r>
          <rPr>
            <sz val="9"/>
            <color indexed="8"/>
            <rFont val="Tahoma"/>
            <family val="2"/>
          </rPr>
          <t xml:space="preserve">
Magnitud física asociada a la reservas,  aplica para las meta con tipología suma, las cuales se pueden desagregar por los compromisos contraídos que al cierre de la vigencia fiscal no  se cumplieron.</t>
        </r>
      </text>
    </comment>
    <comment ref="F14" authorId="0" shapeId="0" xr:uid="{00000000-0006-0000-0100-000021000000}">
      <text>
        <r>
          <rPr>
            <b/>
            <sz val="9"/>
            <color indexed="8"/>
            <rFont val="Tahoma"/>
            <family val="2"/>
          </rPr>
          <t>YULIED.PENARANDA:</t>
        </r>
        <r>
          <rPr>
            <sz val="9"/>
            <color indexed="8"/>
            <rFont val="Tahoma"/>
            <family val="2"/>
          </rPr>
          <t xml:space="preserve">
Son compromisos legalmente contraídos que al cierre de la vigencia fiscal no se han atendido por no haberse completado las formalidades necesarias que hagan exigible el pago al terminarse el año.</t>
        </r>
      </text>
    </comment>
    <comment ref="F15" authorId="0" shapeId="0" xr:uid="{00000000-0006-0000-0100-000023000000}">
      <text>
        <r>
          <rPr>
            <b/>
            <sz val="9"/>
            <color indexed="8"/>
            <rFont val="Tahoma"/>
            <family val="2"/>
          </rPr>
          <t>YULIED.PENARANDA:</t>
        </r>
        <r>
          <rPr>
            <sz val="9"/>
            <color indexed="8"/>
            <rFont val="Tahoma"/>
            <family val="2"/>
          </rPr>
          <t xml:space="preserve">
Para las metas de tipología suma (vigencia *reservas). Para las demás tipos de metas se asocia el mismo dato de la vigencia.</t>
        </r>
      </text>
    </comment>
    <comment ref="F16" authorId="0" shapeId="0" xr:uid="{00000000-0006-0000-0100-000024000000}">
      <text>
        <r>
          <rPr>
            <b/>
            <sz val="9"/>
            <color indexed="8"/>
            <rFont val="Tahoma"/>
            <family val="2"/>
          </rPr>
          <t>YULIED.PENARANDA:</t>
        </r>
        <r>
          <rPr>
            <sz val="9"/>
            <color indexed="8"/>
            <rFont val="Tahoma"/>
            <family val="2"/>
          </rPr>
          <t xml:space="preserve">
Se suma los recursos presupuestales (vigencia + reservas)</t>
        </r>
      </text>
    </comment>
    <comment ref="F17" authorId="0" shapeId="0" xr:uid="{D54F8A8F-8F67-4261-9A32-5D72A2FE8B79}">
      <text>
        <r>
          <rPr>
            <b/>
            <sz val="9"/>
            <color indexed="8"/>
            <rFont val="Tahoma"/>
            <family val="2"/>
          </rPr>
          <t>YULIED.PENARANDA:</t>
        </r>
        <r>
          <rPr>
            <sz val="9"/>
            <color indexed="8"/>
            <rFont val="Tahoma"/>
            <family val="2"/>
          </rPr>
          <t xml:space="preserve">
Magnitud física de la meta proyecto de inversión, a programar o a realizar seguimiento, según la columna en que se reporte. </t>
        </r>
      </text>
    </comment>
    <comment ref="F18" authorId="0" shapeId="0" xr:uid="{2E196939-2EED-4457-8447-8ABC1ACF3E8B}">
      <text>
        <r>
          <rPr>
            <b/>
            <sz val="9"/>
            <color indexed="8"/>
            <rFont val="Tahoma"/>
            <family val="2"/>
          </rPr>
          <t>YULIED.PENARANDA:</t>
        </r>
        <r>
          <rPr>
            <sz val="9"/>
            <color indexed="8"/>
            <rFont val="Tahoma"/>
            <family val="2"/>
          </rPr>
          <t xml:space="preserve">
Recursos presupuestales asignados para la vigencia en programación  y/o seguimiento, según la columna en que se reporte</t>
        </r>
      </text>
    </comment>
    <comment ref="F20" authorId="0" shapeId="0" xr:uid="{84E7925E-0E81-4FB0-B9B0-A59F7AF9C00E}">
      <text>
        <r>
          <rPr>
            <b/>
            <sz val="9"/>
            <color indexed="8"/>
            <rFont val="Tahoma"/>
            <family val="2"/>
          </rPr>
          <t>YULIED.PENARANDA:</t>
        </r>
        <r>
          <rPr>
            <sz val="9"/>
            <color indexed="8"/>
            <rFont val="Tahoma"/>
            <family val="2"/>
          </rPr>
          <t xml:space="preserve">
Magnitud física asociada a la reservas,  aplica para las meta con tipología suma, las cuales se pueden desagregar por los compromisos contraídos que al cierre de la vigencia fiscal no  se cumplieron.</t>
        </r>
      </text>
    </comment>
    <comment ref="F21" authorId="0" shapeId="0" xr:uid="{F542BB81-5DF1-43FB-A53B-4CDC083E2A14}">
      <text>
        <r>
          <rPr>
            <b/>
            <sz val="9"/>
            <color indexed="8"/>
            <rFont val="Tahoma"/>
            <family val="2"/>
          </rPr>
          <t>YULIED.PENARANDA:</t>
        </r>
        <r>
          <rPr>
            <sz val="9"/>
            <color indexed="8"/>
            <rFont val="Tahoma"/>
            <family val="2"/>
          </rPr>
          <t xml:space="preserve">
Son compromisos legalmente contraídos que al cierre de la vigencia fiscal no se han atendido por no haberse completado las formalidades necesarias que hagan exigible el pago al terminarse el año.</t>
        </r>
      </text>
    </comment>
    <comment ref="F22" authorId="0" shapeId="0" xr:uid="{46067833-45E2-4E25-9CCA-BEE17179A574}">
      <text>
        <r>
          <rPr>
            <b/>
            <sz val="9"/>
            <color indexed="8"/>
            <rFont val="Tahoma"/>
            <family val="2"/>
          </rPr>
          <t>YULIED.PENARANDA:</t>
        </r>
        <r>
          <rPr>
            <sz val="9"/>
            <color indexed="8"/>
            <rFont val="Tahoma"/>
            <family val="2"/>
          </rPr>
          <t xml:space="preserve">
Para las metas de tipología suma (vigencia *reservas). Para las demás tipos de metas se asocia el mismo dato de la vigencia.</t>
        </r>
      </text>
    </comment>
    <comment ref="F23" authorId="0" shapeId="0" xr:uid="{24665B73-BCB2-44F2-8983-A9D89A8AA98F}">
      <text>
        <r>
          <rPr>
            <b/>
            <sz val="9"/>
            <color indexed="8"/>
            <rFont val="Tahoma"/>
            <family val="2"/>
          </rPr>
          <t>YULIED.PENARANDA:</t>
        </r>
        <r>
          <rPr>
            <sz val="9"/>
            <color indexed="8"/>
            <rFont val="Tahoma"/>
            <family val="2"/>
          </rPr>
          <t xml:space="preserve">
Se suma los recursos presupuestales (vigencia + reservas)</t>
        </r>
      </text>
    </comment>
    <comment ref="F24" authorId="0" shapeId="0" xr:uid="{2348EC42-9E74-4FE0-A816-31FE2874823D}">
      <text>
        <r>
          <rPr>
            <b/>
            <sz val="9"/>
            <color indexed="8"/>
            <rFont val="Tahoma"/>
            <family val="2"/>
          </rPr>
          <t>YULIED.PENARANDA:</t>
        </r>
        <r>
          <rPr>
            <sz val="9"/>
            <color indexed="8"/>
            <rFont val="Tahoma"/>
            <family val="2"/>
          </rPr>
          <t xml:space="preserve">
Magnitud física de la meta proyecto de inversión, a programar o a realizar seguimiento, según la columna en que se reporte. </t>
        </r>
      </text>
    </comment>
    <comment ref="F25" authorId="0" shapeId="0" xr:uid="{A697A354-3103-48A2-A4C0-50FBC2836677}">
      <text>
        <r>
          <rPr>
            <b/>
            <sz val="9"/>
            <color indexed="8"/>
            <rFont val="Tahoma"/>
            <family val="2"/>
          </rPr>
          <t>YULIED.PENARANDA:</t>
        </r>
        <r>
          <rPr>
            <sz val="9"/>
            <color indexed="8"/>
            <rFont val="Tahoma"/>
            <family val="2"/>
          </rPr>
          <t xml:space="preserve">
Recursos presupuestales asignados para la vigencia en programación  y/o seguimiento, según la columna en que se reporte</t>
        </r>
      </text>
    </comment>
    <comment ref="F27" authorId="0" shapeId="0" xr:uid="{C734AD9E-A94C-4C10-BD14-B90D97663100}">
      <text>
        <r>
          <rPr>
            <b/>
            <sz val="9"/>
            <color indexed="8"/>
            <rFont val="Tahoma"/>
            <family val="2"/>
          </rPr>
          <t>YULIED.PENARANDA:</t>
        </r>
        <r>
          <rPr>
            <sz val="9"/>
            <color indexed="8"/>
            <rFont val="Tahoma"/>
            <family val="2"/>
          </rPr>
          <t xml:space="preserve">
Magnitud física asociada a la reservas,  aplica para las meta con tipología suma, las cuales se pueden desagregar por los compromisos contraídos que al cierre de la vigencia fiscal no  se cumplieron.</t>
        </r>
      </text>
    </comment>
    <comment ref="F28" authorId="0" shapeId="0" xr:uid="{9495CA3F-4B67-45C8-BC75-0F39A4B0FF53}">
      <text>
        <r>
          <rPr>
            <b/>
            <sz val="9"/>
            <color indexed="8"/>
            <rFont val="Tahoma"/>
            <family val="2"/>
          </rPr>
          <t>YULIED.PENARANDA:</t>
        </r>
        <r>
          <rPr>
            <sz val="9"/>
            <color indexed="8"/>
            <rFont val="Tahoma"/>
            <family val="2"/>
          </rPr>
          <t xml:space="preserve">
Son compromisos legalmente contraídos que al cierre de la vigencia fiscal no se han atendido por no haberse completado las formalidades necesarias que hagan exigible el pago al terminarse el año.</t>
        </r>
      </text>
    </comment>
    <comment ref="F29" authorId="0" shapeId="0" xr:uid="{9F0DF37C-064E-45A3-96CA-7325A647EA44}">
      <text>
        <r>
          <rPr>
            <b/>
            <sz val="9"/>
            <color indexed="8"/>
            <rFont val="Tahoma"/>
            <family val="2"/>
          </rPr>
          <t>YULIED.PENARANDA:</t>
        </r>
        <r>
          <rPr>
            <sz val="9"/>
            <color indexed="8"/>
            <rFont val="Tahoma"/>
            <family val="2"/>
          </rPr>
          <t xml:space="preserve">
Para las metas de tipología suma (vigencia *reservas). Para las demás tipos de metas se asocia el mismo dato de la vigencia.</t>
        </r>
      </text>
    </comment>
    <comment ref="F30" authorId="0" shapeId="0" xr:uid="{147F0BF2-B707-480D-B60B-9AD47B9C4845}">
      <text>
        <r>
          <rPr>
            <b/>
            <sz val="9"/>
            <color indexed="8"/>
            <rFont val="Tahoma"/>
            <family val="2"/>
          </rPr>
          <t>YULIED.PENARANDA:</t>
        </r>
        <r>
          <rPr>
            <sz val="9"/>
            <color indexed="8"/>
            <rFont val="Tahoma"/>
            <family val="2"/>
          </rPr>
          <t xml:space="preserve">
Se suma los recursos presupuestales (vigencia + reservas)</t>
        </r>
      </text>
    </comment>
    <comment ref="F31" authorId="0" shapeId="0" xr:uid="{9469D6B5-CB65-47D5-81C8-7E75D64ED743}">
      <text>
        <r>
          <rPr>
            <b/>
            <sz val="9"/>
            <color indexed="8"/>
            <rFont val="Tahoma"/>
            <family val="2"/>
          </rPr>
          <t>YULIED.PENARANDA:</t>
        </r>
        <r>
          <rPr>
            <sz val="9"/>
            <color indexed="8"/>
            <rFont val="Tahoma"/>
            <family val="2"/>
          </rPr>
          <t xml:space="preserve">
Magnitud física de la meta proyecto de inversión, a programar o a realizar seguimiento, según la columna en que se reporte. </t>
        </r>
      </text>
    </comment>
    <comment ref="F32" authorId="0" shapeId="0" xr:uid="{1D316197-3711-48CF-A91C-48901D8B0E01}">
      <text>
        <r>
          <rPr>
            <b/>
            <sz val="9"/>
            <color indexed="8"/>
            <rFont val="Tahoma"/>
            <family val="2"/>
          </rPr>
          <t>YULIED.PENARANDA:</t>
        </r>
        <r>
          <rPr>
            <sz val="9"/>
            <color indexed="8"/>
            <rFont val="Tahoma"/>
            <family val="2"/>
          </rPr>
          <t xml:space="preserve">
Recursos presupuestales asignados para la vigencia en programación  y/o seguimiento, según la columna en que se reporte</t>
        </r>
      </text>
    </comment>
    <comment ref="F34" authorId="0" shapeId="0" xr:uid="{3FD5AD77-A402-4F18-8040-08DBCA8D7666}">
      <text>
        <r>
          <rPr>
            <b/>
            <sz val="9"/>
            <color indexed="8"/>
            <rFont val="Tahoma"/>
            <family val="2"/>
          </rPr>
          <t>YULIED.PENARANDA:</t>
        </r>
        <r>
          <rPr>
            <sz val="9"/>
            <color indexed="8"/>
            <rFont val="Tahoma"/>
            <family val="2"/>
          </rPr>
          <t xml:space="preserve">
Magnitud física asociada a la reservas,  aplica para las meta con tipología suma, las cuales se pueden desagregar por los compromisos contraídos que al cierre de la vigencia fiscal no  se cumplieron.</t>
        </r>
      </text>
    </comment>
    <comment ref="F35" authorId="0" shapeId="0" xr:uid="{3F48E0D4-A0CF-45DB-A49D-024530D5FE6D}">
      <text>
        <r>
          <rPr>
            <b/>
            <sz val="9"/>
            <color indexed="8"/>
            <rFont val="Tahoma"/>
            <family val="2"/>
          </rPr>
          <t>YULIED.PENARANDA:</t>
        </r>
        <r>
          <rPr>
            <sz val="9"/>
            <color indexed="8"/>
            <rFont val="Tahoma"/>
            <family val="2"/>
          </rPr>
          <t xml:space="preserve">
Son compromisos legalmente contraídos que al cierre de la vigencia fiscal no se han atendido por no haberse completado las formalidades necesarias que hagan exigible el pago al terminarse el año.</t>
        </r>
      </text>
    </comment>
    <comment ref="F36" authorId="0" shapeId="0" xr:uid="{3E485C4A-6BE9-470F-8A72-58E8EFBF0192}">
      <text>
        <r>
          <rPr>
            <b/>
            <sz val="9"/>
            <color indexed="8"/>
            <rFont val="Tahoma"/>
            <family val="2"/>
          </rPr>
          <t>YULIED.PENARANDA:</t>
        </r>
        <r>
          <rPr>
            <sz val="9"/>
            <color indexed="8"/>
            <rFont val="Tahoma"/>
            <family val="2"/>
          </rPr>
          <t xml:space="preserve">
Para las metas de tipología suma (vigencia *reservas). Para las demás tipos de metas se asocia el mismo dato de la vigencia.</t>
        </r>
      </text>
    </comment>
    <comment ref="F37" authorId="0" shapeId="0" xr:uid="{94FA972A-D011-4100-ADC5-ED83067F7207}">
      <text>
        <r>
          <rPr>
            <b/>
            <sz val="9"/>
            <color indexed="8"/>
            <rFont val="Tahoma"/>
            <family val="2"/>
          </rPr>
          <t>YULIED.PENARANDA:</t>
        </r>
        <r>
          <rPr>
            <sz val="9"/>
            <color indexed="8"/>
            <rFont val="Tahoma"/>
            <family val="2"/>
          </rPr>
          <t xml:space="preserve">
Se suma los recursos presupuestales (vigencia + reservas)</t>
        </r>
      </text>
    </comment>
    <comment ref="F38" authorId="0" shapeId="0" xr:uid="{1BD574FB-305F-4DC6-855B-7CE8649A0DEA}">
      <text>
        <r>
          <rPr>
            <b/>
            <sz val="9"/>
            <color indexed="8"/>
            <rFont val="Tahoma"/>
            <family val="2"/>
          </rPr>
          <t>YULIED.PENARANDA:</t>
        </r>
        <r>
          <rPr>
            <sz val="9"/>
            <color indexed="8"/>
            <rFont val="Tahoma"/>
            <family val="2"/>
          </rPr>
          <t xml:space="preserve">
Magnitud física de la meta proyecto de inversión, a programar o a realizar seguimiento, según la columna en que se reporte. </t>
        </r>
      </text>
    </comment>
    <comment ref="F39" authorId="0" shapeId="0" xr:uid="{D5CB0BF2-0CD1-472D-AEB6-4911B3AD7232}">
      <text>
        <r>
          <rPr>
            <b/>
            <sz val="9"/>
            <color indexed="8"/>
            <rFont val="Tahoma"/>
            <family val="2"/>
          </rPr>
          <t>YULIED.PENARANDA:</t>
        </r>
        <r>
          <rPr>
            <sz val="9"/>
            <color indexed="8"/>
            <rFont val="Tahoma"/>
            <family val="2"/>
          </rPr>
          <t xml:space="preserve">
Recursos presupuestales asignados para la vigencia en programación  y/o seguimiento, según la columna en que se reporte</t>
        </r>
      </text>
    </comment>
    <comment ref="F41" authorId="0" shapeId="0" xr:uid="{DE423BB4-E88F-41FA-8243-8D04F1D3078C}">
      <text>
        <r>
          <rPr>
            <b/>
            <sz val="9"/>
            <color indexed="8"/>
            <rFont val="Tahoma"/>
            <family val="2"/>
          </rPr>
          <t>YULIED.PENARANDA:</t>
        </r>
        <r>
          <rPr>
            <sz val="9"/>
            <color indexed="8"/>
            <rFont val="Tahoma"/>
            <family val="2"/>
          </rPr>
          <t xml:space="preserve">
Magnitud física asociada a la reservas,  aplica para las meta con tipología suma, las cuales se pueden desagregar por los compromisos contraídos que al cierre de la vigencia fiscal no  se cumplieron.</t>
        </r>
      </text>
    </comment>
    <comment ref="F42" authorId="0" shapeId="0" xr:uid="{04636E2D-42AC-47B2-ADEA-D5C95D94C913}">
      <text>
        <r>
          <rPr>
            <b/>
            <sz val="9"/>
            <color indexed="8"/>
            <rFont val="Tahoma"/>
            <family val="2"/>
          </rPr>
          <t>YULIED.PENARANDA:</t>
        </r>
        <r>
          <rPr>
            <sz val="9"/>
            <color indexed="8"/>
            <rFont val="Tahoma"/>
            <family val="2"/>
          </rPr>
          <t xml:space="preserve">
Son compromisos legalmente contraídos que al cierre de la vigencia fiscal no se han atendido por no haberse completado las formalidades necesarias que hagan exigible el pago al terminarse el año.</t>
        </r>
      </text>
    </comment>
    <comment ref="F43" authorId="0" shapeId="0" xr:uid="{A8B43DE8-2C13-40AB-BCB0-E6471985F376}">
      <text>
        <r>
          <rPr>
            <b/>
            <sz val="9"/>
            <color indexed="8"/>
            <rFont val="Tahoma"/>
            <family val="2"/>
          </rPr>
          <t>YULIED.PENARANDA:</t>
        </r>
        <r>
          <rPr>
            <sz val="9"/>
            <color indexed="8"/>
            <rFont val="Tahoma"/>
            <family val="2"/>
          </rPr>
          <t xml:space="preserve">
Para las metas de tipología suma (vigencia *reservas). Para las demás tipos de metas se asocia el mismo dato de la vigencia.</t>
        </r>
      </text>
    </comment>
    <comment ref="F44" authorId="0" shapeId="0" xr:uid="{E778FA42-3554-4D0B-8DA8-92D016E21309}">
      <text>
        <r>
          <rPr>
            <b/>
            <sz val="9"/>
            <color indexed="8"/>
            <rFont val="Tahoma"/>
            <family val="2"/>
          </rPr>
          <t>YULIED.PENARANDA:</t>
        </r>
        <r>
          <rPr>
            <sz val="9"/>
            <color indexed="8"/>
            <rFont val="Tahoma"/>
            <family val="2"/>
          </rPr>
          <t xml:space="preserve">
Se suma los recursos presupuestales (vigencia + reservas)</t>
        </r>
      </text>
    </comment>
    <comment ref="F45" authorId="0" shapeId="0" xr:uid="{00000000-0006-0000-0100-000052000000}">
      <text>
        <r>
          <rPr>
            <b/>
            <sz val="9"/>
            <color indexed="8"/>
            <rFont val="Tahoma"/>
            <family val="2"/>
          </rPr>
          <t>YULIED.PENARANDA:</t>
        </r>
        <r>
          <rPr>
            <sz val="9"/>
            <color indexed="8"/>
            <rFont val="Tahoma"/>
            <family val="2"/>
          </rPr>
          <t xml:space="preserve">
Se suma los recursos presupuestales de la vigencia, por cada meta de inversión del proyecto</t>
        </r>
      </text>
    </comment>
    <comment ref="F46" authorId="0" shapeId="0" xr:uid="{00000000-0006-0000-0100-000053000000}">
      <text>
        <r>
          <rPr>
            <b/>
            <sz val="9"/>
            <color indexed="8"/>
            <rFont val="Tahoma"/>
            <family val="2"/>
          </rPr>
          <t>YULIED.PENARANDA:</t>
        </r>
        <r>
          <rPr>
            <sz val="9"/>
            <color indexed="8"/>
            <rFont val="Tahoma"/>
            <family val="2"/>
          </rPr>
          <t xml:space="preserve">
Se suma los recursos presupuestales de la reserva, por cada meta de inversión del proyecto</t>
        </r>
      </text>
    </comment>
    <comment ref="F47" authorId="0" shapeId="0" xr:uid="{00000000-0006-0000-0100-000054000000}">
      <text>
        <r>
          <rPr>
            <b/>
            <sz val="9"/>
            <color indexed="8"/>
            <rFont val="Tahoma"/>
            <family val="2"/>
          </rPr>
          <t>YULIED.PENARANDA:</t>
        </r>
        <r>
          <rPr>
            <sz val="9"/>
            <color indexed="8"/>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
            <rFont val="Tahoma"/>
            <family val="2"/>
          </rPr>
          <t>YULIED.PENARANDA:</t>
        </r>
        <r>
          <rPr>
            <sz val="9"/>
            <color indexed="8"/>
            <rFont val="Tahoma"/>
            <family val="2"/>
          </rPr>
          <t xml:space="preserve">
Describir el número y nombre completo del proyecto de inversión. </t>
        </r>
      </text>
    </comment>
    <comment ref="A7" authorId="0" shapeId="0" xr:uid="{00000000-0006-0000-0200-000003000000}">
      <text>
        <r>
          <rPr>
            <b/>
            <sz val="9"/>
            <color indexed="8"/>
            <rFont val="Tahoma"/>
            <family val="2"/>
          </rPr>
          <t>YULIED.PENARANDA:</t>
        </r>
        <r>
          <rPr>
            <sz val="9"/>
            <color indexed="8"/>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
            <rFont val="Tahoma"/>
            <family val="2"/>
          </rPr>
          <t>YULIED.PENARANDA:</t>
        </r>
        <r>
          <rPr>
            <sz val="9"/>
            <color indexed="8"/>
            <rFont val="Tahoma"/>
            <family val="2"/>
          </rPr>
          <t xml:space="preserve">
Se deben relacionar todas las metas proyecto de inversión formuladas para la ejecución del proyecto.</t>
        </r>
      </text>
    </comment>
    <comment ref="C7" authorId="0" shapeId="0" xr:uid="{00000000-0006-0000-0200-000005000000}">
      <text>
        <r>
          <rPr>
            <b/>
            <sz val="9"/>
            <color indexed="8"/>
            <rFont val="Tahoma"/>
            <family val="2"/>
          </rPr>
          <t>YULIED.PENARANDA:</t>
        </r>
        <r>
          <rPr>
            <sz val="9"/>
            <color indexed="8"/>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
            <rFont val="Tahoma"/>
            <family val="2"/>
          </rPr>
          <t>YULIED.PENARANDA:</t>
        </r>
        <r>
          <rPr>
            <sz val="9"/>
            <color indexed="8"/>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
            <rFont val="Tahoma"/>
            <family val="2"/>
          </rPr>
          <t>YULIED.PENARANDA:</t>
        </r>
        <r>
          <rPr>
            <sz val="9"/>
            <color indexed="8"/>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
            <rFont val="Tahoma"/>
            <family val="2"/>
          </rPr>
          <t>YULIED.PENARANDA:</t>
        </r>
        <r>
          <rPr>
            <sz val="9"/>
            <color indexed="8"/>
            <rFont val="Tahoma"/>
            <family val="2"/>
          </rPr>
          <t xml:space="preserve">
Peso porcentual de la meta y actividad, al final del resultado nos da el 100%</t>
        </r>
      </text>
    </comment>
    <comment ref="V7" authorId="0" shapeId="0" xr:uid="{00000000-0006-0000-0200-000009000000}">
      <text>
        <r>
          <rPr>
            <b/>
            <sz val="9"/>
            <color indexed="8"/>
            <rFont val="Tahoma"/>
            <family val="2"/>
          </rPr>
          <t>YULIED.PENARANDA:</t>
        </r>
        <r>
          <rPr>
            <sz val="9"/>
            <color indexed="8"/>
            <rFont val="Tahoma"/>
            <family val="2"/>
          </rPr>
          <t xml:space="preserve">
Relacionar el periodo de corte y año a reportar.</t>
        </r>
        <r>
          <rPr>
            <sz val="9"/>
            <color indexed="8"/>
            <rFont val="Tahoma"/>
            <family val="2"/>
          </rPr>
          <t xml:space="preserve">
</t>
        </r>
        <r>
          <rPr>
            <sz val="9"/>
            <color indexed="8"/>
            <rFont val="Tahoma"/>
            <family val="2"/>
          </rPr>
          <t xml:space="preserve">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
            <rFont val="Tahoma"/>
            <family val="2"/>
          </rPr>
          <t>YULIED.PENARANDA:</t>
        </r>
        <r>
          <rPr>
            <sz val="9"/>
            <color indexed="8"/>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
            <rFont val="Tahoma"/>
            <family val="2"/>
          </rPr>
          <t>YULIED.PENARANDA:</t>
        </r>
        <r>
          <rPr>
            <sz val="9"/>
            <color indexed="8"/>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
            <rFont val="Tahoma"/>
            <family val="2"/>
          </rPr>
          <t>YULIED.PENARANDA:</t>
        </r>
        <r>
          <rPr>
            <sz val="9"/>
            <color indexed="8"/>
            <rFont val="Tahoma"/>
            <family val="2"/>
          </rPr>
          <t xml:space="preserve">
Variables: programado y ejecutado</t>
        </r>
      </text>
    </comment>
    <comment ref="G8" authorId="0" shapeId="0" xr:uid="{00000000-0006-0000-0200-00000D000000}">
      <text>
        <r>
          <rPr>
            <b/>
            <sz val="9"/>
            <color indexed="8"/>
            <rFont val="Tahoma"/>
            <family val="2"/>
          </rPr>
          <t>YULIED.PENARANDA:</t>
        </r>
        <r>
          <rPr>
            <sz val="9"/>
            <color indexed="8"/>
            <rFont val="Tahoma"/>
            <family val="2"/>
          </rPr>
          <t xml:space="preserve">
Máximo dos decimales</t>
        </r>
      </text>
    </comment>
    <comment ref="H8" authorId="0" shapeId="0" xr:uid="{00000000-0006-0000-0200-00000E000000}">
      <text>
        <r>
          <rPr>
            <b/>
            <sz val="9"/>
            <color indexed="8"/>
            <rFont val="Tahoma"/>
            <family val="2"/>
          </rPr>
          <t>YULIED.PENARANDA:</t>
        </r>
        <r>
          <rPr>
            <sz val="9"/>
            <color indexed="8"/>
            <rFont val="Tahoma"/>
            <family val="2"/>
          </rPr>
          <t xml:space="preserve">
Máximo dos decimales</t>
        </r>
      </text>
    </comment>
    <comment ref="I8" authorId="0" shapeId="0" xr:uid="{00000000-0006-0000-0200-00000F000000}">
      <text>
        <r>
          <rPr>
            <b/>
            <sz val="9"/>
            <color indexed="8"/>
            <rFont val="Tahoma"/>
            <family val="2"/>
          </rPr>
          <t>YULIED.PENARANDA:</t>
        </r>
        <r>
          <rPr>
            <sz val="9"/>
            <color indexed="8"/>
            <rFont val="Tahoma"/>
            <family val="2"/>
          </rPr>
          <t xml:space="preserve">
Máximo dos decimales</t>
        </r>
      </text>
    </comment>
    <comment ref="J8" authorId="0" shapeId="0" xr:uid="{00000000-0006-0000-0200-000010000000}">
      <text>
        <r>
          <rPr>
            <b/>
            <sz val="9"/>
            <color indexed="8"/>
            <rFont val="Tahoma"/>
            <family val="2"/>
          </rPr>
          <t>YULIED.PENARANDA:</t>
        </r>
        <r>
          <rPr>
            <sz val="9"/>
            <color indexed="8"/>
            <rFont val="Tahoma"/>
            <family val="2"/>
          </rPr>
          <t xml:space="preserve">
Máximo dos decimales</t>
        </r>
      </text>
    </comment>
    <comment ref="K8" authorId="0" shapeId="0" xr:uid="{00000000-0006-0000-0200-000011000000}">
      <text>
        <r>
          <rPr>
            <b/>
            <sz val="9"/>
            <color indexed="8"/>
            <rFont val="Tahoma"/>
            <family val="2"/>
          </rPr>
          <t>YULIED.PENARANDA:</t>
        </r>
        <r>
          <rPr>
            <sz val="9"/>
            <color indexed="8"/>
            <rFont val="Tahoma"/>
            <family val="2"/>
          </rPr>
          <t xml:space="preserve">
Máximo dos decimales</t>
        </r>
      </text>
    </comment>
    <comment ref="L8" authorId="0" shapeId="0" xr:uid="{00000000-0006-0000-0200-000012000000}">
      <text>
        <r>
          <rPr>
            <b/>
            <sz val="9"/>
            <color rgb="FF000000"/>
            <rFont val="Tahoma"/>
            <family val="2"/>
          </rPr>
          <t>YULIED.PENARANDA:</t>
        </r>
        <r>
          <rPr>
            <sz val="9"/>
            <color rgb="FF000000"/>
            <rFont val="Tahoma"/>
            <family val="2"/>
          </rPr>
          <t xml:space="preserve">
</t>
        </r>
        <r>
          <rPr>
            <sz val="9"/>
            <color rgb="FF000000"/>
            <rFont val="Tahoma"/>
            <family val="2"/>
          </rPr>
          <t>Máximo dos decimales</t>
        </r>
      </text>
    </comment>
    <comment ref="M8" authorId="0" shapeId="0" xr:uid="{00000000-0006-0000-0200-000013000000}">
      <text>
        <r>
          <rPr>
            <b/>
            <sz val="9"/>
            <color indexed="8"/>
            <rFont val="Tahoma"/>
            <family val="2"/>
          </rPr>
          <t>YULIED.PENARANDA:</t>
        </r>
        <r>
          <rPr>
            <sz val="9"/>
            <color indexed="8"/>
            <rFont val="Tahoma"/>
            <family val="2"/>
          </rPr>
          <t xml:space="preserve">
Máximo dos decimales</t>
        </r>
      </text>
    </comment>
    <comment ref="N8" authorId="0" shapeId="0" xr:uid="{00000000-0006-0000-0200-000014000000}">
      <text>
        <r>
          <rPr>
            <b/>
            <sz val="9"/>
            <color indexed="8"/>
            <rFont val="Tahoma"/>
            <family val="2"/>
          </rPr>
          <t>YULIED.PENARANDA:</t>
        </r>
        <r>
          <rPr>
            <sz val="9"/>
            <color indexed="8"/>
            <rFont val="Tahoma"/>
            <family val="2"/>
          </rPr>
          <t xml:space="preserve">
Máximo dos decimales</t>
        </r>
      </text>
    </comment>
    <comment ref="O8" authorId="0" shapeId="0" xr:uid="{00000000-0006-0000-0200-000015000000}">
      <text>
        <r>
          <rPr>
            <b/>
            <sz val="9"/>
            <color indexed="8"/>
            <rFont val="Tahoma"/>
            <family val="2"/>
          </rPr>
          <t>YULIED.PENARANDA:</t>
        </r>
        <r>
          <rPr>
            <sz val="9"/>
            <color indexed="8"/>
            <rFont val="Tahoma"/>
            <family val="2"/>
          </rPr>
          <t xml:space="preserve">
Máximo dos decimales</t>
        </r>
      </text>
    </comment>
    <comment ref="P8" authorId="0" shapeId="0" xr:uid="{00000000-0006-0000-0200-000016000000}">
      <text>
        <r>
          <rPr>
            <b/>
            <sz val="9"/>
            <color indexed="8"/>
            <rFont val="Tahoma"/>
            <family val="2"/>
          </rPr>
          <t>YULIED.PENARANDA:</t>
        </r>
        <r>
          <rPr>
            <sz val="9"/>
            <color indexed="8"/>
            <rFont val="Tahoma"/>
            <family val="2"/>
          </rPr>
          <t xml:space="preserve">
Máximo dos decimales</t>
        </r>
      </text>
    </comment>
    <comment ref="Q8" authorId="0" shapeId="0" xr:uid="{00000000-0006-0000-0200-000017000000}">
      <text>
        <r>
          <rPr>
            <b/>
            <sz val="9"/>
            <color indexed="8"/>
            <rFont val="Tahoma"/>
            <family val="2"/>
          </rPr>
          <t>YULIED.PENARANDA:</t>
        </r>
        <r>
          <rPr>
            <sz val="9"/>
            <color indexed="8"/>
            <rFont val="Tahoma"/>
            <family val="2"/>
          </rPr>
          <t xml:space="preserve">
Máximo dos decimales</t>
        </r>
      </text>
    </comment>
    <comment ref="R8" authorId="0" shapeId="0" xr:uid="{00000000-0006-0000-0200-000018000000}">
      <text>
        <r>
          <rPr>
            <b/>
            <sz val="9"/>
            <color indexed="8"/>
            <rFont val="Tahoma"/>
            <family val="2"/>
          </rPr>
          <t>YULIED.PENARANDA:</t>
        </r>
        <r>
          <rPr>
            <sz val="9"/>
            <color indexed="8"/>
            <rFont val="Tahoma"/>
            <family val="2"/>
          </rPr>
          <t xml:space="preserve">
Máximo dos decimales</t>
        </r>
      </text>
    </comment>
    <comment ref="S8" authorId="0" shapeId="0" xr:uid="{00000000-0006-0000-0200-000019000000}">
      <text>
        <r>
          <rPr>
            <b/>
            <sz val="9"/>
            <color indexed="8"/>
            <rFont val="Tahoma"/>
            <family val="2"/>
          </rPr>
          <t>YULIED.PENARANDA:</t>
        </r>
        <r>
          <rPr>
            <sz val="9"/>
            <color indexed="8"/>
            <rFont val="Tahoma"/>
            <family val="2"/>
          </rPr>
          <t xml:space="preserve">
La programación y la ejecución de la actividad en los 12 meses, no puede ser superior a 100%.  </t>
        </r>
      </text>
    </comment>
    <comment ref="T8" authorId="0" shapeId="0" xr:uid="{00000000-0006-0000-0200-00001A000000}">
      <text>
        <r>
          <rPr>
            <b/>
            <sz val="9"/>
            <color indexed="8"/>
            <rFont val="Tahoma"/>
            <family val="2"/>
          </rPr>
          <t>YULIED.PENARANDA:</t>
        </r>
        <r>
          <rPr>
            <sz val="9"/>
            <color indexed="8"/>
            <rFont val="Tahoma"/>
            <family val="2"/>
          </rPr>
          <t xml:space="preserve">
Peso porcentual de cada meta, en función del proyecto de inversión</t>
        </r>
      </text>
    </comment>
    <comment ref="U8" authorId="0" shapeId="0" xr:uid="{00000000-0006-0000-0200-00001B000000}">
      <text>
        <r>
          <rPr>
            <b/>
            <sz val="9"/>
            <color indexed="8"/>
            <rFont val="Tahoma"/>
            <family val="2"/>
          </rPr>
          <t>YULIED.PENARANDA:</t>
        </r>
        <r>
          <rPr>
            <sz val="9"/>
            <color indexed="8"/>
            <rFont val="Tahoma"/>
            <family val="2"/>
          </rPr>
          <t xml:space="preserve">
Peso porcentual de cada actividad, en función del proyecto de inversión</t>
        </r>
      </text>
    </comment>
    <comment ref="T47" authorId="0" shapeId="0" xr:uid="{00000000-0006-0000-0200-00001D000000}">
      <text>
        <r>
          <rPr>
            <b/>
            <sz val="9"/>
            <color indexed="8"/>
            <rFont val="Tahoma"/>
            <family val="2"/>
          </rPr>
          <t>YULIED.PENARANDA:</t>
        </r>
        <r>
          <rPr>
            <sz val="9"/>
            <color indexed="8"/>
            <rFont val="Tahoma"/>
            <family val="2"/>
          </rPr>
          <t xml:space="preserve">
La suma debe dar 100%</t>
        </r>
      </text>
    </comment>
    <comment ref="U47" authorId="0" shapeId="0" xr:uid="{00000000-0006-0000-0200-00001E000000}">
      <text>
        <r>
          <rPr>
            <b/>
            <sz val="9"/>
            <color indexed="8"/>
            <rFont val="Tahoma"/>
            <family val="2"/>
          </rPr>
          <t>YULIED.PENARANDA:</t>
        </r>
        <r>
          <rPr>
            <sz val="9"/>
            <color indexed="8"/>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BBC7D1CB-C6BA-44A2-A110-D02A96CB92FE}">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79702C25-2010-492A-83C3-BDA0508EFB66}">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53861735-A0DA-4FD8-9D77-8F69E1A007D3}">
      <text>
        <r>
          <rPr>
            <b/>
            <sz val="9"/>
            <color indexed="81"/>
            <rFont val="Tahoma"/>
            <family val="2"/>
          </rPr>
          <t>YULIED.PENARANDA:</t>
        </r>
        <r>
          <rPr>
            <sz val="9"/>
            <color indexed="81"/>
            <rFont val="Tahoma"/>
            <family val="2"/>
          </rPr>
          <t xml:space="preserve">
Relacionar el período del reporte</t>
        </r>
      </text>
    </comment>
    <comment ref="A8" authorId="0" shapeId="0" xr:uid="{1B5E7A27-B611-4323-85D5-59347B01B46B}">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90E858D2-FFDD-4066-A4A6-7850783C7EDE}">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09274091-3962-42BB-AA89-114B6FA811AC}">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8AB50B1F-DEE5-4A60-8A16-E3EBE340E70B}">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35AB7B6D-D5B7-4687-B164-D6E22A499488}">
      <text>
        <r>
          <rPr>
            <b/>
            <sz val="9"/>
            <color indexed="8"/>
            <rFont val="Tahoma"/>
            <family val="2"/>
          </rPr>
          <t>SPCI:</t>
        </r>
        <r>
          <rPr>
            <sz val="9"/>
            <color indexed="8"/>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5CFF8A0A-C487-49E3-B1E7-9F6F30D87152}">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B4F29196-0992-48F0-B246-B39FDFF2F9BD}">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C9" authorId="1" shapeId="0" xr:uid="{74F9276F-B937-4AAF-A910-C1077C1CBA7D}">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H9" authorId="1" shapeId="0" xr:uid="{819B2354-D0CE-44B0-BC6E-4509802986F7}">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I9" authorId="1" shapeId="0" xr:uid="{987170A6-D4F5-43BF-95A1-0E39C221A3ED}">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J9" authorId="1" shapeId="0" xr:uid="{F10E3643-C49B-4146-8539-29645DBF6B6F}">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K9" authorId="1" shapeId="0" xr:uid="{9F950436-6D58-4A33-A927-DAF1DBE903DF}">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L9" authorId="1" shapeId="0" xr:uid="{3C608E42-462E-4F5C-9325-0977579B039F}">
      <text>
        <r>
          <rPr>
            <b/>
            <sz val="10"/>
            <color indexed="81"/>
            <rFont val="Tahoma"/>
            <family val="2"/>
          </rPr>
          <t>SPCI:</t>
        </r>
        <r>
          <rPr>
            <sz val="10"/>
            <color indexed="81"/>
            <rFont val="Tahoma"/>
            <family val="2"/>
          </rPr>
          <t xml:space="preserve">
Número de personas identificadas en la localización asociada al punto de inversión.
</t>
        </r>
      </text>
    </comment>
    <comment ref="AP9" authorId="0" shapeId="0" xr:uid="{C363E170-4969-470F-A1AB-681B1AFBC0B9}">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R9" authorId="1" shapeId="0" xr:uid="{51E771F1-C84D-4AA9-80D6-64B01EA2FB15}">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T9" authorId="0" shapeId="0" xr:uid="{6773AF49-0089-4042-A0BC-B65B8758E04B}">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V9" authorId="1" shapeId="0" xr:uid="{9E2F8089-8093-41DD-BB4E-42A4710495ED}">
      <text>
        <r>
          <rPr>
            <b/>
            <sz val="10"/>
            <color indexed="81"/>
            <rFont val="Tahoma"/>
            <family val="2"/>
          </rPr>
          <t>SPCI:</t>
        </r>
        <r>
          <rPr>
            <sz val="10"/>
            <color indexed="81"/>
            <rFont val="Tahoma"/>
            <family val="2"/>
          </rPr>
          <t xml:space="preserve">
Se relaciona con el seguimiento a la población de acuerdo a la magnitud de la meta.
</t>
        </r>
      </text>
    </comment>
    <comment ref="D274" authorId="0" shapeId="0" xr:uid="{5DDC2421-8067-4658-BFB0-D371C52AA906}">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275" authorId="0" shapeId="0" xr:uid="{D02C8AF7-C0A9-4A92-8E5D-4FF9EC19CD51}">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276" authorId="0" shapeId="0" xr:uid="{340C935D-3DAB-4F68-87B3-683081E3DA6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
            <rFont val="Tahoma"/>
            <family val="2"/>
          </rPr>
          <t>YULIED.PENARANDA:</t>
        </r>
        <r>
          <rPr>
            <sz val="9"/>
            <color indexed="8"/>
            <rFont val="Tahoma"/>
            <family val="2"/>
          </rPr>
          <t xml:space="preserve">
Describir el número y nombre completo del proyecto de inversión. </t>
        </r>
      </text>
    </comment>
    <comment ref="A7" authorId="0" shapeId="0" xr:uid="{B81E85F5-F488-4E0B-B16C-C4D05771A0C2}">
      <text>
        <r>
          <rPr>
            <b/>
            <sz val="9"/>
            <color indexed="81"/>
            <rFont val="Tahoma"/>
            <family val="2"/>
          </rPr>
          <t>YULIED.PENARANDA:</t>
        </r>
        <r>
          <rPr>
            <sz val="9"/>
            <color indexed="81"/>
            <rFont val="Tahoma"/>
            <family val="2"/>
          </rPr>
          <t xml:space="preserve">
Corresponde a la información en firme de cada vigencia fiscal.</t>
        </r>
      </text>
    </comment>
    <comment ref="I7" authorId="0" shapeId="0" xr:uid="{E15AC90C-86D4-438B-A8E6-A46376A397ED}">
      <text>
        <r>
          <rPr>
            <b/>
            <sz val="9"/>
            <color indexed="81"/>
            <rFont val="Tahoma"/>
            <family val="2"/>
          </rPr>
          <t>YULIED.PENARANDA:</t>
        </r>
        <r>
          <rPr>
            <sz val="9"/>
            <color indexed="81"/>
            <rFont val="Tahoma"/>
            <family val="2"/>
          </rPr>
          <t xml:space="preserve">
Corresponde a la información en firme de cada vigencia fiscal.</t>
        </r>
      </text>
    </comment>
    <comment ref="Q7" authorId="0" shapeId="0" xr:uid="{932EA7D9-93F6-4A29-B4A4-08342A3A1B56}">
      <text>
        <r>
          <rPr>
            <b/>
            <sz val="9"/>
            <color indexed="81"/>
            <rFont val="Tahoma"/>
            <family val="2"/>
          </rPr>
          <t>YULIED.PENARANDA:</t>
        </r>
        <r>
          <rPr>
            <sz val="9"/>
            <color indexed="81"/>
            <rFont val="Tahoma"/>
            <family val="2"/>
          </rPr>
          <t xml:space="preserve">
Corresponde a la información en firme de cada vigencia fiscal.</t>
        </r>
      </text>
    </comment>
    <comment ref="Y7" authorId="0" shapeId="0" xr:uid="{A957C723-C21E-4057-927E-55DDC86802B2}">
      <text>
        <r>
          <rPr>
            <b/>
            <sz val="9"/>
            <color indexed="81"/>
            <rFont val="Tahoma"/>
            <family val="2"/>
          </rPr>
          <t>YULIED.PENARANDA:</t>
        </r>
        <r>
          <rPr>
            <sz val="9"/>
            <color indexed="81"/>
            <rFont val="Tahoma"/>
            <family val="2"/>
          </rPr>
          <t xml:space="preserve">
Corresponde a la información en firme de cada vigencia fiscal.</t>
        </r>
      </text>
    </comment>
    <comment ref="AG7" authorId="0" shapeId="0" xr:uid="{EFF2A36A-6BF7-482E-BCA1-B98281C69BDF}">
      <text>
        <r>
          <rPr>
            <b/>
            <sz val="9"/>
            <color indexed="81"/>
            <rFont val="Tahoma"/>
            <family val="2"/>
          </rPr>
          <t>YULIED.PENARANDA:</t>
        </r>
        <r>
          <rPr>
            <sz val="9"/>
            <color indexed="81"/>
            <rFont val="Tahoma"/>
            <family val="2"/>
          </rPr>
          <t xml:space="preserve">
Corresponde a la información en firme de cada vigencia fiscal.</t>
        </r>
      </text>
    </comment>
    <comment ref="AO7" authorId="0" shapeId="0" xr:uid="{0FB6B0E0-EA8B-43AA-821D-A4054C37854A}">
      <text>
        <r>
          <rPr>
            <b/>
            <sz val="9"/>
            <color indexed="81"/>
            <rFont val="Tahoma"/>
            <family val="2"/>
          </rPr>
          <t>YULIED.PENARANDA:</t>
        </r>
        <r>
          <rPr>
            <sz val="9"/>
            <color indexed="81"/>
            <rFont val="Tahoma"/>
            <family val="2"/>
          </rPr>
          <t xml:space="preserve">
Corresponde a la información en firme de cada vigencia fiscal.</t>
        </r>
      </text>
    </comment>
    <comment ref="AW7" authorId="0" shapeId="0" xr:uid="{424A4486-C216-42D4-905E-81B01102A5A5}">
      <text>
        <r>
          <rPr>
            <b/>
            <sz val="9"/>
            <color indexed="81"/>
            <rFont val="Tahoma"/>
            <family val="2"/>
          </rPr>
          <t>YULIED.PENARANDA:</t>
        </r>
        <r>
          <rPr>
            <sz val="9"/>
            <color indexed="81"/>
            <rFont val="Tahoma"/>
            <family val="2"/>
          </rPr>
          <t xml:space="preserve">
Corresponde a la información en firme de cada vigencia fiscal.</t>
        </r>
      </text>
    </comment>
    <comment ref="BE7" authorId="0" shapeId="0" xr:uid="{FF0F4A82-BC73-4EE2-A96F-E9AEEE727F52}">
      <text>
        <r>
          <rPr>
            <b/>
            <sz val="9"/>
            <color indexed="81"/>
            <rFont val="Tahoma"/>
            <family val="2"/>
          </rPr>
          <t>YULIED.PENARANDA:</t>
        </r>
        <r>
          <rPr>
            <sz val="9"/>
            <color indexed="81"/>
            <rFont val="Tahoma"/>
            <family val="2"/>
          </rPr>
          <t xml:space="preserve">
Corresponde a la información en firme de cada vigencia fiscal.</t>
        </r>
      </text>
    </comment>
    <comment ref="BM7" authorId="0" shapeId="0" xr:uid="{69A2EF97-D8CC-4663-AD5E-83DD954A6B7C}">
      <text>
        <r>
          <rPr>
            <b/>
            <sz val="9"/>
            <color indexed="81"/>
            <rFont val="Tahoma"/>
            <family val="2"/>
          </rPr>
          <t>YULIED.PENARANDA:</t>
        </r>
        <r>
          <rPr>
            <sz val="9"/>
            <color indexed="81"/>
            <rFont val="Tahoma"/>
            <family val="2"/>
          </rPr>
          <t xml:space="preserve">
Corresponde a la información en firme de cada vigencia fiscal.</t>
        </r>
      </text>
    </comment>
    <comment ref="BU7" authorId="0" shapeId="0" xr:uid="{97DD5D3A-8359-4D6A-A7D4-911C8DF5ED85}">
      <text>
        <r>
          <rPr>
            <b/>
            <sz val="9"/>
            <color indexed="81"/>
            <rFont val="Tahoma"/>
            <family val="2"/>
          </rPr>
          <t>YULIED.PENARANDA:</t>
        </r>
        <r>
          <rPr>
            <sz val="9"/>
            <color indexed="81"/>
            <rFont val="Tahoma"/>
            <family val="2"/>
          </rPr>
          <t xml:space="preserve">
Corresponde a la información en firme de cada vigencia fiscal.</t>
        </r>
      </text>
    </comment>
    <comment ref="CC7" authorId="0" shapeId="0" xr:uid="{A87C755A-DA29-45FD-9E87-9337328DF30C}">
      <text>
        <r>
          <rPr>
            <b/>
            <sz val="9"/>
            <color indexed="81"/>
            <rFont val="Tahoma"/>
            <family val="2"/>
          </rPr>
          <t>YULIED.PENARANDA:</t>
        </r>
        <r>
          <rPr>
            <sz val="9"/>
            <color indexed="81"/>
            <rFont val="Tahoma"/>
            <family val="2"/>
          </rPr>
          <t xml:space="preserve">
Corresponde a la información en firme de cada vigencia fiscal.</t>
        </r>
      </text>
    </comment>
    <comment ref="CK7" authorId="0" shapeId="0" xr:uid="{C8B416C7-09C8-4A9E-8D44-1B6CA434AFB4}">
      <text>
        <r>
          <rPr>
            <b/>
            <sz val="9"/>
            <color indexed="81"/>
            <rFont val="Tahoma"/>
            <family val="2"/>
          </rPr>
          <t>YULIED.PENARANDA:</t>
        </r>
        <r>
          <rPr>
            <sz val="9"/>
            <color indexed="81"/>
            <rFont val="Tahoma"/>
            <family val="2"/>
          </rPr>
          <t xml:space="preserve">
Corresponde a la información en firme de cada vigencia fiscal.</t>
        </r>
      </text>
    </comment>
    <comment ref="CS7" authorId="0" shapeId="0" xr:uid="{F0498881-CCE2-43B4-8155-32C6CB536C27}">
      <text>
        <r>
          <rPr>
            <b/>
            <sz val="9"/>
            <color indexed="81"/>
            <rFont val="Tahoma"/>
            <family val="2"/>
          </rPr>
          <t>YULIED.PENARANDA:</t>
        </r>
        <r>
          <rPr>
            <sz val="9"/>
            <color indexed="81"/>
            <rFont val="Tahoma"/>
            <family val="2"/>
          </rPr>
          <t xml:space="preserve">
Corresponde a la información en firme de cada vigencia fiscal.</t>
        </r>
      </text>
    </comment>
    <comment ref="DA7" authorId="0" shapeId="0" xr:uid="{0AE761F7-F1EB-4404-BB35-C78DC83EB9ED}">
      <text>
        <r>
          <rPr>
            <b/>
            <sz val="9"/>
            <color indexed="81"/>
            <rFont val="Tahoma"/>
            <family val="2"/>
          </rPr>
          <t>YULIED.PENARANDA:</t>
        </r>
        <r>
          <rPr>
            <sz val="9"/>
            <color indexed="81"/>
            <rFont val="Tahoma"/>
            <family val="2"/>
          </rPr>
          <t xml:space="preserve">
Corresponde a la información en firme de cada vigencia fiscal.</t>
        </r>
      </text>
    </comment>
    <comment ref="DI7" authorId="0" shapeId="0" xr:uid="{FD0A0AA5-CA97-4FA6-980A-3A63A63A1D20}">
      <text>
        <r>
          <rPr>
            <b/>
            <sz val="9"/>
            <color indexed="81"/>
            <rFont val="Tahoma"/>
            <family val="2"/>
          </rPr>
          <t>YULIED.PENARANDA:</t>
        </r>
        <r>
          <rPr>
            <sz val="9"/>
            <color indexed="81"/>
            <rFont val="Tahoma"/>
            <family val="2"/>
          </rPr>
          <t xml:space="preserve">
Corresponde a la información en firme de cada vigencia fiscal.</t>
        </r>
      </text>
    </comment>
    <comment ref="DQ7" authorId="0" shapeId="0" xr:uid="{B11D6393-E1AF-42AC-8E8A-554930F676A6}">
      <text>
        <r>
          <rPr>
            <b/>
            <sz val="9"/>
            <color indexed="81"/>
            <rFont val="Tahoma"/>
            <family val="2"/>
          </rPr>
          <t>YULIED.PENARANDA:</t>
        </r>
        <r>
          <rPr>
            <sz val="9"/>
            <color indexed="81"/>
            <rFont val="Tahoma"/>
            <family val="2"/>
          </rPr>
          <t xml:space="preserve">
Corresponde a la información en firme de cada vigencia fiscal.</t>
        </r>
      </text>
    </comment>
    <comment ref="DY7" authorId="0" shapeId="0" xr:uid="{FF25298E-C14C-474B-BB8E-65AED2AC29BE}">
      <text>
        <r>
          <rPr>
            <b/>
            <sz val="9"/>
            <color indexed="81"/>
            <rFont val="Tahoma"/>
            <family val="2"/>
          </rPr>
          <t>YULIED.PENARANDA:</t>
        </r>
        <r>
          <rPr>
            <sz val="9"/>
            <color indexed="81"/>
            <rFont val="Tahoma"/>
            <family val="2"/>
          </rPr>
          <t xml:space="preserve">
Corresponde a la información en firme de cada vigencia fiscal.</t>
        </r>
      </text>
    </comment>
    <comment ref="EG7" authorId="0" shapeId="0" xr:uid="{DEB96CE5-5359-4354-B69B-75311D66E652}">
      <text>
        <r>
          <rPr>
            <b/>
            <sz val="9"/>
            <color indexed="81"/>
            <rFont val="Tahoma"/>
            <family val="2"/>
          </rPr>
          <t>YULIED.PENARANDA:</t>
        </r>
        <r>
          <rPr>
            <sz val="9"/>
            <color indexed="81"/>
            <rFont val="Tahoma"/>
            <family val="2"/>
          </rPr>
          <t xml:space="preserve">
Corresponde a la información en firme de cada vigencia fiscal.</t>
        </r>
      </text>
    </comment>
    <comment ref="EO7" authorId="0" shapeId="0" xr:uid="{C3FD940E-D049-48D8-9269-04F49D62DE88}">
      <text>
        <r>
          <rPr>
            <b/>
            <sz val="9"/>
            <color indexed="81"/>
            <rFont val="Tahoma"/>
            <family val="2"/>
          </rPr>
          <t>YULIED.PENARANDA:</t>
        </r>
        <r>
          <rPr>
            <sz val="9"/>
            <color indexed="81"/>
            <rFont val="Tahoma"/>
            <family val="2"/>
          </rPr>
          <t xml:space="preserve">
Corresponde a la información en firme de cada vigencia fiscal.</t>
        </r>
      </text>
    </comment>
    <comment ref="EW7" authorId="0" shapeId="0" xr:uid="{DD15129F-BDEE-4592-95BE-A11F6109B064}">
      <text>
        <r>
          <rPr>
            <b/>
            <sz val="9"/>
            <color indexed="81"/>
            <rFont val="Tahoma"/>
            <family val="2"/>
          </rPr>
          <t>YULIED.PENARANDA:</t>
        </r>
        <r>
          <rPr>
            <sz val="9"/>
            <color indexed="81"/>
            <rFont val="Tahoma"/>
            <family val="2"/>
          </rPr>
          <t xml:space="preserve">
Corresponde a la información en firme de cada vigencia fiscal.</t>
        </r>
      </text>
    </comment>
    <comment ref="FE7" authorId="0" shapeId="0" xr:uid="{4F0BF348-400D-4A9B-854B-BA8F43A44C68}">
      <text>
        <r>
          <rPr>
            <b/>
            <sz val="9"/>
            <color indexed="81"/>
            <rFont val="Tahoma"/>
            <family val="2"/>
          </rPr>
          <t>YULIED.PENARANDA:</t>
        </r>
        <r>
          <rPr>
            <sz val="9"/>
            <color indexed="81"/>
            <rFont val="Tahoma"/>
            <family val="2"/>
          </rPr>
          <t xml:space="preserve">
Corresponde a la información en firme de cada vigencia fiscal.</t>
        </r>
      </text>
    </comment>
    <comment ref="FM7" authorId="0" shapeId="0" xr:uid="{1FB8F3DB-5215-41AC-839D-41A9D1EFA22F}">
      <text>
        <r>
          <rPr>
            <b/>
            <sz val="9"/>
            <color indexed="81"/>
            <rFont val="Tahoma"/>
            <family val="2"/>
          </rPr>
          <t>YULIED.PENARANDA:</t>
        </r>
        <r>
          <rPr>
            <sz val="9"/>
            <color indexed="81"/>
            <rFont val="Tahoma"/>
            <family val="2"/>
          </rPr>
          <t xml:space="preserve">
Corresponde a la información en firme de cada vigencia fiscal.</t>
        </r>
      </text>
    </comment>
    <comment ref="FU7" authorId="0" shapeId="0" xr:uid="{6160DED0-0E9E-4565-B4AD-4B1BA32C493C}">
      <text>
        <r>
          <rPr>
            <b/>
            <sz val="9"/>
            <color indexed="81"/>
            <rFont val="Tahoma"/>
            <family val="2"/>
          </rPr>
          <t>YULIED.PENARANDA:</t>
        </r>
        <r>
          <rPr>
            <sz val="9"/>
            <color indexed="81"/>
            <rFont val="Tahoma"/>
            <family val="2"/>
          </rPr>
          <t xml:space="preserve">
Corresponde a la información en firme de cada vigencia fiscal.</t>
        </r>
      </text>
    </comment>
    <comment ref="GC7" authorId="0" shapeId="0" xr:uid="{33B5A2CD-D027-47D8-B33C-4E3D1D1E3124}">
      <text>
        <r>
          <rPr>
            <b/>
            <sz val="9"/>
            <color indexed="81"/>
            <rFont val="Tahoma"/>
            <family val="2"/>
          </rPr>
          <t>YULIED.PENARANDA:</t>
        </r>
        <r>
          <rPr>
            <sz val="9"/>
            <color indexed="81"/>
            <rFont val="Tahoma"/>
            <family val="2"/>
          </rPr>
          <t xml:space="preserve">
Corresponde a la información en firme de cada vigencia fiscal.</t>
        </r>
      </text>
    </comment>
    <comment ref="GK7" authorId="0" shapeId="0" xr:uid="{86212DCF-7040-4563-B92A-CFB0318B890F}">
      <text>
        <r>
          <rPr>
            <b/>
            <sz val="9"/>
            <color indexed="81"/>
            <rFont val="Tahoma"/>
            <family val="2"/>
          </rPr>
          <t>YULIED.PENARANDA:</t>
        </r>
        <r>
          <rPr>
            <sz val="9"/>
            <color indexed="81"/>
            <rFont val="Tahoma"/>
            <family val="2"/>
          </rPr>
          <t xml:space="preserve">
Corresponde a la información en firme de cada vigencia fiscal.</t>
        </r>
      </text>
    </comment>
    <comment ref="GS7" authorId="0" shapeId="0" xr:uid="{C5FFE7D2-0A77-424B-A834-B1E27879E40C}">
      <text>
        <r>
          <rPr>
            <b/>
            <sz val="9"/>
            <color indexed="81"/>
            <rFont val="Tahoma"/>
            <family val="2"/>
          </rPr>
          <t>YULIED.PENARANDA:</t>
        </r>
        <r>
          <rPr>
            <sz val="9"/>
            <color indexed="81"/>
            <rFont val="Tahoma"/>
            <family val="2"/>
          </rPr>
          <t xml:space="preserve">
Corresponde a la información en firme de cada vigencia fiscal.</t>
        </r>
      </text>
    </comment>
    <comment ref="HA7" authorId="0" shapeId="0" xr:uid="{3AA5AFB5-756A-4292-AA6B-918BAAE544C6}">
      <text>
        <r>
          <rPr>
            <b/>
            <sz val="9"/>
            <color indexed="81"/>
            <rFont val="Tahoma"/>
            <family val="2"/>
          </rPr>
          <t>YULIED.PENARANDA:</t>
        </r>
        <r>
          <rPr>
            <sz val="9"/>
            <color indexed="81"/>
            <rFont val="Tahoma"/>
            <family val="2"/>
          </rPr>
          <t xml:space="preserve">
Corresponde a la información en firme de cada vigencia fiscal.</t>
        </r>
      </text>
    </comment>
    <comment ref="HI7" authorId="0" shapeId="0" xr:uid="{1EDDAE14-4C67-436F-8981-A047A456BE1D}">
      <text>
        <r>
          <rPr>
            <b/>
            <sz val="9"/>
            <color indexed="81"/>
            <rFont val="Tahoma"/>
            <family val="2"/>
          </rPr>
          <t>YULIED.PENARANDA:</t>
        </r>
        <r>
          <rPr>
            <sz val="9"/>
            <color indexed="81"/>
            <rFont val="Tahoma"/>
            <family val="2"/>
          </rPr>
          <t xml:space="preserve">
Corresponde a la información en firme de cada vigencia fiscal.</t>
        </r>
      </text>
    </comment>
    <comment ref="HQ7" authorId="0" shapeId="0" xr:uid="{E106B197-E13D-42F9-8FAA-F9CE7DFFA73B}">
      <text>
        <r>
          <rPr>
            <b/>
            <sz val="9"/>
            <color indexed="81"/>
            <rFont val="Tahoma"/>
            <family val="2"/>
          </rPr>
          <t>YULIED.PENARANDA:</t>
        </r>
        <r>
          <rPr>
            <sz val="9"/>
            <color indexed="81"/>
            <rFont val="Tahoma"/>
            <family val="2"/>
          </rPr>
          <t xml:space="preserve">
Corresponde a la información en firme de cada vigencia fiscal.</t>
        </r>
      </text>
    </comment>
    <comment ref="HY7" authorId="0" shapeId="0" xr:uid="{16931684-F6E1-4FD4-85B5-49C4FB2F7890}">
      <text>
        <r>
          <rPr>
            <b/>
            <sz val="9"/>
            <color indexed="81"/>
            <rFont val="Tahoma"/>
            <family val="2"/>
          </rPr>
          <t>YULIED.PENARANDA:</t>
        </r>
        <r>
          <rPr>
            <sz val="9"/>
            <color indexed="81"/>
            <rFont val="Tahoma"/>
            <family val="2"/>
          </rPr>
          <t xml:space="preserve">
Corresponde a la información en firme de cada vigencia fiscal.</t>
        </r>
      </text>
    </comment>
    <comment ref="IG7" authorId="0" shapeId="0" xr:uid="{1EB6EE51-E0D5-49DE-BD57-5FEB84454307}">
      <text>
        <r>
          <rPr>
            <b/>
            <sz val="9"/>
            <color indexed="81"/>
            <rFont val="Tahoma"/>
            <family val="2"/>
          </rPr>
          <t>YULIED.PENARANDA:</t>
        </r>
        <r>
          <rPr>
            <sz val="9"/>
            <color indexed="81"/>
            <rFont val="Tahoma"/>
            <family val="2"/>
          </rPr>
          <t xml:space="preserve">
Corresponde a la información en firme de cada vigencia fiscal.</t>
        </r>
      </text>
    </comment>
    <comment ref="IO7" authorId="0" shapeId="0" xr:uid="{FCC0622F-1FA2-4E42-BF1E-056755F79AAF}">
      <text>
        <r>
          <rPr>
            <b/>
            <sz val="9"/>
            <color indexed="81"/>
            <rFont val="Tahoma"/>
            <family val="2"/>
          </rPr>
          <t>YULIED.PENARANDA:</t>
        </r>
        <r>
          <rPr>
            <sz val="9"/>
            <color indexed="81"/>
            <rFont val="Tahoma"/>
            <family val="2"/>
          </rPr>
          <t xml:space="preserve">
Corresponde a la información en firme de cada vigencia fiscal.</t>
        </r>
      </text>
    </comment>
    <comment ref="IW7" authorId="0" shapeId="0" xr:uid="{D959331D-1F2D-4A85-AD7F-160FE30AAE44}">
      <text>
        <r>
          <rPr>
            <b/>
            <sz val="9"/>
            <color indexed="81"/>
            <rFont val="Tahoma"/>
            <family val="2"/>
          </rPr>
          <t>YULIED.PENARANDA:</t>
        </r>
        <r>
          <rPr>
            <sz val="9"/>
            <color indexed="81"/>
            <rFont val="Tahoma"/>
            <family val="2"/>
          </rPr>
          <t xml:space="preserve">
Corresponde a la información en firme de cada vigencia fiscal.</t>
        </r>
      </text>
    </comment>
    <comment ref="JE7" authorId="0" shapeId="0" xr:uid="{35C5768C-EDCB-49CC-A9F9-47CCB2F82E0F}">
      <text>
        <r>
          <rPr>
            <b/>
            <sz val="9"/>
            <color indexed="81"/>
            <rFont val="Tahoma"/>
            <family val="2"/>
          </rPr>
          <t>YULIED.PENARANDA:</t>
        </r>
        <r>
          <rPr>
            <sz val="9"/>
            <color indexed="81"/>
            <rFont val="Tahoma"/>
            <family val="2"/>
          </rPr>
          <t xml:space="preserve">
Corresponde a la información en firme de cada vigencia fiscal.</t>
        </r>
      </text>
    </comment>
    <comment ref="JM7" authorId="0" shapeId="0" xr:uid="{848A6599-7422-4A9F-A819-969C0798FBF4}">
      <text>
        <r>
          <rPr>
            <b/>
            <sz val="9"/>
            <color indexed="81"/>
            <rFont val="Tahoma"/>
            <family val="2"/>
          </rPr>
          <t>YULIED.PENARANDA:</t>
        </r>
        <r>
          <rPr>
            <sz val="9"/>
            <color indexed="81"/>
            <rFont val="Tahoma"/>
            <family val="2"/>
          </rPr>
          <t xml:space="preserve">
Corresponde a la información en firme de cada vigencia fiscal.</t>
        </r>
      </text>
    </comment>
    <comment ref="JU7" authorId="0" shapeId="0" xr:uid="{CCD9C676-3CF2-40C0-B25B-DF078EE72BBD}">
      <text>
        <r>
          <rPr>
            <b/>
            <sz val="9"/>
            <color indexed="81"/>
            <rFont val="Tahoma"/>
            <family val="2"/>
          </rPr>
          <t>YULIED.PENARANDA:</t>
        </r>
        <r>
          <rPr>
            <sz val="9"/>
            <color indexed="81"/>
            <rFont val="Tahoma"/>
            <family val="2"/>
          </rPr>
          <t xml:space="preserve">
Corresponde a la información en firme de cada vigencia fiscal.</t>
        </r>
      </text>
    </comment>
    <comment ref="KC7" authorId="0" shapeId="0" xr:uid="{8E3B3B0D-96DF-4671-9961-F5DD79126024}">
      <text>
        <r>
          <rPr>
            <b/>
            <sz val="9"/>
            <color indexed="81"/>
            <rFont val="Tahoma"/>
            <family val="2"/>
          </rPr>
          <t>YULIED.PENARANDA:</t>
        </r>
        <r>
          <rPr>
            <sz val="9"/>
            <color indexed="81"/>
            <rFont val="Tahoma"/>
            <family val="2"/>
          </rPr>
          <t xml:space="preserve">
Corresponde a la información en firme de cada vigencia fiscal.</t>
        </r>
      </text>
    </comment>
    <comment ref="KK7" authorId="0" shapeId="0" xr:uid="{B866C0C2-9797-4175-826E-D5B0CE8805DE}">
      <text>
        <r>
          <rPr>
            <b/>
            <sz val="9"/>
            <color indexed="81"/>
            <rFont val="Tahoma"/>
            <family val="2"/>
          </rPr>
          <t>YULIED.PENARANDA:</t>
        </r>
        <r>
          <rPr>
            <sz val="9"/>
            <color indexed="81"/>
            <rFont val="Tahoma"/>
            <family val="2"/>
          </rPr>
          <t xml:space="preserve">
Corresponde a la información en firme de cada vigencia fiscal.</t>
        </r>
      </text>
    </comment>
    <comment ref="KS7" authorId="0" shapeId="0" xr:uid="{787DB25A-A9CD-4FC0-B878-150CD94BFB24}">
      <text>
        <r>
          <rPr>
            <b/>
            <sz val="9"/>
            <color indexed="81"/>
            <rFont val="Tahoma"/>
            <family val="2"/>
          </rPr>
          <t>YULIED.PENARANDA:</t>
        </r>
        <r>
          <rPr>
            <sz val="9"/>
            <color indexed="81"/>
            <rFont val="Tahoma"/>
            <family val="2"/>
          </rPr>
          <t xml:space="preserve">
Corresponde a la información en firme de cada vigencia fiscal.</t>
        </r>
      </text>
    </comment>
    <comment ref="LA7" authorId="0" shapeId="0" xr:uid="{FBAD608E-991F-4EF8-B4D8-A044690E09C8}">
      <text>
        <r>
          <rPr>
            <b/>
            <sz val="9"/>
            <color indexed="81"/>
            <rFont val="Tahoma"/>
            <family val="2"/>
          </rPr>
          <t>YULIED.PENARANDA:</t>
        </r>
        <r>
          <rPr>
            <sz val="9"/>
            <color indexed="81"/>
            <rFont val="Tahoma"/>
            <family val="2"/>
          </rPr>
          <t xml:space="preserve">
Corresponde a la información en firme de cada vigencia fiscal.</t>
        </r>
      </text>
    </comment>
    <comment ref="LI7" authorId="0" shapeId="0" xr:uid="{A6380CEC-08D2-4F02-B6F5-F1F4DA4F6A7F}">
      <text>
        <r>
          <rPr>
            <b/>
            <sz val="9"/>
            <color indexed="81"/>
            <rFont val="Tahoma"/>
            <family val="2"/>
          </rPr>
          <t>YULIED.PENARANDA:</t>
        </r>
        <r>
          <rPr>
            <sz val="9"/>
            <color indexed="81"/>
            <rFont val="Tahoma"/>
            <family val="2"/>
          </rPr>
          <t xml:space="preserve">
Corresponde a la información en firme de cada vigencia fiscal.</t>
        </r>
      </text>
    </comment>
    <comment ref="LQ7" authorId="0" shapeId="0" xr:uid="{0F39E163-C12E-4ACC-9508-6FBCBF445188}">
      <text>
        <r>
          <rPr>
            <b/>
            <sz val="9"/>
            <color indexed="81"/>
            <rFont val="Tahoma"/>
            <family val="2"/>
          </rPr>
          <t>YULIED.PENARANDA:</t>
        </r>
        <r>
          <rPr>
            <sz val="9"/>
            <color indexed="81"/>
            <rFont val="Tahoma"/>
            <family val="2"/>
          </rPr>
          <t xml:space="preserve">
Corresponde a la información en firme de cada vigencia fiscal.</t>
        </r>
      </text>
    </comment>
    <comment ref="LY7" authorId="0" shapeId="0" xr:uid="{2D4C5D49-E2D5-48A7-8B86-EAF28C52CEBD}">
      <text>
        <r>
          <rPr>
            <b/>
            <sz val="9"/>
            <color indexed="81"/>
            <rFont val="Tahoma"/>
            <family val="2"/>
          </rPr>
          <t>YULIED.PENARANDA:</t>
        </r>
        <r>
          <rPr>
            <sz val="9"/>
            <color indexed="81"/>
            <rFont val="Tahoma"/>
            <family val="2"/>
          </rPr>
          <t xml:space="preserve">
Corresponde a la información en firme de cada vigencia fiscal.</t>
        </r>
      </text>
    </comment>
    <comment ref="MG7" authorId="0" shapeId="0" xr:uid="{008F4854-671B-4B1C-9100-2F059813428E}">
      <text>
        <r>
          <rPr>
            <b/>
            <sz val="9"/>
            <color indexed="81"/>
            <rFont val="Tahoma"/>
            <family val="2"/>
          </rPr>
          <t>YULIED.PENARANDA:</t>
        </r>
        <r>
          <rPr>
            <sz val="9"/>
            <color indexed="81"/>
            <rFont val="Tahoma"/>
            <family val="2"/>
          </rPr>
          <t xml:space="preserve">
Corresponde a la información en firme de cada vigencia fiscal.</t>
        </r>
      </text>
    </comment>
    <comment ref="MO7" authorId="0" shapeId="0" xr:uid="{E919432D-C6C0-4F6E-A340-1D9F56777792}">
      <text>
        <r>
          <rPr>
            <b/>
            <sz val="9"/>
            <color indexed="81"/>
            <rFont val="Tahoma"/>
            <family val="2"/>
          </rPr>
          <t>YULIED.PENARANDA:</t>
        </r>
        <r>
          <rPr>
            <sz val="9"/>
            <color indexed="81"/>
            <rFont val="Tahoma"/>
            <family val="2"/>
          </rPr>
          <t xml:space="preserve">
Corresponde a la información en firme de cada vigencia fiscal.</t>
        </r>
      </text>
    </comment>
    <comment ref="MW7" authorId="0" shapeId="0" xr:uid="{6C89D9B2-9176-4B3F-9D1B-C17448A95C1F}">
      <text>
        <r>
          <rPr>
            <b/>
            <sz val="9"/>
            <color indexed="81"/>
            <rFont val="Tahoma"/>
            <family val="2"/>
          </rPr>
          <t>YULIED.PENARANDA:</t>
        </r>
        <r>
          <rPr>
            <sz val="9"/>
            <color indexed="81"/>
            <rFont val="Tahoma"/>
            <family val="2"/>
          </rPr>
          <t xml:space="preserve">
Corresponde a la información en firme de cada vigencia fiscal.</t>
        </r>
      </text>
    </comment>
    <comment ref="NE7" authorId="0" shapeId="0" xr:uid="{2BC5063D-4DA0-46AC-979D-FD20E8537F70}">
      <text>
        <r>
          <rPr>
            <b/>
            <sz val="9"/>
            <color indexed="81"/>
            <rFont val="Tahoma"/>
            <family val="2"/>
          </rPr>
          <t>YULIED.PENARANDA:</t>
        </r>
        <r>
          <rPr>
            <sz val="9"/>
            <color indexed="81"/>
            <rFont val="Tahoma"/>
            <family val="2"/>
          </rPr>
          <t xml:space="preserve">
Corresponde a la información en firme de cada vigencia fiscal.</t>
        </r>
      </text>
    </comment>
    <comment ref="NM7" authorId="0" shapeId="0" xr:uid="{DA20B233-CF62-4A98-A088-795563B354FB}">
      <text>
        <r>
          <rPr>
            <b/>
            <sz val="9"/>
            <color indexed="81"/>
            <rFont val="Tahoma"/>
            <family val="2"/>
          </rPr>
          <t>YULIED.PENARANDA:</t>
        </r>
        <r>
          <rPr>
            <sz val="9"/>
            <color indexed="81"/>
            <rFont val="Tahoma"/>
            <family val="2"/>
          </rPr>
          <t xml:space="preserve">
Corresponde a la información en firme de cada vigencia fiscal.</t>
        </r>
      </text>
    </comment>
    <comment ref="NU7" authorId="0" shapeId="0" xr:uid="{C1E3577C-07B5-4C26-845F-ED552F759477}">
      <text>
        <r>
          <rPr>
            <b/>
            <sz val="9"/>
            <color indexed="81"/>
            <rFont val="Tahoma"/>
            <family val="2"/>
          </rPr>
          <t>YULIED.PENARANDA:</t>
        </r>
        <r>
          <rPr>
            <sz val="9"/>
            <color indexed="81"/>
            <rFont val="Tahoma"/>
            <family val="2"/>
          </rPr>
          <t xml:space="preserve">
Corresponde a la información en firme de cada vigencia fiscal.</t>
        </r>
      </text>
    </comment>
    <comment ref="OC7" authorId="0" shapeId="0" xr:uid="{A6DE7A2F-28A5-4C94-A23E-B077BDBBE038}">
      <text>
        <r>
          <rPr>
            <b/>
            <sz val="9"/>
            <color indexed="81"/>
            <rFont val="Tahoma"/>
            <family val="2"/>
          </rPr>
          <t>YULIED.PENARANDA:</t>
        </r>
        <r>
          <rPr>
            <sz val="9"/>
            <color indexed="81"/>
            <rFont val="Tahoma"/>
            <family val="2"/>
          </rPr>
          <t xml:space="preserve">
Corresponde a la información en firme de cada vigencia fiscal.</t>
        </r>
      </text>
    </comment>
    <comment ref="OK7" authorId="0" shapeId="0" xr:uid="{A79BB052-69D4-47D5-95A7-522D44A6769F}">
      <text>
        <r>
          <rPr>
            <b/>
            <sz val="9"/>
            <color indexed="81"/>
            <rFont val="Tahoma"/>
            <family val="2"/>
          </rPr>
          <t>YULIED.PENARANDA:</t>
        </r>
        <r>
          <rPr>
            <sz val="9"/>
            <color indexed="81"/>
            <rFont val="Tahoma"/>
            <family val="2"/>
          </rPr>
          <t xml:space="preserve">
Corresponde a la información en firme de cada vigencia fiscal.</t>
        </r>
      </text>
    </comment>
    <comment ref="OS7" authorId="0" shapeId="0" xr:uid="{5DCC0D04-D530-4868-A96A-5AF57EFEF24B}">
      <text>
        <r>
          <rPr>
            <b/>
            <sz val="9"/>
            <color indexed="81"/>
            <rFont val="Tahoma"/>
            <family val="2"/>
          </rPr>
          <t>YULIED.PENARANDA:</t>
        </r>
        <r>
          <rPr>
            <sz val="9"/>
            <color indexed="81"/>
            <rFont val="Tahoma"/>
            <family val="2"/>
          </rPr>
          <t xml:space="preserve">
Corresponde a la información en firme de cada vigencia fiscal.</t>
        </r>
      </text>
    </comment>
    <comment ref="PA7" authorId="0" shapeId="0" xr:uid="{0DF9ACB5-C7D6-482E-9520-6BCA3240EE2D}">
      <text>
        <r>
          <rPr>
            <b/>
            <sz val="9"/>
            <color indexed="81"/>
            <rFont val="Tahoma"/>
            <family val="2"/>
          </rPr>
          <t>YULIED.PENARANDA:</t>
        </r>
        <r>
          <rPr>
            <sz val="9"/>
            <color indexed="81"/>
            <rFont val="Tahoma"/>
            <family val="2"/>
          </rPr>
          <t xml:space="preserve">
Corresponde a la información en firme de cada vigencia fiscal.</t>
        </r>
      </text>
    </comment>
    <comment ref="PI7" authorId="0" shapeId="0" xr:uid="{F2914E8F-5743-4A3B-AA05-E9B3D83E685C}">
      <text>
        <r>
          <rPr>
            <b/>
            <sz val="9"/>
            <color indexed="81"/>
            <rFont val="Tahoma"/>
            <family val="2"/>
          </rPr>
          <t>YULIED.PENARANDA:</t>
        </r>
        <r>
          <rPr>
            <sz val="9"/>
            <color indexed="81"/>
            <rFont val="Tahoma"/>
            <family val="2"/>
          </rPr>
          <t xml:space="preserve">
Corresponde a la información en firme de cada vigencia fiscal.</t>
        </r>
      </text>
    </comment>
    <comment ref="PQ7" authorId="0" shapeId="0" xr:uid="{EA2EBC5D-992C-48A9-A230-12F2CD84FBAD}">
      <text>
        <r>
          <rPr>
            <b/>
            <sz val="9"/>
            <color indexed="81"/>
            <rFont val="Tahoma"/>
            <family val="2"/>
          </rPr>
          <t>YULIED.PENARANDA:</t>
        </r>
        <r>
          <rPr>
            <sz val="9"/>
            <color indexed="81"/>
            <rFont val="Tahoma"/>
            <family val="2"/>
          </rPr>
          <t xml:space="preserve">
Corresponde a la información en firme de cada vigencia fiscal.</t>
        </r>
      </text>
    </comment>
    <comment ref="PY7" authorId="0" shapeId="0" xr:uid="{A4DB14D6-D9E9-4B09-88BB-27DE0EDB2C31}">
      <text>
        <r>
          <rPr>
            <b/>
            <sz val="9"/>
            <color indexed="81"/>
            <rFont val="Tahoma"/>
            <family val="2"/>
          </rPr>
          <t>YULIED.PENARANDA:</t>
        </r>
        <r>
          <rPr>
            <sz val="9"/>
            <color indexed="81"/>
            <rFont val="Tahoma"/>
            <family val="2"/>
          </rPr>
          <t xml:space="preserve">
Corresponde a la información en firme de cada vigencia fiscal.</t>
        </r>
      </text>
    </comment>
    <comment ref="QG7" authorId="0" shapeId="0" xr:uid="{6CF38F84-D8A0-4252-8F71-EA498667CF8E}">
      <text>
        <r>
          <rPr>
            <b/>
            <sz val="9"/>
            <color indexed="81"/>
            <rFont val="Tahoma"/>
            <family val="2"/>
          </rPr>
          <t>YULIED.PENARANDA:</t>
        </r>
        <r>
          <rPr>
            <sz val="9"/>
            <color indexed="81"/>
            <rFont val="Tahoma"/>
            <family val="2"/>
          </rPr>
          <t xml:space="preserve">
Corresponde a la información en firme de cada vigencia fiscal.</t>
        </r>
      </text>
    </comment>
    <comment ref="QO7" authorId="0" shapeId="0" xr:uid="{4C62051F-0208-4BF1-AC68-4134B59C3820}">
      <text>
        <r>
          <rPr>
            <b/>
            <sz val="9"/>
            <color indexed="81"/>
            <rFont val="Tahoma"/>
            <family val="2"/>
          </rPr>
          <t>YULIED.PENARANDA:</t>
        </r>
        <r>
          <rPr>
            <sz val="9"/>
            <color indexed="81"/>
            <rFont val="Tahoma"/>
            <family val="2"/>
          </rPr>
          <t xml:space="preserve">
Corresponde a la información en firme de cada vigencia fiscal.</t>
        </r>
      </text>
    </comment>
    <comment ref="QW7" authorId="0" shapeId="0" xr:uid="{B8FF34B9-5EBB-42D4-A518-FCA21993A51A}">
      <text>
        <r>
          <rPr>
            <b/>
            <sz val="9"/>
            <color indexed="81"/>
            <rFont val="Tahoma"/>
            <family val="2"/>
          </rPr>
          <t>YULIED.PENARANDA:</t>
        </r>
        <r>
          <rPr>
            <sz val="9"/>
            <color indexed="81"/>
            <rFont val="Tahoma"/>
            <family val="2"/>
          </rPr>
          <t xml:space="preserve">
Corresponde a la información en firme de cada vigencia fiscal.</t>
        </r>
      </text>
    </comment>
    <comment ref="RE7" authorId="0" shapeId="0" xr:uid="{4C550078-9D47-4EE5-92BF-963C07F19810}">
      <text>
        <r>
          <rPr>
            <b/>
            <sz val="9"/>
            <color indexed="81"/>
            <rFont val="Tahoma"/>
            <family val="2"/>
          </rPr>
          <t>YULIED.PENARANDA:</t>
        </r>
        <r>
          <rPr>
            <sz val="9"/>
            <color indexed="81"/>
            <rFont val="Tahoma"/>
            <family val="2"/>
          </rPr>
          <t xml:space="preserve">
Corresponde a la información en firme de cada vigencia fiscal.</t>
        </r>
      </text>
    </comment>
    <comment ref="RM7" authorId="0" shapeId="0" xr:uid="{586E7BE2-8677-45CB-A7E1-27AAE4EB90FB}">
      <text>
        <r>
          <rPr>
            <b/>
            <sz val="9"/>
            <color indexed="81"/>
            <rFont val="Tahoma"/>
            <family val="2"/>
          </rPr>
          <t>YULIED.PENARANDA:</t>
        </r>
        <r>
          <rPr>
            <sz val="9"/>
            <color indexed="81"/>
            <rFont val="Tahoma"/>
            <family val="2"/>
          </rPr>
          <t xml:space="preserve">
Corresponde a la información en firme de cada vigencia fiscal.</t>
        </r>
      </text>
    </comment>
    <comment ref="RU7" authorId="0" shapeId="0" xr:uid="{0C885324-2292-4F03-B8A6-B093C89210B9}">
      <text>
        <r>
          <rPr>
            <b/>
            <sz val="9"/>
            <color indexed="81"/>
            <rFont val="Tahoma"/>
            <family val="2"/>
          </rPr>
          <t>YULIED.PENARANDA:</t>
        </r>
        <r>
          <rPr>
            <sz val="9"/>
            <color indexed="81"/>
            <rFont val="Tahoma"/>
            <family val="2"/>
          </rPr>
          <t xml:space="preserve">
Corresponde a la información en firme de cada vigencia fiscal.</t>
        </r>
      </text>
    </comment>
    <comment ref="SC7" authorId="0" shapeId="0" xr:uid="{F348872B-3CCA-4C36-9D93-5654E4C59C4D}">
      <text>
        <r>
          <rPr>
            <b/>
            <sz val="9"/>
            <color indexed="81"/>
            <rFont val="Tahoma"/>
            <family val="2"/>
          </rPr>
          <t>YULIED.PENARANDA:</t>
        </r>
        <r>
          <rPr>
            <sz val="9"/>
            <color indexed="81"/>
            <rFont val="Tahoma"/>
            <family val="2"/>
          </rPr>
          <t xml:space="preserve">
Corresponde a la información en firme de cada vigencia fiscal.</t>
        </r>
      </text>
    </comment>
    <comment ref="SK7" authorId="0" shapeId="0" xr:uid="{EFF18CFF-662B-4D01-A424-36E45D315D31}">
      <text>
        <r>
          <rPr>
            <b/>
            <sz val="9"/>
            <color indexed="81"/>
            <rFont val="Tahoma"/>
            <family val="2"/>
          </rPr>
          <t>YULIED.PENARANDA:</t>
        </r>
        <r>
          <rPr>
            <sz val="9"/>
            <color indexed="81"/>
            <rFont val="Tahoma"/>
            <family val="2"/>
          </rPr>
          <t xml:space="preserve">
Corresponde a la información en firme de cada vigencia fiscal.</t>
        </r>
      </text>
    </comment>
    <comment ref="SS7" authorId="0" shapeId="0" xr:uid="{3BEBFBD3-9A0C-4DF7-84C8-56E3559C5B2F}">
      <text>
        <r>
          <rPr>
            <b/>
            <sz val="9"/>
            <color indexed="81"/>
            <rFont val="Tahoma"/>
            <family val="2"/>
          </rPr>
          <t>YULIED.PENARANDA:</t>
        </r>
        <r>
          <rPr>
            <sz val="9"/>
            <color indexed="81"/>
            <rFont val="Tahoma"/>
            <family val="2"/>
          </rPr>
          <t xml:space="preserve">
Corresponde a la información en firme de cada vigencia fiscal.</t>
        </r>
      </text>
    </comment>
    <comment ref="TA7" authorId="0" shapeId="0" xr:uid="{B6092A23-E932-475A-A66D-1165849F0DF3}">
      <text>
        <r>
          <rPr>
            <b/>
            <sz val="9"/>
            <color indexed="81"/>
            <rFont val="Tahoma"/>
            <family val="2"/>
          </rPr>
          <t>YULIED.PENARANDA:</t>
        </r>
        <r>
          <rPr>
            <sz val="9"/>
            <color indexed="81"/>
            <rFont val="Tahoma"/>
            <family val="2"/>
          </rPr>
          <t xml:space="preserve">
Corresponde a la información en firme de cada vigencia fiscal.</t>
        </r>
      </text>
    </comment>
    <comment ref="TI7" authorId="0" shapeId="0" xr:uid="{878E64C5-C06B-4C1B-9F62-A9A77B11FA2C}">
      <text>
        <r>
          <rPr>
            <b/>
            <sz val="9"/>
            <color indexed="81"/>
            <rFont val="Tahoma"/>
            <family val="2"/>
          </rPr>
          <t>YULIED.PENARANDA:</t>
        </r>
        <r>
          <rPr>
            <sz val="9"/>
            <color indexed="81"/>
            <rFont val="Tahoma"/>
            <family val="2"/>
          </rPr>
          <t xml:space="preserve">
Corresponde a la información en firme de cada vigencia fiscal.</t>
        </r>
      </text>
    </comment>
    <comment ref="TQ7" authorId="0" shapeId="0" xr:uid="{28EC00C8-F17A-453F-A621-F00AF433457E}">
      <text>
        <r>
          <rPr>
            <b/>
            <sz val="9"/>
            <color indexed="81"/>
            <rFont val="Tahoma"/>
            <family val="2"/>
          </rPr>
          <t>YULIED.PENARANDA:</t>
        </r>
        <r>
          <rPr>
            <sz val="9"/>
            <color indexed="81"/>
            <rFont val="Tahoma"/>
            <family val="2"/>
          </rPr>
          <t xml:space="preserve">
Corresponde a la información en firme de cada vigencia fiscal.</t>
        </r>
      </text>
    </comment>
    <comment ref="TY7" authorId="0" shapeId="0" xr:uid="{9407AAB9-F54F-474F-98BF-770766300156}">
      <text>
        <r>
          <rPr>
            <b/>
            <sz val="9"/>
            <color indexed="81"/>
            <rFont val="Tahoma"/>
            <family val="2"/>
          </rPr>
          <t>YULIED.PENARANDA:</t>
        </r>
        <r>
          <rPr>
            <sz val="9"/>
            <color indexed="81"/>
            <rFont val="Tahoma"/>
            <family val="2"/>
          </rPr>
          <t xml:space="preserve">
Corresponde a la información en firme de cada vigencia fiscal.</t>
        </r>
      </text>
    </comment>
    <comment ref="UG7" authorId="0" shapeId="0" xr:uid="{FFD022BE-1B9E-466D-883F-6EAE9E4E03A8}">
      <text>
        <r>
          <rPr>
            <b/>
            <sz val="9"/>
            <color indexed="81"/>
            <rFont val="Tahoma"/>
            <family val="2"/>
          </rPr>
          <t>YULIED.PENARANDA:</t>
        </r>
        <r>
          <rPr>
            <sz val="9"/>
            <color indexed="81"/>
            <rFont val="Tahoma"/>
            <family val="2"/>
          </rPr>
          <t xml:space="preserve">
Corresponde a la información en firme de cada vigencia fiscal.</t>
        </r>
      </text>
    </comment>
    <comment ref="UO7" authorId="0" shapeId="0" xr:uid="{D0FF3475-422B-48B1-B90C-4BD5E0A98FC8}">
      <text>
        <r>
          <rPr>
            <b/>
            <sz val="9"/>
            <color indexed="81"/>
            <rFont val="Tahoma"/>
            <family val="2"/>
          </rPr>
          <t>YULIED.PENARANDA:</t>
        </r>
        <r>
          <rPr>
            <sz val="9"/>
            <color indexed="81"/>
            <rFont val="Tahoma"/>
            <family val="2"/>
          </rPr>
          <t xml:space="preserve">
Corresponde a la información en firme de cada vigencia fiscal.</t>
        </r>
      </text>
    </comment>
    <comment ref="UW7" authorId="0" shapeId="0" xr:uid="{28022991-C952-4FE1-96F6-96D8D2801F03}">
      <text>
        <r>
          <rPr>
            <b/>
            <sz val="9"/>
            <color indexed="81"/>
            <rFont val="Tahoma"/>
            <family val="2"/>
          </rPr>
          <t>YULIED.PENARANDA:</t>
        </r>
        <r>
          <rPr>
            <sz val="9"/>
            <color indexed="81"/>
            <rFont val="Tahoma"/>
            <family val="2"/>
          </rPr>
          <t xml:space="preserve">
Corresponde a la información en firme de cada vigencia fiscal.</t>
        </r>
      </text>
    </comment>
    <comment ref="VE7" authorId="0" shapeId="0" xr:uid="{B42F7A95-6BBB-455F-B0B8-FFE2D2EAAD0F}">
      <text>
        <r>
          <rPr>
            <b/>
            <sz val="9"/>
            <color indexed="81"/>
            <rFont val="Tahoma"/>
            <family val="2"/>
          </rPr>
          <t>YULIED.PENARANDA:</t>
        </r>
        <r>
          <rPr>
            <sz val="9"/>
            <color indexed="81"/>
            <rFont val="Tahoma"/>
            <family val="2"/>
          </rPr>
          <t xml:space="preserve">
Corresponde a la información en firme de cada vigencia fiscal.</t>
        </r>
      </text>
    </comment>
    <comment ref="VM7" authorId="0" shapeId="0" xr:uid="{321F33B1-6C91-4C17-81ED-2D6E8884AC44}">
      <text>
        <r>
          <rPr>
            <b/>
            <sz val="9"/>
            <color indexed="81"/>
            <rFont val="Tahoma"/>
            <family val="2"/>
          </rPr>
          <t>YULIED.PENARANDA:</t>
        </r>
        <r>
          <rPr>
            <sz val="9"/>
            <color indexed="81"/>
            <rFont val="Tahoma"/>
            <family val="2"/>
          </rPr>
          <t xml:space="preserve">
Corresponde a la información en firme de cada vigencia fiscal.</t>
        </r>
      </text>
    </comment>
    <comment ref="VU7" authorId="0" shapeId="0" xr:uid="{3CD726A4-6A6B-4D71-86F1-70B824F7DCA6}">
      <text>
        <r>
          <rPr>
            <b/>
            <sz val="9"/>
            <color indexed="81"/>
            <rFont val="Tahoma"/>
            <family val="2"/>
          </rPr>
          <t>YULIED.PENARANDA:</t>
        </r>
        <r>
          <rPr>
            <sz val="9"/>
            <color indexed="81"/>
            <rFont val="Tahoma"/>
            <family val="2"/>
          </rPr>
          <t xml:space="preserve">
Corresponde a la información en firme de cada vigencia fiscal.</t>
        </r>
      </text>
    </comment>
    <comment ref="WC7" authorId="0" shapeId="0" xr:uid="{CDA76A38-A55C-484C-AE47-06B233AB3136}">
      <text>
        <r>
          <rPr>
            <b/>
            <sz val="9"/>
            <color indexed="81"/>
            <rFont val="Tahoma"/>
            <family val="2"/>
          </rPr>
          <t>YULIED.PENARANDA:</t>
        </r>
        <r>
          <rPr>
            <sz val="9"/>
            <color indexed="81"/>
            <rFont val="Tahoma"/>
            <family val="2"/>
          </rPr>
          <t xml:space="preserve">
Corresponde a la información en firme de cada vigencia fiscal.</t>
        </r>
      </text>
    </comment>
    <comment ref="WK7" authorId="0" shapeId="0" xr:uid="{B8435F66-0560-4210-ACB7-5384D24F4D1B}">
      <text>
        <r>
          <rPr>
            <b/>
            <sz val="9"/>
            <color indexed="81"/>
            <rFont val="Tahoma"/>
            <family val="2"/>
          </rPr>
          <t>YULIED.PENARANDA:</t>
        </r>
        <r>
          <rPr>
            <sz val="9"/>
            <color indexed="81"/>
            <rFont val="Tahoma"/>
            <family val="2"/>
          </rPr>
          <t xml:space="preserve">
Corresponde a la información en firme de cada vigencia fiscal.</t>
        </r>
      </text>
    </comment>
    <comment ref="WS7" authorId="0" shapeId="0" xr:uid="{CD086F33-C6F0-40EC-8F6D-9589D1AB8AAF}">
      <text>
        <r>
          <rPr>
            <b/>
            <sz val="9"/>
            <color indexed="81"/>
            <rFont val="Tahoma"/>
            <family val="2"/>
          </rPr>
          <t>YULIED.PENARANDA:</t>
        </r>
        <r>
          <rPr>
            <sz val="9"/>
            <color indexed="81"/>
            <rFont val="Tahoma"/>
            <family val="2"/>
          </rPr>
          <t xml:space="preserve">
Corresponde a la información en firme de cada vigencia fiscal.</t>
        </r>
      </text>
    </comment>
    <comment ref="XA7" authorId="0" shapeId="0" xr:uid="{4EF29B2E-BD2D-4175-9DB9-073C7A78C359}">
      <text>
        <r>
          <rPr>
            <b/>
            <sz val="9"/>
            <color indexed="81"/>
            <rFont val="Tahoma"/>
            <family val="2"/>
          </rPr>
          <t>YULIED.PENARANDA:</t>
        </r>
        <r>
          <rPr>
            <sz val="9"/>
            <color indexed="81"/>
            <rFont val="Tahoma"/>
            <family val="2"/>
          </rPr>
          <t xml:space="preserve">
Corresponde a la información en firme de cada vigencia fiscal.</t>
        </r>
      </text>
    </comment>
    <comment ref="XI7" authorId="0" shapeId="0" xr:uid="{742F0CC2-3CA9-4A87-A3C4-6C1AA3130D12}">
      <text>
        <r>
          <rPr>
            <b/>
            <sz val="9"/>
            <color indexed="81"/>
            <rFont val="Tahoma"/>
            <family val="2"/>
          </rPr>
          <t>YULIED.PENARANDA:</t>
        </r>
        <r>
          <rPr>
            <sz val="9"/>
            <color indexed="81"/>
            <rFont val="Tahoma"/>
            <family val="2"/>
          </rPr>
          <t xml:space="preserve">
Corresponde a la información en firme de cada vigencia fiscal.</t>
        </r>
      </text>
    </comment>
    <comment ref="XQ7" authorId="0" shapeId="0" xr:uid="{60DCEED4-2474-4929-A625-8A4ABCB6B01E}">
      <text>
        <r>
          <rPr>
            <b/>
            <sz val="9"/>
            <color indexed="81"/>
            <rFont val="Tahoma"/>
            <family val="2"/>
          </rPr>
          <t>YULIED.PENARANDA:</t>
        </r>
        <r>
          <rPr>
            <sz val="9"/>
            <color indexed="81"/>
            <rFont val="Tahoma"/>
            <family val="2"/>
          </rPr>
          <t xml:space="preserve">
Corresponde a la información en firme de cada vigencia fiscal.</t>
        </r>
      </text>
    </comment>
    <comment ref="XY7" authorId="0" shapeId="0" xr:uid="{1393DB35-7D87-47D1-811F-DEAE242D06A4}">
      <text>
        <r>
          <rPr>
            <b/>
            <sz val="9"/>
            <color indexed="81"/>
            <rFont val="Tahoma"/>
            <family val="2"/>
          </rPr>
          <t>YULIED.PENARANDA:</t>
        </r>
        <r>
          <rPr>
            <sz val="9"/>
            <color indexed="81"/>
            <rFont val="Tahoma"/>
            <family val="2"/>
          </rPr>
          <t xml:space="preserve">
Corresponde a la información en firme de cada vigencia fiscal.</t>
        </r>
      </text>
    </comment>
    <comment ref="YG7" authorId="0" shapeId="0" xr:uid="{2AC0B809-4604-45DD-81C4-B27B6195156B}">
      <text>
        <r>
          <rPr>
            <b/>
            <sz val="9"/>
            <color indexed="81"/>
            <rFont val="Tahoma"/>
            <family val="2"/>
          </rPr>
          <t>YULIED.PENARANDA:</t>
        </r>
        <r>
          <rPr>
            <sz val="9"/>
            <color indexed="81"/>
            <rFont val="Tahoma"/>
            <family val="2"/>
          </rPr>
          <t xml:space="preserve">
Corresponde a la información en firme de cada vigencia fiscal.</t>
        </r>
      </text>
    </comment>
    <comment ref="YO7" authorId="0" shapeId="0" xr:uid="{D76C007A-B91A-407C-805C-0820DD4B5B1A}">
      <text>
        <r>
          <rPr>
            <b/>
            <sz val="9"/>
            <color indexed="81"/>
            <rFont val="Tahoma"/>
            <family val="2"/>
          </rPr>
          <t>YULIED.PENARANDA:</t>
        </r>
        <r>
          <rPr>
            <sz val="9"/>
            <color indexed="81"/>
            <rFont val="Tahoma"/>
            <family val="2"/>
          </rPr>
          <t xml:space="preserve">
Corresponde a la información en firme de cada vigencia fiscal.</t>
        </r>
      </text>
    </comment>
    <comment ref="YW7" authorId="0" shapeId="0" xr:uid="{608714A7-51B8-4CEB-AF03-2CD941D3D94A}">
      <text>
        <r>
          <rPr>
            <b/>
            <sz val="9"/>
            <color indexed="81"/>
            <rFont val="Tahoma"/>
            <family val="2"/>
          </rPr>
          <t>YULIED.PENARANDA:</t>
        </r>
        <r>
          <rPr>
            <sz val="9"/>
            <color indexed="81"/>
            <rFont val="Tahoma"/>
            <family val="2"/>
          </rPr>
          <t xml:space="preserve">
Corresponde a la información en firme de cada vigencia fiscal.</t>
        </r>
      </text>
    </comment>
    <comment ref="ZE7" authorId="0" shapeId="0" xr:uid="{BF1A17C6-6FB1-44FA-8EA1-4872FE3533CC}">
      <text>
        <r>
          <rPr>
            <b/>
            <sz val="9"/>
            <color indexed="81"/>
            <rFont val="Tahoma"/>
            <family val="2"/>
          </rPr>
          <t>YULIED.PENARANDA:</t>
        </r>
        <r>
          <rPr>
            <sz val="9"/>
            <color indexed="81"/>
            <rFont val="Tahoma"/>
            <family val="2"/>
          </rPr>
          <t xml:space="preserve">
Corresponde a la información en firme de cada vigencia fiscal.</t>
        </r>
      </text>
    </comment>
    <comment ref="ZM7" authorId="0" shapeId="0" xr:uid="{9B777E1B-D51D-42C0-84E9-986FA03A8921}">
      <text>
        <r>
          <rPr>
            <b/>
            <sz val="9"/>
            <color indexed="81"/>
            <rFont val="Tahoma"/>
            <family val="2"/>
          </rPr>
          <t>YULIED.PENARANDA:</t>
        </r>
        <r>
          <rPr>
            <sz val="9"/>
            <color indexed="81"/>
            <rFont val="Tahoma"/>
            <family val="2"/>
          </rPr>
          <t xml:space="preserve">
Corresponde a la información en firme de cada vigencia fiscal.</t>
        </r>
      </text>
    </comment>
    <comment ref="ZU7" authorId="0" shapeId="0" xr:uid="{E40CDD6F-2909-43A5-A434-9517FDAB3AD8}">
      <text>
        <r>
          <rPr>
            <b/>
            <sz val="9"/>
            <color indexed="81"/>
            <rFont val="Tahoma"/>
            <family val="2"/>
          </rPr>
          <t>YULIED.PENARANDA:</t>
        </r>
        <r>
          <rPr>
            <sz val="9"/>
            <color indexed="81"/>
            <rFont val="Tahoma"/>
            <family val="2"/>
          </rPr>
          <t xml:space="preserve">
Corresponde a la información en firme de cada vigencia fiscal.</t>
        </r>
      </text>
    </comment>
    <comment ref="AAC7" authorId="0" shapeId="0" xr:uid="{D68DF81A-73DE-4F97-A1C7-7D109E6B3460}">
      <text>
        <r>
          <rPr>
            <b/>
            <sz val="9"/>
            <color indexed="81"/>
            <rFont val="Tahoma"/>
            <family val="2"/>
          </rPr>
          <t>YULIED.PENARANDA:</t>
        </r>
        <r>
          <rPr>
            <sz val="9"/>
            <color indexed="81"/>
            <rFont val="Tahoma"/>
            <family val="2"/>
          </rPr>
          <t xml:space="preserve">
Corresponde a la información en firme de cada vigencia fiscal.</t>
        </r>
      </text>
    </comment>
    <comment ref="AAK7" authorId="0" shapeId="0" xr:uid="{83C33D30-915A-4684-87C3-B84E93020F80}">
      <text>
        <r>
          <rPr>
            <b/>
            <sz val="9"/>
            <color indexed="81"/>
            <rFont val="Tahoma"/>
            <family val="2"/>
          </rPr>
          <t>YULIED.PENARANDA:</t>
        </r>
        <r>
          <rPr>
            <sz val="9"/>
            <color indexed="81"/>
            <rFont val="Tahoma"/>
            <family val="2"/>
          </rPr>
          <t xml:space="preserve">
Corresponde a la información en firme de cada vigencia fiscal.</t>
        </r>
      </text>
    </comment>
    <comment ref="AAS7" authorId="0" shapeId="0" xr:uid="{52C2366E-8805-42A6-BC2A-AF8B9793B170}">
      <text>
        <r>
          <rPr>
            <b/>
            <sz val="9"/>
            <color indexed="81"/>
            <rFont val="Tahoma"/>
            <family val="2"/>
          </rPr>
          <t>YULIED.PENARANDA:</t>
        </r>
        <r>
          <rPr>
            <sz val="9"/>
            <color indexed="81"/>
            <rFont val="Tahoma"/>
            <family val="2"/>
          </rPr>
          <t xml:space="preserve">
Corresponde a la información en firme de cada vigencia fiscal.</t>
        </r>
      </text>
    </comment>
    <comment ref="ABA7" authorId="0" shapeId="0" xr:uid="{386AF0BE-71C1-48C6-B4A2-FCA61BDAA663}">
      <text>
        <r>
          <rPr>
            <b/>
            <sz val="9"/>
            <color indexed="81"/>
            <rFont val="Tahoma"/>
            <family val="2"/>
          </rPr>
          <t>YULIED.PENARANDA:</t>
        </r>
        <r>
          <rPr>
            <sz val="9"/>
            <color indexed="81"/>
            <rFont val="Tahoma"/>
            <family val="2"/>
          </rPr>
          <t xml:space="preserve">
Corresponde a la información en firme de cada vigencia fiscal.</t>
        </r>
      </text>
    </comment>
    <comment ref="ABI7" authorId="0" shapeId="0" xr:uid="{ECDA5066-F9E6-4DC9-AD70-6442D4AE9FF3}">
      <text>
        <r>
          <rPr>
            <b/>
            <sz val="9"/>
            <color indexed="81"/>
            <rFont val="Tahoma"/>
            <family val="2"/>
          </rPr>
          <t>YULIED.PENARANDA:</t>
        </r>
        <r>
          <rPr>
            <sz val="9"/>
            <color indexed="81"/>
            <rFont val="Tahoma"/>
            <family val="2"/>
          </rPr>
          <t xml:space="preserve">
Corresponde a la información en firme de cada vigencia fiscal.</t>
        </r>
      </text>
    </comment>
    <comment ref="ABQ7" authorId="0" shapeId="0" xr:uid="{56BD660B-0572-40AD-8C84-0AEC26782581}">
      <text>
        <r>
          <rPr>
            <b/>
            <sz val="9"/>
            <color indexed="81"/>
            <rFont val="Tahoma"/>
            <family val="2"/>
          </rPr>
          <t>YULIED.PENARANDA:</t>
        </r>
        <r>
          <rPr>
            <sz val="9"/>
            <color indexed="81"/>
            <rFont val="Tahoma"/>
            <family val="2"/>
          </rPr>
          <t xml:space="preserve">
Corresponde a la información en firme de cada vigencia fiscal.</t>
        </r>
      </text>
    </comment>
    <comment ref="ABY7" authorId="0" shapeId="0" xr:uid="{2683B3A3-6906-4E76-BCFB-68C0D19734B8}">
      <text>
        <r>
          <rPr>
            <b/>
            <sz val="9"/>
            <color indexed="81"/>
            <rFont val="Tahoma"/>
            <family val="2"/>
          </rPr>
          <t>YULIED.PENARANDA:</t>
        </r>
        <r>
          <rPr>
            <sz val="9"/>
            <color indexed="81"/>
            <rFont val="Tahoma"/>
            <family val="2"/>
          </rPr>
          <t xml:space="preserve">
Corresponde a la información en firme de cada vigencia fiscal.</t>
        </r>
      </text>
    </comment>
    <comment ref="ACG7" authorId="0" shapeId="0" xr:uid="{6FC996DC-C683-4FE4-AA93-54784EA0BA8A}">
      <text>
        <r>
          <rPr>
            <b/>
            <sz val="9"/>
            <color indexed="81"/>
            <rFont val="Tahoma"/>
            <family val="2"/>
          </rPr>
          <t>YULIED.PENARANDA:</t>
        </r>
        <r>
          <rPr>
            <sz val="9"/>
            <color indexed="81"/>
            <rFont val="Tahoma"/>
            <family val="2"/>
          </rPr>
          <t xml:space="preserve">
Corresponde a la información en firme de cada vigencia fiscal.</t>
        </r>
      </text>
    </comment>
    <comment ref="ACO7" authorId="0" shapeId="0" xr:uid="{7B7C1F0A-CE78-482B-9D9E-DCD6A572C654}">
      <text>
        <r>
          <rPr>
            <b/>
            <sz val="9"/>
            <color indexed="81"/>
            <rFont val="Tahoma"/>
            <family val="2"/>
          </rPr>
          <t>YULIED.PENARANDA:</t>
        </r>
        <r>
          <rPr>
            <sz val="9"/>
            <color indexed="81"/>
            <rFont val="Tahoma"/>
            <family val="2"/>
          </rPr>
          <t xml:space="preserve">
Corresponde a la información en firme de cada vigencia fiscal.</t>
        </r>
      </text>
    </comment>
    <comment ref="ACW7" authorId="0" shapeId="0" xr:uid="{A45F8F0B-3489-4B7B-99DB-A145469D5746}">
      <text>
        <r>
          <rPr>
            <b/>
            <sz val="9"/>
            <color indexed="81"/>
            <rFont val="Tahoma"/>
            <family val="2"/>
          </rPr>
          <t>YULIED.PENARANDA:</t>
        </r>
        <r>
          <rPr>
            <sz val="9"/>
            <color indexed="81"/>
            <rFont val="Tahoma"/>
            <family val="2"/>
          </rPr>
          <t xml:space="preserve">
Corresponde a la información en firme de cada vigencia fiscal.</t>
        </r>
      </text>
    </comment>
    <comment ref="ADE7" authorId="0" shapeId="0" xr:uid="{2FB1CB06-A165-424C-A1A6-9DD733769268}">
      <text>
        <r>
          <rPr>
            <b/>
            <sz val="9"/>
            <color indexed="81"/>
            <rFont val="Tahoma"/>
            <family val="2"/>
          </rPr>
          <t>YULIED.PENARANDA:</t>
        </r>
        <r>
          <rPr>
            <sz val="9"/>
            <color indexed="81"/>
            <rFont val="Tahoma"/>
            <family val="2"/>
          </rPr>
          <t xml:space="preserve">
Corresponde a la información en firme de cada vigencia fiscal.</t>
        </r>
      </text>
    </comment>
    <comment ref="ADM7" authorId="0" shapeId="0" xr:uid="{8040485F-8CE8-4F88-9B06-B2423FEA94AE}">
      <text>
        <r>
          <rPr>
            <b/>
            <sz val="9"/>
            <color indexed="81"/>
            <rFont val="Tahoma"/>
            <family val="2"/>
          </rPr>
          <t>YULIED.PENARANDA:</t>
        </r>
        <r>
          <rPr>
            <sz val="9"/>
            <color indexed="81"/>
            <rFont val="Tahoma"/>
            <family val="2"/>
          </rPr>
          <t xml:space="preserve">
Corresponde a la información en firme de cada vigencia fiscal.</t>
        </r>
      </text>
    </comment>
    <comment ref="ADU7" authorId="0" shapeId="0" xr:uid="{D9991FB5-391E-4AC0-96D1-31E824B380F0}">
      <text>
        <r>
          <rPr>
            <b/>
            <sz val="9"/>
            <color indexed="81"/>
            <rFont val="Tahoma"/>
            <family val="2"/>
          </rPr>
          <t>YULIED.PENARANDA:</t>
        </r>
        <r>
          <rPr>
            <sz val="9"/>
            <color indexed="81"/>
            <rFont val="Tahoma"/>
            <family val="2"/>
          </rPr>
          <t xml:space="preserve">
Corresponde a la información en firme de cada vigencia fiscal.</t>
        </r>
      </text>
    </comment>
    <comment ref="AEC7" authorId="0" shapeId="0" xr:uid="{38C2099E-1CD6-48D4-99C2-BDA2C16106FA}">
      <text>
        <r>
          <rPr>
            <b/>
            <sz val="9"/>
            <color indexed="81"/>
            <rFont val="Tahoma"/>
            <family val="2"/>
          </rPr>
          <t>YULIED.PENARANDA:</t>
        </r>
        <r>
          <rPr>
            <sz val="9"/>
            <color indexed="81"/>
            <rFont val="Tahoma"/>
            <family val="2"/>
          </rPr>
          <t xml:space="preserve">
Corresponde a la información en firme de cada vigencia fiscal.</t>
        </r>
      </text>
    </comment>
    <comment ref="AEK7" authorId="0" shapeId="0" xr:uid="{435E061A-CB60-4D52-A3BE-CD10FBBAEAC0}">
      <text>
        <r>
          <rPr>
            <b/>
            <sz val="9"/>
            <color indexed="81"/>
            <rFont val="Tahoma"/>
            <family val="2"/>
          </rPr>
          <t>YULIED.PENARANDA:</t>
        </r>
        <r>
          <rPr>
            <sz val="9"/>
            <color indexed="81"/>
            <rFont val="Tahoma"/>
            <family val="2"/>
          </rPr>
          <t xml:space="preserve">
Corresponde a la información en firme de cada vigencia fiscal.</t>
        </r>
      </text>
    </comment>
    <comment ref="AES7" authorId="0" shapeId="0" xr:uid="{462D74C5-2368-48B1-9C43-C7866A6C5928}">
      <text>
        <r>
          <rPr>
            <b/>
            <sz val="9"/>
            <color indexed="81"/>
            <rFont val="Tahoma"/>
            <family val="2"/>
          </rPr>
          <t>YULIED.PENARANDA:</t>
        </r>
        <r>
          <rPr>
            <sz val="9"/>
            <color indexed="81"/>
            <rFont val="Tahoma"/>
            <family val="2"/>
          </rPr>
          <t xml:space="preserve">
Corresponde a la información en firme de cada vigencia fiscal.</t>
        </r>
      </text>
    </comment>
    <comment ref="AFA7" authorId="0" shapeId="0" xr:uid="{C3A7293B-D3CE-4AF4-89A7-0101BC2BCDC5}">
      <text>
        <r>
          <rPr>
            <b/>
            <sz val="9"/>
            <color indexed="81"/>
            <rFont val="Tahoma"/>
            <family val="2"/>
          </rPr>
          <t>YULIED.PENARANDA:</t>
        </r>
        <r>
          <rPr>
            <sz val="9"/>
            <color indexed="81"/>
            <rFont val="Tahoma"/>
            <family val="2"/>
          </rPr>
          <t xml:space="preserve">
Corresponde a la información en firme de cada vigencia fiscal.</t>
        </r>
      </text>
    </comment>
    <comment ref="AFI7" authorId="0" shapeId="0" xr:uid="{B97E575E-A634-444A-BFAC-CA301491DFC7}">
      <text>
        <r>
          <rPr>
            <b/>
            <sz val="9"/>
            <color indexed="81"/>
            <rFont val="Tahoma"/>
            <family val="2"/>
          </rPr>
          <t>YULIED.PENARANDA:</t>
        </r>
        <r>
          <rPr>
            <sz val="9"/>
            <color indexed="81"/>
            <rFont val="Tahoma"/>
            <family val="2"/>
          </rPr>
          <t xml:space="preserve">
Corresponde a la información en firme de cada vigencia fiscal.</t>
        </r>
      </text>
    </comment>
    <comment ref="AFQ7" authorId="0" shapeId="0" xr:uid="{942D47B0-FF4C-4BD4-90E0-A930D660414A}">
      <text>
        <r>
          <rPr>
            <b/>
            <sz val="9"/>
            <color indexed="81"/>
            <rFont val="Tahoma"/>
            <family val="2"/>
          </rPr>
          <t>YULIED.PENARANDA:</t>
        </r>
        <r>
          <rPr>
            <sz val="9"/>
            <color indexed="81"/>
            <rFont val="Tahoma"/>
            <family val="2"/>
          </rPr>
          <t xml:space="preserve">
Corresponde a la información en firme de cada vigencia fiscal.</t>
        </r>
      </text>
    </comment>
    <comment ref="AFY7" authorId="0" shapeId="0" xr:uid="{5131D7A6-32C1-4294-A4ED-6BD9CF1406DA}">
      <text>
        <r>
          <rPr>
            <b/>
            <sz val="9"/>
            <color indexed="81"/>
            <rFont val="Tahoma"/>
            <family val="2"/>
          </rPr>
          <t>YULIED.PENARANDA:</t>
        </r>
        <r>
          <rPr>
            <sz val="9"/>
            <color indexed="81"/>
            <rFont val="Tahoma"/>
            <family val="2"/>
          </rPr>
          <t xml:space="preserve">
Corresponde a la información en firme de cada vigencia fiscal.</t>
        </r>
      </text>
    </comment>
    <comment ref="AGG7" authorId="0" shapeId="0" xr:uid="{42909B68-C469-4DC4-9733-8BDECF3D1698}">
      <text>
        <r>
          <rPr>
            <b/>
            <sz val="9"/>
            <color indexed="81"/>
            <rFont val="Tahoma"/>
            <family val="2"/>
          </rPr>
          <t>YULIED.PENARANDA:</t>
        </r>
        <r>
          <rPr>
            <sz val="9"/>
            <color indexed="81"/>
            <rFont val="Tahoma"/>
            <family val="2"/>
          </rPr>
          <t xml:space="preserve">
Corresponde a la información en firme de cada vigencia fiscal.</t>
        </r>
      </text>
    </comment>
    <comment ref="AGO7" authorId="0" shapeId="0" xr:uid="{D9C3DCD9-85B5-4023-AFD4-8EF6A52A287D}">
      <text>
        <r>
          <rPr>
            <b/>
            <sz val="9"/>
            <color indexed="81"/>
            <rFont val="Tahoma"/>
            <family val="2"/>
          </rPr>
          <t>YULIED.PENARANDA:</t>
        </r>
        <r>
          <rPr>
            <sz val="9"/>
            <color indexed="81"/>
            <rFont val="Tahoma"/>
            <family val="2"/>
          </rPr>
          <t xml:space="preserve">
Corresponde a la información en firme de cada vigencia fiscal.</t>
        </r>
      </text>
    </comment>
    <comment ref="AGW7" authorId="0" shapeId="0" xr:uid="{01BD222E-4C14-4109-9D85-5E4E185B9F1A}">
      <text>
        <r>
          <rPr>
            <b/>
            <sz val="9"/>
            <color indexed="81"/>
            <rFont val="Tahoma"/>
            <family val="2"/>
          </rPr>
          <t>YULIED.PENARANDA:</t>
        </r>
        <r>
          <rPr>
            <sz val="9"/>
            <color indexed="81"/>
            <rFont val="Tahoma"/>
            <family val="2"/>
          </rPr>
          <t xml:space="preserve">
Corresponde a la información en firme de cada vigencia fiscal.</t>
        </r>
      </text>
    </comment>
    <comment ref="AHE7" authorId="0" shapeId="0" xr:uid="{F5FD45A4-E0E3-42EF-A730-D30940CED6AA}">
      <text>
        <r>
          <rPr>
            <b/>
            <sz val="9"/>
            <color indexed="81"/>
            <rFont val="Tahoma"/>
            <family val="2"/>
          </rPr>
          <t>YULIED.PENARANDA:</t>
        </r>
        <r>
          <rPr>
            <sz val="9"/>
            <color indexed="81"/>
            <rFont val="Tahoma"/>
            <family val="2"/>
          </rPr>
          <t xml:space="preserve">
Corresponde a la información en firme de cada vigencia fiscal.</t>
        </r>
      </text>
    </comment>
    <comment ref="AHM7" authorId="0" shapeId="0" xr:uid="{6ED61F82-3C75-4317-B54C-224CBDF177B7}">
      <text>
        <r>
          <rPr>
            <b/>
            <sz val="9"/>
            <color indexed="81"/>
            <rFont val="Tahoma"/>
            <family val="2"/>
          </rPr>
          <t>YULIED.PENARANDA:</t>
        </r>
        <r>
          <rPr>
            <sz val="9"/>
            <color indexed="81"/>
            <rFont val="Tahoma"/>
            <family val="2"/>
          </rPr>
          <t xml:space="preserve">
Corresponde a la información en firme de cada vigencia fiscal.</t>
        </r>
      </text>
    </comment>
    <comment ref="AHU7" authorId="0" shapeId="0" xr:uid="{C8DFA8B3-1C05-403E-8F4C-592DA5707B02}">
      <text>
        <r>
          <rPr>
            <b/>
            <sz val="9"/>
            <color indexed="81"/>
            <rFont val="Tahoma"/>
            <family val="2"/>
          </rPr>
          <t>YULIED.PENARANDA:</t>
        </r>
        <r>
          <rPr>
            <sz val="9"/>
            <color indexed="81"/>
            <rFont val="Tahoma"/>
            <family val="2"/>
          </rPr>
          <t xml:space="preserve">
Corresponde a la información en firme de cada vigencia fiscal.</t>
        </r>
      </text>
    </comment>
    <comment ref="AIC7" authorId="0" shapeId="0" xr:uid="{DEF40931-B269-493E-9733-B886FFBCAB50}">
      <text>
        <r>
          <rPr>
            <b/>
            <sz val="9"/>
            <color indexed="81"/>
            <rFont val="Tahoma"/>
            <family val="2"/>
          </rPr>
          <t>YULIED.PENARANDA:</t>
        </r>
        <r>
          <rPr>
            <sz val="9"/>
            <color indexed="81"/>
            <rFont val="Tahoma"/>
            <family val="2"/>
          </rPr>
          <t xml:space="preserve">
Corresponde a la información en firme de cada vigencia fiscal.</t>
        </r>
      </text>
    </comment>
    <comment ref="AIK7" authorId="0" shapeId="0" xr:uid="{6AE1917D-17AE-4E07-81A3-70CE765E4EFE}">
      <text>
        <r>
          <rPr>
            <b/>
            <sz val="9"/>
            <color indexed="81"/>
            <rFont val="Tahoma"/>
            <family val="2"/>
          </rPr>
          <t>YULIED.PENARANDA:</t>
        </r>
        <r>
          <rPr>
            <sz val="9"/>
            <color indexed="81"/>
            <rFont val="Tahoma"/>
            <family val="2"/>
          </rPr>
          <t xml:space="preserve">
Corresponde a la información en firme de cada vigencia fiscal.</t>
        </r>
      </text>
    </comment>
    <comment ref="AIS7" authorId="0" shapeId="0" xr:uid="{79E6B43F-9CD9-4628-B625-71A37B8D4B21}">
      <text>
        <r>
          <rPr>
            <b/>
            <sz val="9"/>
            <color indexed="81"/>
            <rFont val="Tahoma"/>
            <family val="2"/>
          </rPr>
          <t>YULIED.PENARANDA:</t>
        </r>
        <r>
          <rPr>
            <sz val="9"/>
            <color indexed="81"/>
            <rFont val="Tahoma"/>
            <family val="2"/>
          </rPr>
          <t xml:space="preserve">
Corresponde a la información en firme de cada vigencia fiscal.</t>
        </r>
      </text>
    </comment>
    <comment ref="AJA7" authorId="0" shapeId="0" xr:uid="{C8450724-61B8-4A2D-91AE-2C3F37AA4346}">
      <text>
        <r>
          <rPr>
            <b/>
            <sz val="9"/>
            <color indexed="81"/>
            <rFont val="Tahoma"/>
            <family val="2"/>
          </rPr>
          <t>YULIED.PENARANDA:</t>
        </r>
        <r>
          <rPr>
            <sz val="9"/>
            <color indexed="81"/>
            <rFont val="Tahoma"/>
            <family val="2"/>
          </rPr>
          <t xml:space="preserve">
Corresponde a la información en firme de cada vigencia fiscal.</t>
        </r>
      </text>
    </comment>
    <comment ref="AJI7" authorId="0" shapeId="0" xr:uid="{185A1A5D-A346-47C6-9183-D780B1299B15}">
      <text>
        <r>
          <rPr>
            <b/>
            <sz val="9"/>
            <color indexed="81"/>
            <rFont val="Tahoma"/>
            <family val="2"/>
          </rPr>
          <t>YULIED.PENARANDA:</t>
        </r>
        <r>
          <rPr>
            <sz val="9"/>
            <color indexed="81"/>
            <rFont val="Tahoma"/>
            <family val="2"/>
          </rPr>
          <t xml:space="preserve">
Corresponde a la información en firme de cada vigencia fiscal.</t>
        </r>
      </text>
    </comment>
    <comment ref="AJQ7" authorId="0" shapeId="0" xr:uid="{C17EAF75-087A-4C7C-8436-0695FC5CB147}">
      <text>
        <r>
          <rPr>
            <b/>
            <sz val="9"/>
            <color indexed="81"/>
            <rFont val="Tahoma"/>
            <family val="2"/>
          </rPr>
          <t>YULIED.PENARANDA:</t>
        </r>
        <r>
          <rPr>
            <sz val="9"/>
            <color indexed="81"/>
            <rFont val="Tahoma"/>
            <family val="2"/>
          </rPr>
          <t xml:space="preserve">
Corresponde a la información en firme de cada vigencia fiscal.</t>
        </r>
      </text>
    </comment>
    <comment ref="AJY7" authorId="0" shapeId="0" xr:uid="{848B5C17-0FFC-4BE5-AF66-3064A24F9429}">
      <text>
        <r>
          <rPr>
            <b/>
            <sz val="9"/>
            <color indexed="81"/>
            <rFont val="Tahoma"/>
            <family val="2"/>
          </rPr>
          <t>YULIED.PENARANDA:</t>
        </r>
        <r>
          <rPr>
            <sz val="9"/>
            <color indexed="81"/>
            <rFont val="Tahoma"/>
            <family val="2"/>
          </rPr>
          <t xml:space="preserve">
Corresponde a la información en firme de cada vigencia fiscal.</t>
        </r>
      </text>
    </comment>
    <comment ref="AKG7" authorId="0" shapeId="0" xr:uid="{0BDF9EEE-E882-4650-8AD9-9AA18EE98991}">
      <text>
        <r>
          <rPr>
            <b/>
            <sz val="9"/>
            <color indexed="81"/>
            <rFont val="Tahoma"/>
            <family val="2"/>
          </rPr>
          <t>YULIED.PENARANDA:</t>
        </r>
        <r>
          <rPr>
            <sz val="9"/>
            <color indexed="81"/>
            <rFont val="Tahoma"/>
            <family val="2"/>
          </rPr>
          <t xml:space="preserve">
Corresponde a la información en firme de cada vigencia fiscal.</t>
        </r>
      </text>
    </comment>
    <comment ref="AKO7" authorId="0" shapeId="0" xr:uid="{8C752AC0-D43F-4809-B0BC-CC56BEF8ABFC}">
      <text>
        <r>
          <rPr>
            <b/>
            <sz val="9"/>
            <color indexed="81"/>
            <rFont val="Tahoma"/>
            <family val="2"/>
          </rPr>
          <t>YULIED.PENARANDA:</t>
        </r>
        <r>
          <rPr>
            <sz val="9"/>
            <color indexed="81"/>
            <rFont val="Tahoma"/>
            <family val="2"/>
          </rPr>
          <t xml:space="preserve">
Corresponde a la información en firme de cada vigencia fiscal.</t>
        </r>
      </text>
    </comment>
    <comment ref="AKW7" authorId="0" shapeId="0" xr:uid="{3768AEC5-0C59-4B4B-8C9C-F922D4168606}">
      <text>
        <r>
          <rPr>
            <b/>
            <sz val="9"/>
            <color indexed="81"/>
            <rFont val="Tahoma"/>
            <family val="2"/>
          </rPr>
          <t>YULIED.PENARANDA:</t>
        </r>
        <r>
          <rPr>
            <sz val="9"/>
            <color indexed="81"/>
            <rFont val="Tahoma"/>
            <family val="2"/>
          </rPr>
          <t xml:space="preserve">
Corresponde a la información en firme de cada vigencia fiscal.</t>
        </r>
      </text>
    </comment>
    <comment ref="ALE7" authorId="0" shapeId="0" xr:uid="{64AC5726-8ED1-4798-876A-2B2B52083489}">
      <text>
        <r>
          <rPr>
            <b/>
            <sz val="9"/>
            <color indexed="81"/>
            <rFont val="Tahoma"/>
            <family val="2"/>
          </rPr>
          <t>YULIED.PENARANDA:</t>
        </r>
        <r>
          <rPr>
            <sz val="9"/>
            <color indexed="81"/>
            <rFont val="Tahoma"/>
            <family val="2"/>
          </rPr>
          <t xml:space="preserve">
Corresponde a la información en firme de cada vigencia fiscal.</t>
        </r>
      </text>
    </comment>
    <comment ref="ALM7" authorId="0" shapeId="0" xr:uid="{211CADD0-3530-45E9-A2CB-7C13A1D20871}">
      <text>
        <r>
          <rPr>
            <b/>
            <sz val="9"/>
            <color indexed="81"/>
            <rFont val="Tahoma"/>
            <family val="2"/>
          </rPr>
          <t>YULIED.PENARANDA:</t>
        </r>
        <r>
          <rPr>
            <sz val="9"/>
            <color indexed="81"/>
            <rFont val="Tahoma"/>
            <family val="2"/>
          </rPr>
          <t xml:space="preserve">
Corresponde a la información en firme de cada vigencia fiscal.</t>
        </r>
      </text>
    </comment>
    <comment ref="ALU7" authorId="0" shapeId="0" xr:uid="{FDAD2894-D9DB-4CEB-A389-CB472FFF85A2}">
      <text>
        <r>
          <rPr>
            <b/>
            <sz val="9"/>
            <color indexed="81"/>
            <rFont val="Tahoma"/>
            <family val="2"/>
          </rPr>
          <t>YULIED.PENARANDA:</t>
        </r>
        <r>
          <rPr>
            <sz val="9"/>
            <color indexed="81"/>
            <rFont val="Tahoma"/>
            <family val="2"/>
          </rPr>
          <t xml:space="preserve">
Corresponde a la información en firme de cada vigencia fiscal.</t>
        </r>
      </text>
    </comment>
    <comment ref="AMC7" authorId="0" shapeId="0" xr:uid="{F1908222-EF26-4C52-9002-F571666BACF3}">
      <text>
        <r>
          <rPr>
            <b/>
            <sz val="9"/>
            <color indexed="81"/>
            <rFont val="Tahoma"/>
            <family val="2"/>
          </rPr>
          <t>YULIED.PENARANDA:</t>
        </r>
        <r>
          <rPr>
            <sz val="9"/>
            <color indexed="81"/>
            <rFont val="Tahoma"/>
            <family val="2"/>
          </rPr>
          <t xml:space="preserve">
Corresponde a la información en firme de cada vigencia fiscal.</t>
        </r>
      </text>
    </comment>
    <comment ref="AMK7" authorId="0" shapeId="0" xr:uid="{021731A9-8060-44A0-A1CB-0532AEF123A3}">
      <text>
        <r>
          <rPr>
            <b/>
            <sz val="9"/>
            <color indexed="81"/>
            <rFont val="Tahoma"/>
            <family val="2"/>
          </rPr>
          <t>YULIED.PENARANDA:</t>
        </r>
        <r>
          <rPr>
            <sz val="9"/>
            <color indexed="81"/>
            <rFont val="Tahoma"/>
            <family val="2"/>
          </rPr>
          <t xml:space="preserve">
Corresponde a la información en firme de cada vigencia fiscal.</t>
        </r>
      </text>
    </comment>
    <comment ref="AMS7" authorId="0" shapeId="0" xr:uid="{D619517E-48E0-46A5-B0AF-FC62FAF3B1D2}">
      <text>
        <r>
          <rPr>
            <b/>
            <sz val="9"/>
            <color indexed="81"/>
            <rFont val="Tahoma"/>
            <family val="2"/>
          </rPr>
          <t>YULIED.PENARANDA:</t>
        </r>
        <r>
          <rPr>
            <sz val="9"/>
            <color indexed="81"/>
            <rFont val="Tahoma"/>
            <family val="2"/>
          </rPr>
          <t xml:space="preserve">
Corresponde a la información en firme de cada vigencia fiscal.</t>
        </r>
      </text>
    </comment>
    <comment ref="ANA7" authorId="0" shapeId="0" xr:uid="{6BBDE1F1-6D94-4C40-ADD1-DC5E2DABE450}">
      <text>
        <r>
          <rPr>
            <b/>
            <sz val="9"/>
            <color indexed="81"/>
            <rFont val="Tahoma"/>
            <family val="2"/>
          </rPr>
          <t>YULIED.PENARANDA:</t>
        </r>
        <r>
          <rPr>
            <sz val="9"/>
            <color indexed="81"/>
            <rFont val="Tahoma"/>
            <family val="2"/>
          </rPr>
          <t xml:space="preserve">
Corresponde a la información en firme de cada vigencia fiscal.</t>
        </r>
      </text>
    </comment>
    <comment ref="ANI7" authorId="0" shapeId="0" xr:uid="{16F462AC-539E-4784-B323-95DB557849BD}">
      <text>
        <r>
          <rPr>
            <b/>
            <sz val="9"/>
            <color indexed="81"/>
            <rFont val="Tahoma"/>
            <family val="2"/>
          </rPr>
          <t>YULIED.PENARANDA:</t>
        </r>
        <r>
          <rPr>
            <sz val="9"/>
            <color indexed="81"/>
            <rFont val="Tahoma"/>
            <family val="2"/>
          </rPr>
          <t xml:space="preserve">
Corresponde a la información en firme de cada vigencia fiscal.</t>
        </r>
      </text>
    </comment>
    <comment ref="ANQ7" authorId="0" shapeId="0" xr:uid="{9859DCE0-5098-4411-A78B-7CFD9FBF1EA3}">
      <text>
        <r>
          <rPr>
            <b/>
            <sz val="9"/>
            <color indexed="81"/>
            <rFont val="Tahoma"/>
            <family val="2"/>
          </rPr>
          <t>YULIED.PENARANDA:</t>
        </r>
        <r>
          <rPr>
            <sz val="9"/>
            <color indexed="81"/>
            <rFont val="Tahoma"/>
            <family val="2"/>
          </rPr>
          <t xml:space="preserve">
Corresponde a la información en firme de cada vigencia fiscal.</t>
        </r>
      </text>
    </comment>
    <comment ref="ANY7" authorId="0" shapeId="0" xr:uid="{729F83F1-7F32-40B4-8A7A-20DB21764ED9}">
      <text>
        <r>
          <rPr>
            <b/>
            <sz val="9"/>
            <color indexed="81"/>
            <rFont val="Tahoma"/>
            <family val="2"/>
          </rPr>
          <t>YULIED.PENARANDA:</t>
        </r>
        <r>
          <rPr>
            <sz val="9"/>
            <color indexed="81"/>
            <rFont val="Tahoma"/>
            <family val="2"/>
          </rPr>
          <t xml:space="preserve">
Corresponde a la información en firme de cada vigencia fiscal.</t>
        </r>
      </text>
    </comment>
    <comment ref="AOG7" authorId="0" shapeId="0" xr:uid="{86B17E13-46B1-4607-AB5B-8BA40937E85E}">
      <text>
        <r>
          <rPr>
            <b/>
            <sz val="9"/>
            <color indexed="81"/>
            <rFont val="Tahoma"/>
            <family val="2"/>
          </rPr>
          <t>YULIED.PENARANDA:</t>
        </r>
        <r>
          <rPr>
            <sz val="9"/>
            <color indexed="81"/>
            <rFont val="Tahoma"/>
            <family val="2"/>
          </rPr>
          <t xml:space="preserve">
Corresponde a la información en firme de cada vigencia fiscal.</t>
        </r>
      </text>
    </comment>
    <comment ref="AOO7" authorId="0" shapeId="0" xr:uid="{EB5862DF-A00F-4A08-9433-2BC5C19E9E4E}">
      <text>
        <r>
          <rPr>
            <b/>
            <sz val="9"/>
            <color indexed="81"/>
            <rFont val="Tahoma"/>
            <family val="2"/>
          </rPr>
          <t>YULIED.PENARANDA:</t>
        </r>
        <r>
          <rPr>
            <sz val="9"/>
            <color indexed="81"/>
            <rFont val="Tahoma"/>
            <family val="2"/>
          </rPr>
          <t xml:space="preserve">
Corresponde a la información en firme de cada vigencia fiscal.</t>
        </r>
      </text>
    </comment>
    <comment ref="AOW7" authorId="0" shapeId="0" xr:uid="{CCFD5012-4943-4393-8549-208752BFCCD7}">
      <text>
        <r>
          <rPr>
            <b/>
            <sz val="9"/>
            <color indexed="81"/>
            <rFont val="Tahoma"/>
            <family val="2"/>
          </rPr>
          <t>YULIED.PENARANDA:</t>
        </r>
        <r>
          <rPr>
            <sz val="9"/>
            <color indexed="81"/>
            <rFont val="Tahoma"/>
            <family val="2"/>
          </rPr>
          <t xml:space="preserve">
Corresponde a la información en firme de cada vigencia fiscal.</t>
        </r>
      </text>
    </comment>
    <comment ref="APE7" authorId="0" shapeId="0" xr:uid="{5D039FA7-B726-4A99-B094-B22293F596A4}">
      <text>
        <r>
          <rPr>
            <b/>
            <sz val="9"/>
            <color indexed="81"/>
            <rFont val="Tahoma"/>
            <family val="2"/>
          </rPr>
          <t>YULIED.PENARANDA:</t>
        </r>
        <r>
          <rPr>
            <sz val="9"/>
            <color indexed="81"/>
            <rFont val="Tahoma"/>
            <family val="2"/>
          </rPr>
          <t xml:space="preserve">
Corresponde a la información en firme de cada vigencia fiscal.</t>
        </r>
      </text>
    </comment>
    <comment ref="APM7" authorId="0" shapeId="0" xr:uid="{652B0EBF-2E73-4F73-90CF-14BF3A6866C7}">
      <text>
        <r>
          <rPr>
            <b/>
            <sz val="9"/>
            <color indexed="81"/>
            <rFont val="Tahoma"/>
            <family val="2"/>
          </rPr>
          <t>YULIED.PENARANDA:</t>
        </r>
        <r>
          <rPr>
            <sz val="9"/>
            <color indexed="81"/>
            <rFont val="Tahoma"/>
            <family val="2"/>
          </rPr>
          <t xml:space="preserve">
Corresponde a la información en firme de cada vigencia fiscal.</t>
        </r>
      </text>
    </comment>
    <comment ref="APU7" authorId="0" shapeId="0" xr:uid="{9F239F35-987C-41E4-AFFD-4951BBD6D4E0}">
      <text>
        <r>
          <rPr>
            <b/>
            <sz val="9"/>
            <color indexed="81"/>
            <rFont val="Tahoma"/>
            <family val="2"/>
          </rPr>
          <t>YULIED.PENARANDA:</t>
        </r>
        <r>
          <rPr>
            <sz val="9"/>
            <color indexed="81"/>
            <rFont val="Tahoma"/>
            <family val="2"/>
          </rPr>
          <t xml:space="preserve">
Corresponde a la información en firme de cada vigencia fiscal.</t>
        </r>
      </text>
    </comment>
    <comment ref="AQC7" authorId="0" shapeId="0" xr:uid="{1E893186-E11A-410B-B556-E25F3AE761A5}">
      <text>
        <r>
          <rPr>
            <b/>
            <sz val="9"/>
            <color indexed="81"/>
            <rFont val="Tahoma"/>
            <family val="2"/>
          </rPr>
          <t>YULIED.PENARANDA:</t>
        </r>
        <r>
          <rPr>
            <sz val="9"/>
            <color indexed="81"/>
            <rFont val="Tahoma"/>
            <family val="2"/>
          </rPr>
          <t xml:space="preserve">
Corresponde a la información en firme de cada vigencia fiscal.</t>
        </r>
      </text>
    </comment>
    <comment ref="AQK7" authorId="0" shapeId="0" xr:uid="{EDD851A3-D9E2-4EA8-8A83-FDCC9B9FA6A9}">
      <text>
        <r>
          <rPr>
            <b/>
            <sz val="9"/>
            <color indexed="81"/>
            <rFont val="Tahoma"/>
            <family val="2"/>
          </rPr>
          <t>YULIED.PENARANDA:</t>
        </r>
        <r>
          <rPr>
            <sz val="9"/>
            <color indexed="81"/>
            <rFont val="Tahoma"/>
            <family val="2"/>
          </rPr>
          <t xml:space="preserve">
Corresponde a la información en firme de cada vigencia fiscal.</t>
        </r>
      </text>
    </comment>
    <comment ref="AQS7" authorId="0" shapeId="0" xr:uid="{C093B0CC-149F-4881-9A97-8B0411EA7287}">
      <text>
        <r>
          <rPr>
            <b/>
            <sz val="9"/>
            <color indexed="81"/>
            <rFont val="Tahoma"/>
            <family val="2"/>
          </rPr>
          <t>YULIED.PENARANDA:</t>
        </r>
        <r>
          <rPr>
            <sz val="9"/>
            <color indexed="81"/>
            <rFont val="Tahoma"/>
            <family val="2"/>
          </rPr>
          <t xml:space="preserve">
Corresponde a la información en firme de cada vigencia fiscal.</t>
        </r>
      </text>
    </comment>
    <comment ref="ARA7" authorId="0" shapeId="0" xr:uid="{E5AB87C2-BEB7-445C-B299-9386C18A1228}">
      <text>
        <r>
          <rPr>
            <b/>
            <sz val="9"/>
            <color indexed="81"/>
            <rFont val="Tahoma"/>
            <family val="2"/>
          </rPr>
          <t>YULIED.PENARANDA:</t>
        </r>
        <r>
          <rPr>
            <sz val="9"/>
            <color indexed="81"/>
            <rFont val="Tahoma"/>
            <family val="2"/>
          </rPr>
          <t xml:space="preserve">
Corresponde a la información en firme de cada vigencia fiscal.</t>
        </r>
      </text>
    </comment>
    <comment ref="ARI7" authorId="0" shapeId="0" xr:uid="{88BD015F-E6AC-4C8D-B8EC-876D19AB4B10}">
      <text>
        <r>
          <rPr>
            <b/>
            <sz val="9"/>
            <color indexed="81"/>
            <rFont val="Tahoma"/>
            <family val="2"/>
          </rPr>
          <t>YULIED.PENARANDA:</t>
        </r>
        <r>
          <rPr>
            <sz val="9"/>
            <color indexed="81"/>
            <rFont val="Tahoma"/>
            <family val="2"/>
          </rPr>
          <t xml:space="preserve">
Corresponde a la información en firme de cada vigencia fiscal.</t>
        </r>
      </text>
    </comment>
    <comment ref="ARQ7" authorId="0" shapeId="0" xr:uid="{AC8A3E70-AC01-48B8-8FCC-D35B9403C171}">
      <text>
        <r>
          <rPr>
            <b/>
            <sz val="9"/>
            <color indexed="81"/>
            <rFont val="Tahoma"/>
            <family val="2"/>
          </rPr>
          <t>YULIED.PENARANDA:</t>
        </r>
        <r>
          <rPr>
            <sz val="9"/>
            <color indexed="81"/>
            <rFont val="Tahoma"/>
            <family val="2"/>
          </rPr>
          <t xml:space="preserve">
Corresponde a la información en firme de cada vigencia fiscal.</t>
        </r>
      </text>
    </comment>
    <comment ref="ARY7" authorId="0" shapeId="0" xr:uid="{B3779E49-3445-4967-805B-03BFF0485132}">
      <text>
        <r>
          <rPr>
            <b/>
            <sz val="9"/>
            <color indexed="81"/>
            <rFont val="Tahoma"/>
            <family val="2"/>
          </rPr>
          <t>YULIED.PENARANDA:</t>
        </r>
        <r>
          <rPr>
            <sz val="9"/>
            <color indexed="81"/>
            <rFont val="Tahoma"/>
            <family val="2"/>
          </rPr>
          <t xml:space="preserve">
Corresponde a la información en firme de cada vigencia fiscal.</t>
        </r>
      </text>
    </comment>
    <comment ref="ASG7" authorId="0" shapeId="0" xr:uid="{3E387FEF-44EE-46B5-94DB-666519BA14F0}">
      <text>
        <r>
          <rPr>
            <b/>
            <sz val="9"/>
            <color indexed="81"/>
            <rFont val="Tahoma"/>
            <family val="2"/>
          </rPr>
          <t>YULIED.PENARANDA:</t>
        </r>
        <r>
          <rPr>
            <sz val="9"/>
            <color indexed="81"/>
            <rFont val="Tahoma"/>
            <family val="2"/>
          </rPr>
          <t xml:space="preserve">
Corresponde a la información en firme de cada vigencia fiscal.</t>
        </r>
      </text>
    </comment>
    <comment ref="ASO7" authorId="0" shapeId="0" xr:uid="{B53D7727-71C9-48C3-A2CA-91CFDAECDE75}">
      <text>
        <r>
          <rPr>
            <b/>
            <sz val="9"/>
            <color indexed="81"/>
            <rFont val="Tahoma"/>
            <family val="2"/>
          </rPr>
          <t>YULIED.PENARANDA:</t>
        </r>
        <r>
          <rPr>
            <sz val="9"/>
            <color indexed="81"/>
            <rFont val="Tahoma"/>
            <family val="2"/>
          </rPr>
          <t xml:space="preserve">
Corresponde a la información en firme de cada vigencia fiscal.</t>
        </r>
      </text>
    </comment>
    <comment ref="ASW7" authorId="0" shapeId="0" xr:uid="{9B60D94E-0F8C-4F15-84AF-635BA3067FA3}">
      <text>
        <r>
          <rPr>
            <b/>
            <sz val="9"/>
            <color indexed="81"/>
            <rFont val="Tahoma"/>
            <family val="2"/>
          </rPr>
          <t>YULIED.PENARANDA:</t>
        </r>
        <r>
          <rPr>
            <sz val="9"/>
            <color indexed="81"/>
            <rFont val="Tahoma"/>
            <family val="2"/>
          </rPr>
          <t xml:space="preserve">
Corresponde a la información en firme de cada vigencia fiscal.</t>
        </r>
      </text>
    </comment>
    <comment ref="ATE7" authorId="0" shapeId="0" xr:uid="{2B10D0B3-B63C-4D98-9273-34877ABC32A4}">
      <text>
        <r>
          <rPr>
            <b/>
            <sz val="9"/>
            <color indexed="81"/>
            <rFont val="Tahoma"/>
            <family val="2"/>
          </rPr>
          <t>YULIED.PENARANDA:</t>
        </r>
        <r>
          <rPr>
            <sz val="9"/>
            <color indexed="81"/>
            <rFont val="Tahoma"/>
            <family val="2"/>
          </rPr>
          <t xml:space="preserve">
Corresponde a la información en firme de cada vigencia fiscal.</t>
        </r>
      </text>
    </comment>
    <comment ref="ATM7" authorId="0" shapeId="0" xr:uid="{C9F951E6-F3D3-47F9-9DA2-6D8F854B93A5}">
      <text>
        <r>
          <rPr>
            <b/>
            <sz val="9"/>
            <color indexed="81"/>
            <rFont val="Tahoma"/>
            <family val="2"/>
          </rPr>
          <t>YULIED.PENARANDA:</t>
        </r>
        <r>
          <rPr>
            <sz val="9"/>
            <color indexed="81"/>
            <rFont val="Tahoma"/>
            <family val="2"/>
          </rPr>
          <t xml:space="preserve">
Corresponde a la información en firme de cada vigencia fiscal.</t>
        </r>
      </text>
    </comment>
    <comment ref="ATU7" authorId="0" shapeId="0" xr:uid="{8F779D4A-4FF4-476B-BE49-63299AB35E06}">
      <text>
        <r>
          <rPr>
            <b/>
            <sz val="9"/>
            <color indexed="81"/>
            <rFont val="Tahoma"/>
            <family val="2"/>
          </rPr>
          <t>YULIED.PENARANDA:</t>
        </r>
        <r>
          <rPr>
            <sz val="9"/>
            <color indexed="81"/>
            <rFont val="Tahoma"/>
            <family val="2"/>
          </rPr>
          <t xml:space="preserve">
Corresponde a la información en firme de cada vigencia fiscal.</t>
        </r>
      </text>
    </comment>
    <comment ref="AUC7" authorId="0" shapeId="0" xr:uid="{07B3ACB4-C64D-4653-8D1B-2E90B56588CB}">
      <text>
        <r>
          <rPr>
            <b/>
            <sz val="9"/>
            <color indexed="81"/>
            <rFont val="Tahoma"/>
            <family val="2"/>
          </rPr>
          <t>YULIED.PENARANDA:</t>
        </r>
        <r>
          <rPr>
            <sz val="9"/>
            <color indexed="81"/>
            <rFont val="Tahoma"/>
            <family val="2"/>
          </rPr>
          <t xml:space="preserve">
Corresponde a la información en firme de cada vigencia fiscal.</t>
        </r>
      </text>
    </comment>
    <comment ref="AUK7" authorId="0" shapeId="0" xr:uid="{22041B62-8924-43D3-AA9B-80FEB43FB3E8}">
      <text>
        <r>
          <rPr>
            <b/>
            <sz val="9"/>
            <color indexed="81"/>
            <rFont val="Tahoma"/>
            <family val="2"/>
          </rPr>
          <t>YULIED.PENARANDA:</t>
        </r>
        <r>
          <rPr>
            <sz val="9"/>
            <color indexed="81"/>
            <rFont val="Tahoma"/>
            <family val="2"/>
          </rPr>
          <t xml:space="preserve">
Corresponde a la información en firme de cada vigencia fiscal.</t>
        </r>
      </text>
    </comment>
    <comment ref="AUS7" authorId="0" shapeId="0" xr:uid="{4158F101-2A9F-4AFF-A9F8-268C35B1CF66}">
      <text>
        <r>
          <rPr>
            <b/>
            <sz val="9"/>
            <color indexed="81"/>
            <rFont val="Tahoma"/>
            <family val="2"/>
          </rPr>
          <t>YULIED.PENARANDA:</t>
        </r>
        <r>
          <rPr>
            <sz val="9"/>
            <color indexed="81"/>
            <rFont val="Tahoma"/>
            <family val="2"/>
          </rPr>
          <t xml:space="preserve">
Corresponde a la información en firme de cada vigencia fiscal.</t>
        </r>
      </text>
    </comment>
    <comment ref="AVA7" authorId="0" shapeId="0" xr:uid="{7EFAC00C-D800-442C-9ADE-64E79BADF4E8}">
      <text>
        <r>
          <rPr>
            <b/>
            <sz val="9"/>
            <color indexed="81"/>
            <rFont val="Tahoma"/>
            <family val="2"/>
          </rPr>
          <t>YULIED.PENARANDA:</t>
        </r>
        <r>
          <rPr>
            <sz val="9"/>
            <color indexed="81"/>
            <rFont val="Tahoma"/>
            <family val="2"/>
          </rPr>
          <t xml:space="preserve">
Corresponde a la información en firme de cada vigencia fiscal.</t>
        </r>
      </text>
    </comment>
    <comment ref="AVI7" authorId="0" shapeId="0" xr:uid="{34FCB8CD-6978-4F8C-8798-65BA5F4B022F}">
      <text>
        <r>
          <rPr>
            <b/>
            <sz val="9"/>
            <color indexed="81"/>
            <rFont val="Tahoma"/>
            <family val="2"/>
          </rPr>
          <t>YULIED.PENARANDA:</t>
        </r>
        <r>
          <rPr>
            <sz val="9"/>
            <color indexed="81"/>
            <rFont val="Tahoma"/>
            <family val="2"/>
          </rPr>
          <t xml:space="preserve">
Corresponde a la información en firme de cada vigencia fiscal.</t>
        </r>
      </text>
    </comment>
    <comment ref="AVQ7" authorId="0" shapeId="0" xr:uid="{E7C9E056-3EC2-4F8F-9B5C-7D5E1DEA5AF5}">
      <text>
        <r>
          <rPr>
            <b/>
            <sz val="9"/>
            <color indexed="81"/>
            <rFont val="Tahoma"/>
            <family val="2"/>
          </rPr>
          <t>YULIED.PENARANDA:</t>
        </r>
        <r>
          <rPr>
            <sz val="9"/>
            <color indexed="81"/>
            <rFont val="Tahoma"/>
            <family val="2"/>
          </rPr>
          <t xml:space="preserve">
Corresponde a la información en firme de cada vigencia fiscal.</t>
        </r>
      </text>
    </comment>
    <comment ref="AVY7" authorId="0" shapeId="0" xr:uid="{225BA899-9062-4EDD-A59B-FD9D6C23A96C}">
      <text>
        <r>
          <rPr>
            <b/>
            <sz val="9"/>
            <color indexed="81"/>
            <rFont val="Tahoma"/>
            <family val="2"/>
          </rPr>
          <t>YULIED.PENARANDA:</t>
        </r>
        <r>
          <rPr>
            <sz val="9"/>
            <color indexed="81"/>
            <rFont val="Tahoma"/>
            <family val="2"/>
          </rPr>
          <t xml:space="preserve">
Corresponde a la información en firme de cada vigencia fiscal.</t>
        </r>
      </text>
    </comment>
    <comment ref="AWG7" authorId="0" shapeId="0" xr:uid="{E1B30423-55B8-4EC8-BBE2-9D2217719B1B}">
      <text>
        <r>
          <rPr>
            <b/>
            <sz val="9"/>
            <color indexed="81"/>
            <rFont val="Tahoma"/>
            <family val="2"/>
          </rPr>
          <t>YULIED.PENARANDA:</t>
        </r>
        <r>
          <rPr>
            <sz val="9"/>
            <color indexed="81"/>
            <rFont val="Tahoma"/>
            <family val="2"/>
          </rPr>
          <t xml:space="preserve">
Corresponde a la información en firme de cada vigencia fiscal.</t>
        </r>
      </text>
    </comment>
    <comment ref="AWO7" authorId="0" shapeId="0" xr:uid="{84A4262B-ECF9-4850-8976-71318161C301}">
      <text>
        <r>
          <rPr>
            <b/>
            <sz val="9"/>
            <color indexed="81"/>
            <rFont val="Tahoma"/>
            <family val="2"/>
          </rPr>
          <t>YULIED.PENARANDA:</t>
        </r>
        <r>
          <rPr>
            <sz val="9"/>
            <color indexed="81"/>
            <rFont val="Tahoma"/>
            <family val="2"/>
          </rPr>
          <t xml:space="preserve">
Corresponde a la información en firme de cada vigencia fiscal.</t>
        </r>
      </text>
    </comment>
    <comment ref="AWW7" authorId="0" shapeId="0" xr:uid="{640E16C8-C8CA-4F2F-BF04-6DEBC59A9D86}">
      <text>
        <r>
          <rPr>
            <b/>
            <sz val="9"/>
            <color indexed="81"/>
            <rFont val="Tahoma"/>
            <family val="2"/>
          </rPr>
          <t>YULIED.PENARANDA:</t>
        </r>
        <r>
          <rPr>
            <sz val="9"/>
            <color indexed="81"/>
            <rFont val="Tahoma"/>
            <family val="2"/>
          </rPr>
          <t xml:space="preserve">
Corresponde a la información en firme de cada vigencia fiscal.</t>
        </r>
      </text>
    </comment>
    <comment ref="AXE7" authorId="0" shapeId="0" xr:uid="{06DC90EF-B495-4E1F-94BD-033CBFEDCDC0}">
      <text>
        <r>
          <rPr>
            <b/>
            <sz val="9"/>
            <color indexed="81"/>
            <rFont val="Tahoma"/>
            <family val="2"/>
          </rPr>
          <t>YULIED.PENARANDA:</t>
        </r>
        <r>
          <rPr>
            <sz val="9"/>
            <color indexed="81"/>
            <rFont val="Tahoma"/>
            <family val="2"/>
          </rPr>
          <t xml:space="preserve">
Corresponde a la información en firme de cada vigencia fiscal.</t>
        </r>
      </text>
    </comment>
    <comment ref="AXM7" authorId="0" shapeId="0" xr:uid="{7BA735D0-7B08-4B2B-A799-1D2FD0D1E63A}">
      <text>
        <r>
          <rPr>
            <b/>
            <sz val="9"/>
            <color indexed="81"/>
            <rFont val="Tahoma"/>
            <family val="2"/>
          </rPr>
          <t>YULIED.PENARANDA:</t>
        </r>
        <r>
          <rPr>
            <sz val="9"/>
            <color indexed="81"/>
            <rFont val="Tahoma"/>
            <family val="2"/>
          </rPr>
          <t xml:space="preserve">
Corresponde a la información en firme de cada vigencia fiscal.</t>
        </r>
      </text>
    </comment>
    <comment ref="AXU7" authorId="0" shapeId="0" xr:uid="{DB5C327F-4285-4BF3-B729-F4A8C8797DA6}">
      <text>
        <r>
          <rPr>
            <b/>
            <sz val="9"/>
            <color indexed="81"/>
            <rFont val="Tahoma"/>
            <family val="2"/>
          </rPr>
          <t>YULIED.PENARANDA:</t>
        </r>
        <r>
          <rPr>
            <sz val="9"/>
            <color indexed="81"/>
            <rFont val="Tahoma"/>
            <family val="2"/>
          </rPr>
          <t xml:space="preserve">
Corresponde a la información en firme de cada vigencia fiscal.</t>
        </r>
      </text>
    </comment>
    <comment ref="AYC7" authorId="0" shapeId="0" xr:uid="{77C200CE-797A-467C-A654-ED5790678BF2}">
      <text>
        <r>
          <rPr>
            <b/>
            <sz val="9"/>
            <color indexed="81"/>
            <rFont val="Tahoma"/>
            <family val="2"/>
          </rPr>
          <t>YULIED.PENARANDA:</t>
        </r>
        <r>
          <rPr>
            <sz val="9"/>
            <color indexed="81"/>
            <rFont val="Tahoma"/>
            <family val="2"/>
          </rPr>
          <t xml:space="preserve">
Corresponde a la información en firme de cada vigencia fiscal.</t>
        </r>
      </text>
    </comment>
    <comment ref="AYK7" authorId="0" shapeId="0" xr:uid="{44630DA2-A7EE-4F28-A7CB-13CCBE8D4B75}">
      <text>
        <r>
          <rPr>
            <b/>
            <sz val="9"/>
            <color indexed="81"/>
            <rFont val="Tahoma"/>
            <family val="2"/>
          </rPr>
          <t>YULIED.PENARANDA:</t>
        </r>
        <r>
          <rPr>
            <sz val="9"/>
            <color indexed="81"/>
            <rFont val="Tahoma"/>
            <family val="2"/>
          </rPr>
          <t xml:space="preserve">
Corresponde a la información en firme de cada vigencia fiscal.</t>
        </r>
      </text>
    </comment>
    <comment ref="AYS7" authorId="0" shapeId="0" xr:uid="{CFD1B973-F8DD-485E-80E4-61D1E281853F}">
      <text>
        <r>
          <rPr>
            <b/>
            <sz val="9"/>
            <color indexed="81"/>
            <rFont val="Tahoma"/>
            <family val="2"/>
          </rPr>
          <t>YULIED.PENARANDA:</t>
        </r>
        <r>
          <rPr>
            <sz val="9"/>
            <color indexed="81"/>
            <rFont val="Tahoma"/>
            <family val="2"/>
          </rPr>
          <t xml:space="preserve">
Corresponde a la información en firme de cada vigencia fiscal.</t>
        </r>
      </text>
    </comment>
    <comment ref="AZA7" authorId="0" shapeId="0" xr:uid="{47B1829D-615C-4194-B133-8BECEA13601D}">
      <text>
        <r>
          <rPr>
            <b/>
            <sz val="9"/>
            <color indexed="81"/>
            <rFont val="Tahoma"/>
            <family val="2"/>
          </rPr>
          <t>YULIED.PENARANDA:</t>
        </r>
        <r>
          <rPr>
            <sz val="9"/>
            <color indexed="81"/>
            <rFont val="Tahoma"/>
            <family val="2"/>
          </rPr>
          <t xml:space="preserve">
Corresponde a la información en firme de cada vigencia fiscal.</t>
        </r>
      </text>
    </comment>
    <comment ref="AZI7" authorId="0" shapeId="0" xr:uid="{FDA32849-F41B-4B48-A0AA-F1193C0173C0}">
      <text>
        <r>
          <rPr>
            <b/>
            <sz val="9"/>
            <color indexed="81"/>
            <rFont val="Tahoma"/>
            <family val="2"/>
          </rPr>
          <t>YULIED.PENARANDA:</t>
        </r>
        <r>
          <rPr>
            <sz val="9"/>
            <color indexed="81"/>
            <rFont val="Tahoma"/>
            <family val="2"/>
          </rPr>
          <t xml:space="preserve">
Corresponde a la información en firme de cada vigencia fiscal.</t>
        </r>
      </text>
    </comment>
    <comment ref="AZQ7" authorId="0" shapeId="0" xr:uid="{CD66BFA3-A1A3-47B1-95FC-930F229C5D86}">
      <text>
        <r>
          <rPr>
            <b/>
            <sz val="9"/>
            <color indexed="81"/>
            <rFont val="Tahoma"/>
            <family val="2"/>
          </rPr>
          <t>YULIED.PENARANDA:</t>
        </r>
        <r>
          <rPr>
            <sz val="9"/>
            <color indexed="81"/>
            <rFont val="Tahoma"/>
            <family val="2"/>
          </rPr>
          <t xml:space="preserve">
Corresponde a la información en firme de cada vigencia fiscal.</t>
        </r>
      </text>
    </comment>
    <comment ref="AZY7" authorId="0" shapeId="0" xr:uid="{651AA110-987F-4E80-AEF5-DCF3E4117B51}">
      <text>
        <r>
          <rPr>
            <b/>
            <sz val="9"/>
            <color indexed="81"/>
            <rFont val="Tahoma"/>
            <family val="2"/>
          </rPr>
          <t>YULIED.PENARANDA:</t>
        </r>
        <r>
          <rPr>
            <sz val="9"/>
            <color indexed="81"/>
            <rFont val="Tahoma"/>
            <family val="2"/>
          </rPr>
          <t xml:space="preserve">
Corresponde a la información en firme de cada vigencia fiscal.</t>
        </r>
      </text>
    </comment>
    <comment ref="BAG7" authorId="0" shapeId="0" xr:uid="{C1998923-2DCC-4BB0-8B47-44473DDD64A9}">
      <text>
        <r>
          <rPr>
            <b/>
            <sz val="9"/>
            <color indexed="81"/>
            <rFont val="Tahoma"/>
            <family val="2"/>
          </rPr>
          <t>YULIED.PENARANDA:</t>
        </r>
        <r>
          <rPr>
            <sz val="9"/>
            <color indexed="81"/>
            <rFont val="Tahoma"/>
            <family val="2"/>
          </rPr>
          <t xml:space="preserve">
Corresponde a la información en firme de cada vigencia fiscal.</t>
        </r>
      </text>
    </comment>
    <comment ref="BAO7" authorId="0" shapeId="0" xr:uid="{DE53B73C-97A9-4D9A-9D08-178BC103C847}">
      <text>
        <r>
          <rPr>
            <b/>
            <sz val="9"/>
            <color indexed="81"/>
            <rFont val="Tahoma"/>
            <family val="2"/>
          </rPr>
          <t>YULIED.PENARANDA:</t>
        </r>
        <r>
          <rPr>
            <sz val="9"/>
            <color indexed="81"/>
            <rFont val="Tahoma"/>
            <family val="2"/>
          </rPr>
          <t xml:space="preserve">
Corresponde a la información en firme de cada vigencia fiscal.</t>
        </r>
      </text>
    </comment>
    <comment ref="BAW7" authorId="0" shapeId="0" xr:uid="{6D6C9CF5-84EE-4116-B165-EDFA2AB5A2D4}">
      <text>
        <r>
          <rPr>
            <b/>
            <sz val="9"/>
            <color indexed="81"/>
            <rFont val="Tahoma"/>
            <family val="2"/>
          </rPr>
          <t>YULIED.PENARANDA:</t>
        </r>
        <r>
          <rPr>
            <sz val="9"/>
            <color indexed="81"/>
            <rFont val="Tahoma"/>
            <family val="2"/>
          </rPr>
          <t xml:space="preserve">
Corresponde a la información en firme de cada vigencia fiscal.</t>
        </r>
      </text>
    </comment>
    <comment ref="BBE7" authorId="0" shapeId="0" xr:uid="{8670608A-875D-4BF9-B26D-D345803BC0C2}">
      <text>
        <r>
          <rPr>
            <b/>
            <sz val="9"/>
            <color indexed="81"/>
            <rFont val="Tahoma"/>
            <family val="2"/>
          </rPr>
          <t>YULIED.PENARANDA:</t>
        </r>
        <r>
          <rPr>
            <sz val="9"/>
            <color indexed="81"/>
            <rFont val="Tahoma"/>
            <family val="2"/>
          </rPr>
          <t xml:space="preserve">
Corresponde a la información en firme de cada vigencia fiscal.</t>
        </r>
      </text>
    </comment>
    <comment ref="BBM7" authorId="0" shapeId="0" xr:uid="{7A2076E5-CB2C-4E82-AA46-D5A61E48529F}">
      <text>
        <r>
          <rPr>
            <b/>
            <sz val="9"/>
            <color indexed="81"/>
            <rFont val="Tahoma"/>
            <family val="2"/>
          </rPr>
          <t>YULIED.PENARANDA:</t>
        </r>
        <r>
          <rPr>
            <sz val="9"/>
            <color indexed="81"/>
            <rFont val="Tahoma"/>
            <family val="2"/>
          </rPr>
          <t xml:space="preserve">
Corresponde a la información en firme de cada vigencia fiscal.</t>
        </r>
      </text>
    </comment>
    <comment ref="BBU7" authorId="0" shapeId="0" xr:uid="{98E458B1-EF08-4924-A81C-A60D6A56EA33}">
      <text>
        <r>
          <rPr>
            <b/>
            <sz val="9"/>
            <color indexed="81"/>
            <rFont val="Tahoma"/>
            <family val="2"/>
          </rPr>
          <t>YULIED.PENARANDA:</t>
        </r>
        <r>
          <rPr>
            <sz val="9"/>
            <color indexed="81"/>
            <rFont val="Tahoma"/>
            <family val="2"/>
          </rPr>
          <t xml:space="preserve">
Corresponde a la información en firme de cada vigencia fiscal.</t>
        </r>
      </text>
    </comment>
    <comment ref="BCC7" authorId="0" shapeId="0" xr:uid="{673E6917-11AF-4BCE-AFAA-342D54894D64}">
      <text>
        <r>
          <rPr>
            <b/>
            <sz val="9"/>
            <color indexed="81"/>
            <rFont val="Tahoma"/>
            <family val="2"/>
          </rPr>
          <t>YULIED.PENARANDA:</t>
        </r>
        <r>
          <rPr>
            <sz val="9"/>
            <color indexed="81"/>
            <rFont val="Tahoma"/>
            <family val="2"/>
          </rPr>
          <t xml:space="preserve">
Corresponde a la información en firme de cada vigencia fiscal.</t>
        </r>
      </text>
    </comment>
    <comment ref="BCK7" authorId="0" shapeId="0" xr:uid="{185B6E24-FC78-496D-AAB3-AEE0FF2599FC}">
      <text>
        <r>
          <rPr>
            <b/>
            <sz val="9"/>
            <color indexed="81"/>
            <rFont val="Tahoma"/>
            <family val="2"/>
          </rPr>
          <t>YULIED.PENARANDA:</t>
        </r>
        <r>
          <rPr>
            <sz val="9"/>
            <color indexed="81"/>
            <rFont val="Tahoma"/>
            <family val="2"/>
          </rPr>
          <t xml:space="preserve">
Corresponde a la información en firme de cada vigencia fiscal.</t>
        </r>
      </text>
    </comment>
    <comment ref="BCS7" authorId="0" shapeId="0" xr:uid="{23D5F95B-ECB0-4904-BEED-3218FE7906AA}">
      <text>
        <r>
          <rPr>
            <b/>
            <sz val="9"/>
            <color indexed="81"/>
            <rFont val="Tahoma"/>
            <family val="2"/>
          </rPr>
          <t>YULIED.PENARANDA:</t>
        </r>
        <r>
          <rPr>
            <sz val="9"/>
            <color indexed="81"/>
            <rFont val="Tahoma"/>
            <family val="2"/>
          </rPr>
          <t xml:space="preserve">
Corresponde a la información en firme de cada vigencia fiscal.</t>
        </r>
      </text>
    </comment>
    <comment ref="BDA7" authorId="0" shapeId="0" xr:uid="{C13EFFC8-8E67-4394-9E96-1DCBE04BFFCE}">
      <text>
        <r>
          <rPr>
            <b/>
            <sz val="9"/>
            <color indexed="81"/>
            <rFont val="Tahoma"/>
            <family val="2"/>
          </rPr>
          <t>YULIED.PENARANDA:</t>
        </r>
        <r>
          <rPr>
            <sz val="9"/>
            <color indexed="81"/>
            <rFont val="Tahoma"/>
            <family val="2"/>
          </rPr>
          <t xml:space="preserve">
Corresponde a la información en firme de cada vigencia fiscal.</t>
        </r>
      </text>
    </comment>
    <comment ref="BDI7" authorId="0" shapeId="0" xr:uid="{40597664-2F9E-455D-9568-865F0A39972B}">
      <text>
        <r>
          <rPr>
            <b/>
            <sz val="9"/>
            <color indexed="81"/>
            <rFont val="Tahoma"/>
            <family val="2"/>
          </rPr>
          <t>YULIED.PENARANDA:</t>
        </r>
        <r>
          <rPr>
            <sz val="9"/>
            <color indexed="81"/>
            <rFont val="Tahoma"/>
            <family val="2"/>
          </rPr>
          <t xml:space="preserve">
Corresponde a la información en firme de cada vigencia fiscal.</t>
        </r>
      </text>
    </comment>
    <comment ref="BDQ7" authorId="0" shapeId="0" xr:uid="{0984BC54-3504-4282-A060-D2A05A509CC2}">
      <text>
        <r>
          <rPr>
            <b/>
            <sz val="9"/>
            <color indexed="81"/>
            <rFont val="Tahoma"/>
            <family val="2"/>
          </rPr>
          <t>YULIED.PENARANDA:</t>
        </r>
        <r>
          <rPr>
            <sz val="9"/>
            <color indexed="81"/>
            <rFont val="Tahoma"/>
            <family val="2"/>
          </rPr>
          <t xml:space="preserve">
Corresponde a la información en firme de cada vigencia fiscal.</t>
        </r>
      </text>
    </comment>
    <comment ref="BDY7" authorId="0" shapeId="0" xr:uid="{5CE37881-EB6A-4316-B37B-55E66B4D4B3F}">
      <text>
        <r>
          <rPr>
            <b/>
            <sz val="9"/>
            <color indexed="81"/>
            <rFont val="Tahoma"/>
            <family val="2"/>
          </rPr>
          <t>YULIED.PENARANDA:</t>
        </r>
        <r>
          <rPr>
            <sz val="9"/>
            <color indexed="81"/>
            <rFont val="Tahoma"/>
            <family val="2"/>
          </rPr>
          <t xml:space="preserve">
Corresponde a la información en firme de cada vigencia fiscal.</t>
        </r>
      </text>
    </comment>
    <comment ref="BEG7" authorId="0" shapeId="0" xr:uid="{26CC46C2-4344-48DD-9765-DC16788B7332}">
      <text>
        <r>
          <rPr>
            <b/>
            <sz val="9"/>
            <color indexed="81"/>
            <rFont val="Tahoma"/>
            <family val="2"/>
          </rPr>
          <t>YULIED.PENARANDA:</t>
        </r>
        <r>
          <rPr>
            <sz val="9"/>
            <color indexed="81"/>
            <rFont val="Tahoma"/>
            <family val="2"/>
          </rPr>
          <t xml:space="preserve">
Corresponde a la información en firme de cada vigencia fiscal.</t>
        </r>
      </text>
    </comment>
    <comment ref="BEO7" authorId="0" shapeId="0" xr:uid="{818A1B96-19A4-44CD-BAE8-C1A40E40FFA4}">
      <text>
        <r>
          <rPr>
            <b/>
            <sz val="9"/>
            <color indexed="81"/>
            <rFont val="Tahoma"/>
            <family val="2"/>
          </rPr>
          <t>YULIED.PENARANDA:</t>
        </r>
        <r>
          <rPr>
            <sz val="9"/>
            <color indexed="81"/>
            <rFont val="Tahoma"/>
            <family val="2"/>
          </rPr>
          <t xml:space="preserve">
Corresponde a la información en firme de cada vigencia fiscal.</t>
        </r>
      </text>
    </comment>
    <comment ref="BEW7" authorId="0" shapeId="0" xr:uid="{9BF0FD0A-81BC-44A8-9D99-D55FE061C836}">
      <text>
        <r>
          <rPr>
            <b/>
            <sz val="9"/>
            <color indexed="81"/>
            <rFont val="Tahoma"/>
            <family val="2"/>
          </rPr>
          <t>YULIED.PENARANDA:</t>
        </r>
        <r>
          <rPr>
            <sz val="9"/>
            <color indexed="81"/>
            <rFont val="Tahoma"/>
            <family val="2"/>
          </rPr>
          <t xml:space="preserve">
Corresponde a la información en firme de cada vigencia fiscal.</t>
        </r>
      </text>
    </comment>
    <comment ref="BFE7" authorId="0" shapeId="0" xr:uid="{08D7AC19-4B7F-46B7-8A4B-B08E6C87D0CE}">
      <text>
        <r>
          <rPr>
            <b/>
            <sz val="9"/>
            <color indexed="81"/>
            <rFont val="Tahoma"/>
            <family val="2"/>
          </rPr>
          <t>YULIED.PENARANDA:</t>
        </r>
        <r>
          <rPr>
            <sz val="9"/>
            <color indexed="81"/>
            <rFont val="Tahoma"/>
            <family val="2"/>
          </rPr>
          <t xml:space="preserve">
Corresponde a la información en firme de cada vigencia fiscal.</t>
        </r>
      </text>
    </comment>
    <comment ref="BFM7" authorId="0" shapeId="0" xr:uid="{705891EF-3D7D-4CAE-A2DE-6BCB615F9D59}">
      <text>
        <r>
          <rPr>
            <b/>
            <sz val="9"/>
            <color indexed="81"/>
            <rFont val="Tahoma"/>
            <family val="2"/>
          </rPr>
          <t>YULIED.PENARANDA:</t>
        </r>
        <r>
          <rPr>
            <sz val="9"/>
            <color indexed="81"/>
            <rFont val="Tahoma"/>
            <family val="2"/>
          </rPr>
          <t xml:space="preserve">
Corresponde a la información en firme de cada vigencia fiscal.</t>
        </r>
      </text>
    </comment>
    <comment ref="BFU7" authorId="0" shapeId="0" xr:uid="{3C4F442A-F2C7-4AF2-9A30-072806C9FBA4}">
      <text>
        <r>
          <rPr>
            <b/>
            <sz val="9"/>
            <color indexed="81"/>
            <rFont val="Tahoma"/>
            <family val="2"/>
          </rPr>
          <t>YULIED.PENARANDA:</t>
        </r>
        <r>
          <rPr>
            <sz val="9"/>
            <color indexed="81"/>
            <rFont val="Tahoma"/>
            <family val="2"/>
          </rPr>
          <t xml:space="preserve">
Corresponde a la información en firme de cada vigencia fiscal.</t>
        </r>
      </text>
    </comment>
    <comment ref="BGC7" authorId="0" shapeId="0" xr:uid="{09253601-404B-4E46-9535-E48BFAD55293}">
      <text>
        <r>
          <rPr>
            <b/>
            <sz val="9"/>
            <color indexed="81"/>
            <rFont val="Tahoma"/>
            <family val="2"/>
          </rPr>
          <t>YULIED.PENARANDA:</t>
        </r>
        <r>
          <rPr>
            <sz val="9"/>
            <color indexed="81"/>
            <rFont val="Tahoma"/>
            <family val="2"/>
          </rPr>
          <t xml:space="preserve">
Corresponde a la información en firme de cada vigencia fiscal.</t>
        </r>
      </text>
    </comment>
    <comment ref="BGK7" authorId="0" shapeId="0" xr:uid="{88B4B3D4-9CBD-4B34-AE00-36B17F71CAF0}">
      <text>
        <r>
          <rPr>
            <b/>
            <sz val="9"/>
            <color indexed="81"/>
            <rFont val="Tahoma"/>
            <family val="2"/>
          </rPr>
          <t>YULIED.PENARANDA:</t>
        </r>
        <r>
          <rPr>
            <sz val="9"/>
            <color indexed="81"/>
            <rFont val="Tahoma"/>
            <family val="2"/>
          </rPr>
          <t xml:space="preserve">
Corresponde a la información en firme de cada vigencia fiscal.</t>
        </r>
      </text>
    </comment>
    <comment ref="BGS7" authorId="0" shapeId="0" xr:uid="{718EA7D2-5F40-4D91-83D6-5AB99D5E09EF}">
      <text>
        <r>
          <rPr>
            <b/>
            <sz val="9"/>
            <color indexed="81"/>
            <rFont val="Tahoma"/>
            <family val="2"/>
          </rPr>
          <t>YULIED.PENARANDA:</t>
        </r>
        <r>
          <rPr>
            <sz val="9"/>
            <color indexed="81"/>
            <rFont val="Tahoma"/>
            <family val="2"/>
          </rPr>
          <t xml:space="preserve">
Corresponde a la información en firme de cada vigencia fiscal.</t>
        </r>
      </text>
    </comment>
    <comment ref="BHA7" authorId="0" shapeId="0" xr:uid="{A9F843DB-3C28-443B-8F1A-DF3876EA9969}">
      <text>
        <r>
          <rPr>
            <b/>
            <sz val="9"/>
            <color indexed="81"/>
            <rFont val="Tahoma"/>
            <family val="2"/>
          </rPr>
          <t>YULIED.PENARANDA:</t>
        </r>
        <r>
          <rPr>
            <sz val="9"/>
            <color indexed="81"/>
            <rFont val="Tahoma"/>
            <family val="2"/>
          </rPr>
          <t xml:space="preserve">
Corresponde a la información en firme de cada vigencia fiscal.</t>
        </r>
      </text>
    </comment>
    <comment ref="BHI7" authorId="0" shapeId="0" xr:uid="{A83A742F-A12B-4C94-86A5-7286589DFFA0}">
      <text>
        <r>
          <rPr>
            <b/>
            <sz val="9"/>
            <color indexed="81"/>
            <rFont val="Tahoma"/>
            <family val="2"/>
          </rPr>
          <t>YULIED.PENARANDA:</t>
        </r>
        <r>
          <rPr>
            <sz val="9"/>
            <color indexed="81"/>
            <rFont val="Tahoma"/>
            <family val="2"/>
          </rPr>
          <t xml:space="preserve">
Corresponde a la información en firme de cada vigencia fiscal.</t>
        </r>
      </text>
    </comment>
    <comment ref="BHQ7" authorId="0" shapeId="0" xr:uid="{70631434-575F-4C6E-88EE-FE86BED2F050}">
      <text>
        <r>
          <rPr>
            <b/>
            <sz val="9"/>
            <color indexed="81"/>
            <rFont val="Tahoma"/>
            <family val="2"/>
          </rPr>
          <t>YULIED.PENARANDA:</t>
        </r>
        <r>
          <rPr>
            <sz val="9"/>
            <color indexed="81"/>
            <rFont val="Tahoma"/>
            <family val="2"/>
          </rPr>
          <t xml:space="preserve">
Corresponde a la información en firme de cada vigencia fiscal.</t>
        </r>
      </text>
    </comment>
    <comment ref="BHY7" authorId="0" shapeId="0" xr:uid="{B87E24F2-00AB-4383-B827-5AF80FAED8AF}">
      <text>
        <r>
          <rPr>
            <b/>
            <sz val="9"/>
            <color indexed="81"/>
            <rFont val="Tahoma"/>
            <family val="2"/>
          </rPr>
          <t>YULIED.PENARANDA:</t>
        </r>
        <r>
          <rPr>
            <sz val="9"/>
            <color indexed="81"/>
            <rFont val="Tahoma"/>
            <family val="2"/>
          </rPr>
          <t xml:space="preserve">
Corresponde a la información en firme de cada vigencia fiscal.</t>
        </r>
      </text>
    </comment>
    <comment ref="BIG7" authorId="0" shapeId="0" xr:uid="{87A241FB-5D00-442B-B403-6C789E4A39FD}">
      <text>
        <r>
          <rPr>
            <b/>
            <sz val="9"/>
            <color indexed="81"/>
            <rFont val="Tahoma"/>
            <family val="2"/>
          </rPr>
          <t>YULIED.PENARANDA:</t>
        </r>
        <r>
          <rPr>
            <sz val="9"/>
            <color indexed="81"/>
            <rFont val="Tahoma"/>
            <family val="2"/>
          </rPr>
          <t xml:space="preserve">
Corresponde a la información en firme de cada vigencia fiscal.</t>
        </r>
      </text>
    </comment>
    <comment ref="BIO7" authorId="0" shapeId="0" xr:uid="{B0931174-371C-44D4-9923-8C7FD0B08E7E}">
      <text>
        <r>
          <rPr>
            <b/>
            <sz val="9"/>
            <color indexed="81"/>
            <rFont val="Tahoma"/>
            <family val="2"/>
          </rPr>
          <t>YULIED.PENARANDA:</t>
        </r>
        <r>
          <rPr>
            <sz val="9"/>
            <color indexed="81"/>
            <rFont val="Tahoma"/>
            <family val="2"/>
          </rPr>
          <t xml:space="preserve">
Corresponde a la información en firme de cada vigencia fiscal.</t>
        </r>
      </text>
    </comment>
    <comment ref="BIW7" authorId="0" shapeId="0" xr:uid="{348B7CEA-2B43-4A7B-9C22-C7D9AA679057}">
      <text>
        <r>
          <rPr>
            <b/>
            <sz val="9"/>
            <color indexed="81"/>
            <rFont val="Tahoma"/>
            <family val="2"/>
          </rPr>
          <t>YULIED.PENARANDA:</t>
        </r>
        <r>
          <rPr>
            <sz val="9"/>
            <color indexed="81"/>
            <rFont val="Tahoma"/>
            <family val="2"/>
          </rPr>
          <t xml:space="preserve">
Corresponde a la información en firme de cada vigencia fiscal.</t>
        </r>
      </text>
    </comment>
    <comment ref="BJE7" authorId="0" shapeId="0" xr:uid="{39F36C30-377D-4124-B8E0-DBBF01DD006E}">
      <text>
        <r>
          <rPr>
            <b/>
            <sz val="9"/>
            <color indexed="81"/>
            <rFont val="Tahoma"/>
            <family val="2"/>
          </rPr>
          <t>YULIED.PENARANDA:</t>
        </r>
        <r>
          <rPr>
            <sz val="9"/>
            <color indexed="81"/>
            <rFont val="Tahoma"/>
            <family val="2"/>
          </rPr>
          <t xml:space="preserve">
Corresponde a la información en firme de cada vigencia fiscal.</t>
        </r>
      </text>
    </comment>
    <comment ref="BJM7" authorId="0" shapeId="0" xr:uid="{790FEC56-88C6-40F4-8111-ACDA336DBA5A}">
      <text>
        <r>
          <rPr>
            <b/>
            <sz val="9"/>
            <color indexed="81"/>
            <rFont val="Tahoma"/>
            <family val="2"/>
          </rPr>
          <t>YULIED.PENARANDA:</t>
        </r>
        <r>
          <rPr>
            <sz val="9"/>
            <color indexed="81"/>
            <rFont val="Tahoma"/>
            <family val="2"/>
          </rPr>
          <t xml:space="preserve">
Corresponde a la información en firme de cada vigencia fiscal.</t>
        </r>
      </text>
    </comment>
    <comment ref="BJU7" authorId="0" shapeId="0" xr:uid="{C909FB54-E552-486E-B979-D0970494FA16}">
      <text>
        <r>
          <rPr>
            <b/>
            <sz val="9"/>
            <color indexed="81"/>
            <rFont val="Tahoma"/>
            <family val="2"/>
          </rPr>
          <t>YULIED.PENARANDA:</t>
        </r>
        <r>
          <rPr>
            <sz val="9"/>
            <color indexed="81"/>
            <rFont val="Tahoma"/>
            <family val="2"/>
          </rPr>
          <t xml:space="preserve">
Corresponde a la información en firme de cada vigencia fiscal.</t>
        </r>
      </text>
    </comment>
    <comment ref="BKC7" authorId="0" shapeId="0" xr:uid="{B0F44317-AC67-422E-A0B0-B42D359B0F31}">
      <text>
        <r>
          <rPr>
            <b/>
            <sz val="9"/>
            <color indexed="81"/>
            <rFont val="Tahoma"/>
            <family val="2"/>
          </rPr>
          <t>YULIED.PENARANDA:</t>
        </r>
        <r>
          <rPr>
            <sz val="9"/>
            <color indexed="81"/>
            <rFont val="Tahoma"/>
            <family val="2"/>
          </rPr>
          <t xml:space="preserve">
Corresponde a la información en firme de cada vigencia fiscal.</t>
        </r>
      </text>
    </comment>
    <comment ref="BKK7" authorId="0" shapeId="0" xr:uid="{35DBC0EC-D40B-4AAF-A86F-3B26CE3227F0}">
      <text>
        <r>
          <rPr>
            <b/>
            <sz val="9"/>
            <color indexed="81"/>
            <rFont val="Tahoma"/>
            <family val="2"/>
          </rPr>
          <t>YULIED.PENARANDA:</t>
        </r>
        <r>
          <rPr>
            <sz val="9"/>
            <color indexed="81"/>
            <rFont val="Tahoma"/>
            <family val="2"/>
          </rPr>
          <t xml:space="preserve">
Corresponde a la información en firme de cada vigencia fiscal.</t>
        </r>
      </text>
    </comment>
    <comment ref="BKS7" authorId="0" shapeId="0" xr:uid="{952DE1C0-3806-4667-B876-1B8D31EA23C3}">
      <text>
        <r>
          <rPr>
            <b/>
            <sz val="9"/>
            <color indexed="81"/>
            <rFont val="Tahoma"/>
            <family val="2"/>
          </rPr>
          <t>YULIED.PENARANDA:</t>
        </r>
        <r>
          <rPr>
            <sz val="9"/>
            <color indexed="81"/>
            <rFont val="Tahoma"/>
            <family val="2"/>
          </rPr>
          <t xml:space="preserve">
Corresponde a la información en firme de cada vigencia fiscal.</t>
        </r>
      </text>
    </comment>
    <comment ref="BLA7" authorId="0" shapeId="0" xr:uid="{28DBCE58-655B-4A72-BD5F-7F7752813BFA}">
      <text>
        <r>
          <rPr>
            <b/>
            <sz val="9"/>
            <color indexed="81"/>
            <rFont val="Tahoma"/>
            <family val="2"/>
          </rPr>
          <t>YULIED.PENARANDA:</t>
        </r>
        <r>
          <rPr>
            <sz val="9"/>
            <color indexed="81"/>
            <rFont val="Tahoma"/>
            <family val="2"/>
          </rPr>
          <t xml:space="preserve">
Corresponde a la información en firme de cada vigencia fiscal.</t>
        </r>
      </text>
    </comment>
    <comment ref="BLI7" authorId="0" shapeId="0" xr:uid="{7601D14B-4D89-4408-BB8F-0FA1D22366B4}">
      <text>
        <r>
          <rPr>
            <b/>
            <sz val="9"/>
            <color indexed="81"/>
            <rFont val="Tahoma"/>
            <family val="2"/>
          </rPr>
          <t>YULIED.PENARANDA:</t>
        </r>
        <r>
          <rPr>
            <sz val="9"/>
            <color indexed="81"/>
            <rFont val="Tahoma"/>
            <family val="2"/>
          </rPr>
          <t xml:space="preserve">
Corresponde a la información en firme de cada vigencia fiscal.</t>
        </r>
      </text>
    </comment>
    <comment ref="BLQ7" authorId="0" shapeId="0" xr:uid="{1ED8DAE2-7E2D-4B3A-9F47-ABBA120DE398}">
      <text>
        <r>
          <rPr>
            <b/>
            <sz val="9"/>
            <color indexed="81"/>
            <rFont val="Tahoma"/>
            <family val="2"/>
          </rPr>
          <t>YULIED.PENARANDA:</t>
        </r>
        <r>
          <rPr>
            <sz val="9"/>
            <color indexed="81"/>
            <rFont val="Tahoma"/>
            <family val="2"/>
          </rPr>
          <t xml:space="preserve">
Corresponde a la información en firme de cada vigencia fiscal.</t>
        </r>
      </text>
    </comment>
    <comment ref="BLY7" authorId="0" shapeId="0" xr:uid="{10E2C82B-808E-4479-AB47-3FDA719D397A}">
      <text>
        <r>
          <rPr>
            <b/>
            <sz val="9"/>
            <color indexed="81"/>
            <rFont val="Tahoma"/>
            <family val="2"/>
          </rPr>
          <t>YULIED.PENARANDA:</t>
        </r>
        <r>
          <rPr>
            <sz val="9"/>
            <color indexed="81"/>
            <rFont val="Tahoma"/>
            <family val="2"/>
          </rPr>
          <t xml:space="preserve">
Corresponde a la información en firme de cada vigencia fiscal.</t>
        </r>
      </text>
    </comment>
    <comment ref="BMG7" authorId="0" shapeId="0" xr:uid="{A43F79C3-AAEC-49E0-9AF4-AA5360CFC9CB}">
      <text>
        <r>
          <rPr>
            <b/>
            <sz val="9"/>
            <color indexed="81"/>
            <rFont val="Tahoma"/>
            <family val="2"/>
          </rPr>
          <t>YULIED.PENARANDA:</t>
        </r>
        <r>
          <rPr>
            <sz val="9"/>
            <color indexed="81"/>
            <rFont val="Tahoma"/>
            <family val="2"/>
          </rPr>
          <t xml:space="preserve">
Corresponde a la información en firme de cada vigencia fiscal.</t>
        </r>
      </text>
    </comment>
    <comment ref="BMO7" authorId="0" shapeId="0" xr:uid="{DA98C042-320E-4931-A169-4648F01EE61D}">
      <text>
        <r>
          <rPr>
            <b/>
            <sz val="9"/>
            <color indexed="81"/>
            <rFont val="Tahoma"/>
            <family val="2"/>
          </rPr>
          <t>YULIED.PENARANDA:</t>
        </r>
        <r>
          <rPr>
            <sz val="9"/>
            <color indexed="81"/>
            <rFont val="Tahoma"/>
            <family val="2"/>
          </rPr>
          <t xml:space="preserve">
Corresponde a la información en firme de cada vigencia fiscal.</t>
        </r>
      </text>
    </comment>
    <comment ref="BMW7" authorId="0" shapeId="0" xr:uid="{4EFD3C0B-1E71-46FD-A5B3-AF2197B0A396}">
      <text>
        <r>
          <rPr>
            <b/>
            <sz val="9"/>
            <color indexed="81"/>
            <rFont val="Tahoma"/>
            <family val="2"/>
          </rPr>
          <t>YULIED.PENARANDA:</t>
        </r>
        <r>
          <rPr>
            <sz val="9"/>
            <color indexed="81"/>
            <rFont val="Tahoma"/>
            <family val="2"/>
          </rPr>
          <t xml:space="preserve">
Corresponde a la información en firme de cada vigencia fiscal.</t>
        </r>
      </text>
    </comment>
    <comment ref="BNE7" authorId="0" shapeId="0" xr:uid="{FCA545E5-39CA-4308-9D3A-4C76973EF706}">
      <text>
        <r>
          <rPr>
            <b/>
            <sz val="9"/>
            <color indexed="81"/>
            <rFont val="Tahoma"/>
            <family val="2"/>
          </rPr>
          <t>YULIED.PENARANDA:</t>
        </r>
        <r>
          <rPr>
            <sz val="9"/>
            <color indexed="81"/>
            <rFont val="Tahoma"/>
            <family val="2"/>
          </rPr>
          <t xml:space="preserve">
Corresponde a la información en firme de cada vigencia fiscal.</t>
        </r>
      </text>
    </comment>
    <comment ref="BNM7" authorId="0" shapeId="0" xr:uid="{E31D184E-5152-46DB-B67C-689094BB85C0}">
      <text>
        <r>
          <rPr>
            <b/>
            <sz val="9"/>
            <color indexed="81"/>
            <rFont val="Tahoma"/>
            <family val="2"/>
          </rPr>
          <t>YULIED.PENARANDA:</t>
        </r>
        <r>
          <rPr>
            <sz val="9"/>
            <color indexed="81"/>
            <rFont val="Tahoma"/>
            <family val="2"/>
          </rPr>
          <t xml:space="preserve">
Corresponde a la información en firme de cada vigencia fiscal.</t>
        </r>
      </text>
    </comment>
    <comment ref="BNU7" authorId="0" shapeId="0" xr:uid="{7E6DE02C-BCA8-4D37-A760-E7DB86B9F4FF}">
      <text>
        <r>
          <rPr>
            <b/>
            <sz val="9"/>
            <color indexed="81"/>
            <rFont val="Tahoma"/>
            <family val="2"/>
          </rPr>
          <t>YULIED.PENARANDA:</t>
        </r>
        <r>
          <rPr>
            <sz val="9"/>
            <color indexed="81"/>
            <rFont val="Tahoma"/>
            <family val="2"/>
          </rPr>
          <t xml:space="preserve">
Corresponde a la información en firme de cada vigencia fiscal.</t>
        </r>
      </text>
    </comment>
    <comment ref="BOC7" authorId="0" shapeId="0" xr:uid="{1265068D-E65D-46C7-B9DD-E47BFC9A62F4}">
      <text>
        <r>
          <rPr>
            <b/>
            <sz val="9"/>
            <color indexed="81"/>
            <rFont val="Tahoma"/>
            <family val="2"/>
          </rPr>
          <t>YULIED.PENARANDA:</t>
        </r>
        <r>
          <rPr>
            <sz val="9"/>
            <color indexed="81"/>
            <rFont val="Tahoma"/>
            <family val="2"/>
          </rPr>
          <t xml:space="preserve">
Corresponde a la información en firme de cada vigencia fiscal.</t>
        </r>
      </text>
    </comment>
    <comment ref="BOK7" authorId="0" shapeId="0" xr:uid="{3ABA85EA-3C9D-4F3F-98AD-6CF5CB0BCE05}">
      <text>
        <r>
          <rPr>
            <b/>
            <sz val="9"/>
            <color indexed="81"/>
            <rFont val="Tahoma"/>
            <family val="2"/>
          </rPr>
          <t>YULIED.PENARANDA:</t>
        </r>
        <r>
          <rPr>
            <sz val="9"/>
            <color indexed="81"/>
            <rFont val="Tahoma"/>
            <family val="2"/>
          </rPr>
          <t xml:space="preserve">
Corresponde a la información en firme de cada vigencia fiscal.</t>
        </r>
      </text>
    </comment>
    <comment ref="BOS7" authorId="0" shapeId="0" xr:uid="{1C716B84-188D-4B49-A526-1110A3393DA1}">
      <text>
        <r>
          <rPr>
            <b/>
            <sz val="9"/>
            <color indexed="81"/>
            <rFont val="Tahoma"/>
            <family val="2"/>
          </rPr>
          <t>YULIED.PENARANDA:</t>
        </r>
        <r>
          <rPr>
            <sz val="9"/>
            <color indexed="81"/>
            <rFont val="Tahoma"/>
            <family val="2"/>
          </rPr>
          <t xml:space="preserve">
Corresponde a la información en firme de cada vigencia fiscal.</t>
        </r>
      </text>
    </comment>
    <comment ref="BPA7" authorId="0" shapeId="0" xr:uid="{1781F78A-53D7-46CB-A3D5-5E0F4FE0A492}">
      <text>
        <r>
          <rPr>
            <b/>
            <sz val="9"/>
            <color indexed="81"/>
            <rFont val="Tahoma"/>
            <family val="2"/>
          </rPr>
          <t>YULIED.PENARANDA:</t>
        </r>
        <r>
          <rPr>
            <sz val="9"/>
            <color indexed="81"/>
            <rFont val="Tahoma"/>
            <family val="2"/>
          </rPr>
          <t xml:space="preserve">
Corresponde a la información en firme de cada vigencia fiscal.</t>
        </r>
      </text>
    </comment>
    <comment ref="BPI7" authorId="0" shapeId="0" xr:uid="{1F543C55-6D9E-4AA0-B8F4-D3EBD39A00F5}">
      <text>
        <r>
          <rPr>
            <b/>
            <sz val="9"/>
            <color indexed="81"/>
            <rFont val="Tahoma"/>
            <family val="2"/>
          </rPr>
          <t>YULIED.PENARANDA:</t>
        </r>
        <r>
          <rPr>
            <sz val="9"/>
            <color indexed="81"/>
            <rFont val="Tahoma"/>
            <family val="2"/>
          </rPr>
          <t xml:space="preserve">
Corresponde a la información en firme de cada vigencia fiscal.</t>
        </r>
      </text>
    </comment>
    <comment ref="BPQ7" authorId="0" shapeId="0" xr:uid="{B44F6C49-E922-497A-8361-590C81D9D3D7}">
      <text>
        <r>
          <rPr>
            <b/>
            <sz val="9"/>
            <color indexed="81"/>
            <rFont val="Tahoma"/>
            <family val="2"/>
          </rPr>
          <t>YULIED.PENARANDA:</t>
        </r>
        <r>
          <rPr>
            <sz val="9"/>
            <color indexed="81"/>
            <rFont val="Tahoma"/>
            <family val="2"/>
          </rPr>
          <t xml:space="preserve">
Corresponde a la información en firme de cada vigencia fiscal.</t>
        </r>
      </text>
    </comment>
    <comment ref="BPY7" authorId="0" shapeId="0" xr:uid="{F2F53CB8-AF71-4DF1-888A-A9F530FB98CB}">
      <text>
        <r>
          <rPr>
            <b/>
            <sz val="9"/>
            <color indexed="81"/>
            <rFont val="Tahoma"/>
            <family val="2"/>
          </rPr>
          <t>YULIED.PENARANDA:</t>
        </r>
        <r>
          <rPr>
            <sz val="9"/>
            <color indexed="81"/>
            <rFont val="Tahoma"/>
            <family val="2"/>
          </rPr>
          <t xml:space="preserve">
Corresponde a la información en firme de cada vigencia fiscal.</t>
        </r>
      </text>
    </comment>
    <comment ref="BQG7" authorId="0" shapeId="0" xr:uid="{939F7B45-3A37-4731-BB35-E1EFF5AC0AB0}">
      <text>
        <r>
          <rPr>
            <b/>
            <sz val="9"/>
            <color indexed="81"/>
            <rFont val="Tahoma"/>
            <family val="2"/>
          </rPr>
          <t>YULIED.PENARANDA:</t>
        </r>
        <r>
          <rPr>
            <sz val="9"/>
            <color indexed="81"/>
            <rFont val="Tahoma"/>
            <family val="2"/>
          </rPr>
          <t xml:space="preserve">
Corresponde a la información en firme de cada vigencia fiscal.</t>
        </r>
      </text>
    </comment>
    <comment ref="BQO7" authorId="0" shapeId="0" xr:uid="{A7493671-1B34-48E3-AB15-E506126AB487}">
      <text>
        <r>
          <rPr>
            <b/>
            <sz val="9"/>
            <color indexed="81"/>
            <rFont val="Tahoma"/>
            <family val="2"/>
          </rPr>
          <t>YULIED.PENARANDA:</t>
        </r>
        <r>
          <rPr>
            <sz val="9"/>
            <color indexed="81"/>
            <rFont val="Tahoma"/>
            <family val="2"/>
          </rPr>
          <t xml:space="preserve">
Corresponde a la información en firme de cada vigencia fiscal.</t>
        </r>
      </text>
    </comment>
    <comment ref="BQW7" authorId="0" shapeId="0" xr:uid="{5AD09C80-0BF6-4729-B558-0ABB25DD7678}">
      <text>
        <r>
          <rPr>
            <b/>
            <sz val="9"/>
            <color indexed="81"/>
            <rFont val="Tahoma"/>
            <family val="2"/>
          </rPr>
          <t>YULIED.PENARANDA:</t>
        </r>
        <r>
          <rPr>
            <sz val="9"/>
            <color indexed="81"/>
            <rFont val="Tahoma"/>
            <family val="2"/>
          </rPr>
          <t xml:space="preserve">
Corresponde a la información en firme de cada vigencia fiscal.</t>
        </r>
      </text>
    </comment>
    <comment ref="BRE7" authorId="0" shapeId="0" xr:uid="{89E53CA8-9A5F-4FDC-8954-D857F3CF76F2}">
      <text>
        <r>
          <rPr>
            <b/>
            <sz val="9"/>
            <color indexed="81"/>
            <rFont val="Tahoma"/>
            <family val="2"/>
          </rPr>
          <t>YULIED.PENARANDA:</t>
        </r>
        <r>
          <rPr>
            <sz val="9"/>
            <color indexed="81"/>
            <rFont val="Tahoma"/>
            <family val="2"/>
          </rPr>
          <t xml:space="preserve">
Corresponde a la información en firme de cada vigencia fiscal.</t>
        </r>
      </text>
    </comment>
    <comment ref="BRM7" authorId="0" shapeId="0" xr:uid="{A5A9DE25-1D57-42F0-AE41-B958BDEC1628}">
      <text>
        <r>
          <rPr>
            <b/>
            <sz val="9"/>
            <color indexed="81"/>
            <rFont val="Tahoma"/>
            <family val="2"/>
          </rPr>
          <t>YULIED.PENARANDA:</t>
        </r>
        <r>
          <rPr>
            <sz val="9"/>
            <color indexed="81"/>
            <rFont val="Tahoma"/>
            <family val="2"/>
          </rPr>
          <t xml:space="preserve">
Corresponde a la información en firme de cada vigencia fiscal.</t>
        </r>
      </text>
    </comment>
    <comment ref="BRU7" authorId="0" shapeId="0" xr:uid="{F61E3ECD-4D97-4ABF-B9B0-B93CF0AE8908}">
      <text>
        <r>
          <rPr>
            <b/>
            <sz val="9"/>
            <color indexed="81"/>
            <rFont val="Tahoma"/>
            <family val="2"/>
          </rPr>
          <t>YULIED.PENARANDA:</t>
        </r>
        <r>
          <rPr>
            <sz val="9"/>
            <color indexed="81"/>
            <rFont val="Tahoma"/>
            <family val="2"/>
          </rPr>
          <t xml:space="preserve">
Corresponde a la información en firme de cada vigencia fiscal.</t>
        </r>
      </text>
    </comment>
    <comment ref="BSC7" authorId="0" shapeId="0" xr:uid="{12C77A96-4883-4814-B3B9-761EA5E91C7B}">
      <text>
        <r>
          <rPr>
            <b/>
            <sz val="9"/>
            <color indexed="81"/>
            <rFont val="Tahoma"/>
            <family val="2"/>
          </rPr>
          <t>YULIED.PENARANDA:</t>
        </r>
        <r>
          <rPr>
            <sz val="9"/>
            <color indexed="81"/>
            <rFont val="Tahoma"/>
            <family val="2"/>
          </rPr>
          <t xml:space="preserve">
Corresponde a la información en firme de cada vigencia fiscal.</t>
        </r>
      </text>
    </comment>
    <comment ref="BSK7" authorId="0" shapeId="0" xr:uid="{A8C7E05D-1750-49C1-A449-B06ADAB81766}">
      <text>
        <r>
          <rPr>
            <b/>
            <sz val="9"/>
            <color indexed="81"/>
            <rFont val="Tahoma"/>
            <family val="2"/>
          </rPr>
          <t>YULIED.PENARANDA:</t>
        </r>
        <r>
          <rPr>
            <sz val="9"/>
            <color indexed="81"/>
            <rFont val="Tahoma"/>
            <family val="2"/>
          </rPr>
          <t xml:space="preserve">
Corresponde a la información en firme de cada vigencia fiscal.</t>
        </r>
      </text>
    </comment>
    <comment ref="BSS7" authorId="0" shapeId="0" xr:uid="{A82BEA81-EC0F-4A9F-9687-A8CB8D021C47}">
      <text>
        <r>
          <rPr>
            <b/>
            <sz val="9"/>
            <color indexed="81"/>
            <rFont val="Tahoma"/>
            <family val="2"/>
          </rPr>
          <t>YULIED.PENARANDA:</t>
        </r>
        <r>
          <rPr>
            <sz val="9"/>
            <color indexed="81"/>
            <rFont val="Tahoma"/>
            <family val="2"/>
          </rPr>
          <t xml:space="preserve">
Corresponde a la información en firme de cada vigencia fiscal.</t>
        </r>
      </text>
    </comment>
    <comment ref="BTA7" authorId="0" shapeId="0" xr:uid="{FC0BEB73-AF60-4A60-BB4F-7B89D0435AD0}">
      <text>
        <r>
          <rPr>
            <b/>
            <sz val="9"/>
            <color indexed="81"/>
            <rFont val="Tahoma"/>
            <family val="2"/>
          </rPr>
          <t>YULIED.PENARANDA:</t>
        </r>
        <r>
          <rPr>
            <sz val="9"/>
            <color indexed="81"/>
            <rFont val="Tahoma"/>
            <family val="2"/>
          </rPr>
          <t xml:space="preserve">
Corresponde a la información en firme de cada vigencia fiscal.</t>
        </r>
      </text>
    </comment>
    <comment ref="BTI7" authorId="0" shapeId="0" xr:uid="{0FFE5543-2679-4588-92D2-4EE376531014}">
      <text>
        <r>
          <rPr>
            <b/>
            <sz val="9"/>
            <color indexed="81"/>
            <rFont val="Tahoma"/>
            <family val="2"/>
          </rPr>
          <t>YULIED.PENARANDA:</t>
        </r>
        <r>
          <rPr>
            <sz val="9"/>
            <color indexed="81"/>
            <rFont val="Tahoma"/>
            <family val="2"/>
          </rPr>
          <t xml:space="preserve">
Corresponde a la información en firme de cada vigencia fiscal.</t>
        </r>
      </text>
    </comment>
    <comment ref="BTQ7" authorId="0" shapeId="0" xr:uid="{70CCA973-F3C6-44D1-A2DE-B20997D7A72B}">
      <text>
        <r>
          <rPr>
            <b/>
            <sz val="9"/>
            <color indexed="81"/>
            <rFont val="Tahoma"/>
            <family val="2"/>
          </rPr>
          <t>YULIED.PENARANDA:</t>
        </r>
        <r>
          <rPr>
            <sz val="9"/>
            <color indexed="81"/>
            <rFont val="Tahoma"/>
            <family val="2"/>
          </rPr>
          <t xml:space="preserve">
Corresponde a la información en firme de cada vigencia fiscal.</t>
        </r>
      </text>
    </comment>
    <comment ref="BTY7" authorId="0" shapeId="0" xr:uid="{EA265F6E-4266-42C3-AB97-16ABE93EDF97}">
      <text>
        <r>
          <rPr>
            <b/>
            <sz val="9"/>
            <color indexed="81"/>
            <rFont val="Tahoma"/>
            <family val="2"/>
          </rPr>
          <t>YULIED.PENARANDA:</t>
        </r>
        <r>
          <rPr>
            <sz val="9"/>
            <color indexed="81"/>
            <rFont val="Tahoma"/>
            <family val="2"/>
          </rPr>
          <t xml:space="preserve">
Corresponde a la información en firme de cada vigencia fiscal.</t>
        </r>
      </text>
    </comment>
    <comment ref="BUG7" authorId="0" shapeId="0" xr:uid="{034B5017-B948-473E-B251-652A2A22EDFF}">
      <text>
        <r>
          <rPr>
            <b/>
            <sz val="9"/>
            <color indexed="81"/>
            <rFont val="Tahoma"/>
            <family val="2"/>
          </rPr>
          <t>YULIED.PENARANDA:</t>
        </r>
        <r>
          <rPr>
            <sz val="9"/>
            <color indexed="81"/>
            <rFont val="Tahoma"/>
            <family val="2"/>
          </rPr>
          <t xml:space="preserve">
Corresponde a la información en firme de cada vigencia fiscal.</t>
        </r>
      </text>
    </comment>
    <comment ref="BUO7" authorId="0" shapeId="0" xr:uid="{84D8B93B-FA94-4E54-B0A6-13BC98B98818}">
      <text>
        <r>
          <rPr>
            <b/>
            <sz val="9"/>
            <color indexed="81"/>
            <rFont val="Tahoma"/>
            <family val="2"/>
          </rPr>
          <t>YULIED.PENARANDA:</t>
        </r>
        <r>
          <rPr>
            <sz val="9"/>
            <color indexed="81"/>
            <rFont val="Tahoma"/>
            <family val="2"/>
          </rPr>
          <t xml:space="preserve">
Corresponde a la información en firme de cada vigencia fiscal.</t>
        </r>
      </text>
    </comment>
    <comment ref="BUW7" authorId="0" shapeId="0" xr:uid="{4D23D92E-A9C7-416F-9C2F-8CD003C3F402}">
      <text>
        <r>
          <rPr>
            <b/>
            <sz val="9"/>
            <color indexed="81"/>
            <rFont val="Tahoma"/>
            <family val="2"/>
          </rPr>
          <t>YULIED.PENARANDA:</t>
        </r>
        <r>
          <rPr>
            <sz val="9"/>
            <color indexed="81"/>
            <rFont val="Tahoma"/>
            <family val="2"/>
          </rPr>
          <t xml:space="preserve">
Corresponde a la información en firme de cada vigencia fiscal.</t>
        </r>
      </text>
    </comment>
    <comment ref="BVE7" authorId="0" shapeId="0" xr:uid="{824FDFE5-BCFF-488D-AA99-C678DA1F0142}">
      <text>
        <r>
          <rPr>
            <b/>
            <sz val="9"/>
            <color indexed="81"/>
            <rFont val="Tahoma"/>
            <family val="2"/>
          </rPr>
          <t>YULIED.PENARANDA:</t>
        </r>
        <r>
          <rPr>
            <sz val="9"/>
            <color indexed="81"/>
            <rFont val="Tahoma"/>
            <family val="2"/>
          </rPr>
          <t xml:space="preserve">
Corresponde a la información en firme de cada vigencia fiscal.</t>
        </r>
      </text>
    </comment>
    <comment ref="BVM7" authorId="0" shapeId="0" xr:uid="{E962B4AA-997D-430E-AC82-4BDACF479014}">
      <text>
        <r>
          <rPr>
            <b/>
            <sz val="9"/>
            <color indexed="81"/>
            <rFont val="Tahoma"/>
            <family val="2"/>
          </rPr>
          <t>YULIED.PENARANDA:</t>
        </r>
        <r>
          <rPr>
            <sz val="9"/>
            <color indexed="81"/>
            <rFont val="Tahoma"/>
            <family val="2"/>
          </rPr>
          <t xml:space="preserve">
Corresponde a la información en firme de cada vigencia fiscal.</t>
        </r>
      </text>
    </comment>
    <comment ref="BVU7" authorId="0" shapeId="0" xr:uid="{3A029739-D1C7-43C6-A935-A7A22B185EAE}">
      <text>
        <r>
          <rPr>
            <b/>
            <sz val="9"/>
            <color indexed="81"/>
            <rFont val="Tahoma"/>
            <family val="2"/>
          </rPr>
          <t>YULIED.PENARANDA:</t>
        </r>
        <r>
          <rPr>
            <sz val="9"/>
            <color indexed="81"/>
            <rFont val="Tahoma"/>
            <family val="2"/>
          </rPr>
          <t xml:space="preserve">
Corresponde a la información en firme de cada vigencia fiscal.</t>
        </r>
      </text>
    </comment>
    <comment ref="BWC7" authorId="0" shapeId="0" xr:uid="{F3842755-29C6-45C9-A063-AB5A5E9DFB0C}">
      <text>
        <r>
          <rPr>
            <b/>
            <sz val="9"/>
            <color indexed="81"/>
            <rFont val="Tahoma"/>
            <family val="2"/>
          </rPr>
          <t>YULIED.PENARANDA:</t>
        </r>
        <r>
          <rPr>
            <sz val="9"/>
            <color indexed="81"/>
            <rFont val="Tahoma"/>
            <family val="2"/>
          </rPr>
          <t xml:space="preserve">
Corresponde a la información en firme de cada vigencia fiscal.</t>
        </r>
      </text>
    </comment>
    <comment ref="BWK7" authorId="0" shapeId="0" xr:uid="{E7D18317-AB50-4090-B80E-8227E11B7866}">
      <text>
        <r>
          <rPr>
            <b/>
            <sz val="9"/>
            <color indexed="81"/>
            <rFont val="Tahoma"/>
            <family val="2"/>
          </rPr>
          <t>YULIED.PENARANDA:</t>
        </r>
        <r>
          <rPr>
            <sz val="9"/>
            <color indexed="81"/>
            <rFont val="Tahoma"/>
            <family val="2"/>
          </rPr>
          <t xml:space="preserve">
Corresponde a la información en firme de cada vigencia fiscal.</t>
        </r>
      </text>
    </comment>
    <comment ref="BWS7" authorId="0" shapeId="0" xr:uid="{0F683AFC-F99D-414D-8A7F-E94DFAEB2233}">
      <text>
        <r>
          <rPr>
            <b/>
            <sz val="9"/>
            <color indexed="81"/>
            <rFont val="Tahoma"/>
            <family val="2"/>
          </rPr>
          <t>YULIED.PENARANDA:</t>
        </r>
        <r>
          <rPr>
            <sz val="9"/>
            <color indexed="81"/>
            <rFont val="Tahoma"/>
            <family val="2"/>
          </rPr>
          <t xml:space="preserve">
Corresponde a la información en firme de cada vigencia fiscal.</t>
        </r>
      </text>
    </comment>
    <comment ref="BXA7" authorId="0" shapeId="0" xr:uid="{DA51EEF4-B97F-4774-869D-80A18DE8C110}">
      <text>
        <r>
          <rPr>
            <b/>
            <sz val="9"/>
            <color indexed="81"/>
            <rFont val="Tahoma"/>
            <family val="2"/>
          </rPr>
          <t>YULIED.PENARANDA:</t>
        </r>
        <r>
          <rPr>
            <sz val="9"/>
            <color indexed="81"/>
            <rFont val="Tahoma"/>
            <family val="2"/>
          </rPr>
          <t xml:space="preserve">
Corresponde a la información en firme de cada vigencia fiscal.</t>
        </r>
      </text>
    </comment>
    <comment ref="BXI7" authorId="0" shapeId="0" xr:uid="{9C05A260-14CD-4597-AEB8-EC30F2AB13A8}">
      <text>
        <r>
          <rPr>
            <b/>
            <sz val="9"/>
            <color indexed="81"/>
            <rFont val="Tahoma"/>
            <family val="2"/>
          </rPr>
          <t>YULIED.PENARANDA:</t>
        </r>
        <r>
          <rPr>
            <sz val="9"/>
            <color indexed="81"/>
            <rFont val="Tahoma"/>
            <family val="2"/>
          </rPr>
          <t xml:space="preserve">
Corresponde a la información en firme de cada vigencia fiscal.</t>
        </r>
      </text>
    </comment>
    <comment ref="BXQ7" authorId="0" shapeId="0" xr:uid="{AB3358C0-2DC7-456B-8012-6E19B6A3C56B}">
      <text>
        <r>
          <rPr>
            <b/>
            <sz val="9"/>
            <color indexed="81"/>
            <rFont val="Tahoma"/>
            <family val="2"/>
          </rPr>
          <t>YULIED.PENARANDA:</t>
        </r>
        <r>
          <rPr>
            <sz val="9"/>
            <color indexed="81"/>
            <rFont val="Tahoma"/>
            <family val="2"/>
          </rPr>
          <t xml:space="preserve">
Corresponde a la información en firme de cada vigencia fiscal.</t>
        </r>
      </text>
    </comment>
    <comment ref="BXY7" authorId="0" shapeId="0" xr:uid="{108692ED-F54B-4C43-B307-73EDFB306453}">
      <text>
        <r>
          <rPr>
            <b/>
            <sz val="9"/>
            <color indexed="81"/>
            <rFont val="Tahoma"/>
            <family val="2"/>
          </rPr>
          <t>YULIED.PENARANDA:</t>
        </r>
        <r>
          <rPr>
            <sz val="9"/>
            <color indexed="81"/>
            <rFont val="Tahoma"/>
            <family val="2"/>
          </rPr>
          <t xml:space="preserve">
Corresponde a la información en firme de cada vigencia fiscal.</t>
        </r>
      </text>
    </comment>
    <comment ref="BYG7" authorId="0" shapeId="0" xr:uid="{F0AD5C96-EDC8-4536-B9E2-F0BBF65F1C96}">
      <text>
        <r>
          <rPr>
            <b/>
            <sz val="9"/>
            <color indexed="81"/>
            <rFont val="Tahoma"/>
            <family val="2"/>
          </rPr>
          <t>YULIED.PENARANDA:</t>
        </r>
        <r>
          <rPr>
            <sz val="9"/>
            <color indexed="81"/>
            <rFont val="Tahoma"/>
            <family val="2"/>
          </rPr>
          <t xml:space="preserve">
Corresponde a la información en firme de cada vigencia fiscal.</t>
        </r>
      </text>
    </comment>
    <comment ref="BYO7" authorId="0" shapeId="0" xr:uid="{2C79EC7C-FDDD-48A6-A9C0-28369DDA2BCE}">
      <text>
        <r>
          <rPr>
            <b/>
            <sz val="9"/>
            <color indexed="81"/>
            <rFont val="Tahoma"/>
            <family val="2"/>
          </rPr>
          <t>YULIED.PENARANDA:</t>
        </r>
        <r>
          <rPr>
            <sz val="9"/>
            <color indexed="81"/>
            <rFont val="Tahoma"/>
            <family val="2"/>
          </rPr>
          <t xml:space="preserve">
Corresponde a la información en firme de cada vigencia fiscal.</t>
        </r>
      </text>
    </comment>
    <comment ref="BYW7" authorId="0" shapeId="0" xr:uid="{EBA9819D-4E48-4882-B69A-A004A515F2CD}">
      <text>
        <r>
          <rPr>
            <b/>
            <sz val="9"/>
            <color indexed="81"/>
            <rFont val="Tahoma"/>
            <family val="2"/>
          </rPr>
          <t>YULIED.PENARANDA:</t>
        </r>
        <r>
          <rPr>
            <sz val="9"/>
            <color indexed="81"/>
            <rFont val="Tahoma"/>
            <family val="2"/>
          </rPr>
          <t xml:space="preserve">
Corresponde a la información en firme de cada vigencia fiscal.</t>
        </r>
      </text>
    </comment>
    <comment ref="BZE7" authorId="0" shapeId="0" xr:uid="{6E847CD8-946F-4270-962A-88513B28AF88}">
      <text>
        <r>
          <rPr>
            <b/>
            <sz val="9"/>
            <color indexed="81"/>
            <rFont val="Tahoma"/>
            <family val="2"/>
          </rPr>
          <t>YULIED.PENARANDA:</t>
        </r>
        <r>
          <rPr>
            <sz val="9"/>
            <color indexed="81"/>
            <rFont val="Tahoma"/>
            <family val="2"/>
          </rPr>
          <t xml:space="preserve">
Corresponde a la información en firme de cada vigencia fiscal.</t>
        </r>
      </text>
    </comment>
    <comment ref="BZM7" authorId="0" shapeId="0" xr:uid="{3A968E65-99FB-41EA-BEE6-BD351CE4BC7D}">
      <text>
        <r>
          <rPr>
            <b/>
            <sz val="9"/>
            <color indexed="81"/>
            <rFont val="Tahoma"/>
            <family val="2"/>
          </rPr>
          <t>YULIED.PENARANDA:</t>
        </r>
        <r>
          <rPr>
            <sz val="9"/>
            <color indexed="81"/>
            <rFont val="Tahoma"/>
            <family val="2"/>
          </rPr>
          <t xml:space="preserve">
Corresponde a la información en firme de cada vigencia fiscal.</t>
        </r>
      </text>
    </comment>
    <comment ref="BZU7" authorId="0" shapeId="0" xr:uid="{425906B3-D629-4EBA-A6F8-45B2AB1B1F14}">
      <text>
        <r>
          <rPr>
            <b/>
            <sz val="9"/>
            <color indexed="81"/>
            <rFont val="Tahoma"/>
            <family val="2"/>
          </rPr>
          <t>YULIED.PENARANDA:</t>
        </r>
        <r>
          <rPr>
            <sz val="9"/>
            <color indexed="81"/>
            <rFont val="Tahoma"/>
            <family val="2"/>
          </rPr>
          <t xml:space="preserve">
Corresponde a la información en firme de cada vigencia fiscal.</t>
        </r>
      </text>
    </comment>
    <comment ref="CAC7" authorId="0" shapeId="0" xr:uid="{80457AF7-33E5-4567-A9C1-FA18FBCCE453}">
      <text>
        <r>
          <rPr>
            <b/>
            <sz val="9"/>
            <color indexed="81"/>
            <rFont val="Tahoma"/>
            <family val="2"/>
          </rPr>
          <t>YULIED.PENARANDA:</t>
        </r>
        <r>
          <rPr>
            <sz val="9"/>
            <color indexed="81"/>
            <rFont val="Tahoma"/>
            <family val="2"/>
          </rPr>
          <t xml:space="preserve">
Corresponde a la información en firme de cada vigencia fiscal.</t>
        </r>
      </text>
    </comment>
    <comment ref="CAK7" authorId="0" shapeId="0" xr:uid="{3B80AC3B-6670-496F-802F-F264C60FAA01}">
      <text>
        <r>
          <rPr>
            <b/>
            <sz val="9"/>
            <color indexed="81"/>
            <rFont val="Tahoma"/>
            <family val="2"/>
          </rPr>
          <t>YULIED.PENARANDA:</t>
        </r>
        <r>
          <rPr>
            <sz val="9"/>
            <color indexed="81"/>
            <rFont val="Tahoma"/>
            <family val="2"/>
          </rPr>
          <t xml:space="preserve">
Corresponde a la información en firme de cada vigencia fiscal.</t>
        </r>
      </text>
    </comment>
    <comment ref="CAS7" authorId="0" shapeId="0" xr:uid="{035055E8-4761-4EC1-A9AD-B4364D0A7C59}">
      <text>
        <r>
          <rPr>
            <b/>
            <sz val="9"/>
            <color indexed="81"/>
            <rFont val="Tahoma"/>
            <family val="2"/>
          </rPr>
          <t>YULIED.PENARANDA:</t>
        </r>
        <r>
          <rPr>
            <sz val="9"/>
            <color indexed="81"/>
            <rFont val="Tahoma"/>
            <family val="2"/>
          </rPr>
          <t xml:space="preserve">
Corresponde a la información en firme de cada vigencia fiscal.</t>
        </r>
      </text>
    </comment>
    <comment ref="CBA7" authorId="0" shapeId="0" xr:uid="{9CCA84DD-5DE2-4341-8E72-3D807A3A27EE}">
      <text>
        <r>
          <rPr>
            <b/>
            <sz val="9"/>
            <color indexed="81"/>
            <rFont val="Tahoma"/>
            <family val="2"/>
          </rPr>
          <t>YULIED.PENARANDA:</t>
        </r>
        <r>
          <rPr>
            <sz val="9"/>
            <color indexed="81"/>
            <rFont val="Tahoma"/>
            <family val="2"/>
          </rPr>
          <t xml:space="preserve">
Corresponde a la información en firme de cada vigencia fiscal.</t>
        </r>
      </text>
    </comment>
    <comment ref="CBI7" authorId="0" shapeId="0" xr:uid="{2697C3B5-E4D7-48BF-9ADD-B1E01C7E5757}">
      <text>
        <r>
          <rPr>
            <b/>
            <sz val="9"/>
            <color indexed="81"/>
            <rFont val="Tahoma"/>
            <family val="2"/>
          </rPr>
          <t>YULIED.PENARANDA:</t>
        </r>
        <r>
          <rPr>
            <sz val="9"/>
            <color indexed="81"/>
            <rFont val="Tahoma"/>
            <family val="2"/>
          </rPr>
          <t xml:space="preserve">
Corresponde a la información en firme de cada vigencia fiscal.</t>
        </r>
      </text>
    </comment>
    <comment ref="CBQ7" authorId="0" shapeId="0" xr:uid="{D819B86E-92C1-471D-94EE-A11AEE701CDE}">
      <text>
        <r>
          <rPr>
            <b/>
            <sz val="9"/>
            <color indexed="81"/>
            <rFont val="Tahoma"/>
            <family val="2"/>
          </rPr>
          <t>YULIED.PENARANDA:</t>
        </r>
        <r>
          <rPr>
            <sz val="9"/>
            <color indexed="81"/>
            <rFont val="Tahoma"/>
            <family val="2"/>
          </rPr>
          <t xml:space="preserve">
Corresponde a la información en firme de cada vigencia fiscal.</t>
        </r>
      </text>
    </comment>
    <comment ref="CBY7" authorId="0" shapeId="0" xr:uid="{0E17BA22-2D2F-4B01-849A-7E009E088213}">
      <text>
        <r>
          <rPr>
            <b/>
            <sz val="9"/>
            <color indexed="81"/>
            <rFont val="Tahoma"/>
            <family val="2"/>
          </rPr>
          <t>YULIED.PENARANDA:</t>
        </r>
        <r>
          <rPr>
            <sz val="9"/>
            <color indexed="81"/>
            <rFont val="Tahoma"/>
            <family val="2"/>
          </rPr>
          <t xml:space="preserve">
Corresponde a la información en firme de cada vigencia fiscal.</t>
        </r>
      </text>
    </comment>
    <comment ref="CCG7" authorId="0" shapeId="0" xr:uid="{E8619E48-82DD-4E72-9567-00400EDD0DD5}">
      <text>
        <r>
          <rPr>
            <b/>
            <sz val="9"/>
            <color indexed="81"/>
            <rFont val="Tahoma"/>
            <family val="2"/>
          </rPr>
          <t>YULIED.PENARANDA:</t>
        </r>
        <r>
          <rPr>
            <sz val="9"/>
            <color indexed="81"/>
            <rFont val="Tahoma"/>
            <family val="2"/>
          </rPr>
          <t xml:space="preserve">
Corresponde a la información en firme de cada vigencia fiscal.</t>
        </r>
      </text>
    </comment>
    <comment ref="CCO7" authorId="0" shapeId="0" xr:uid="{DA5207DD-BCB4-4081-93C4-055AA1628C22}">
      <text>
        <r>
          <rPr>
            <b/>
            <sz val="9"/>
            <color indexed="81"/>
            <rFont val="Tahoma"/>
            <family val="2"/>
          </rPr>
          <t>YULIED.PENARANDA:</t>
        </r>
        <r>
          <rPr>
            <sz val="9"/>
            <color indexed="81"/>
            <rFont val="Tahoma"/>
            <family val="2"/>
          </rPr>
          <t xml:space="preserve">
Corresponde a la información en firme de cada vigencia fiscal.</t>
        </r>
      </text>
    </comment>
    <comment ref="CCW7" authorId="0" shapeId="0" xr:uid="{237DEADF-F74B-48E8-AAAB-3DC3E98F0FB3}">
      <text>
        <r>
          <rPr>
            <b/>
            <sz val="9"/>
            <color indexed="81"/>
            <rFont val="Tahoma"/>
            <family val="2"/>
          </rPr>
          <t>YULIED.PENARANDA:</t>
        </r>
        <r>
          <rPr>
            <sz val="9"/>
            <color indexed="81"/>
            <rFont val="Tahoma"/>
            <family val="2"/>
          </rPr>
          <t xml:space="preserve">
Corresponde a la información en firme de cada vigencia fiscal.</t>
        </r>
      </text>
    </comment>
    <comment ref="CDE7" authorId="0" shapeId="0" xr:uid="{2D5D84C9-7295-4C4F-AFE5-6E2F3142A850}">
      <text>
        <r>
          <rPr>
            <b/>
            <sz val="9"/>
            <color indexed="81"/>
            <rFont val="Tahoma"/>
            <family val="2"/>
          </rPr>
          <t>YULIED.PENARANDA:</t>
        </r>
        <r>
          <rPr>
            <sz val="9"/>
            <color indexed="81"/>
            <rFont val="Tahoma"/>
            <family val="2"/>
          </rPr>
          <t xml:space="preserve">
Corresponde a la información en firme de cada vigencia fiscal.</t>
        </r>
      </text>
    </comment>
    <comment ref="CDM7" authorId="0" shapeId="0" xr:uid="{AD55B523-7289-411D-A215-F1EAC582345E}">
      <text>
        <r>
          <rPr>
            <b/>
            <sz val="9"/>
            <color indexed="81"/>
            <rFont val="Tahoma"/>
            <family val="2"/>
          </rPr>
          <t>YULIED.PENARANDA:</t>
        </r>
        <r>
          <rPr>
            <sz val="9"/>
            <color indexed="81"/>
            <rFont val="Tahoma"/>
            <family val="2"/>
          </rPr>
          <t xml:space="preserve">
Corresponde a la información en firme de cada vigencia fiscal.</t>
        </r>
      </text>
    </comment>
    <comment ref="CDU7" authorId="0" shapeId="0" xr:uid="{C81A41A8-F524-4ECD-9B77-39A3400F30C1}">
      <text>
        <r>
          <rPr>
            <b/>
            <sz val="9"/>
            <color indexed="81"/>
            <rFont val="Tahoma"/>
            <family val="2"/>
          </rPr>
          <t>YULIED.PENARANDA:</t>
        </r>
        <r>
          <rPr>
            <sz val="9"/>
            <color indexed="81"/>
            <rFont val="Tahoma"/>
            <family val="2"/>
          </rPr>
          <t xml:space="preserve">
Corresponde a la información en firme de cada vigencia fiscal.</t>
        </r>
      </text>
    </comment>
    <comment ref="CEC7" authorId="0" shapeId="0" xr:uid="{EB308686-9EE3-4F61-8622-9390647A7A53}">
      <text>
        <r>
          <rPr>
            <b/>
            <sz val="9"/>
            <color indexed="81"/>
            <rFont val="Tahoma"/>
            <family val="2"/>
          </rPr>
          <t>YULIED.PENARANDA:</t>
        </r>
        <r>
          <rPr>
            <sz val="9"/>
            <color indexed="81"/>
            <rFont val="Tahoma"/>
            <family val="2"/>
          </rPr>
          <t xml:space="preserve">
Corresponde a la información en firme de cada vigencia fiscal.</t>
        </r>
      </text>
    </comment>
    <comment ref="CEK7" authorId="0" shapeId="0" xr:uid="{21E78544-915F-481C-A644-AA74911CE087}">
      <text>
        <r>
          <rPr>
            <b/>
            <sz val="9"/>
            <color indexed="81"/>
            <rFont val="Tahoma"/>
            <family val="2"/>
          </rPr>
          <t>YULIED.PENARANDA:</t>
        </r>
        <r>
          <rPr>
            <sz val="9"/>
            <color indexed="81"/>
            <rFont val="Tahoma"/>
            <family val="2"/>
          </rPr>
          <t xml:space="preserve">
Corresponde a la información en firme de cada vigencia fiscal.</t>
        </r>
      </text>
    </comment>
    <comment ref="CES7" authorId="0" shapeId="0" xr:uid="{53ACE9EF-F7BA-46EE-A66E-62F9C1F9E5AF}">
      <text>
        <r>
          <rPr>
            <b/>
            <sz val="9"/>
            <color indexed="81"/>
            <rFont val="Tahoma"/>
            <family val="2"/>
          </rPr>
          <t>YULIED.PENARANDA:</t>
        </r>
        <r>
          <rPr>
            <sz val="9"/>
            <color indexed="81"/>
            <rFont val="Tahoma"/>
            <family val="2"/>
          </rPr>
          <t xml:space="preserve">
Corresponde a la información en firme de cada vigencia fiscal.</t>
        </r>
      </text>
    </comment>
    <comment ref="CFA7" authorId="0" shapeId="0" xr:uid="{78F0DABD-EAF5-4C2A-B659-7C1F62F36895}">
      <text>
        <r>
          <rPr>
            <b/>
            <sz val="9"/>
            <color indexed="81"/>
            <rFont val="Tahoma"/>
            <family val="2"/>
          </rPr>
          <t>YULIED.PENARANDA:</t>
        </r>
        <r>
          <rPr>
            <sz val="9"/>
            <color indexed="81"/>
            <rFont val="Tahoma"/>
            <family val="2"/>
          </rPr>
          <t xml:space="preserve">
Corresponde a la información en firme de cada vigencia fiscal.</t>
        </r>
      </text>
    </comment>
    <comment ref="CFI7" authorId="0" shapeId="0" xr:uid="{04E0E022-81D5-433C-85C4-6EE67DDFCF18}">
      <text>
        <r>
          <rPr>
            <b/>
            <sz val="9"/>
            <color indexed="81"/>
            <rFont val="Tahoma"/>
            <family val="2"/>
          </rPr>
          <t>YULIED.PENARANDA:</t>
        </r>
        <r>
          <rPr>
            <sz val="9"/>
            <color indexed="81"/>
            <rFont val="Tahoma"/>
            <family val="2"/>
          </rPr>
          <t xml:space="preserve">
Corresponde a la información en firme de cada vigencia fiscal.</t>
        </r>
      </text>
    </comment>
    <comment ref="CFQ7" authorId="0" shapeId="0" xr:uid="{E610AD10-DE64-40F8-B057-7CD6447A80AB}">
      <text>
        <r>
          <rPr>
            <b/>
            <sz val="9"/>
            <color indexed="81"/>
            <rFont val="Tahoma"/>
            <family val="2"/>
          </rPr>
          <t>YULIED.PENARANDA:</t>
        </r>
        <r>
          <rPr>
            <sz val="9"/>
            <color indexed="81"/>
            <rFont val="Tahoma"/>
            <family val="2"/>
          </rPr>
          <t xml:space="preserve">
Corresponde a la información en firme de cada vigencia fiscal.</t>
        </r>
      </text>
    </comment>
    <comment ref="CFY7" authorId="0" shapeId="0" xr:uid="{0151A384-AE4B-43AA-8BD2-0DAE6A65FCE7}">
      <text>
        <r>
          <rPr>
            <b/>
            <sz val="9"/>
            <color indexed="81"/>
            <rFont val="Tahoma"/>
            <family val="2"/>
          </rPr>
          <t>YULIED.PENARANDA:</t>
        </r>
        <r>
          <rPr>
            <sz val="9"/>
            <color indexed="81"/>
            <rFont val="Tahoma"/>
            <family val="2"/>
          </rPr>
          <t xml:space="preserve">
Corresponde a la información en firme de cada vigencia fiscal.</t>
        </r>
      </text>
    </comment>
    <comment ref="CGG7" authorId="0" shapeId="0" xr:uid="{CFF3E094-846D-42BE-9E74-9C4C6892E8DD}">
      <text>
        <r>
          <rPr>
            <b/>
            <sz val="9"/>
            <color indexed="81"/>
            <rFont val="Tahoma"/>
            <family val="2"/>
          </rPr>
          <t>YULIED.PENARANDA:</t>
        </r>
        <r>
          <rPr>
            <sz val="9"/>
            <color indexed="81"/>
            <rFont val="Tahoma"/>
            <family val="2"/>
          </rPr>
          <t xml:space="preserve">
Corresponde a la información en firme de cada vigencia fiscal.</t>
        </r>
      </text>
    </comment>
    <comment ref="CGO7" authorId="0" shapeId="0" xr:uid="{DE7C2C84-52C3-4FCD-B48E-054148183E3A}">
      <text>
        <r>
          <rPr>
            <b/>
            <sz val="9"/>
            <color indexed="81"/>
            <rFont val="Tahoma"/>
            <family val="2"/>
          </rPr>
          <t>YULIED.PENARANDA:</t>
        </r>
        <r>
          <rPr>
            <sz val="9"/>
            <color indexed="81"/>
            <rFont val="Tahoma"/>
            <family val="2"/>
          </rPr>
          <t xml:space="preserve">
Corresponde a la información en firme de cada vigencia fiscal.</t>
        </r>
      </text>
    </comment>
    <comment ref="CGW7" authorId="0" shapeId="0" xr:uid="{F0D73EA8-13CB-434A-A2D8-142CDC790EDF}">
      <text>
        <r>
          <rPr>
            <b/>
            <sz val="9"/>
            <color indexed="81"/>
            <rFont val="Tahoma"/>
            <family val="2"/>
          </rPr>
          <t>YULIED.PENARANDA:</t>
        </r>
        <r>
          <rPr>
            <sz val="9"/>
            <color indexed="81"/>
            <rFont val="Tahoma"/>
            <family val="2"/>
          </rPr>
          <t xml:space="preserve">
Corresponde a la información en firme de cada vigencia fiscal.</t>
        </r>
      </text>
    </comment>
    <comment ref="CHE7" authorId="0" shapeId="0" xr:uid="{4369CC1F-3AA7-4BAA-9B6F-CB5DBB0DF7BF}">
      <text>
        <r>
          <rPr>
            <b/>
            <sz val="9"/>
            <color indexed="81"/>
            <rFont val="Tahoma"/>
            <family val="2"/>
          </rPr>
          <t>YULIED.PENARANDA:</t>
        </r>
        <r>
          <rPr>
            <sz val="9"/>
            <color indexed="81"/>
            <rFont val="Tahoma"/>
            <family val="2"/>
          </rPr>
          <t xml:space="preserve">
Corresponde a la información en firme de cada vigencia fiscal.</t>
        </r>
      </text>
    </comment>
    <comment ref="CHM7" authorId="0" shapeId="0" xr:uid="{418AEA20-FB48-4757-98F3-3E7569BA5924}">
      <text>
        <r>
          <rPr>
            <b/>
            <sz val="9"/>
            <color indexed="81"/>
            <rFont val="Tahoma"/>
            <family val="2"/>
          </rPr>
          <t>YULIED.PENARANDA:</t>
        </r>
        <r>
          <rPr>
            <sz val="9"/>
            <color indexed="81"/>
            <rFont val="Tahoma"/>
            <family val="2"/>
          </rPr>
          <t xml:space="preserve">
Corresponde a la información en firme de cada vigencia fiscal.</t>
        </r>
      </text>
    </comment>
    <comment ref="CHU7" authorId="0" shapeId="0" xr:uid="{3566390D-7FB4-4307-8675-B8067D38107F}">
      <text>
        <r>
          <rPr>
            <b/>
            <sz val="9"/>
            <color indexed="81"/>
            <rFont val="Tahoma"/>
            <family val="2"/>
          </rPr>
          <t>YULIED.PENARANDA:</t>
        </r>
        <r>
          <rPr>
            <sz val="9"/>
            <color indexed="81"/>
            <rFont val="Tahoma"/>
            <family val="2"/>
          </rPr>
          <t xml:space="preserve">
Corresponde a la información en firme de cada vigencia fiscal.</t>
        </r>
      </text>
    </comment>
    <comment ref="CIC7" authorId="0" shapeId="0" xr:uid="{94CD82E6-F35D-4CF5-8053-808B40F87AF2}">
      <text>
        <r>
          <rPr>
            <b/>
            <sz val="9"/>
            <color indexed="81"/>
            <rFont val="Tahoma"/>
            <family val="2"/>
          </rPr>
          <t>YULIED.PENARANDA:</t>
        </r>
        <r>
          <rPr>
            <sz val="9"/>
            <color indexed="81"/>
            <rFont val="Tahoma"/>
            <family val="2"/>
          </rPr>
          <t xml:space="preserve">
Corresponde a la información en firme de cada vigencia fiscal.</t>
        </r>
      </text>
    </comment>
    <comment ref="CIK7" authorId="0" shapeId="0" xr:uid="{96727D18-39BF-4DD3-9718-15AD4B532A4A}">
      <text>
        <r>
          <rPr>
            <b/>
            <sz val="9"/>
            <color indexed="81"/>
            <rFont val="Tahoma"/>
            <family val="2"/>
          </rPr>
          <t>YULIED.PENARANDA:</t>
        </r>
        <r>
          <rPr>
            <sz val="9"/>
            <color indexed="81"/>
            <rFont val="Tahoma"/>
            <family val="2"/>
          </rPr>
          <t xml:space="preserve">
Corresponde a la información en firme de cada vigencia fiscal.</t>
        </r>
      </text>
    </comment>
    <comment ref="CIS7" authorId="0" shapeId="0" xr:uid="{35A0591D-5DBF-4194-A3F4-C2764CE5223A}">
      <text>
        <r>
          <rPr>
            <b/>
            <sz val="9"/>
            <color indexed="81"/>
            <rFont val="Tahoma"/>
            <family val="2"/>
          </rPr>
          <t>YULIED.PENARANDA:</t>
        </r>
        <r>
          <rPr>
            <sz val="9"/>
            <color indexed="81"/>
            <rFont val="Tahoma"/>
            <family val="2"/>
          </rPr>
          <t xml:space="preserve">
Corresponde a la información en firme de cada vigencia fiscal.</t>
        </r>
      </text>
    </comment>
    <comment ref="CJA7" authorId="0" shapeId="0" xr:uid="{146A1469-2837-45AC-AA7F-6A467904317D}">
      <text>
        <r>
          <rPr>
            <b/>
            <sz val="9"/>
            <color indexed="81"/>
            <rFont val="Tahoma"/>
            <family val="2"/>
          </rPr>
          <t>YULIED.PENARANDA:</t>
        </r>
        <r>
          <rPr>
            <sz val="9"/>
            <color indexed="81"/>
            <rFont val="Tahoma"/>
            <family val="2"/>
          </rPr>
          <t xml:space="preserve">
Corresponde a la información en firme de cada vigencia fiscal.</t>
        </r>
      </text>
    </comment>
    <comment ref="CJI7" authorId="0" shapeId="0" xr:uid="{A3CF52A9-D9FF-4A17-ACAF-A54AF9879529}">
      <text>
        <r>
          <rPr>
            <b/>
            <sz val="9"/>
            <color indexed="81"/>
            <rFont val="Tahoma"/>
            <family val="2"/>
          </rPr>
          <t>YULIED.PENARANDA:</t>
        </r>
        <r>
          <rPr>
            <sz val="9"/>
            <color indexed="81"/>
            <rFont val="Tahoma"/>
            <family val="2"/>
          </rPr>
          <t xml:space="preserve">
Corresponde a la información en firme de cada vigencia fiscal.</t>
        </r>
      </text>
    </comment>
    <comment ref="CJQ7" authorId="0" shapeId="0" xr:uid="{D08E83B1-4958-4802-9E98-8C500B39DDFE}">
      <text>
        <r>
          <rPr>
            <b/>
            <sz val="9"/>
            <color indexed="81"/>
            <rFont val="Tahoma"/>
            <family val="2"/>
          </rPr>
          <t>YULIED.PENARANDA:</t>
        </r>
        <r>
          <rPr>
            <sz val="9"/>
            <color indexed="81"/>
            <rFont val="Tahoma"/>
            <family val="2"/>
          </rPr>
          <t xml:space="preserve">
Corresponde a la información en firme de cada vigencia fiscal.</t>
        </r>
      </text>
    </comment>
    <comment ref="CJY7" authorId="0" shapeId="0" xr:uid="{7628C8E2-65E5-467F-BDE5-A2255CAED2D7}">
      <text>
        <r>
          <rPr>
            <b/>
            <sz val="9"/>
            <color indexed="81"/>
            <rFont val="Tahoma"/>
            <family val="2"/>
          </rPr>
          <t>YULIED.PENARANDA:</t>
        </r>
        <r>
          <rPr>
            <sz val="9"/>
            <color indexed="81"/>
            <rFont val="Tahoma"/>
            <family val="2"/>
          </rPr>
          <t xml:space="preserve">
Corresponde a la información en firme de cada vigencia fiscal.</t>
        </r>
      </text>
    </comment>
    <comment ref="CKG7" authorId="0" shapeId="0" xr:uid="{24234EF5-794C-4CD3-8DE5-B2A6B962D7E4}">
      <text>
        <r>
          <rPr>
            <b/>
            <sz val="9"/>
            <color indexed="81"/>
            <rFont val="Tahoma"/>
            <family val="2"/>
          </rPr>
          <t>YULIED.PENARANDA:</t>
        </r>
        <r>
          <rPr>
            <sz val="9"/>
            <color indexed="81"/>
            <rFont val="Tahoma"/>
            <family val="2"/>
          </rPr>
          <t xml:space="preserve">
Corresponde a la información en firme de cada vigencia fiscal.</t>
        </r>
      </text>
    </comment>
    <comment ref="CKO7" authorId="0" shapeId="0" xr:uid="{25BCD59E-F7AE-4FE9-B0E3-1605BB35FA6B}">
      <text>
        <r>
          <rPr>
            <b/>
            <sz val="9"/>
            <color indexed="81"/>
            <rFont val="Tahoma"/>
            <family val="2"/>
          </rPr>
          <t>YULIED.PENARANDA:</t>
        </r>
        <r>
          <rPr>
            <sz val="9"/>
            <color indexed="81"/>
            <rFont val="Tahoma"/>
            <family val="2"/>
          </rPr>
          <t xml:space="preserve">
Corresponde a la información en firme de cada vigencia fiscal.</t>
        </r>
      </text>
    </comment>
    <comment ref="CKW7" authorId="0" shapeId="0" xr:uid="{9C9F22C9-F493-48B6-9B24-7032755F5309}">
      <text>
        <r>
          <rPr>
            <b/>
            <sz val="9"/>
            <color indexed="81"/>
            <rFont val="Tahoma"/>
            <family val="2"/>
          </rPr>
          <t>YULIED.PENARANDA:</t>
        </r>
        <r>
          <rPr>
            <sz val="9"/>
            <color indexed="81"/>
            <rFont val="Tahoma"/>
            <family val="2"/>
          </rPr>
          <t xml:space="preserve">
Corresponde a la información en firme de cada vigencia fiscal.</t>
        </r>
      </text>
    </comment>
    <comment ref="CLE7" authorId="0" shapeId="0" xr:uid="{EE91DC6D-2DA3-4331-8A40-FED83D38CB19}">
      <text>
        <r>
          <rPr>
            <b/>
            <sz val="9"/>
            <color indexed="81"/>
            <rFont val="Tahoma"/>
            <family val="2"/>
          </rPr>
          <t>YULIED.PENARANDA:</t>
        </r>
        <r>
          <rPr>
            <sz val="9"/>
            <color indexed="81"/>
            <rFont val="Tahoma"/>
            <family val="2"/>
          </rPr>
          <t xml:space="preserve">
Corresponde a la información en firme de cada vigencia fiscal.</t>
        </r>
      </text>
    </comment>
    <comment ref="CLM7" authorId="0" shapeId="0" xr:uid="{84B65B11-B742-4EC3-AA7C-C1A631A9DC25}">
      <text>
        <r>
          <rPr>
            <b/>
            <sz val="9"/>
            <color indexed="81"/>
            <rFont val="Tahoma"/>
            <family val="2"/>
          </rPr>
          <t>YULIED.PENARANDA:</t>
        </r>
        <r>
          <rPr>
            <sz val="9"/>
            <color indexed="81"/>
            <rFont val="Tahoma"/>
            <family val="2"/>
          </rPr>
          <t xml:space="preserve">
Corresponde a la información en firme de cada vigencia fiscal.</t>
        </r>
      </text>
    </comment>
    <comment ref="CLU7" authorId="0" shapeId="0" xr:uid="{8D3D49E0-AD82-4E7E-916C-19EE98246F44}">
      <text>
        <r>
          <rPr>
            <b/>
            <sz val="9"/>
            <color indexed="81"/>
            <rFont val="Tahoma"/>
            <family val="2"/>
          </rPr>
          <t>YULIED.PENARANDA:</t>
        </r>
        <r>
          <rPr>
            <sz val="9"/>
            <color indexed="81"/>
            <rFont val="Tahoma"/>
            <family val="2"/>
          </rPr>
          <t xml:space="preserve">
Corresponde a la información en firme de cada vigencia fiscal.</t>
        </r>
      </text>
    </comment>
    <comment ref="CMC7" authorId="0" shapeId="0" xr:uid="{64496941-81DF-49E9-8FAD-14EEB3CFC3A3}">
      <text>
        <r>
          <rPr>
            <b/>
            <sz val="9"/>
            <color indexed="81"/>
            <rFont val="Tahoma"/>
            <family val="2"/>
          </rPr>
          <t>YULIED.PENARANDA:</t>
        </r>
        <r>
          <rPr>
            <sz val="9"/>
            <color indexed="81"/>
            <rFont val="Tahoma"/>
            <family val="2"/>
          </rPr>
          <t xml:space="preserve">
Corresponde a la información en firme de cada vigencia fiscal.</t>
        </r>
      </text>
    </comment>
    <comment ref="CMK7" authorId="0" shapeId="0" xr:uid="{9C7482E3-193C-4508-AC3D-4088D35B1DFF}">
      <text>
        <r>
          <rPr>
            <b/>
            <sz val="9"/>
            <color indexed="81"/>
            <rFont val="Tahoma"/>
            <family val="2"/>
          </rPr>
          <t>YULIED.PENARANDA:</t>
        </r>
        <r>
          <rPr>
            <sz val="9"/>
            <color indexed="81"/>
            <rFont val="Tahoma"/>
            <family val="2"/>
          </rPr>
          <t xml:space="preserve">
Corresponde a la información en firme de cada vigencia fiscal.</t>
        </r>
      </text>
    </comment>
    <comment ref="CMS7" authorId="0" shapeId="0" xr:uid="{2A7CC259-BDA0-4B46-9F0D-7C31B2CDBE80}">
      <text>
        <r>
          <rPr>
            <b/>
            <sz val="9"/>
            <color indexed="81"/>
            <rFont val="Tahoma"/>
            <family val="2"/>
          </rPr>
          <t>YULIED.PENARANDA:</t>
        </r>
        <r>
          <rPr>
            <sz val="9"/>
            <color indexed="81"/>
            <rFont val="Tahoma"/>
            <family val="2"/>
          </rPr>
          <t xml:space="preserve">
Corresponde a la información en firme de cada vigencia fiscal.</t>
        </r>
      </text>
    </comment>
    <comment ref="CNA7" authorId="0" shapeId="0" xr:uid="{EB42827D-A71B-43F3-9E6E-ACC6B4116CC1}">
      <text>
        <r>
          <rPr>
            <b/>
            <sz val="9"/>
            <color indexed="81"/>
            <rFont val="Tahoma"/>
            <family val="2"/>
          </rPr>
          <t>YULIED.PENARANDA:</t>
        </r>
        <r>
          <rPr>
            <sz val="9"/>
            <color indexed="81"/>
            <rFont val="Tahoma"/>
            <family val="2"/>
          </rPr>
          <t xml:space="preserve">
Corresponde a la información en firme de cada vigencia fiscal.</t>
        </r>
      </text>
    </comment>
    <comment ref="CNI7" authorId="0" shapeId="0" xr:uid="{2C4C598C-A583-4C5F-B58E-B284935B6113}">
      <text>
        <r>
          <rPr>
            <b/>
            <sz val="9"/>
            <color indexed="81"/>
            <rFont val="Tahoma"/>
            <family val="2"/>
          </rPr>
          <t>YULIED.PENARANDA:</t>
        </r>
        <r>
          <rPr>
            <sz val="9"/>
            <color indexed="81"/>
            <rFont val="Tahoma"/>
            <family val="2"/>
          </rPr>
          <t xml:space="preserve">
Corresponde a la información en firme de cada vigencia fiscal.</t>
        </r>
      </text>
    </comment>
    <comment ref="CNQ7" authorId="0" shapeId="0" xr:uid="{8CDE99CE-935B-49C7-A1D9-2D7B906E2278}">
      <text>
        <r>
          <rPr>
            <b/>
            <sz val="9"/>
            <color indexed="81"/>
            <rFont val="Tahoma"/>
            <family val="2"/>
          </rPr>
          <t>YULIED.PENARANDA:</t>
        </r>
        <r>
          <rPr>
            <sz val="9"/>
            <color indexed="81"/>
            <rFont val="Tahoma"/>
            <family val="2"/>
          </rPr>
          <t xml:space="preserve">
Corresponde a la información en firme de cada vigencia fiscal.</t>
        </r>
      </text>
    </comment>
    <comment ref="CNY7" authorId="0" shapeId="0" xr:uid="{4BA81AD4-8BD6-4DA6-BC6C-27EA4556EDC7}">
      <text>
        <r>
          <rPr>
            <b/>
            <sz val="9"/>
            <color indexed="81"/>
            <rFont val="Tahoma"/>
            <family val="2"/>
          </rPr>
          <t>YULIED.PENARANDA:</t>
        </r>
        <r>
          <rPr>
            <sz val="9"/>
            <color indexed="81"/>
            <rFont val="Tahoma"/>
            <family val="2"/>
          </rPr>
          <t xml:space="preserve">
Corresponde a la información en firme de cada vigencia fiscal.</t>
        </r>
      </text>
    </comment>
    <comment ref="COG7" authorId="0" shapeId="0" xr:uid="{BBD4AC02-FA06-4365-80AC-7C5D52C8F85C}">
      <text>
        <r>
          <rPr>
            <b/>
            <sz val="9"/>
            <color indexed="81"/>
            <rFont val="Tahoma"/>
            <family val="2"/>
          </rPr>
          <t>YULIED.PENARANDA:</t>
        </r>
        <r>
          <rPr>
            <sz val="9"/>
            <color indexed="81"/>
            <rFont val="Tahoma"/>
            <family val="2"/>
          </rPr>
          <t xml:space="preserve">
Corresponde a la información en firme de cada vigencia fiscal.</t>
        </r>
      </text>
    </comment>
    <comment ref="COO7" authorId="0" shapeId="0" xr:uid="{1F534169-30EB-4E2A-8D0E-F67C32F09F85}">
      <text>
        <r>
          <rPr>
            <b/>
            <sz val="9"/>
            <color indexed="81"/>
            <rFont val="Tahoma"/>
            <family val="2"/>
          </rPr>
          <t>YULIED.PENARANDA:</t>
        </r>
        <r>
          <rPr>
            <sz val="9"/>
            <color indexed="81"/>
            <rFont val="Tahoma"/>
            <family val="2"/>
          </rPr>
          <t xml:space="preserve">
Corresponde a la información en firme de cada vigencia fiscal.</t>
        </r>
      </text>
    </comment>
    <comment ref="COW7" authorId="0" shapeId="0" xr:uid="{F013399E-83D0-4AB2-8093-CDDF69A912D9}">
      <text>
        <r>
          <rPr>
            <b/>
            <sz val="9"/>
            <color indexed="81"/>
            <rFont val="Tahoma"/>
            <family val="2"/>
          </rPr>
          <t>YULIED.PENARANDA:</t>
        </r>
        <r>
          <rPr>
            <sz val="9"/>
            <color indexed="81"/>
            <rFont val="Tahoma"/>
            <family val="2"/>
          </rPr>
          <t xml:space="preserve">
Corresponde a la información en firme de cada vigencia fiscal.</t>
        </r>
      </text>
    </comment>
    <comment ref="CPE7" authorId="0" shapeId="0" xr:uid="{91F0BDA8-49F9-4E25-A0D7-A4AD329361C8}">
      <text>
        <r>
          <rPr>
            <b/>
            <sz val="9"/>
            <color indexed="81"/>
            <rFont val="Tahoma"/>
            <family val="2"/>
          </rPr>
          <t>YULIED.PENARANDA:</t>
        </r>
        <r>
          <rPr>
            <sz val="9"/>
            <color indexed="81"/>
            <rFont val="Tahoma"/>
            <family val="2"/>
          </rPr>
          <t xml:space="preserve">
Corresponde a la información en firme de cada vigencia fiscal.</t>
        </r>
      </text>
    </comment>
    <comment ref="CPM7" authorId="0" shapeId="0" xr:uid="{F9F945AE-FF30-4B48-9B05-222EFE6B8AC0}">
      <text>
        <r>
          <rPr>
            <b/>
            <sz val="9"/>
            <color indexed="81"/>
            <rFont val="Tahoma"/>
            <family val="2"/>
          </rPr>
          <t>YULIED.PENARANDA:</t>
        </r>
        <r>
          <rPr>
            <sz val="9"/>
            <color indexed="81"/>
            <rFont val="Tahoma"/>
            <family val="2"/>
          </rPr>
          <t xml:space="preserve">
Corresponde a la información en firme de cada vigencia fiscal.</t>
        </r>
      </text>
    </comment>
    <comment ref="CPU7" authorId="0" shapeId="0" xr:uid="{7A30D310-8EA9-4F3A-B4A1-F058E4C97500}">
      <text>
        <r>
          <rPr>
            <b/>
            <sz val="9"/>
            <color indexed="81"/>
            <rFont val="Tahoma"/>
            <family val="2"/>
          </rPr>
          <t>YULIED.PENARANDA:</t>
        </r>
        <r>
          <rPr>
            <sz val="9"/>
            <color indexed="81"/>
            <rFont val="Tahoma"/>
            <family val="2"/>
          </rPr>
          <t xml:space="preserve">
Corresponde a la información en firme de cada vigencia fiscal.</t>
        </r>
      </text>
    </comment>
    <comment ref="CQC7" authorId="0" shapeId="0" xr:uid="{1F8CB226-6D78-47F1-A374-047B7D110F13}">
      <text>
        <r>
          <rPr>
            <b/>
            <sz val="9"/>
            <color indexed="81"/>
            <rFont val="Tahoma"/>
            <family val="2"/>
          </rPr>
          <t>YULIED.PENARANDA:</t>
        </r>
        <r>
          <rPr>
            <sz val="9"/>
            <color indexed="81"/>
            <rFont val="Tahoma"/>
            <family val="2"/>
          </rPr>
          <t xml:space="preserve">
Corresponde a la información en firme de cada vigencia fiscal.</t>
        </r>
      </text>
    </comment>
    <comment ref="CQK7" authorId="0" shapeId="0" xr:uid="{204536F0-2C9F-46D2-A5C9-A13ED2E5C5A0}">
      <text>
        <r>
          <rPr>
            <b/>
            <sz val="9"/>
            <color indexed="81"/>
            <rFont val="Tahoma"/>
            <family val="2"/>
          </rPr>
          <t>YULIED.PENARANDA:</t>
        </r>
        <r>
          <rPr>
            <sz val="9"/>
            <color indexed="81"/>
            <rFont val="Tahoma"/>
            <family val="2"/>
          </rPr>
          <t xml:space="preserve">
Corresponde a la información en firme de cada vigencia fiscal.</t>
        </r>
      </text>
    </comment>
    <comment ref="CQS7" authorId="0" shapeId="0" xr:uid="{32EB6391-FC45-4F49-968D-944AA1323FBD}">
      <text>
        <r>
          <rPr>
            <b/>
            <sz val="9"/>
            <color indexed="81"/>
            <rFont val="Tahoma"/>
            <family val="2"/>
          </rPr>
          <t>YULIED.PENARANDA:</t>
        </r>
        <r>
          <rPr>
            <sz val="9"/>
            <color indexed="81"/>
            <rFont val="Tahoma"/>
            <family val="2"/>
          </rPr>
          <t xml:space="preserve">
Corresponde a la información en firme de cada vigencia fiscal.</t>
        </r>
      </text>
    </comment>
    <comment ref="CRA7" authorId="0" shapeId="0" xr:uid="{52C09B1D-2832-45A0-8CF5-85AA45A6BB3A}">
      <text>
        <r>
          <rPr>
            <b/>
            <sz val="9"/>
            <color indexed="81"/>
            <rFont val="Tahoma"/>
            <family val="2"/>
          </rPr>
          <t>YULIED.PENARANDA:</t>
        </r>
        <r>
          <rPr>
            <sz val="9"/>
            <color indexed="81"/>
            <rFont val="Tahoma"/>
            <family val="2"/>
          </rPr>
          <t xml:space="preserve">
Corresponde a la información en firme de cada vigencia fiscal.</t>
        </r>
      </text>
    </comment>
    <comment ref="CRI7" authorId="0" shapeId="0" xr:uid="{D51736E1-FA75-42BF-9320-95DF26CF33EA}">
      <text>
        <r>
          <rPr>
            <b/>
            <sz val="9"/>
            <color indexed="81"/>
            <rFont val="Tahoma"/>
            <family val="2"/>
          </rPr>
          <t>YULIED.PENARANDA:</t>
        </r>
        <r>
          <rPr>
            <sz val="9"/>
            <color indexed="81"/>
            <rFont val="Tahoma"/>
            <family val="2"/>
          </rPr>
          <t xml:space="preserve">
Corresponde a la información en firme de cada vigencia fiscal.</t>
        </r>
      </text>
    </comment>
    <comment ref="CRQ7" authorId="0" shapeId="0" xr:uid="{0960D0B1-793E-4F6E-8FF9-E727714ADDE7}">
      <text>
        <r>
          <rPr>
            <b/>
            <sz val="9"/>
            <color indexed="81"/>
            <rFont val="Tahoma"/>
            <family val="2"/>
          </rPr>
          <t>YULIED.PENARANDA:</t>
        </r>
        <r>
          <rPr>
            <sz val="9"/>
            <color indexed="81"/>
            <rFont val="Tahoma"/>
            <family val="2"/>
          </rPr>
          <t xml:space="preserve">
Corresponde a la información en firme de cada vigencia fiscal.</t>
        </r>
      </text>
    </comment>
    <comment ref="CRY7" authorId="0" shapeId="0" xr:uid="{553EE54F-47DC-47E6-A7CD-34C3CC692E58}">
      <text>
        <r>
          <rPr>
            <b/>
            <sz val="9"/>
            <color indexed="81"/>
            <rFont val="Tahoma"/>
            <family val="2"/>
          </rPr>
          <t>YULIED.PENARANDA:</t>
        </r>
        <r>
          <rPr>
            <sz val="9"/>
            <color indexed="81"/>
            <rFont val="Tahoma"/>
            <family val="2"/>
          </rPr>
          <t xml:space="preserve">
Corresponde a la información en firme de cada vigencia fiscal.</t>
        </r>
      </text>
    </comment>
    <comment ref="CSG7" authorId="0" shapeId="0" xr:uid="{F6714C23-D48B-4736-9DEA-289934843C8C}">
      <text>
        <r>
          <rPr>
            <b/>
            <sz val="9"/>
            <color indexed="81"/>
            <rFont val="Tahoma"/>
            <family val="2"/>
          </rPr>
          <t>YULIED.PENARANDA:</t>
        </r>
        <r>
          <rPr>
            <sz val="9"/>
            <color indexed="81"/>
            <rFont val="Tahoma"/>
            <family val="2"/>
          </rPr>
          <t xml:space="preserve">
Corresponde a la información en firme de cada vigencia fiscal.</t>
        </r>
      </text>
    </comment>
    <comment ref="CSO7" authorId="0" shapeId="0" xr:uid="{2AE64F96-F1AA-419D-87E3-71EB71571C80}">
      <text>
        <r>
          <rPr>
            <b/>
            <sz val="9"/>
            <color indexed="81"/>
            <rFont val="Tahoma"/>
            <family val="2"/>
          </rPr>
          <t>YULIED.PENARANDA:</t>
        </r>
        <r>
          <rPr>
            <sz val="9"/>
            <color indexed="81"/>
            <rFont val="Tahoma"/>
            <family val="2"/>
          </rPr>
          <t xml:space="preserve">
Corresponde a la información en firme de cada vigencia fiscal.</t>
        </r>
      </text>
    </comment>
    <comment ref="CSW7" authorId="0" shapeId="0" xr:uid="{172BD1A2-DD97-469F-A787-8CD82905C363}">
      <text>
        <r>
          <rPr>
            <b/>
            <sz val="9"/>
            <color indexed="81"/>
            <rFont val="Tahoma"/>
            <family val="2"/>
          </rPr>
          <t>YULIED.PENARANDA:</t>
        </r>
        <r>
          <rPr>
            <sz val="9"/>
            <color indexed="81"/>
            <rFont val="Tahoma"/>
            <family val="2"/>
          </rPr>
          <t xml:space="preserve">
Corresponde a la información en firme de cada vigencia fiscal.</t>
        </r>
      </text>
    </comment>
    <comment ref="CTE7" authorId="0" shapeId="0" xr:uid="{7F93D165-AD1A-461F-A385-17EFFC8F34D6}">
      <text>
        <r>
          <rPr>
            <b/>
            <sz val="9"/>
            <color indexed="81"/>
            <rFont val="Tahoma"/>
            <family val="2"/>
          </rPr>
          <t>YULIED.PENARANDA:</t>
        </r>
        <r>
          <rPr>
            <sz val="9"/>
            <color indexed="81"/>
            <rFont val="Tahoma"/>
            <family val="2"/>
          </rPr>
          <t xml:space="preserve">
Corresponde a la información en firme de cada vigencia fiscal.</t>
        </r>
      </text>
    </comment>
    <comment ref="CTM7" authorId="0" shapeId="0" xr:uid="{5452C98C-461E-4945-BC11-4DFD0E0275B1}">
      <text>
        <r>
          <rPr>
            <b/>
            <sz val="9"/>
            <color indexed="81"/>
            <rFont val="Tahoma"/>
            <family val="2"/>
          </rPr>
          <t>YULIED.PENARANDA:</t>
        </r>
        <r>
          <rPr>
            <sz val="9"/>
            <color indexed="81"/>
            <rFont val="Tahoma"/>
            <family val="2"/>
          </rPr>
          <t xml:space="preserve">
Corresponde a la información en firme de cada vigencia fiscal.</t>
        </r>
      </text>
    </comment>
    <comment ref="CTU7" authorId="0" shapeId="0" xr:uid="{E4A852DE-D7C1-4CF4-915D-913A8E7AE2E8}">
      <text>
        <r>
          <rPr>
            <b/>
            <sz val="9"/>
            <color indexed="81"/>
            <rFont val="Tahoma"/>
            <family val="2"/>
          </rPr>
          <t>YULIED.PENARANDA:</t>
        </r>
        <r>
          <rPr>
            <sz val="9"/>
            <color indexed="81"/>
            <rFont val="Tahoma"/>
            <family val="2"/>
          </rPr>
          <t xml:space="preserve">
Corresponde a la información en firme de cada vigencia fiscal.</t>
        </r>
      </text>
    </comment>
    <comment ref="CUC7" authorId="0" shapeId="0" xr:uid="{565B135C-399E-4833-8553-70EE839403B4}">
      <text>
        <r>
          <rPr>
            <b/>
            <sz val="9"/>
            <color indexed="81"/>
            <rFont val="Tahoma"/>
            <family val="2"/>
          </rPr>
          <t>YULIED.PENARANDA:</t>
        </r>
        <r>
          <rPr>
            <sz val="9"/>
            <color indexed="81"/>
            <rFont val="Tahoma"/>
            <family val="2"/>
          </rPr>
          <t xml:space="preserve">
Corresponde a la información en firme de cada vigencia fiscal.</t>
        </r>
      </text>
    </comment>
    <comment ref="CUK7" authorId="0" shapeId="0" xr:uid="{548DB2FF-C732-4EB6-AB28-A37297275AD9}">
      <text>
        <r>
          <rPr>
            <b/>
            <sz val="9"/>
            <color indexed="81"/>
            <rFont val="Tahoma"/>
            <family val="2"/>
          </rPr>
          <t>YULIED.PENARANDA:</t>
        </r>
        <r>
          <rPr>
            <sz val="9"/>
            <color indexed="81"/>
            <rFont val="Tahoma"/>
            <family val="2"/>
          </rPr>
          <t xml:space="preserve">
Corresponde a la información en firme de cada vigencia fiscal.</t>
        </r>
      </text>
    </comment>
    <comment ref="CUS7" authorId="0" shapeId="0" xr:uid="{0BADE427-A2D7-457E-94F6-3903A006025D}">
      <text>
        <r>
          <rPr>
            <b/>
            <sz val="9"/>
            <color indexed="81"/>
            <rFont val="Tahoma"/>
            <family val="2"/>
          </rPr>
          <t>YULIED.PENARANDA:</t>
        </r>
        <r>
          <rPr>
            <sz val="9"/>
            <color indexed="81"/>
            <rFont val="Tahoma"/>
            <family val="2"/>
          </rPr>
          <t xml:space="preserve">
Corresponde a la información en firme de cada vigencia fiscal.</t>
        </r>
      </text>
    </comment>
    <comment ref="CVA7" authorId="0" shapeId="0" xr:uid="{8845085C-7C26-4F9B-8901-F5889CC9B5CC}">
      <text>
        <r>
          <rPr>
            <b/>
            <sz val="9"/>
            <color indexed="81"/>
            <rFont val="Tahoma"/>
            <family val="2"/>
          </rPr>
          <t>YULIED.PENARANDA:</t>
        </r>
        <r>
          <rPr>
            <sz val="9"/>
            <color indexed="81"/>
            <rFont val="Tahoma"/>
            <family val="2"/>
          </rPr>
          <t xml:space="preserve">
Corresponde a la información en firme de cada vigencia fiscal.</t>
        </r>
      </text>
    </comment>
    <comment ref="CVI7" authorId="0" shapeId="0" xr:uid="{60CF58E8-F3AD-4984-9EBF-61BF33777918}">
      <text>
        <r>
          <rPr>
            <b/>
            <sz val="9"/>
            <color indexed="81"/>
            <rFont val="Tahoma"/>
            <family val="2"/>
          </rPr>
          <t>YULIED.PENARANDA:</t>
        </r>
        <r>
          <rPr>
            <sz val="9"/>
            <color indexed="81"/>
            <rFont val="Tahoma"/>
            <family val="2"/>
          </rPr>
          <t xml:space="preserve">
Corresponde a la información en firme de cada vigencia fiscal.</t>
        </r>
      </text>
    </comment>
    <comment ref="CVQ7" authorId="0" shapeId="0" xr:uid="{50C24F03-42E2-40AD-8CDB-AF915E149B3F}">
      <text>
        <r>
          <rPr>
            <b/>
            <sz val="9"/>
            <color indexed="81"/>
            <rFont val="Tahoma"/>
            <family val="2"/>
          </rPr>
          <t>YULIED.PENARANDA:</t>
        </r>
        <r>
          <rPr>
            <sz val="9"/>
            <color indexed="81"/>
            <rFont val="Tahoma"/>
            <family val="2"/>
          </rPr>
          <t xml:space="preserve">
Corresponde a la información en firme de cada vigencia fiscal.</t>
        </r>
      </text>
    </comment>
    <comment ref="CVY7" authorId="0" shapeId="0" xr:uid="{0D7EADAD-097B-49A2-9CBA-7C60F16103E4}">
      <text>
        <r>
          <rPr>
            <b/>
            <sz val="9"/>
            <color indexed="81"/>
            <rFont val="Tahoma"/>
            <family val="2"/>
          </rPr>
          <t>YULIED.PENARANDA:</t>
        </r>
        <r>
          <rPr>
            <sz val="9"/>
            <color indexed="81"/>
            <rFont val="Tahoma"/>
            <family val="2"/>
          </rPr>
          <t xml:space="preserve">
Corresponde a la información en firme de cada vigencia fiscal.</t>
        </r>
      </text>
    </comment>
    <comment ref="CWG7" authorId="0" shapeId="0" xr:uid="{94CFEBA7-471A-423E-810A-189D9230128B}">
      <text>
        <r>
          <rPr>
            <b/>
            <sz val="9"/>
            <color indexed="81"/>
            <rFont val="Tahoma"/>
            <family val="2"/>
          </rPr>
          <t>YULIED.PENARANDA:</t>
        </r>
        <r>
          <rPr>
            <sz val="9"/>
            <color indexed="81"/>
            <rFont val="Tahoma"/>
            <family val="2"/>
          </rPr>
          <t xml:space="preserve">
Corresponde a la información en firme de cada vigencia fiscal.</t>
        </r>
      </text>
    </comment>
    <comment ref="CWO7" authorId="0" shapeId="0" xr:uid="{82ABC65B-50C8-4B14-A143-759CDC71C416}">
      <text>
        <r>
          <rPr>
            <b/>
            <sz val="9"/>
            <color indexed="81"/>
            <rFont val="Tahoma"/>
            <family val="2"/>
          </rPr>
          <t>YULIED.PENARANDA:</t>
        </r>
        <r>
          <rPr>
            <sz val="9"/>
            <color indexed="81"/>
            <rFont val="Tahoma"/>
            <family val="2"/>
          </rPr>
          <t xml:space="preserve">
Corresponde a la información en firme de cada vigencia fiscal.</t>
        </r>
      </text>
    </comment>
    <comment ref="CWW7" authorId="0" shapeId="0" xr:uid="{64361177-7131-4672-9A34-91D266D2611E}">
      <text>
        <r>
          <rPr>
            <b/>
            <sz val="9"/>
            <color indexed="81"/>
            <rFont val="Tahoma"/>
            <family val="2"/>
          </rPr>
          <t>YULIED.PENARANDA:</t>
        </r>
        <r>
          <rPr>
            <sz val="9"/>
            <color indexed="81"/>
            <rFont val="Tahoma"/>
            <family val="2"/>
          </rPr>
          <t xml:space="preserve">
Corresponde a la información en firme de cada vigencia fiscal.</t>
        </r>
      </text>
    </comment>
    <comment ref="CXE7" authorId="0" shapeId="0" xr:uid="{BC10E623-AF43-4432-BAB7-4AD91212D0F0}">
      <text>
        <r>
          <rPr>
            <b/>
            <sz val="9"/>
            <color indexed="81"/>
            <rFont val="Tahoma"/>
            <family val="2"/>
          </rPr>
          <t>YULIED.PENARANDA:</t>
        </r>
        <r>
          <rPr>
            <sz val="9"/>
            <color indexed="81"/>
            <rFont val="Tahoma"/>
            <family val="2"/>
          </rPr>
          <t xml:space="preserve">
Corresponde a la información en firme de cada vigencia fiscal.</t>
        </r>
      </text>
    </comment>
    <comment ref="CXM7" authorId="0" shapeId="0" xr:uid="{8B79DD34-3E38-4866-B910-36D91245FF49}">
      <text>
        <r>
          <rPr>
            <b/>
            <sz val="9"/>
            <color indexed="81"/>
            <rFont val="Tahoma"/>
            <family val="2"/>
          </rPr>
          <t>YULIED.PENARANDA:</t>
        </r>
        <r>
          <rPr>
            <sz val="9"/>
            <color indexed="81"/>
            <rFont val="Tahoma"/>
            <family val="2"/>
          </rPr>
          <t xml:space="preserve">
Corresponde a la información en firme de cada vigencia fiscal.</t>
        </r>
      </text>
    </comment>
    <comment ref="CXU7" authorId="0" shapeId="0" xr:uid="{8B3BE3E6-6A1C-4354-B2DF-10F7774DD644}">
      <text>
        <r>
          <rPr>
            <b/>
            <sz val="9"/>
            <color indexed="81"/>
            <rFont val="Tahoma"/>
            <family val="2"/>
          </rPr>
          <t>YULIED.PENARANDA:</t>
        </r>
        <r>
          <rPr>
            <sz val="9"/>
            <color indexed="81"/>
            <rFont val="Tahoma"/>
            <family val="2"/>
          </rPr>
          <t xml:space="preserve">
Corresponde a la información en firme de cada vigencia fiscal.</t>
        </r>
      </text>
    </comment>
    <comment ref="CYC7" authorId="0" shapeId="0" xr:uid="{7862601B-896B-48D1-9D90-362A8527FCAA}">
      <text>
        <r>
          <rPr>
            <b/>
            <sz val="9"/>
            <color indexed="81"/>
            <rFont val="Tahoma"/>
            <family val="2"/>
          </rPr>
          <t>YULIED.PENARANDA:</t>
        </r>
        <r>
          <rPr>
            <sz val="9"/>
            <color indexed="81"/>
            <rFont val="Tahoma"/>
            <family val="2"/>
          </rPr>
          <t xml:space="preserve">
Corresponde a la información en firme de cada vigencia fiscal.</t>
        </r>
      </text>
    </comment>
    <comment ref="CYK7" authorId="0" shapeId="0" xr:uid="{C51FDFB8-C1C8-443F-84CA-D8204B8A5214}">
      <text>
        <r>
          <rPr>
            <b/>
            <sz val="9"/>
            <color indexed="81"/>
            <rFont val="Tahoma"/>
            <family val="2"/>
          </rPr>
          <t>YULIED.PENARANDA:</t>
        </r>
        <r>
          <rPr>
            <sz val="9"/>
            <color indexed="81"/>
            <rFont val="Tahoma"/>
            <family val="2"/>
          </rPr>
          <t xml:space="preserve">
Corresponde a la información en firme de cada vigencia fiscal.</t>
        </r>
      </text>
    </comment>
    <comment ref="CYS7" authorId="0" shapeId="0" xr:uid="{CEBE1382-0E9D-4F31-A30B-589B9C1BA5A2}">
      <text>
        <r>
          <rPr>
            <b/>
            <sz val="9"/>
            <color indexed="81"/>
            <rFont val="Tahoma"/>
            <family val="2"/>
          </rPr>
          <t>YULIED.PENARANDA:</t>
        </r>
        <r>
          <rPr>
            <sz val="9"/>
            <color indexed="81"/>
            <rFont val="Tahoma"/>
            <family val="2"/>
          </rPr>
          <t xml:space="preserve">
Corresponde a la información en firme de cada vigencia fiscal.</t>
        </r>
      </text>
    </comment>
    <comment ref="CZA7" authorId="0" shapeId="0" xr:uid="{39E0F38E-1615-4D7E-8909-1191D2667F68}">
      <text>
        <r>
          <rPr>
            <b/>
            <sz val="9"/>
            <color indexed="81"/>
            <rFont val="Tahoma"/>
            <family val="2"/>
          </rPr>
          <t>YULIED.PENARANDA:</t>
        </r>
        <r>
          <rPr>
            <sz val="9"/>
            <color indexed="81"/>
            <rFont val="Tahoma"/>
            <family val="2"/>
          </rPr>
          <t xml:space="preserve">
Corresponde a la información en firme de cada vigencia fiscal.</t>
        </r>
      </text>
    </comment>
    <comment ref="CZI7" authorId="0" shapeId="0" xr:uid="{5154C52B-AFB3-44D8-A1FD-3A2A85276B69}">
      <text>
        <r>
          <rPr>
            <b/>
            <sz val="9"/>
            <color indexed="81"/>
            <rFont val="Tahoma"/>
            <family val="2"/>
          </rPr>
          <t>YULIED.PENARANDA:</t>
        </r>
        <r>
          <rPr>
            <sz val="9"/>
            <color indexed="81"/>
            <rFont val="Tahoma"/>
            <family val="2"/>
          </rPr>
          <t xml:space="preserve">
Corresponde a la información en firme de cada vigencia fiscal.</t>
        </r>
      </text>
    </comment>
    <comment ref="CZQ7" authorId="0" shapeId="0" xr:uid="{7874D0BE-988C-4EAF-82CF-0D46DA124FBD}">
      <text>
        <r>
          <rPr>
            <b/>
            <sz val="9"/>
            <color indexed="81"/>
            <rFont val="Tahoma"/>
            <family val="2"/>
          </rPr>
          <t>YULIED.PENARANDA:</t>
        </r>
        <r>
          <rPr>
            <sz val="9"/>
            <color indexed="81"/>
            <rFont val="Tahoma"/>
            <family val="2"/>
          </rPr>
          <t xml:space="preserve">
Corresponde a la información en firme de cada vigencia fiscal.</t>
        </r>
      </text>
    </comment>
    <comment ref="CZY7" authorId="0" shapeId="0" xr:uid="{47FFEFBB-1A0A-4751-8952-7C6099C37F83}">
      <text>
        <r>
          <rPr>
            <b/>
            <sz val="9"/>
            <color indexed="81"/>
            <rFont val="Tahoma"/>
            <family val="2"/>
          </rPr>
          <t>YULIED.PENARANDA:</t>
        </r>
        <r>
          <rPr>
            <sz val="9"/>
            <color indexed="81"/>
            <rFont val="Tahoma"/>
            <family val="2"/>
          </rPr>
          <t xml:space="preserve">
Corresponde a la información en firme de cada vigencia fiscal.</t>
        </r>
      </text>
    </comment>
    <comment ref="DAG7" authorId="0" shapeId="0" xr:uid="{B57682F7-13BC-4292-926D-DB9FED4E4E12}">
      <text>
        <r>
          <rPr>
            <b/>
            <sz val="9"/>
            <color indexed="81"/>
            <rFont val="Tahoma"/>
            <family val="2"/>
          </rPr>
          <t>YULIED.PENARANDA:</t>
        </r>
        <r>
          <rPr>
            <sz val="9"/>
            <color indexed="81"/>
            <rFont val="Tahoma"/>
            <family val="2"/>
          </rPr>
          <t xml:space="preserve">
Corresponde a la información en firme de cada vigencia fiscal.</t>
        </r>
      </text>
    </comment>
    <comment ref="DAO7" authorId="0" shapeId="0" xr:uid="{189EFDED-B609-4507-93F2-E21CE0A54DD2}">
      <text>
        <r>
          <rPr>
            <b/>
            <sz val="9"/>
            <color indexed="81"/>
            <rFont val="Tahoma"/>
            <family val="2"/>
          </rPr>
          <t>YULIED.PENARANDA:</t>
        </r>
        <r>
          <rPr>
            <sz val="9"/>
            <color indexed="81"/>
            <rFont val="Tahoma"/>
            <family val="2"/>
          </rPr>
          <t xml:space="preserve">
Corresponde a la información en firme de cada vigencia fiscal.</t>
        </r>
      </text>
    </comment>
    <comment ref="DAW7" authorId="0" shapeId="0" xr:uid="{5D2E2FAB-F2A3-4373-9ED2-EDB7F7535BEA}">
      <text>
        <r>
          <rPr>
            <b/>
            <sz val="9"/>
            <color indexed="81"/>
            <rFont val="Tahoma"/>
            <family val="2"/>
          </rPr>
          <t>YULIED.PENARANDA:</t>
        </r>
        <r>
          <rPr>
            <sz val="9"/>
            <color indexed="81"/>
            <rFont val="Tahoma"/>
            <family val="2"/>
          </rPr>
          <t xml:space="preserve">
Corresponde a la información en firme de cada vigencia fiscal.</t>
        </r>
      </text>
    </comment>
    <comment ref="DBE7" authorId="0" shapeId="0" xr:uid="{1132AC96-A5A0-449D-A8E4-3F01690CD567}">
      <text>
        <r>
          <rPr>
            <b/>
            <sz val="9"/>
            <color indexed="81"/>
            <rFont val="Tahoma"/>
            <family val="2"/>
          </rPr>
          <t>YULIED.PENARANDA:</t>
        </r>
        <r>
          <rPr>
            <sz val="9"/>
            <color indexed="81"/>
            <rFont val="Tahoma"/>
            <family val="2"/>
          </rPr>
          <t xml:space="preserve">
Corresponde a la información en firme de cada vigencia fiscal.</t>
        </r>
      </text>
    </comment>
    <comment ref="DBM7" authorId="0" shapeId="0" xr:uid="{254C73E6-1D4A-40A5-A6FB-CF83ED4C6AC8}">
      <text>
        <r>
          <rPr>
            <b/>
            <sz val="9"/>
            <color indexed="81"/>
            <rFont val="Tahoma"/>
            <family val="2"/>
          </rPr>
          <t>YULIED.PENARANDA:</t>
        </r>
        <r>
          <rPr>
            <sz val="9"/>
            <color indexed="81"/>
            <rFont val="Tahoma"/>
            <family val="2"/>
          </rPr>
          <t xml:space="preserve">
Corresponde a la información en firme de cada vigencia fiscal.</t>
        </r>
      </text>
    </comment>
    <comment ref="DBU7" authorId="0" shapeId="0" xr:uid="{7A11F71D-884C-497F-96B8-FE83E0777E5E}">
      <text>
        <r>
          <rPr>
            <b/>
            <sz val="9"/>
            <color indexed="81"/>
            <rFont val="Tahoma"/>
            <family val="2"/>
          </rPr>
          <t>YULIED.PENARANDA:</t>
        </r>
        <r>
          <rPr>
            <sz val="9"/>
            <color indexed="81"/>
            <rFont val="Tahoma"/>
            <family val="2"/>
          </rPr>
          <t xml:space="preserve">
Corresponde a la información en firme de cada vigencia fiscal.</t>
        </r>
      </text>
    </comment>
    <comment ref="DCC7" authorId="0" shapeId="0" xr:uid="{00FB3F33-E6B3-470B-867D-E6FD55937607}">
      <text>
        <r>
          <rPr>
            <b/>
            <sz val="9"/>
            <color indexed="81"/>
            <rFont val="Tahoma"/>
            <family val="2"/>
          </rPr>
          <t>YULIED.PENARANDA:</t>
        </r>
        <r>
          <rPr>
            <sz val="9"/>
            <color indexed="81"/>
            <rFont val="Tahoma"/>
            <family val="2"/>
          </rPr>
          <t xml:space="preserve">
Corresponde a la información en firme de cada vigencia fiscal.</t>
        </r>
      </text>
    </comment>
    <comment ref="DCK7" authorId="0" shapeId="0" xr:uid="{685ED241-7264-4950-8D05-5D424361DFD9}">
      <text>
        <r>
          <rPr>
            <b/>
            <sz val="9"/>
            <color indexed="81"/>
            <rFont val="Tahoma"/>
            <family val="2"/>
          </rPr>
          <t>YULIED.PENARANDA:</t>
        </r>
        <r>
          <rPr>
            <sz val="9"/>
            <color indexed="81"/>
            <rFont val="Tahoma"/>
            <family val="2"/>
          </rPr>
          <t xml:space="preserve">
Corresponde a la información en firme de cada vigencia fiscal.</t>
        </r>
      </text>
    </comment>
    <comment ref="DCS7" authorId="0" shapeId="0" xr:uid="{0E6988FB-CBCC-4600-B7E3-B46813C2E285}">
      <text>
        <r>
          <rPr>
            <b/>
            <sz val="9"/>
            <color indexed="81"/>
            <rFont val="Tahoma"/>
            <family val="2"/>
          </rPr>
          <t>YULIED.PENARANDA:</t>
        </r>
        <r>
          <rPr>
            <sz val="9"/>
            <color indexed="81"/>
            <rFont val="Tahoma"/>
            <family val="2"/>
          </rPr>
          <t xml:space="preserve">
Corresponde a la información en firme de cada vigencia fiscal.</t>
        </r>
      </text>
    </comment>
    <comment ref="DDA7" authorId="0" shapeId="0" xr:uid="{FBEF5776-0F57-483A-A6D9-6700ECBED0DA}">
      <text>
        <r>
          <rPr>
            <b/>
            <sz val="9"/>
            <color indexed="81"/>
            <rFont val="Tahoma"/>
            <family val="2"/>
          </rPr>
          <t>YULIED.PENARANDA:</t>
        </r>
        <r>
          <rPr>
            <sz val="9"/>
            <color indexed="81"/>
            <rFont val="Tahoma"/>
            <family val="2"/>
          </rPr>
          <t xml:space="preserve">
Corresponde a la información en firme de cada vigencia fiscal.</t>
        </r>
      </text>
    </comment>
    <comment ref="DDI7" authorId="0" shapeId="0" xr:uid="{609BA904-E148-468B-9DFC-199BE9B5AE91}">
      <text>
        <r>
          <rPr>
            <b/>
            <sz val="9"/>
            <color indexed="81"/>
            <rFont val="Tahoma"/>
            <family val="2"/>
          </rPr>
          <t>YULIED.PENARANDA:</t>
        </r>
        <r>
          <rPr>
            <sz val="9"/>
            <color indexed="81"/>
            <rFont val="Tahoma"/>
            <family val="2"/>
          </rPr>
          <t xml:space="preserve">
Corresponde a la información en firme de cada vigencia fiscal.</t>
        </r>
      </text>
    </comment>
    <comment ref="DDQ7" authorId="0" shapeId="0" xr:uid="{8F043CED-EC95-44C3-BBEE-07E4A242FB84}">
      <text>
        <r>
          <rPr>
            <b/>
            <sz val="9"/>
            <color indexed="81"/>
            <rFont val="Tahoma"/>
            <family val="2"/>
          </rPr>
          <t>YULIED.PENARANDA:</t>
        </r>
        <r>
          <rPr>
            <sz val="9"/>
            <color indexed="81"/>
            <rFont val="Tahoma"/>
            <family val="2"/>
          </rPr>
          <t xml:space="preserve">
Corresponde a la información en firme de cada vigencia fiscal.</t>
        </r>
      </text>
    </comment>
    <comment ref="DDY7" authorId="0" shapeId="0" xr:uid="{F0B6BD24-1CCC-428A-8B4C-5DD9757004FC}">
      <text>
        <r>
          <rPr>
            <b/>
            <sz val="9"/>
            <color indexed="81"/>
            <rFont val="Tahoma"/>
            <family val="2"/>
          </rPr>
          <t>YULIED.PENARANDA:</t>
        </r>
        <r>
          <rPr>
            <sz val="9"/>
            <color indexed="81"/>
            <rFont val="Tahoma"/>
            <family val="2"/>
          </rPr>
          <t xml:space="preserve">
Corresponde a la información en firme de cada vigencia fiscal.</t>
        </r>
      </text>
    </comment>
    <comment ref="DEG7" authorId="0" shapeId="0" xr:uid="{B4F43EA2-1158-4E4D-B6C3-3ACB26B5264A}">
      <text>
        <r>
          <rPr>
            <b/>
            <sz val="9"/>
            <color indexed="81"/>
            <rFont val="Tahoma"/>
            <family val="2"/>
          </rPr>
          <t>YULIED.PENARANDA:</t>
        </r>
        <r>
          <rPr>
            <sz val="9"/>
            <color indexed="81"/>
            <rFont val="Tahoma"/>
            <family val="2"/>
          </rPr>
          <t xml:space="preserve">
Corresponde a la información en firme de cada vigencia fiscal.</t>
        </r>
      </text>
    </comment>
    <comment ref="DEO7" authorId="0" shapeId="0" xr:uid="{3F72863B-9DB0-4892-A633-9C4D0EC1A306}">
      <text>
        <r>
          <rPr>
            <b/>
            <sz val="9"/>
            <color indexed="81"/>
            <rFont val="Tahoma"/>
            <family val="2"/>
          </rPr>
          <t>YULIED.PENARANDA:</t>
        </r>
        <r>
          <rPr>
            <sz val="9"/>
            <color indexed="81"/>
            <rFont val="Tahoma"/>
            <family val="2"/>
          </rPr>
          <t xml:space="preserve">
Corresponde a la información en firme de cada vigencia fiscal.</t>
        </r>
      </text>
    </comment>
    <comment ref="DEW7" authorId="0" shapeId="0" xr:uid="{FEBF416D-9722-4B60-822F-1ED6502F8FD7}">
      <text>
        <r>
          <rPr>
            <b/>
            <sz val="9"/>
            <color indexed="81"/>
            <rFont val="Tahoma"/>
            <family val="2"/>
          </rPr>
          <t>YULIED.PENARANDA:</t>
        </r>
        <r>
          <rPr>
            <sz val="9"/>
            <color indexed="81"/>
            <rFont val="Tahoma"/>
            <family val="2"/>
          </rPr>
          <t xml:space="preserve">
Corresponde a la información en firme de cada vigencia fiscal.</t>
        </r>
      </text>
    </comment>
    <comment ref="DFE7" authorId="0" shapeId="0" xr:uid="{6D880C02-CCC0-45CF-A93B-88551379568F}">
      <text>
        <r>
          <rPr>
            <b/>
            <sz val="9"/>
            <color indexed="81"/>
            <rFont val="Tahoma"/>
            <family val="2"/>
          </rPr>
          <t>YULIED.PENARANDA:</t>
        </r>
        <r>
          <rPr>
            <sz val="9"/>
            <color indexed="81"/>
            <rFont val="Tahoma"/>
            <family val="2"/>
          </rPr>
          <t xml:space="preserve">
Corresponde a la información en firme de cada vigencia fiscal.</t>
        </r>
      </text>
    </comment>
    <comment ref="DFM7" authorId="0" shapeId="0" xr:uid="{3520AB09-85C7-4A47-9957-8EB70D695D87}">
      <text>
        <r>
          <rPr>
            <b/>
            <sz val="9"/>
            <color indexed="81"/>
            <rFont val="Tahoma"/>
            <family val="2"/>
          </rPr>
          <t>YULIED.PENARANDA:</t>
        </r>
        <r>
          <rPr>
            <sz val="9"/>
            <color indexed="81"/>
            <rFont val="Tahoma"/>
            <family val="2"/>
          </rPr>
          <t xml:space="preserve">
Corresponde a la información en firme de cada vigencia fiscal.</t>
        </r>
      </text>
    </comment>
    <comment ref="DFU7" authorId="0" shapeId="0" xr:uid="{A846961F-6BCC-43DD-AE42-5F0A3E0A72C2}">
      <text>
        <r>
          <rPr>
            <b/>
            <sz val="9"/>
            <color indexed="81"/>
            <rFont val="Tahoma"/>
            <family val="2"/>
          </rPr>
          <t>YULIED.PENARANDA:</t>
        </r>
        <r>
          <rPr>
            <sz val="9"/>
            <color indexed="81"/>
            <rFont val="Tahoma"/>
            <family val="2"/>
          </rPr>
          <t xml:space="preserve">
Corresponde a la información en firme de cada vigencia fiscal.</t>
        </r>
      </text>
    </comment>
    <comment ref="DGC7" authorId="0" shapeId="0" xr:uid="{80945FDF-CBF9-4327-AA08-3620DB962FD2}">
      <text>
        <r>
          <rPr>
            <b/>
            <sz val="9"/>
            <color indexed="81"/>
            <rFont val="Tahoma"/>
            <family val="2"/>
          </rPr>
          <t>YULIED.PENARANDA:</t>
        </r>
        <r>
          <rPr>
            <sz val="9"/>
            <color indexed="81"/>
            <rFont val="Tahoma"/>
            <family val="2"/>
          </rPr>
          <t xml:space="preserve">
Corresponde a la información en firme de cada vigencia fiscal.</t>
        </r>
      </text>
    </comment>
    <comment ref="DGK7" authorId="0" shapeId="0" xr:uid="{14790DA6-68DF-42C0-9DF8-E6C626CC170F}">
      <text>
        <r>
          <rPr>
            <b/>
            <sz val="9"/>
            <color indexed="81"/>
            <rFont val="Tahoma"/>
            <family val="2"/>
          </rPr>
          <t>YULIED.PENARANDA:</t>
        </r>
        <r>
          <rPr>
            <sz val="9"/>
            <color indexed="81"/>
            <rFont val="Tahoma"/>
            <family val="2"/>
          </rPr>
          <t xml:space="preserve">
Corresponde a la información en firme de cada vigencia fiscal.</t>
        </r>
      </text>
    </comment>
    <comment ref="DGS7" authorId="0" shapeId="0" xr:uid="{CF926BED-A15D-4757-9585-74D8C48FFD77}">
      <text>
        <r>
          <rPr>
            <b/>
            <sz val="9"/>
            <color indexed="81"/>
            <rFont val="Tahoma"/>
            <family val="2"/>
          </rPr>
          <t>YULIED.PENARANDA:</t>
        </r>
        <r>
          <rPr>
            <sz val="9"/>
            <color indexed="81"/>
            <rFont val="Tahoma"/>
            <family val="2"/>
          </rPr>
          <t xml:space="preserve">
Corresponde a la información en firme de cada vigencia fiscal.</t>
        </r>
      </text>
    </comment>
    <comment ref="DHA7" authorId="0" shapeId="0" xr:uid="{FEF289A2-6B09-4629-8F9F-4F70B7E22DC0}">
      <text>
        <r>
          <rPr>
            <b/>
            <sz val="9"/>
            <color indexed="81"/>
            <rFont val="Tahoma"/>
            <family val="2"/>
          </rPr>
          <t>YULIED.PENARANDA:</t>
        </r>
        <r>
          <rPr>
            <sz val="9"/>
            <color indexed="81"/>
            <rFont val="Tahoma"/>
            <family val="2"/>
          </rPr>
          <t xml:space="preserve">
Corresponde a la información en firme de cada vigencia fiscal.</t>
        </r>
      </text>
    </comment>
    <comment ref="DHI7" authorId="0" shapeId="0" xr:uid="{C9907847-E2CB-472E-9707-C32A8BF5A288}">
      <text>
        <r>
          <rPr>
            <b/>
            <sz val="9"/>
            <color indexed="81"/>
            <rFont val="Tahoma"/>
            <family val="2"/>
          </rPr>
          <t>YULIED.PENARANDA:</t>
        </r>
        <r>
          <rPr>
            <sz val="9"/>
            <color indexed="81"/>
            <rFont val="Tahoma"/>
            <family val="2"/>
          </rPr>
          <t xml:space="preserve">
Corresponde a la información en firme de cada vigencia fiscal.</t>
        </r>
      </text>
    </comment>
    <comment ref="DHQ7" authorId="0" shapeId="0" xr:uid="{F6182EED-0102-43D6-98CF-4EA9F30BC689}">
      <text>
        <r>
          <rPr>
            <b/>
            <sz val="9"/>
            <color indexed="81"/>
            <rFont val="Tahoma"/>
            <family val="2"/>
          </rPr>
          <t>YULIED.PENARANDA:</t>
        </r>
        <r>
          <rPr>
            <sz val="9"/>
            <color indexed="81"/>
            <rFont val="Tahoma"/>
            <family val="2"/>
          </rPr>
          <t xml:space="preserve">
Corresponde a la información en firme de cada vigencia fiscal.</t>
        </r>
      </text>
    </comment>
    <comment ref="DHY7" authorId="0" shapeId="0" xr:uid="{E0422100-7BA2-4EA3-AA12-F31206AB4C36}">
      <text>
        <r>
          <rPr>
            <b/>
            <sz val="9"/>
            <color indexed="81"/>
            <rFont val="Tahoma"/>
            <family val="2"/>
          </rPr>
          <t>YULIED.PENARANDA:</t>
        </r>
        <r>
          <rPr>
            <sz val="9"/>
            <color indexed="81"/>
            <rFont val="Tahoma"/>
            <family val="2"/>
          </rPr>
          <t xml:space="preserve">
Corresponde a la información en firme de cada vigencia fiscal.</t>
        </r>
      </text>
    </comment>
    <comment ref="DIG7" authorId="0" shapeId="0" xr:uid="{E069D6B6-1CDA-41BB-9BCA-5299122EE3CB}">
      <text>
        <r>
          <rPr>
            <b/>
            <sz val="9"/>
            <color indexed="81"/>
            <rFont val="Tahoma"/>
            <family val="2"/>
          </rPr>
          <t>YULIED.PENARANDA:</t>
        </r>
        <r>
          <rPr>
            <sz val="9"/>
            <color indexed="81"/>
            <rFont val="Tahoma"/>
            <family val="2"/>
          </rPr>
          <t xml:space="preserve">
Corresponde a la información en firme de cada vigencia fiscal.</t>
        </r>
      </text>
    </comment>
    <comment ref="DIO7" authorId="0" shapeId="0" xr:uid="{46D4E910-E167-4110-A9E7-8C6C3E1E0129}">
      <text>
        <r>
          <rPr>
            <b/>
            <sz val="9"/>
            <color indexed="81"/>
            <rFont val="Tahoma"/>
            <family val="2"/>
          </rPr>
          <t>YULIED.PENARANDA:</t>
        </r>
        <r>
          <rPr>
            <sz val="9"/>
            <color indexed="81"/>
            <rFont val="Tahoma"/>
            <family val="2"/>
          </rPr>
          <t xml:space="preserve">
Corresponde a la información en firme de cada vigencia fiscal.</t>
        </r>
      </text>
    </comment>
    <comment ref="DIW7" authorId="0" shapeId="0" xr:uid="{D9D8B414-2F47-43BD-AA77-7C46A0E18365}">
      <text>
        <r>
          <rPr>
            <b/>
            <sz val="9"/>
            <color indexed="81"/>
            <rFont val="Tahoma"/>
            <family val="2"/>
          </rPr>
          <t>YULIED.PENARANDA:</t>
        </r>
        <r>
          <rPr>
            <sz val="9"/>
            <color indexed="81"/>
            <rFont val="Tahoma"/>
            <family val="2"/>
          </rPr>
          <t xml:space="preserve">
Corresponde a la información en firme de cada vigencia fiscal.</t>
        </r>
      </text>
    </comment>
    <comment ref="DJE7" authorId="0" shapeId="0" xr:uid="{EE4D5E20-ACF5-457F-87A2-A50C49942DA4}">
      <text>
        <r>
          <rPr>
            <b/>
            <sz val="9"/>
            <color indexed="81"/>
            <rFont val="Tahoma"/>
            <family val="2"/>
          </rPr>
          <t>YULIED.PENARANDA:</t>
        </r>
        <r>
          <rPr>
            <sz val="9"/>
            <color indexed="81"/>
            <rFont val="Tahoma"/>
            <family val="2"/>
          </rPr>
          <t xml:space="preserve">
Corresponde a la información en firme de cada vigencia fiscal.</t>
        </r>
      </text>
    </comment>
    <comment ref="DJM7" authorId="0" shapeId="0" xr:uid="{1F278A77-5E02-4235-ACBC-7DFF54C71A56}">
      <text>
        <r>
          <rPr>
            <b/>
            <sz val="9"/>
            <color indexed="81"/>
            <rFont val="Tahoma"/>
            <family val="2"/>
          </rPr>
          <t>YULIED.PENARANDA:</t>
        </r>
        <r>
          <rPr>
            <sz val="9"/>
            <color indexed="81"/>
            <rFont val="Tahoma"/>
            <family val="2"/>
          </rPr>
          <t xml:space="preserve">
Corresponde a la información en firme de cada vigencia fiscal.</t>
        </r>
      </text>
    </comment>
    <comment ref="DJU7" authorId="0" shapeId="0" xr:uid="{8415749A-4BE4-40FF-BE4D-302A52459B56}">
      <text>
        <r>
          <rPr>
            <b/>
            <sz val="9"/>
            <color indexed="81"/>
            <rFont val="Tahoma"/>
            <family val="2"/>
          </rPr>
          <t>YULIED.PENARANDA:</t>
        </r>
        <r>
          <rPr>
            <sz val="9"/>
            <color indexed="81"/>
            <rFont val="Tahoma"/>
            <family val="2"/>
          </rPr>
          <t xml:space="preserve">
Corresponde a la información en firme de cada vigencia fiscal.</t>
        </r>
      </text>
    </comment>
    <comment ref="DKC7" authorId="0" shapeId="0" xr:uid="{D4E64556-89BE-495A-B0DB-C2B91262C521}">
      <text>
        <r>
          <rPr>
            <b/>
            <sz val="9"/>
            <color indexed="81"/>
            <rFont val="Tahoma"/>
            <family val="2"/>
          </rPr>
          <t>YULIED.PENARANDA:</t>
        </r>
        <r>
          <rPr>
            <sz val="9"/>
            <color indexed="81"/>
            <rFont val="Tahoma"/>
            <family val="2"/>
          </rPr>
          <t xml:space="preserve">
Corresponde a la información en firme de cada vigencia fiscal.</t>
        </r>
      </text>
    </comment>
    <comment ref="DKK7" authorId="0" shapeId="0" xr:uid="{3AB3B9D0-6866-4DDD-A538-96D2C44982AE}">
      <text>
        <r>
          <rPr>
            <b/>
            <sz val="9"/>
            <color indexed="81"/>
            <rFont val="Tahoma"/>
            <family val="2"/>
          </rPr>
          <t>YULIED.PENARANDA:</t>
        </r>
        <r>
          <rPr>
            <sz val="9"/>
            <color indexed="81"/>
            <rFont val="Tahoma"/>
            <family val="2"/>
          </rPr>
          <t xml:space="preserve">
Corresponde a la información en firme de cada vigencia fiscal.</t>
        </r>
      </text>
    </comment>
    <comment ref="DKS7" authorId="0" shapeId="0" xr:uid="{AAACCE9A-C245-4177-8EE0-815D9886AC5F}">
      <text>
        <r>
          <rPr>
            <b/>
            <sz val="9"/>
            <color indexed="81"/>
            <rFont val="Tahoma"/>
            <family val="2"/>
          </rPr>
          <t>YULIED.PENARANDA:</t>
        </r>
        <r>
          <rPr>
            <sz val="9"/>
            <color indexed="81"/>
            <rFont val="Tahoma"/>
            <family val="2"/>
          </rPr>
          <t xml:space="preserve">
Corresponde a la información en firme de cada vigencia fiscal.</t>
        </r>
      </text>
    </comment>
    <comment ref="DLA7" authorId="0" shapeId="0" xr:uid="{F1E46186-03A5-471B-BB68-845F67A83A5B}">
      <text>
        <r>
          <rPr>
            <b/>
            <sz val="9"/>
            <color indexed="81"/>
            <rFont val="Tahoma"/>
            <family val="2"/>
          </rPr>
          <t>YULIED.PENARANDA:</t>
        </r>
        <r>
          <rPr>
            <sz val="9"/>
            <color indexed="81"/>
            <rFont val="Tahoma"/>
            <family val="2"/>
          </rPr>
          <t xml:space="preserve">
Corresponde a la información en firme de cada vigencia fiscal.</t>
        </r>
      </text>
    </comment>
    <comment ref="DLI7" authorId="0" shapeId="0" xr:uid="{F8FB97D5-B5A0-4983-BE06-37E01302524D}">
      <text>
        <r>
          <rPr>
            <b/>
            <sz val="9"/>
            <color indexed="81"/>
            <rFont val="Tahoma"/>
            <family val="2"/>
          </rPr>
          <t>YULIED.PENARANDA:</t>
        </r>
        <r>
          <rPr>
            <sz val="9"/>
            <color indexed="81"/>
            <rFont val="Tahoma"/>
            <family val="2"/>
          </rPr>
          <t xml:space="preserve">
Corresponde a la información en firme de cada vigencia fiscal.</t>
        </r>
      </text>
    </comment>
    <comment ref="DLQ7" authorId="0" shapeId="0" xr:uid="{128F1BBC-181F-4B38-8445-8A7D4C3B7239}">
      <text>
        <r>
          <rPr>
            <b/>
            <sz val="9"/>
            <color indexed="81"/>
            <rFont val="Tahoma"/>
            <family val="2"/>
          </rPr>
          <t>YULIED.PENARANDA:</t>
        </r>
        <r>
          <rPr>
            <sz val="9"/>
            <color indexed="81"/>
            <rFont val="Tahoma"/>
            <family val="2"/>
          </rPr>
          <t xml:space="preserve">
Corresponde a la información en firme de cada vigencia fiscal.</t>
        </r>
      </text>
    </comment>
    <comment ref="DLY7" authorId="0" shapeId="0" xr:uid="{B4DC36EE-1561-4293-B86D-D97EB8B32521}">
      <text>
        <r>
          <rPr>
            <b/>
            <sz val="9"/>
            <color indexed="81"/>
            <rFont val="Tahoma"/>
            <family val="2"/>
          </rPr>
          <t>YULIED.PENARANDA:</t>
        </r>
        <r>
          <rPr>
            <sz val="9"/>
            <color indexed="81"/>
            <rFont val="Tahoma"/>
            <family val="2"/>
          </rPr>
          <t xml:space="preserve">
Corresponde a la información en firme de cada vigencia fiscal.</t>
        </r>
      </text>
    </comment>
    <comment ref="DMG7" authorId="0" shapeId="0" xr:uid="{9451F7D8-3F7A-4CE5-9E2D-B15A18FC5B11}">
      <text>
        <r>
          <rPr>
            <b/>
            <sz val="9"/>
            <color indexed="81"/>
            <rFont val="Tahoma"/>
            <family val="2"/>
          </rPr>
          <t>YULIED.PENARANDA:</t>
        </r>
        <r>
          <rPr>
            <sz val="9"/>
            <color indexed="81"/>
            <rFont val="Tahoma"/>
            <family val="2"/>
          </rPr>
          <t xml:space="preserve">
Corresponde a la información en firme de cada vigencia fiscal.</t>
        </r>
      </text>
    </comment>
    <comment ref="DMO7" authorId="0" shapeId="0" xr:uid="{050A7569-EC98-4442-B0F2-D493CD3B7032}">
      <text>
        <r>
          <rPr>
            <b/>
            <sz val="9"/>
            <color indexed="81"/>
            <rFont val="Tahoma"/>
            <family val="2"/>
          </rPr>
          <t>YULIED.PENARANDA:</t>
        </r>
        <r>
          <rPr>
            <sz val="9"/>
            <color indexed="81"/>
            <rFont val="Tahoma"/>
            <family val="2"/>
          </rPr>
          <t xml:space="preserve">
Corresponde a la información en firme de cada vigencia fiscal.</t>
        </r>
      </text>
    </comment>
    <comment ref="DMW7" authorId="0" shapeId="0" xr:uid="{FE2328CA-41A1-4055-8AA7-92695F54B0BE}">
      <text>
        <r>
          <rPr>
            <b/>
            <sz val="9"/>
            <color indexed="81"/>
            <rFont val="Tahoma"/>
            <family val="2"/>
          </rPr>
          <t>YULIED.PENARANDA:</t>
        </r>
        <r>
          <rPr>
            <sz val="9"/>
            <color indexed="81"/>
            <rFont val="Tahoma"/>
            <family val="2"/>
          </rPr>
          <t xml:space="preserve">
Corresponde a la información en firme de cada vigencia fiscal.</t>
        </r>
      </text>
    </comment>
    <comment ref="DNE7" authorId="0" shapeId="0" xr:uid="{BC4FF85C-E099-4FEB-A759-976CE454E945}">
      <text>
        <r>
          <rPr>
            <b/>
            <sz val="9"/>
            <color indexed="81"/>
            <rFont val="Tahoma"/>
            <family val="2"/>
          </rPr>
          <t>YULIED.PENARANDA:</t>
        </r>
        <r>
          <rPr>
            <sz val="9"/>
            <color indexed="81"/>
            <rFont val="Tahoma"/>
            <family val="2"/>
          </rPr>
          <t xml:space="preserve">
Corresponde a la información en firme de cada vigencia fiscal.</t>
        </r>
      </text>
    </comment>
    <comment ref="DNM7" authorId="0" shapeId="0" xr:uid="{12D61441-0040-43D2-BD73-62D2314A9663}">
      <text>
        <r>
          <rPr>
            <b/>
            <sz val="9"/>
            <color indexed="81"/>
            <rFont val="Tahoma"/>
            <family val="2"/>
          </rPr>
          <t>YULIED.PENARANDA:</t>
        </r>
        <r>
          <rPr>
            <sz val="9"/>
            <color indexed="81"/>
            <rFont val="Tahoma"/>
            <family val="2"/>
          </rPr>
          <t xml:space="preserve">
Corresponde a la información en firme de cada vigencia fiscal.</t>
        </r>
      </text>
    </comment>
    <comment ref="DNU7" authorId="0" shapeId="0" xr:uid="{FD12CD72-5E9D-41DD-AFE8-8AE72B103A60}">
      <text>
        <r>
          <rPr>
            <b/>
            <sz val="9"/>
            <color indexed="81"/>
            <rFont val="Tahoma"/>
            <family val="2"/>
          </rPr>
          <t>YULIED.PENARANDA:</t>
        </r>
        <r>
          <rPr>
            <sz val="9"/>
            <color indexed="81"/>
            <rFont val="Tahoma"/>
            <family val="2"/>
          </rPr>
          <t xml:space="preserve">
Corresponde a la información en firme de cada vigencia fiscal.</t>
        </r>
      </text>
    </comment>
    <comment ref="DOC7" authorId="0" shapeId="0" xr:uid="{BEE8427A-3655-48F8-9100-12D32E284FFF}">
      <text>
        <r>
          <rPr>
            <b/>
            <sz val="9"/>
            <color indexed="81"/>
            <rFont val="Tahoma"/>
            <family val="2"/>
          </rPr>
          <t>YULIED.PENARANDA:</t>
        </r>
        <r>
          <rPr>
            <sz val="9"/>
            <color indexed="81"/>
            <rFont val="Tahoma"/>
            <family val="2"/>
          </rPr>
          <t xml:space="preserve">
Corresponde a la información en firme de cada vigencia fiscal.</t>
        </r>
      </text>
    </comment>
    <comment ref="DOK7" authorId="0" shapeId="0" xr:uid="{29F83DD7-D7C1-499A-97CB-D84808E33095}">
      <text>
        <r>
          <rPr>
            <b/>
            <sz val="9"/>
            <color indexed="81"/>
            <rFont val="Tahoma"/>
            <family val="2"/>
          </rPr>
          <t>YULIED.PENARANDA:</t>
        </r>
        <r>
          <rPr>
            <sz val="9"/>
            <color indexed="81"/>
            <rFont val="Tahoma"/>
            <family val="2"/>
          </rPr>
          <t xml:space="preserve">
Corresponde a la información en firme de cada vigencia fiscal.</t>
        </r>
      </text>
    </comment>
    <comment ref="DOS7" authorId="0" shapeId="0" xr:uid="{5012BDB2-41A2-4046-A67B-886852D9B7F4}">
      <text>
        <r>
          <rPr>
            <b/>
            <sz val="9"/>
            <color indexed="81"/>
            <rFont val="Tahoma"/>
            <family val="2"/>
          </rPr>
          <t>YULIED.PENARANDA:</t>
        </r>
        <r>
          <rPr>
            <sz val="9"/>
            <color indexed="81"/>
            <rFont val="Tahoma"/>
            <family val="2"/>
          </rPr>
          <t xml:space="preserve">
Corresponde a la información en firme de cada vigencia fiscal.</t>
        </r>
      </text>
    </comment>
    <comment ref="DPA7" authorId="0" shapeId="0" xr:uid="{93F947DE-E73F-41A3-8430-B19FCC95145A}">
      <text>
        <r>
          <rPr>
            <b/>
            <sz val="9"/>
            <color indexed="81"/>
            <rFont val="Tahoma"/>
            <family val="2"/>
          </rPr>
          <t>YULIED.PENARANDA:</t>
        </r>
        <r>
          <rPr>
            <sz val="9"/>
            <color indexed="81"/>
            <rFont val="Tahoma"/>
            <family val="2"/>
          </rPr>
          <t xml:space="preserve">
Corresponde a la información en firme de cada vigencia fiscal.</t>
        </r>
      </text>
    </comment>
    <comment ref="DPI7" authorId="0" shapeId="0" xr:uid="{572D7C7A-1A0F-41CB-9717-2ABBF1DA8812}">
      <text>
        <r>
          <rPr>
            <b/>
            <sz val="9"/>
            <color indexed="81"/>
            <rFont val="Tahoma"/>
            <family val="2"/>
          </rPr>
          <t>YULIED.PENARANDA:</t>
        </r>
        <r>
          <rPr>
            <sz val="9"/>
            <color indexed="81"/>
            <rFont val="Tahoma"/>
            <family val="2"/>
          </rPr>
          <t xml:space="preserve">
Corresponde a la información en firme de cada vigencia fiscal.</t>
        </r>
      </text>
    </comment>
    <comment ref="DPQ7" authorId="0" shapeId="0" xr:uid="{E7328E98-1183-48AA-86BA-90EED0558417}">
      <text>
        <r>
          <rPr>
            <b/>
            <sz val="9"/>
            <color indexed="81"/>
            <rFont val="Tahoma"/>
            <family val="2"/>
          </rPr>
          <t>YULIED.PENARANDA:</t>
        </r>
        <r>
          <rPr>
            <sz val="9"/>
            <color indexed="81"/>
            <rFont val="Tahoma"/>
            <family val="2"/>
          </rPr>
          <t xml:space="preserve">
Corresponde a la información en firme de cada vigencia fiscal.</t>
        </r>
      </text>
    </comment>
    <comment ref="DPY7" authorId="0" shapeId="0" xr:uid="{0DEF52A7-877E-4E18-AB23-7D556C875A30}">
      <text>
        <r>
          <rPr>
            <b/>
            <sz val="9"/>
            <color indexed="81"/>
            <rFont val="Tahoma"/>
            <family val="2"/>
          </rPr>
          <t>YULIED.PENARANDA:</t>
        </r>
        <r>
          <rPr>
            <sz val="9"/>
            <color indexed="81"/>
            <rFont val="Tahoma"/>
            <family val="2"/>
          </rPr>
          <t xml:space="preserve">
Corresponde a la información en firme de cada vigencia fiscal.</t>
        </r>
      </text>
    </comment>
    <comment ref="DQG7" authorId="0" shapeId="0" xr:uid="{0D8F5C47-5339-4175-8D80-C54F297FAFD0}">
      <text>
        <r>
          <rPr>
            <b/>
            <sz val="9"/>
            <color indexed="81"/>
            <rFont val="Tahoma"/>
            <family val="2"/>
          </rPr>
          <t>YULIED.PENARANDA:</t>
        </r>
        <r>
          <rPr>
            <sz val="9"/>
            <color indexed="81"/>
            <rFont val="Tahoma"/>
            <family val="2"/>
          </rPr>
          <t xml:space="preserve">
Corresponde a la información en firme de cada vigencia fiscal.</t>
        </r>
      </text>
    </comment>
    <comment ref="DQO7" authorId="0" shapeId="0" xr:uid="{805F6302-056D-49B1-8056-687A0B39ECD9}">
      <text>
        <r>
          <rPr>
            <b/>
            <sz val="9"/>
            <color indexed="81"/>
            <rFont val="Tahoma"/>
            <family val="2"/>
          </rPr>
          <t>YULIED.PENARANDA:</t>
        </r>
        <r>
          <rPr>
            <sz val="9"/>
            <color indexed="81"/>
            <rFont val="Tahoma"/>
            <family val="2"/>
          </rPr>
          <t xml:space="preserve">
Corresponde a la información en firme de cada vigencia fiscal.</t>
        </r>
      </text>
    </comment>
    <comment ref="DQW7" authorId="0" shapeId="0" xr:uid="{A6FE460A-3A16-4097-852E-47F792BF139C}">
      <text>
        <r>
          <rPr>
            <b/>
            <sz val="9"/>
            <color indexed="81"/>
            <rFont val="Tahoma"/>
            <family val="2"/>
          </rPr>
          <t>YULIED.PENARANDA:</t>
        </r>
        <r>
          <rPr>
            <sz val="9"/>
            <color indexed="81"/>
            <rFont val="Tahoma"/>
            <family val="2"/>
          </rPr>
          <t xml:space="preserve">
Corresponde a la información en firme de cada vigencia fiscal.</t>
        </r>
      </text>
    </comment>
    <comment ref="DRE7" authorId="0" shapeId="0" xr:uid="{560E015C-C853-4533-8C00-6D3E743CF98B}">
      <text>
        <r>
          <rPr>
            <b/>
            <sz val="9"/>
            <color indexed="81"/>
            <rFont val="Tahoma"/>
            <family val="2"/>
          </rPr>
          <t>YULIED.PENARANDA:</t>
        </r>
        <r>
          <rPr>
            <sz val="9"/>
            <color indexed="81"/>
            <rFont val="Tahoma"/>
            <family val="2"/>
          </rPr>
          <t xml:space="preserve">
Corresponde a la información en firme de cada vigencia fiscal.</t>
        </r>
      </text>
    </comment>
    <comment ref="DRM7" authorId="0" shapeId="0" xr:uid="{BF17D9B5-98C9-49AF-8B17-68B7B9D242F9}">
      <text>
        <r>
          <rPr>
            <b/>
            <sz val="9"/>
            <color indexed="81"/>
            <rFont val="Tahoma"/>
            <family val="2"/>
          </rPr>
          <t>YULIED.PENARANDA:</t>
        </r>
        <r>
          <rPr>
            <sz val="9"/>
            <color indexed="81"/>
            <rFont val="Tahoma"/>
            <family val="2"/>
          </rPr>
          <t xml:space="preserve">
Corresponde a la información en firme de cada vigencia fiscal.</t>
        </r>
      </text>
    </comment>
    <comment ref="DRU7" authorId="0" shapeId="0" xr:uid="{E4B3199E-1FF0-456B-8346-3F81A590B880}">
      <text>
        <r>
          <rPr>
            <b/>
            <sz val="9"/>
            <color indexed="81"/>
            <rFont val="Tahoma"/>
            <family val="2"/>
          </rPr>
          <t>YULIED.PENARANDA:</t>
        </r>
        <r>
          <rPr>
            <sz val="9"/>
            <color indexed="81"/>
            <rFont val="Tahoma"/>
            <family val="2"/>
          </rPr>
          <t xml:space="preserve">
Corresponde a la información en firme de cada vigencia fiscal.</t>
        </r>
      </text>
    </comment>
    <comment ref="DSC7" authorId="0" shapeId="0" xr:uid="{1614B7DC-3D2A-4DB9-A80A-AD3499C77FFC}">
      <text>
        <r>
          <rPr>
            <b/>
            <sz val="9"/>
            <color indexed="81"/>
            <rFont val="Tahoma"/>
            <family val="2"/>
          </rPr>
          <t>YULIED.PENARANDA:</t>
        </r>
        <r>
          <rPr>
            <sz val="9"/>
            <color indexed="81"/>
            <rFont val="Tahoma"/>
            <family val="2"/>
          </rPr>
          <t xml:space="preserve">
Corresponde a la información en firme de cada vigencia fiscal.</t>
        </r>
      </text>
    </comment>
    <comment ref="DSK7" authorId="0" shapeId="0" xr:uid="{3CB4DACE-2ECE-4ED2-B14E-6587C2E2F571}">
      <text>
        <r>
          <rPr>
            <b/>
            <sz val="9"/>
            <color indexed="81"/>
            <rFont val="Tahoma"/>
            <family val="2"/>
          </rPr>
          <t>YULIED.PENARANDA:</t>
        </r>
        <r>
          <rPr>
            <sz val="9"/>
            <color indexed="81"/>
            <rFont val="Tahoma"/>
            <family val="2"/>
          </rPr>
          <t xml:space="preserve">
Corresponde a la información en firme de cada vigencia fiscal.</t>
        </r>
      </text>
    </comment>
    <comment ref="DSS7" authorId="0" shapeId="0" xr:uid="{B0D1E08B-76D2-4C64-B8B6-8A53FCFD20C2}">
      <text>
        <r>
          <rPr>
            <b/>
            <sz val="9"/>
            <color indexed="81"/>
            <rFont val="Tahoma"/>
            <family val="2"/>
          </rPr>
          <t>YULIED.PENARANDA:</t>
        </r>
        <r>
          <rPr>
            <sz val="9"/>
            <color indexed="81"/>
            <rFont val="Tahoma"/>
            <family val="2"/>
          </rPr>
          <t xml:space="preserve">
Corresponde a la información en firme de cada vigencia fiscal.</t>
        </r>
      </text>
    </comment>
    <comment ref="DTA7" authorId="0" shapeId="0" xr:uid="{92748F09-4569-417E-894D-D02BE875904A}">
      <text>
        <r>
          <rPr>
            <b/>
            <sz val="9"/>
            <color indexed="81"/>
            <rFont val="Tahoma"/>
            <family val="2"/>
          </rPr>
          <t>YULIED.PENARANDA:</t>
        </r>
        <r>
          <rPr>
            <sz val="9"/>
            <color indexed="81"/>
            <rFont val="Tahoma"/>
            <family val="2"/>
          </rPr>
          <t xml:space="preserve">
Corresponde a la información en firme de cada vigencia fiscal.</t>
        </r>
      </text>
    </comment>
    <comment ref="DTI7" authorId="0" shapeId="0" xr:uid="{CB23D79E-8783-4117-8803-4FE27A6D679F}">
      <text>
        <r>
          <rPr>
            <b/>
            <sz val="9"/>
            <color indexed="81"/>
            <rFont val="Tahoma"/>
            <family val="2"/>
          </rPr>
          <t>YULIED.PENARANDA:</t>
        </r>
        <r>
          <rPr>
            <sz val="9"/>
            <color indexed="81"/>
            <rFont val="Tahoma"/>
            <family val="2"/>
          </rPr>
          <t xml:space="preserve">
Corresponde a la información en firme de cada vigencia fiscal.</t>
        </r>
      </text>
    </comment>
    <comment ref="DTQ7" authorId="0" shapeId="0" xr:uid="{56093341-4489-4562-A4C3-0D81A5389FA4}">
      <text>
        <r>
          <rPr>
            <b/>
            <sz val="9"/>
            <color indexed="81"/>
            <rFont val="Tahoma"/>
            <family val="2"/>
          </rPr>
          <t>YULIED.PENARANDA:</t>
        </r>
        <r>
          <rPr>
            <sz val="9"/>
            <color indexed="81"/>
            <rFont val="Tahoma"/>
            <family val="2"/>
          </rPr>
          <t xml:space="preserve">
Corresponde a la información en firme de cada vigencia fiscal.</t>
        </r>
      </text>
    </comment>
    <comment ref="DTY7" authorId="0" shapeId="0" xr:uid="{AA0A2A06-913F-4B77-83FF-7CE29A6CE2BC}">
      <text>
        <r>
          <rPr>
            <b/>
            <sz val="9"/>
            <color indexed="81"/>
            <rFont val="Tahoma"/>
            <family val="2"/>
          </rPr>
          <t>YULIED.PENARANDA:</t>
        </r>
        <r>
          <rPr>
            <sz val="9"/>
            <color indexed="81"/>
            <rFont val="Tahoma"/>
            <family val="2"/>
          </rPr>
          <t xml:space="preserve">
Corresponde a la información en firme de cada vigencia fiscal.</t>
        </r>
      </text>
    </comment>
    <comment ref="DUG7" authorId="0" shapeId="0" xr:uid="{609ED6F0-E7F5-4DD1-A72B-E2B713BD31BF}">
      <text>
        <r>
          <rPr>
            <b/>
            <sz val="9"/>
            <color indexed="81"/>
            <rFont val="Tahoma"/>
            <family val="2"/>
          </rPr>
          <t>YULIED.PENARANDA:</t>
        </r>
        <r>
          <rPr>
            <sz val="9"/>
            <color indexed="81"/>
            <rFont val="Tahoma"/>
            <family val="2"/>
          </rPr>
          <t xml:space="preserve">
Corresponde a la información en firme de cada vigencia fiscal.</t>
        </r>
      </text>
    </comment>
    <comment ref="DUO7" authorId="0" shapeId="0" xr:uid="{B80A3AE6-9DC7-4B36-923E-B6D561ACAF6E}">
      <text>
        <r>
          <rPr>
            <b/>
            <sz val="9"/>
            <color indexed="81"/>
            <rFont val="Tahoma"/>
            <family val="2"/>
          </rPr>
          <t>YULIED.PENARANDA:</t>
        </r>
        <r>
          <rPr>
            <sz val="9"/>
            <color indexed="81"/>
            <rFont val="Tahoma"/>
            <family val="2"/>
          </rPr>
          <t xml:space="preserve">
Corresponde a la información en firme de cada vigencia fiscal.</t>
        </r>
      </text>
    </comment>
    <comment ref="DUW7" authorId="0" shapeId="0" xr:uid="{602DB302-8DDE-4A8E-B0EB-54F48F80B517}">
      <text>
        <r>
          <rPr>
            <b/>
            <sz val="9"/>
            <color indexed="81"/>
            <rFont val="Tahoma"/>
            <family val="2"/>
          </rPr>
          <t>YULIED.PENARANDA:</t>
        </r>
        <r>
          <rPr>
            <sz val="9"/>
            <color indexed="81"/>
            <rFont val="Tahoma"/>
            <family val="2"/>
          </rPr>
          <t xml:space="preserve">
Corresponde a la información en firme de cada vigencia fiscal.</t>
        </r>
      </text>
    </comment>
    <comment ref="DVE7" authorId="0" shapeId="0" xr:uid="{9F773C71-D6F0-4014-8CE8-2ADC4956F756}">
      <text>
        <r>
          <rPr>
            <b/>
            <sz val="9"/>
            <color indexed="81"/>
            <rFont val="Tahoma"/>
            <family val="2"/>
          </rPr>
          <t>YULIED.PENARANDA:</t>
        </r>
        <r>
          <rPr>
            <sz val="9"/>
            <color indexed="81"/>
            <rFont val="Tahoma"/>
            <family val="2"/>
          </rPr>
          <t xml:space="preserve">
Corresponde a la información en firme de cada vigencia fiscal.</t>
        </r>
      </text>
    </comment>
    <comment ref="DVM7" authorId="0" shapeId="0" xr:uid="{42A8EA95-4E0F-4D97-B356-E070DFC4DCBC}">
      <text>
        <r>
          <rPr>
            <b/>
            <sz val="9"/>
            <color indexed="81"/>
            <rFont val="Tahoma"/>
            <family val="2"/>
          </rPr>
          <t>YULIED.PENARANDA:</t>
        </r>
        <r>
          <rPr>
            <sz val="9"/>
            <color indexed="81"/>
            <rFont val="Tahoma"/>
            <family val="2"/>
          </rPr>
          <t xml:space="preserve">
Corresponde a la información en firme de cada vigencia fiscal.</t>
        </r>
      </text>
    </comment>
    <comment ref="DVU7" authorId="0" shapeId="0" xr:uid="{397FF004-664D-472C-94B8-3CE84B13C9AB}">
      <text>
        <r>
          <rPr>
            <b/>
            <sz val="9"/>
            <color indexed="81"/>
            <rFont val="Tahoma"/>
            <family val="2"/>
          </rPr>
          <t>YULIED.PENARANDA:</t>
        </r>
        <r>
          <rPr>
            <sz val="9"/>
            <color indexed="81"/>
            <rFont val="Tahoma"/>
            <family val="2"/>
          </rPr>
          <t xml:space="preserve">
Corresponde a la información en firme de cada vigencia fiscal.</t>
        </r>
      </text>
    </comment>
    <comment ref="DWC7" authorId="0" shapeId="0" xr:uid="{0F08BBB4-3A9A-4CC6-B655-400B43C6CA14}">
      <text>
        <r>
          <rPr>
            <b/>
            <sz val="9"/>
            <color indexed="81"/>
            <rFont val="Tahoma"/>
            <family val="2"/>
          </rPr>
          <t>YULIED.PENARANDA:</t>
        </r>
        <r>
          <rPr>
            <sz val="9"/>
            <color indexed="81"/>
            <rFont val="Tahoma"/>
            <family val="2"/>
          </rPr>
          <t xml:space="preserve">
Corresponde a la información en firme de cada vigencia fiscal.</t>
        </r>
      </text>
    </comment>
    <comment ref="DWK7" authorId="0" shapeId="0" xr:uid="{76045A22-D4AD-4B12-9FB9-5B4AC52D4CB4}">
      <text>
        <r>
          <rPr>
            <b/>
            <sz val="9"/>
            <color indexed="81"/>
            <rFont val="Tahoma"/>
            <family val="2"/>
          </rPr>
          <t>YULIED.PENARANDA:</t>
        </r>
        <r>
          <rPr>
            <sz val="9"/>
            <color indexed="81"/>
            <rFont val="Tahoma"/>
            <family val="2"/>
          </rPr>
          <t xml:space="preserve">
Corresponde a la información en firme de cada vigencia fiscal.</t>
        </r>
      </text>
    </comment>
    <comment ref="DWS7" authorId="0" shapeId="0" xr:uid="{BC98C011-0090-4D97-9B32-A87BD257DA27}">
      <text>
        <r>
          <rPr>
            <b/>
            <sz val="9"/>
            <color indexed="81"/>
            <rFont val="Tahoma"/>
            <family val="2"/>
          </rPr>
          <t>YULIED.PENARANDA:</t>
        </r>
        <r>
          <rPr>
            <sz val="9"/>
            <color indexed="81"/>
            <rFont val="Tahoma"/>
            <family val="2"/>
          </rPr>
          <t xml:space="preserve">
Corresponde a la información en firme de cada vigencia fiscal.</t>
        </r>
      </text>
    </comment>
    <comment ref="DXA7" authorId="0" shapeId="0" xr:uid="{410C7864-6B2B-44E9-8B43-52165DA7F816}">
      <text>
        <r>
          <rPr>
            <b/>
            <sz val="9"/>
            <color indexed="81"/>
            <rFont val="Tahoma"/>
            <family val="2"/>
          </rPr>
          <t>YULIED.PENARANDA:</t>
        </r>
        <r>
          <rPr>
            <sz val="9"/>
            <color indexed="81"/>
            <rFont val="Tahoma"/>
            <family val="2"/>
          </rPr>
          <t xml:space="preserve">
Corresponde a la información en firme de cada vigencia fiscal.</t>
        </r>
      </text>
    </comment>
    <comment ref="DXI7" authorId="0" shapeId="0" xr:uid="{170E0797-3F65-492E-8940-F31E5861965B}">
      <text>
        <r>
          <rPr>
            <b/>
            <sz val="9"/>
            <color indexed="81"/>
            <rFont val="Tahoma"/>
            <family val="2"/>
          </rPr>
          <t>YULIED.PENARANDA:</t>
        </r>
        <r>
          <rPr>
            <sz val="9"/>
            <color indexed="81"/>
            <rFont val="Tahoma"/>
            <family val="2"/>
          </rPr>
          <t xml:space="preserve">
Corresponde a la información en firme de cada vigencia fiscal.</t>
        </r>
      </text>
    </comment>
    <comment ref="DXQ7" authorId="0" shapeId="0" xr:uid="{E4B77256-1D2D-41FA-ABFA-27F7C6FFC9F5}">
      <text>
        <r>
          <rPr>
            <b/>
            <sz val="9"/>
            <color indexed="81"/>
            <rFont val="Tahoma"/>
            <family val="2"/>
          </rPr>
          <t>YULIED.PENARANDA:</t>
        </r>
        <r>
          <rPr>
            <sz val="9"/>
            <color indexed="81"/>
            <rFont val="Tahoma"/>
            <family val="2"/>
          </rPr>
          <t xml:space="preserve">
Corresponde a la información en firme de cada vigencia fiscal.</t>
        </r>
      </text>
    </comment>
    <comment ref="DXY7" authorId="0" shapeId="0" xr:uid="{A31C6623-A22C-4AF9-B7AA-E19E33CAD8E2}">
      <text>
        <r>
          <rPr>
            <b/>
            <sz val="9"/>
            <color indexed="81"/>
            <rFont val="Tahoma"/>
            <family val="2"/>
          </rPr>
          <t>YULIED.PENARANDA:</t>
        </r>
        <r>
          <rPr>
            <sz val="9"/>
            <color indexed="81"/>
            <rFont val="Tahoma"/>
            <family val="2"/>
          </rPr>
          <t xml:space="preserve">
Corresponde a la información en firme de cada vigencia fiscal.</t>
        </r>
      </text>
    </comment>
    <comment ref="DYG7" authorId="0" shapeId="0" xr:uid="{5183E95F-5CA3-486C-BFAF-D1B65FE24509}">
      <text>
        <r>
          <rPr>
            <b/>
            <sz val="9"/>
            <color indexed="81"/>
            <rFont val="Tahoma"/>
            <family val="2"/>
          </rPr>
          <t>YULIED.PENARANDA:</t>
        </r>
        <r>
          <rPr>
            <sz val="9"/>
            <color indexed="81"/>
            <rFont val="Tahoma"/>
            <family val="2"/>
          </rPr>
          <t xml:space="preserve">
Corresponde a la información en firme de cada vigencia fiscal.</t>
        </r>
      </text>
    </comment>
    <comment ref="DYO7" authorId="0" shapeId="0" xr:uid="{1603AC56-B47F-4BC7-9AE9-CBF1CE796469}">
      <text>
        <r>
          <rPr>
            <b/>
            <sz val="9"/>
            <color indexed="81"/>
            <rFont val="Tahoma"/>
            <family val="2"/>
          </rPr>
          <t>YULIED.PENARANDA:</t>
        </r>
        <r>
          <rPr>
            <sz val="9"/>
            <color indexed="81"/>
            <rFont val="Tahoma"/>
            <family val="2"/>
          </rPr>
          <t xml:space="preserve">
Corresponde a la información en firme de cada vigencia fiscal.</t>
        </r>
      </text>
    </comment>
    <comment ref="DYW7" authorId="0" shapeId="0" xr:uid="{7DCA6194-3102-4BEA-9ADE-A2DC8E6A3D62}">
      <text>
        <r>
          <rPr>
            <b/>
            <sz val="9"/>
            <color indexed="81"/>
            <rFont val="Tahoma"/>
            <family val="2"/>
          </rPr>
          <t>YULIED.PENARANDA:</t>
        </r>
        <r>
          <rPr>
            <sz val="9"/>
            <color indexed="81"/>
            <rFont val="Tahoma"/>
            <family val="2"/>
          </rPr>
          <t xml:space="preserve">
Corresponde a la información en firme de cada vigencia fiscal.</t>
        </r>
      </text>
    </comment>
    <comment ref="DZE7" authorId="0" shapeId="0" xr:uid="{BECAF85F-A57B-4F51-91A6-9F830FC4E53C}">
      <text>
        <r>
          <rPr>
            <b/>
            <sz val="9"/>
            <color indexed="81"/>
            <rFont val="Tahoma"/>
            <family val="2"/>
          </rPr>
          <t>YULIED.PENARANDA:</t>
        </r>
        <r>
          <rPr>
            <sz val="9"/>
            <color indexed="81"/>
            <rFont val="Tahoma"/>
            <family val="2"/>
          </rPr>
          <t xml:space="preserve">
Corresponde a la información en firme de cada vigencia fiscal.</t>
        </r>
      </text>
    </comment>
    <comment ref="DZM7" authorId="0" shapeId="0" xr:uid="{6CF2C928-C0CA-41D3-8A7B-D1BC6FF0C391}">
      <text>
        <r>
          <rPr>
            <b/>
            <sz val="9"/>
            <color indexed="81"/>
            <rFont val="Tahoma"/>
            <family val="2"/>
          </rPr>
          <t>YULIED.PENARANDA:</t>
        </r>
        <r>
          <rPr>
            <sz val="9"/>
            <color indexed="81"/>
            <rFont val="Tahoma"/>
            <family val="2"/>
          </rPr>
          <t xml:space="preserve">
Corresponde a la información en firme de cada vigencia fiscal.</t>
        </r>
      </text>
    </comment>
    <comment ref="DZU7" authorId="0" shapeId="0" xr:uid="{646E6713-362F-4C3E-950B-FDB401D2E782}">
      <text>
        <r>
          <rPr>
            <b/>
            <sz val="9"/>
            <color indexed="81"/>
            <rFont val="Tahoma"/>
            <family val="2"/>
          </rPr>
          <t>YULIED.PENARANDA:</t>
        </r>
        <r>
          <rPr>
            <sz val="9"/>
            <color indexed="81"/>
            <rFont val="Tahoma"/>
            <family val="2"/>
          </rPr>
          <t xml:space="preserve">
Corresponde a la información en firme de cada vigencia fiscal.</t>
        </r>
      </text>
    </comment>
    <comment ref="EAC7" authorId="0" shapeId="0" xr:uid="{AFDE925A-B6BA-4595-80CE-454F66F2E48B}">
      <text>
        <r>
          <rPr>
            <b/>
            <sz val="9"/>
            <color indexed="81"/>
            <rFont val="Tahoma"/>
            <family val="2"/>
          </rPr>
          <t>YULIED.PENARANDA:</t>
        </r>
        <r>
          <rPr>
            <sz val="9"/>
            <color indexed="81"/>
            <rFont val="Tahoma"/>
            <family val="2"/>
          </rPr>
          <t xml:space="preserve">
Corresponde a la información en firme de cada vigencia fiscal.</t>
        </r>
      </text>
    </comment>
    <comment ref="EAK7" authorId="0" shapeId="0" xr:uid="{B1DFA0CE-C643-431E-A0E7-5E93469FE899}">
      <text>
        <r>
          <rPr>
            <b/>
            <sz val="9"/>
            <color indexed="81"/>
            <rFont val="Tahoma"/>
            <family val="2"/>
          </rPr>
          <t>YULIED.PENARANDA:</t>
        </r>
        <r>
          <rPr>
            <sz val="9"/>
            <color indexed="81"/>
            <rFont val="Tahoma"/>
            <family val="2"/>
          </rPr>
          <t xml:space="preserve">
Corresponde a la información en firme de cada vigencia fiscal.</t>
        </r>
      </text>
    </comment>
    <comment ref="EAS7" authorId="0" shapeId="0" xr:uid="{8C92BF1B-91A5-439B-83A4-474ED48CB9ED}">
      <text>
        <r>
          <rPr>
            <b/>
            <sz val="9"/>
            <color indexed="81"/>
            <rFont val="Tahoma"/>
            <family val="2"/>
          </rPr>
          <t>YULIED.PENARANDA:</t>
        </r>
        <r>
          <rPr>
            <sz val="9"/>
            <color indexed="81"/>
            <rFont val="Tahoma"/>
            <family val="2"/>
          </rPr>
          <t xml:space="preserve">
Corresponde a la información en firme de cada vigencia fiscal.</t>
        </r>
      </text>
    </comment>
    <comment ref="EBA7" authorId="0" shapeId="0" xr:uid="{92958ABD-0A03-452F-85A3-A748C8C3CFA1}">
      <text>
        <r>
          <rPr>
            <b/>
            <sz val="9"/>
            <color indexed="81"/>
            <rFont val="Tahoma"/>
            <family val="2"/>
          </rPr>
          <t>YULIED.PENARANDA:</t>
        </r>
        <r>
          <rPr>
            <sz val="9"/>
            <color indexed="81"/>
            <rFont val="Tahoma"/>
            <family val="2"/>
          </rPr>
          <t xml:space="preserve">
Corresponde a la información en firme de cada vigencia fiscal.</t>
        </r>
      </text>
    </comment>
    <comment ref="EBI7" authorId="0" shapeId="0" xr:uid="{6272C417-B7BF-46B0-A47D-41F3BF752733}">
      <text>
        <r>
          <rPr>
            <b/>
            <sz val="9"/>
            <color indexed="81"/>
            <rFont val="Tahoma"/>
            <family val="2"/>
          </rPr>
          <t>YULIED.PENARANDA:</t>
        </r>
        <r>
          <rPr>
            <sz val="9"/>
            <color indexed="81"/>
            <rFont val="Tahoma"/>
            <family val="2"/>
          </rPr>
          <t xml:space="preserve">
Corresponde a la información en firme de cada vigencia fiscal.</t>
        </r>
      </text>
    </comment>
    <comment ref="EBQ7" authorId="0" shapeId="0" xr:uid="{D4BB66D4-9B08-400F-9A58-87BDF22021EB}">
      <text>
        <r>
          <rPr>
            <b/>
            <sz val="9"/>
            <color indexed="81"/>
            <rFont val="Tahoma"/>
            <family val="2"/>
          </rPr>
          <t>YULIED.PENARANDA:</t>
        </r>
        <r>
          <rPr>
            <sz val="9"/>
            <color indexed="81"/>
            <rFont val="Tahoma"/>
            <family val="2"/>
          </rPr>
          <t xml:space="preserve">
Corresponde a la información en firme de cada vigencia fiscal.</t>
        </r>
      </text>
    </comment>
    <comment ref="EBY7" authorId="0" shapeId="0" xr:uid="{431B2E01-1777-48B2-A6E3-91ED34FDDCE0}">
      <text>
        <r>
          <rPr>
            <b/>
            <sz val="9"/>
            <color indexed="81"/>
            <rFont val="Tahoma"/>
            <family val="2"/>
          </rPr>
          <t>YULIED.PENARANDA:</t>
        </r>
        <r>
          <rPr>
            <sz val="9"/>
            <color indexed="81"/>
            <rFont val="Tahoma"/>
            <family val="2"/>
          </rPr>
          <t xml:space="preserve">
Corresponde a la información en firme de cada vigencia fiscal.</t>
        </r>
      </text>
    </comment>
    <comment ref="ECG7" authorId="0" shapeId="0" xr:uid="{A96F7B27-F4E2-4BC3-A99C-AD87E010F787}">
      <text>
        <r>
          <rPr>
            <b/>
            <sz val="9"/>
            <color indexed="81"/>
            <rFont val="Tahoma"/>
            <family val="2"/>
          </rPr>
          <t>YULIED.PENARANDA:</t>
        </r>
        <r>
          <rPr>
            <sz val="9"/>
            <color indexed="81"/>
            <rFont val="Tahoma"/>
            <family val="2"/>
          </rPr>
          <t xml:space="preserve">
Corresponde a la información en firme de cada vigencia fiscal.</t>
        </r>
      </text>
    </comment>
    <comment ref="ECO7" authorId="0" shapeId="0" xr:uid="{F2B3A331-F75C-4726-B457-795C08E3E217}">
      <text>
        <r>
          <rPr>
            <b/>
            <sz val="9"/>
            <color indexed="81"/>
            <rFont val="Tahoma"/>
            <family val="2"/>
          </rPr>
          <t>YULIED.PENARANDA:</t>
        </r>
        <r>
          <rPr>
            <sz val="9"/>
            <color indexed="81"/>
            <rFont val="Tahoma"/>
            <family val="2"/>
          </rPr>
          <t xml:space="preserve">
Corresponde a la información en firme de cada vigencia fiscal.</t>
        </r>
      </text>
    </comment>
    <comment ref="ECW7" authorId="0" shapeId="0" xr:uid="{E2C29A42-966F-4819-A956-F2A631D7297D}">
      <text>
        <r>
          <rPr>
            <b/>
            <sz val="9"/>
            <color indexed="81"/>
            <rFont val="Tahoma"/>
            <family val="2"/>
          </rPr>
          <t>YULIED.PENARANDA:</t>
        </r>
        <r>
          <rPr>
            <sz val="9"/>
            <color indexed="81"/>
            <rFont val="Tahoma"/>
            <family val="2"/>
          </rPr>
          <t xml:space="preserve">
Corresponde a la información en firme de cada vigencia fiscal.</t>
        </r>
      </text>
    </comment>
    <comment ref="EDE7" authorId="0" shapeId="0" xr:uid="{8781A886-2863-482D-9992-F6F2FB8571F3}">
      <text>
        <r>
          <rPr>
            <b/>
            <sz val="9"/>
            <color indexed="81"/>
            <rFont val="Tahoma"/>
            <family val="2"/>
          </rPr>
          <t>YULIED.PENARANDA:</t>
        </r>
        <r>
          <rPr>
            <sz val="9"/>
            <color indexed="81"/>
            <rFont val="Tahoma"/>
            <family val="2"/>
          </rPr>
          <t xml:space="preserve">
Corresponde a la información en firme de cada vigencia fiscal.</t>
        </r>
      </text>
    </comment>
    <comment ref="EDM7" authorId="0" shapeId="0" xr:uid="{7F9F0D19-EB82-4F3C-AB0B-8FD8B16C9717}">
      <text>
        <r>
          <rPr>
            <b/>
            <sz val="9"/>
            <color indexed="81"/>
            <rFont val="Tahoma"/>
            <family val="2"/>
          </rPr>
          <t>YULIED.PENARANDA:</t>
        </r>
        <r>
          <rPr>
            <sz val="9"/>
            <color indexed="81"/>
            <rFont val="Tahoma"/>
            <family val="2"/>
          </rPr>
          <t xml:space="preserve">
Corresponde a la información en firme de cada vigencia fiscal.</t>
        </r>
      </text>
    </comment>
    <comment ref="EDU7" authorId="0" shapeId="0" xr:uid="{38DE77C3-89AF-4959-9D59-082E7A81A00B}">
      <text>
        <r>
          <rPr>
            <b/>
            <sz val="9"/>
            <color indexed="81"/>
            <rFont val="Tahoma"/>
            <family val="2"/>
          </rPr>
          <t>YULIED.PENARANDA:</t>
        </r>
        <r>
          <rPr>
            <sz val="9"/>
            <color indexed="81"/>
            <rFont val="Tahoma"/>
            <family val="2"/>
          </rPr>
          <t xml:space="preserve">
Corresponde a la información en firme de cada vigencia fiscal.</t>
        </r>
      </text>
    </comment>
    <comment ref="EEC7" authorId="0" shapeId="0" xr:uid="{5715D4B8-F193-4CD9-8A9B-F7E7ACFC09E9}">
      <text>
        <r>
          <rPr>
            <b/>
            <sz val="9"/>
            <color indexed="81"/>
            <rFont val="Tahoma"/>
            <family val="2"/>
          </rPr>
          <t>YULIED.PENARANDA:</t>
        </r>
        <r>
          <rPr>
            <sz val="9"/>
            <color indexed="81"/>
            <rFont val="Tahoma"/>
            <family val="2"/>
          </rPr>
          <t xml:space="preserve">
Corresponde a la información en firme de cada vigencia fiscal.</t>
        </r>
      </text>
    </comment>
    <comment ref="EEK7" authorId="0" shapeId="0" xr:uid="{54BBAB61-FB8B-425F-9B42-F63CA3FC4785}">
      <text>
        <r>
          <rPr>
            <b/>
            <sz val="9"/>
            <color indexed="81"/>
            <rFont val="Tahoma"/>
            <family val="2"/>
          </rPr>
          <t>YULIED.PENARANDA:</t>
        </r>
        <r>
          <rPr>
            <sz val="9"/>
            <color indexed="81"/>
            <rFont val="Tahoma"/>
            <family val="2"/>
          </rPr>
          <t xml:space="preserve">
Corresponde a la información en firme de cada vigencia fiscal.</t>
        </r>
      </text>
    </comment>
    <comment ref="EES7" authorId="0" shapeId="0" xr:uid="{B24B9505-3A01-4232-8C1F-89D2DC07154C}">
      <text>
        <r>
          <rPr>
            <b/>
            <sz val="9"/>
            <color indexed="81"/>
            <rFont val="Tahoma"/>
            <family val="2"/>
          </rPr>
          <t>YULIED.PENARANDA:</t>
        </r>
        <r>
          <rPr>
            <sz val="9"/>
            <color indexed="81"/>
            <rFont val="Tahoma"/>
            <family val="2"/>
          </rPr>
          <t xml:space="preserve">
Corresponde a la información en firme de cada vigencia fiscal.</t>
        </r>
      </text>
    </comment>
    <comment ref="EFA7" authorId="0" shapeId="0" xr:uid="{B644075D-5279-4123-BFC8-CBA861BBEFFB}">
      <text>
        <r>
          <rPr>
            <b/>
            <sz val="9"/>
            <color indexed="81"/>
            <rFont val="Tahoma"/>
            <family val="2"/>
          </rPr>
          <t>YULIED.PENARANDA:</t>
        </r>
        <r>
          <rPr>
            <sz val="9"/>
            <color indexed="81"/>
            <rFont val="Tahoma"/>
            <family val="2"/>
          </rPr>
          <t xml:space="preserve">
Corresponde a la información en firme de cada vigencia fiscal.</t>
        </r>
      </text>
    </comment>
    <comment ref="EFI7" authorId="0" shapeId="0" xr:uid="{9DCA15FD-BAC2-4AC4-8C43-0DFB5ED56662}">
      <text>
        <r>
          <rPr>
            <b/>
            <sz val="9"/>
            <color indexed="81"/>
            <rFont val="Tahoma"/>
            <family val="2"/>
          </rPr>
          <t>YULIED.PENARANDA:</t>
        </r>
        <r>
          <rPr>
            <sz val="9"/>
            <color indexed="81"/>
            <rFont val="Tahoma"/>
            <family val="2"/>
          </rPr>
          <t xml:space="preserve">
Corresponde a la información en firme de cada vigencia fiscal.</t>
        </r>
      </text>
    </comment>
    <comment ref="EFQ7" authorId="0" shapeId="0" xr:uid="{DC5B614B-4801-4CCE-A4BC-8E72527189C6}">
      <text>
        <r>
          <rPr>
            <b/>
            <sz val="9"/>
            <color indexed="81"/>
            <rFont val="Tahoma"/>
            <family val="2"/>
          </rPr>
          <t>YULIED.PENARANDA:</t>
        </r>
        <r>
          <rPr>
            <sz val="9"/>
            <color indexed="81"/>
            <rFont val="Tahoma"/>
            <family val="2"/>
          </rPr>
          <t xml:space="preserve">
Corresponde a la información en firme de cada vigencia fiscal.</t>
        </r>
      </text>
    </comment>
    <comment ref="EFY7" authorId="0" shapeId="0" xr:uid="{36E26F35-2332-4A03-B749-506F3D7B9C45}">
      <text>
        <r>
          <rPr>
            <b/>
            <sz val="9"/>
            <color indexed="81"/>
            <rFont val="Tahoma"/>
            <family val="2"/>
          </rPr>
          <t>YULIED.PENARANDA:</t>
        </r>
        <r>
          <rPr>
            <sz val="9"/>
            <color indexed="81"/>
            <rFont val="Tahoma"/>
            <family val="2"/>
          </rPr>
          <t xml:space="preserve">
Corresponde a la información en firme de cada vigencia fiscal.</t>
        </r>
      </text>
    </comment>
    <comment ref="EGG7" authorId="0" shapeId="0" xr:uid="{C429F9F4-9DE2-455B-83A3-F51A3E9756C9}">
      <text>
        <r>
          <rPr>
            <b/>
            <sz val="9"/>
            <color indexed="81"/>
            <rFont val="Tahoma"/>
            <family val="2"/>
          </rPr>
          <t>YULIED.PENARANDA:</t>
        </r>
        <r>
          <rPr>
            <sz val="9"/>
            <color indexed="81"/>
            <rFont val="Tahoma"/>
            <family val="2"/>
          </rPr>
          <t xml:space="preserve">
Corresponde a la información en firme de cada vigencia fiscal.</t>
        </r>
      </text>
    </comment>
    <comment ref="EGO7" authorId="0" shapeId="0" xr:uid="{59C51574-B5CC-42E5-A197-4A86E97DA318}">
      <text>
        <r>
          <rPr>
            <b/>
            <sz val="9"/>
            <color indexed="81"/>
            <rFont val="Tahoma"/>
            <family val="2"/>
          </rPr>
          <t>YULIED.PENARANDA:</t>
        </r>
        <r>
          <rPr>
            <sz val="9"/>
            <color indexed="81"/>
            <rFont val="Tahoma"/>
            <family val="2"/>
          </rPr>
          <t xml:space="preserve">
Corresponde a la información en firme de cada vigencia fiscal.</t>
        </r>
      </text>
    </comment>
    <comment ref="EGW7" authorId="0" shapeId="0" xr:uid="{F972522A-34CC-4B2B-B9D5-F7B1B4B44EC1}">
      <text>
        <r>
          <rPr>
            <b/>
            <sz val="9"/>
            <color indexed="81"/>
            <rFont val="Tahoma"/>
            <family val="2"/>
          </rPr>
          <t>YULIED.PENARANDA:</t>
        </r>
        <r>
          <rPr>
            <sz val="9"/>
            <color indexed="81"/>
            <rFont val="Tahoma"/>
            <family val="2"/>
          </rPr>
          <t xml:space="preserve">
Corresponde a la información en firme de cada vigencia fiscal.</t>
        </r>
      </text>
    </comment>
    <comment ref="EHE7" authorId="0" shapeId="0" xr:uid="{2A5893C1-38C3-4AD1-85BD-4B018133679B}">
      <text>
        <r>
          <rPr>
            <b/>
            <sz val="9"/>
            <color indexed="81"/>
            <rFont val="Tahoma"/>
            <family val="2"/>
          </rPr>
          <t>YULIED.PENARANDA:</t>
        </r>
        <r>
          <rPr>
            <sz val="9"/>
            <color indexed="81"/>
            <rFont val="Tahoma"/>
            <family val="2"/>
          </rPr>
          <t xml:space="preserve">
Corresponde a la información en firme de cada vigencia fiscal.</t>
        </r>
      </text>
    </comment>
    <comment ref="EHM7" authorId="0" shapeId="0" xr:uid="{FA771A18-F2D3-4DF3-8BD7-238BB71A3D5B}">
      <text>
        <r>
          <rPr>
            <b/>
            <sz val="9"/>
            <color indexed="81"/>
            <rFont val="Tahoma"/>
            <family val="2"/>
          </rPr>
          <t>YULIED.PENARANDA:</t>
        </r>
        <r>
          <rPr>
            <sz val="9"/>
            <color indexed="81"/>
            <rFont val="Tahoma"/>
            <family val="2"/>
          </rPr>
          <t xml:space="preserve">
Corresponde a la información en firme de cada vigencia fiscal.</t>
        </r>
      </text>
    </comment>
    <comment ref="EHU7" authorId="0" shapeId="0" xr:uid="{C37ECFA5-DADD-4F31-AEF3-3FBFF5603AF7}">
      <text>
        <r>
          <rPr>
            <b/>
            <sz val="9"/>
            <color indexed="81"/>
            <rFont val="Tahoma"/>
            <family val="2"/>
          </rPr>
          <t>YULIED.PENARANDA:</t>
        </r>
        <r>
          <rPr>
            <sz val="9"/>
            <color indexed="81"/>
            <rFont val="Tahoma"/>
            <family val="2"/>
          </rPr>
          <t xml:space="preserve">
Corresponde a la información en firme de cada vigencia fiscal.</t>
        </r>
      </text>
    </comment>
    <comment ref="EIC7" authorId="0" shapeId="0" xr:uid="{01D24F09-91E2-4175-A6A6-A7BF2019380C}">
      <text>
        <r>
          <rPr>
            <b/>
            <sz val="9"/>
            <color indexed="81"/>
            <rFont val="Tahoma"/>
            <family val="2"/>
          </rPr>
          <t>YULIED.PENARANDA:</t>
        </r>
        <r>
          <rPr>
            <sz val="9"/>
            <color indexed="81"/>
            <rFont val="Tahoma"/>
            <family val="2"/>
          </rPr>
          <t xml:space="preserve">
Corresponde a la información en firme de cada vigencia fiscal.</t>
        </r>
      </text>
    </comment>
    <comment ref="EIK7" authorId="0" shapeId="0" xr:uid="{B400D461-1917-413B-AB84-48C441D88793}">
      <text>
        <r>
          <rPr>
            <b/>
            <sz val="9"/>
            <color indexed="81"/>
            <rFont val="Tahoma"/>
            <family val="2"/>
          </rPr>
          <t>YULIED.PENARANDA:</t>
        </r>
        <r>
          <rPr>
            <sz val="9"/>
            <color indexed="81"/>
            <rFont val="Tahoma"/>
            <family val="2"/>
          </rPr>
          <t xml:space="preserve">
Corresponde a la información en firme de cada vigencia fiscal.</t>
        </r>
      </text>
    </comment>
    <comment ref="EIS7" authorId="0" shapeId="0" xr:uid="{F0DE081B-8EDE-41F9-BF62-ED134255FFC9}">
      <text>
        <r>
          <rPr>
            <b/>
            <sz val="9"/>
            <color indexed="81"/>
            <rFont val="Tahoma"/>
            <family val="2"/>
          </rPr>
          <t>YULIED.PENARANDA:</t>
        </r>
        <r>
          <rPr>
            <sz val="9"/>
            <color indexed="81"/>
            <rFont val="Tahoma"/>
            <family val="2"/>
          </rPr>
          <t xml:space="preserve">
Corresponde a la información en firme de cada vigencia fiscal.</t>
        </r>
      </text>
    </comment>
    <comment ref="EJA7" authorId="0" shapeId="0" xr:uid="{5BE3F85B-9727-40E8-93AF-B0AF09E1A20D}">
      <text>
        <r>
          <rPr>
            <b/>
            <sz val="9"/>
            <color indexed="81"/>
            <rFont val="Tahoma"/>
            <family val="2"/>
          </rPr>
          <t>YULIED.PENARANDA:</t>
        </r>
        <r>
          <rPr>
            <sz val="9"/>
            <color indexed="81"/>
            <rFont val="Tahoma"/>
            <family val="2"/>
          </rPr>
          <t xml:space="preserve">
Corresponde a la información en firme de cada vigencia fiscal.</t>
        </r>
      </text>
    </comment>
    <comment ref="EJI7" authorId="0" shapeId="0" xr:uid="{F9B0B835-6A14-41CD-AE3E-5DDDEB38DA0C}">
      <text>
        <r>
          <rPr>
            <b/>
            <sz val="9"/>
            <color indexed="81"/>
            <rFont val="Tahoma"/>
            <family val="2"/>
          </rPr>
          <t>YULIED.PENARANDA:</t>
        </r>
        <r>
          <rPr>
            <sz val="9"/>
            <color indexed="81"/>
            <rFont val="Tahoma"/>
            <family val="2"/>
          </rPr>
          <t xml:space="preserve">
Corresponde a la información en firme de cada vigencia fiscal.</t>
        </r>
      </text>
    </comment>
    <comment ref="EJQ7" authorId="0" shapeId="0" xr:uid="{E83D5E33-2399-4B6B-8ADC-96E4BC65DF38}">
      <text>
        <r>
          <rPr>
            <b/>
            <sz val="9"/>
            <color indexed="81"/>
            <rFont val="Tahoma"/>
            <family val="2"/>
          </rPr>
          <t>YULIED.PENARANDA:</t>
        </r>
        <r>
          <rPr>
            <sz val="9"/>
            <color indexed="81"/>
            <rFont val="Tahoma"/>
            <family val="2"/>
          </rPr>
          <t xml:space="preserve">
Corresponde a la información en firme de cada vigencia fiscal.</t>
        </r>
      </text>
    </comment>
    <comment ref="EJY7" authorId="0" shapeId="0" xr:uid="{38D9D67A-41AE-454E-91E1-B74FBC9ADC09}">
      <text>
        <r>
          <rPr>
            <b/>
            <sz val="9"/>
            <color indexed="81"/>
            <rFont val="Tahoma"/>
            <family val="2"/>
          </rPr>
          <t>YULIED.PENARANDA:</t>
        </r>
        <r>
          <rPr>
            <sz val="9"/>
            <color indexed="81"/>
            <rFont val="Tahoma"/>
            <family val="2"/>
          </rPr>
          <t xml:space="preserve">
Corresponde a la información en firme de cada vigencia fiscal.</t>
        </r>
      </text>
    </comment>
    <comment ref="EKG7" authorId="0" shapeId="0" xr:uid="{3B46B0A2-30D7-4901-92F3-0792E69BD3FF}">
      <text>
        <r>
          <rPr>
            <b/>
            <sz val="9"/>
            <color indexed="81"/>
            <rFont val="Tahoma"/>
            <family val="2"/>
          </rPr>
          <t>YULIED.PENARANDA:</t>
        </r>
        <r>
          <rPr>
            <sz val="9"/>
            <color indexed="81"/>
            <rFont val="Tahoma"/>
            <family val="2"/>
          </rPr>
          <t xml:space="preserve">
Corresponde a la información en firme de cada vigencia fiscal.</t>
        </r>
      </text>
    </comment>
    <comment ref="EKO7" authorId="0" shapeId="0" xr:uid="{3B9BDC83-AF63-4964-8C81-02120B14AB69}">
      <text>
        <r>
          <rPr>
            <b/>
            <sz val="9"/>
            <color indexed="81"/>
            <rFont val="Tahoma"/>
            <family val="2"/>
          </rPr>
          <t>YULIED.PENARANDA:</t>
        </r>
        <r>
          <rPr>
            <sz val="9"/>
            <color indexed="81"/>
            <rFont val="Tahoma"/>
            <family val="2"/>
          </rPr>
          <t xml:space="preserve">
Corresponde a la información en firme de cada vigencia fiscal.</t>
        </r>
      </text>
    </comment>
    <comment ref="EKW7" authorId="0" shapeId="0" xr:uid="{1F60124B-3F46-4DBB-9A58-0B427DE18820}">
      <text>
        <r>
          <rPr>
            <b/>
            <sz val="9"/>
            <color indexed="81"/>
            <rFont val="Tahoma"/>
            <family val="2"/>
          </rPr>
          <t>YULIED.PENARANDA:</t>
        </r>
        <r>
          <rPr>
            <sz val="9"/>
            <color indexed="81"/>
            <rFont val="Tahoma"/>
            <family val="2"/>
          </rPr>
          <t xml:space="preserve">
Corresponde a la información en firme de cada vigencia fiscal.</t>
        </r>
      </text>
    </comment>
    <comment ref="ELE7" authorId="0" shapeId="0" xr:uid="{14982EAA-CA52-4CF9-B3E8-6BBF0A5F59C3}">
      <text>
        <r>
          <rPr>
            <b/>
            <sz val="9"/>
            <color indexed="81"/>
            <rFont val="Tahoma"/>
            <family val="2"/>
          </rPr>
          <t>YULIED.PENARANDA:</t>
        </r>
        <r>
          <rPr>
            <sz val="9"/>
            <color indexed="81"/>
            <rFont val="Tahoma"/>
            <family val="2"/>
          </rPr>
          <t xml:space="preserve">
Corresponde a la información en firme de cada vigencia fiscal.</t>
        </r>
      </text>
    </comment>
    <comment ref="ELM7" authorId="0" shapeId="0" xr:uid="{9DCC23F3-B1E7-4352-852A-DE212C2B0219}">
      <text>
        <r>
          <rPr>
            <b/>
            <sz val="9"/>
            <color indexed="81"/>
            <rFont val="Tahoma"/>
            <family val="2"/>
          </rPr>
          <t>YULIED.PENARANDA:</t>
        </r>
        <r>
          <rPr>
            <sz val="9"/>
            <color indexed="81"/>
            <rFont val="Tahoma"/>
            <family val="2"/>
          </rPr>
          <t xml:space="preserve">
Corresponde a la información en firme de cada vigencia fiscal.</t>
        </r>
      </text>
    </comment>
    <comment ref="ELU7" authorId="0" shapeId="0" xr:uid="{0B757EF2-9EB2-4790-AF50-E8ABA80B6CD2}">
      <text>
        <r>
          <rPr>
            <b/>
            <sz val="9"/>
            <color indexed="81"/>
            <rFont val="Tahoma"/>
            <family val="2"/>
          </rPr>
          <t>YULIED.PENARANDA:</t>
        </r>
        <r>
          <rPr>
            <sz val="9"/>
            <color indexed="81"/>
            <rFont val="Tahoma"/>
            <family val="2"/>
          </rPr>
          <t xml:space="preserve">
Corresponde a la información en firme de cada vigencia fiscal.</t>
        </r>
      </text>
    </comment>
    <comment ref="EMC7" authorId="0" shapeId="0" xr:uid="{1F77C334-04F1-41CC-BBA2-A93DA3B1EF21}">
      <text>
        <r>
          <rPr>
            <b/>
            <sz val="9"/>
            <color indexed="81"/>
            <rFont val="Tahoma"/>
            <family val="2"/>
          </rPr>
          <t>YULIED.PENARANDA:</t>
        </r>
        <r>
          <rPr>
            <sz val="9"/>
            <color indexed="81"/>
            <rFont val="Tahoma"/>
            <family val="2"/>
          </rPr>
          <t xml:space="preserve">
Corresponde a la información en firme de cada vigencia fiscal.</t>
        </r>
      </text>
    </comment>
    <comment ref="EMK7" authorId="0" shapeId="0" xr:uid="{750AC972-48CB-43CF-A991-B59B197EB8BF}">
      <text>
        <r>
          <rPr>
            <b/>
            <sz val="9"/>
            <color indexed="81"/>
            <rFont val="Tahoma"/>
            <family val="2"/>
          </rPr>
          <t>YULIED.PENARANDA:</t>
        </r>
        <r>
          <rPr>
            <sz val="9"/>
            <color indexed="81"/>
            <rFont val="Tahoma"/>
            <family val="2"/>
          </rPr>
          <t xml:space="preserve">
Corresponde a la información en firme de cada vigencia fiscal.</t>
        </r>
      </text>
    </comment>
    <comment ref="EMS7" authorId="0" shapeId="0" xr:uid="{21FEB9FC-D5CE-4310-808E-04FEE866871A}">
      <text>
        <r>
          <rPr>
            <b/>
            <sz val="9"/>
            <color indexed="81"/>
            <rFont val="Tahoma"/>
            <family val="2"/>
          </rPr>
          <t>YULIED.PENARANDA:</t>
        </r>
        <r>
          <rPr>
            <sz val="9"/>
            <color indexed="81"/>
            <rFont val="Tahoma"/>
            <family val="2"/>
          </rPr>
          <t xml:space="preserve">
Corresponde a la información en firme de cada vigencia fiscal.</t>
        </r>
      </text>
    </comment>
    <comment ref="ENA7" authorId="0" shapeId="0" xr:uid="{AC927A36-E0AC-41C7-9EAE-4E4D5B7AA0C0}">
      <text>
        <r>
          <rPr>
            <b/>
            <sz val="9"/>
            <color indexed="81"/>
            <rFont val="Tahoma"/>
            <family val="2"/>
          </rPr>
          <t>YULIED.PENARANDA:</t>
        </r>
        <r>
          <rPr>
            <sz val="9"/>
            <color indexed="81"/>
            <rFont val="Tahoma"/>
            <family val="2"/>
          </rPr>
          <t xml:space="preserve">
Corresponde a la información en firme de cada vigencia fiscal.</t>
        </r>
      </text>
    </comment>
    <comment ref="ENI7" authorId="0" shapeId="0" xr:uid="{CE81EC18-CA4B-4F52-B440-AA59056B0407}">
      <text>
        <r>
          <rPr>
            <b/>
            <sz val="9"/>
            <color indexed="81"/>
            <rFont val="Tahoma"/>
            <family val="2"/>
          </rPr>
          <t>YULIED.PENARANDA:</t>
        </r>
        <r>
          <rPr>
            <sz val="9"/>
            <color indexed="81"/>
            <rFont val="Tahoma"/>
            <family val="2"/>
          </rPr>
          <t xml:space="preserve">
Corresponde a la información en firme de cada vigencia fiscal.</t>
        </r>
      </text>
    </comment>
    <comment ref="ENQ7" authorId="0" shapeId="0" xr:uid="{881ACA24-9A9F-44D1-B13A-7493E199A78D}">
      <text>
        <r>
          <rPr>
            <b/>
            <sz val="9"/>
            <color indexed="81"/>
            <rFont val="Tahoma"/>
            <family val="2"/>
          </rPr>
          <t>YULIED.PENARANDA:</t>
        </r>
        <r>
          <rPr>
            <sz val="9"/>
            <color indexed="81"/>
            <rFont val="Tahoma"/>
            <family val="2"/>
          </rPr>
          <t xml:space="preserve">
Corresponde a la información en firme de cada vigencia fiscal.</t>
        </r>
      </text>
    </comment>
    <comment ref="ENY7" authorId="0" shapeId="0" xr:uid="{2F10858D-16D5-45C3-A016-2C94C8ECA7D6}">
      <text>
        <r>
          <rPr>
            <b/>
            <sz val="9"/>
            <color indexed="81"/>
            <rFont val="Tahoma"/>
            <family val="2"/>
          </rPr>
          <t>YULIED.PENARANDA:</t>
        </r>
        <r>
          <rPr>
            <sz val="9"/>
            <color indexed="81"/>
            <rFont val="Tahoma"/>
            <family val="2"/>
          </rPr>
          <t xml:space="preserve">
Corresponde a la información en firme de cada vigencia fiscal.</t>
        </r>
      </text>
    </comment>
    <comment ref="EOG7" authorId="0" shapeId="0" xr:uid="{1B1BF965-80D8-4013-9F50-E4D47A1EDEEC}">
      <text>
        <r>
          <rPr>
            <b/>
            <sz val="9"/>
            <color indexed="81"/>
            <rFont val="Tahoma"/>
            <family val="2"/>
          </rPr>
          <t>YULIED.PENARANDA:</t>
        </r>
        <r>
          <rPr>
            <sz val="9"/>
            <color indexed="81"/>
            <rFont val="Tahoma"/>
            <family val="2"/>
          </rPr>
          <t xml:space="preserve">
Corresponde a la información en firme de cada vigencia fiscal.</t>
        </r>
      </text>
    </comment>
    <comment ref="EOO7" authorId="0" shapeId="0" xr:uid="{DFA47EEF-BADA-4D10-937F-F8E5295AD3BA}">
      <text>
        <r>
          <rPr>
            <b/>
            <sz val="9"/>
            <color indexed="81"/>
            <rFont val="Tahoma"/>
            <family val="2"/>
          </rPr>
          <t>YULIED.PENARANDA:</t>
        </r>
        <r>
          <rPr>
            <sz val="9"/>
            <color indexed="81"/>
            <rFont val="Tahoma"/>
            <family val="2"/>
          </rPr>
          <t xml:space="preserve">
Corresponde a la información en firme de cada vigencia fiscal.</t>
        </r>
      </text>
    </comment>
    <comment ref="EOW7" authorId="0" shapeId="0" xr:uid="{F04C3B4E-EE43-4D96-850C-D93C2C219E5C}">
      <text>
        <r>
          <rPr>
            <b/>
            <sz val="9"/>
            <color indexed="81"/>
            <rFont val="Tahoma"/>
            <family val="2"/>
          </rPr>
          <t>YULIED.PENARANDA:</t>
        </r>
        <r>
          <rPr>
            <sz val="9"/>
            <color indexed="81"/>
            <rFont val="Tahoma"/>
            <family val="2"/>
          </rPr>
          <t xml:space="preserve">
Corresponde a la información en firme de cada vigencia fiscal.</t>
        </r>
      </text>
    </comment>
    <comment ref="EPE7" authorId="0" shapeId="0" xr:uid="{C6A92AE4-E8E7-4841-9DDF-3B0ED6A08529}">
      <text>
        <r>
          <rPr>
            <b/>
            <sz val="9"/>
            <color indexed="81"/>
            <rFont val="Tahoma"/>
            <family val="2"/>
          </rPr>
          <t>YULIED.PENARANDA:</t>
        </r>
        <r>
          <rPr>
            <sz val="9"/>
            <color indexed="81"/>
            <rFont val="Tahoma"/>
            <family val="2"/>
          </rPr>
          <t xml:space="preserve">
Corresponde a la información en firme de cada vigencia fiscal.</t>
        </r>
      </text>
    </comment>
    <comment ref="EPM7" authorId="0" shapeId="0" xr:uid="{DBB36E38-7860-4652-8CD6-37A7B4AC9830}">
      <text>
        <r>
          <rPr>
            <b/>
            <sz val="9"/>
            <color indexed="81"/>
            <rFont val="Tahoma"/>
            <family val="2"/>
          </rPr>
          <t>YULIED.PENARANDA:</t>
        </r>
        <r>
          <rPr>
            <sz val="9"/>
            <color indexed="81"/>
            <rFont val="Tahoma"/>
            <family val="2"/>
          </rPr>
          <t xml:space="preserve">
Corresponde a la información en firme de cada vigencia fiscal.</t>
        </r>
      </text>
    </comment>
    <comment ref="EPU7" authorId="0" shapeId="0" xr:uid="{7877403F-D553-49D2-ACFA-703DA9CC62ED}">
      <text>
        <r>
          <rPr>
            <b/>
            <sz val="9"/>
            <color indexed="81"/>
            <rFont val="Tahoma"/>
            <family val="2"/>
          </rPr>
          <t>YULIED.PENARANDA:</t>
        </r>
        <r>
          <rPr>
            <sz val="9"/>
            <color indexed="81"/>
            <rFont val="Tahoma"/>
            <family val="2"/>
          </rPr>
          <t xml:space="preserve">
Corresponde a la información en firme de cada vigencia fiscal.</t>
        </r>
      </text>
    </comment>
    <comment ref="EQC7" authorId="0" shapeId="0" xr:uid="{B1EE5252-DAF3-4872-B18D-BD72B7EBA647}">
      <text>
        <r>
          <rPr>
            <b/>
            <sz val="9"/>
            <color indexed="81"/>
            <rFont val="Tahoma"/>
            <family val="2"/>
          </rPr>
          <t>YULIED.PENARANDA:</t>
        </r>
        <r>
          <rPr>
            <sz val="9"/>
            <color indexed="81"/>
            <rFont val="Tahoma"/>
            <family val="2"/>
          </rPr>
          <t xml:space="preserve">
Corresponde a la información en firme de cada vigencia fiscal.</t>
        </r>
      </text>
    </comment>
    <comment ref="EQK7" authorId="0" shapeId="0" xr:uid="{F5BA7EF5-5597-4413-9227-665817469D0C}">
      <text>
        <r>
          <rPr>
            <b/>
            <sz val="9"/>
            <color indexed="81"/>
            <rFont val="Tahoma"/>
            <family val="2"/>
          </rPr>
          <t>YULIED.PENARANDA:</t>
        </r>
        <r>
          <rPr>
            <sz val="9"/>
            <color indexed="81"/>
            <rFont val="Tahoma"/>
            <family val="2"/>
          </rPr>
          <t xml:space="preserve">
Corresponde a la información en firme de cada vigencia fiscal.</t>
        </r>
      </text>
    </comment>
    <comment ref="EQS7" authorId="0" shapeId="0" xr:uid="{00FC3601-398B-4DA0-BBB1-611449753FE2}">
      <text>
        <r>
          <rPr>
            <b/>
            <sz val="9"/>
            <color indexed="81"/>
            <rFont val="Tahoma"/>
            <family val="2"/>
          </rPr>
          <t>YULIED.PENARANDA:</t>
        </r>
        <r>
          <rPr>
            <sz val="9"/>
            <color indexed="81"/>
            <rFont val="Tahoma"/>
            <family val="2"/>
          </rPr>
          <t xml:space="preserve">
Corresponde a la información en firme de cada vigencia fiscal.</t>
        </r>
      </text>
    </comment>
    <comment ref="ERA7" authorId="0" shapeId="0" xr:uid="{3830F51C-7F7D-4EA2-9FA7-9A51851F2D6B}">
      <text>
        <r>
          <rPr>
            <b/>
            <sz val="9"/>
            <color indexed="81"/>
            <rFont val="Tahoma"/>
            <family val="2"/>
          </rPr>
          <t>YULIED.PENARANDA:</t>
        </r>
        <r>
          <rPr>
            <sz val="9"/>
            <color indexed="81"/>
            <rFont val="Tahoma"/>
            <family val="2"/>
          </rPr>
          <t xml:space="preserve">
Corresponde a la información en firme de cada vigencia fiscal.</t>
        </r>
      </text>
    </comment>
    <comment ref="ERI7" authorId="0" shapeId="0" xr:uid="{958B1B71-C825-41F7-B9C3-4418D990C855}">
      <text>
        <r>
          <rPr>
            <b/>
            <sz val="9"/>
            <color indexed="81"/>
            <rFont val="Tahoma"/>
            <family val="2"/>
          </rPr>
          <t>YULIED.PENARANDA:</t>
        </r>
        <r>
          <rPr>
            <sz val="9"/>
            <color indexed="81"/>
            <rFont val="Tahoma"/>
            <family val="2"/>
          </rPr>
          <t xml:space="preserve">
Corresponde a la información en firme de cada vigencia fiscal.</t>
        </r>
      </text>
    </comment>
    <comment ref="ERQ7" authorId="0" shapeId="0" xr:uid="{8786F225-3BFD-44F4-AA9F-07F238FB1C75}">
      <text>
        <r>
          <rPr>
            <b/>
            <sz val="9"/>
            <color indexed="81"/>
            <rFont val="Tahoma"/>
            <family val="2"/>
          </rPr>
          <t>YULIED.PENARANDA:</t>
        </r>
        <r>
          <rPr>
            <sz val="9"/>
            <color indexed="81"/>
            <rFont val="Tahoma"/>
            <family val="2"/>
          </rPr>
          <t xml:space="preserve">
Corresponde a la información en firme de cada vigencia fiscal.</t>
        </r>
      </text>
    </comment>
    <comment ref="ERY7" authorId="0" shapeId="0" xr:uid="{84DFED21-A7A0-4ACF-9793-A79D4C0C230E}">
      <text>
        <r>
          <rPr>
            <b/>
            <sz val="9"/>
            <color indexed="81"/>
            <rFont val="Tahoma"/>
            <family val="2"/>
          </rPr>
          <t>YULIED.PENARANDA:</t>
        </r>
        <r>
          <rPr>
            <sz val="9"/>
            <color indexed="81"/>
            <rFont val="Tahoma"/>
            <family val="2"/>
          </rPr>
          <t xml:space="preserve">
Corresponde a la información en firme de cada vigencia fiscal.</t>
        </r>
      </text>
    </comment>
    <comment ref="ESG7" authorId="0" shapeId="0" xr:uid="{DC0A6291-773F-42BA-B9D3-61CA457008DD}">
      <text>
        <r>
          <rPr>
            <b/>
            <sz val="9"/>
            <color indexed="81"/>
            <rFont val="Tahoma"/>
            <family val="2"/>
          </rPr>
          <t>YULIED.PENARANDA:</t>
        </r>
        <r>
          <rPr>
            <sz val="9"/>
            <color indexed="81"/>
            <rFont val="Tahoma"/>
            <family val="2"/>
          </rPr>
          <t xml:space="preserve">
Corresponde a la información en firme de cada vigencia fiscal.</t>
        </r>
      </text>
    </comment>
    <comment ref="ESO7" authorId="0" shapeId="0" xr:uid="{FC559B15-43BC-435B-8DF1-62DEFEDF0E30}">
      <text>
        <r>
          <rPr>
            <b/>
            <sz val="9"/>
            <color indexed="81"/>
            <rFont val="Tahoma"/>
            <family val="2"/>
          </rPr>
          <t>YULIED.PENARANDA:</t>
        </r>
        <r>
          <rPr>
            <sz val="9"/>
            <color indexed="81"/>
            <rFont val="Tahoma"/>
            <family val="2"/>
          </rPr>
          <t xml:space="preserve">
Corresponde a la información en firme de cada vigencia fiscal.</t>
        </r>
      </text>
    </comment>
    <comment ref="ESW7" authorId="0" shapeId="0" xr:uid="{349C3CA2-A308-4AD2-8C88-EFF418CE2F36}">
      <text>
        <r>
          <rPr>
            <b/>
            <sz val="9"/>
            <color indexed="81"/>
            <rFont val="Tahoma"/>
            <family val="2"/>
          </rPr>
          <t>YULIED.PENARANDA:</t>
        </r>
        <r>
          <rPr>
            <sz val="9"/>
            <color indexed="81"/>
            <rFont val="Tahoma"/>
            <family val="2"/>
          </rPr>
          <t xml:space="preserve">
Corresponde a la información en firme de cada vigencia fiscal.</t>
        </r>
      </text>
    </comment>
    <comment ref="ETE7" authorId="0" shapeId="0" xr:uid="{38F6B41C-4D26-4430-897E-D97F6CF47DE7}">
      <text>
        <r>
          <rPr>
            <b/>
            <sz val="9"/>
            <color indexed="81"/>
            <rFont val="Tahoma"/>
            <family val="2"/>
          </rPr>
          <t>YULIED.PENARANDA:</t>
        </r>
        <r>
          <rPr>
            <sz val="9"/>
            <color indexed="81"/>
            <rFont val="Tahoma"/>
            <family val="2"/>
          </rPr>
          <t xml:space="preserve">
Corresponde a la información en firme de cada vigencia fiscal.</t>
        </r>
      </text>
    </comment>
    <comment ref="ETM7" authorId="0" shapeId="0" xr:uid="{B68663CE-8A3E-4AD4-AE99-85F47416EB61}">
      <text>
        <r>
          <rPr>
            <b/>
            <sz val="9"/>
            <color indexed="81"/>
            <rFont val="Tahoma"/>
            <family val="2"/>
          </rPr>
          <t>YULIED.PENARANDA:</t>
        </r>
        <r>
          <rPr>
            <sz val="9"/>
            <color indexed="81"/>
            <rFont val="Tahoma"/>
            <family val="2"/>
          </rPr>
          <t xml:space="preserve">
Corresponde a la información en firme de cada vigencia fiscal.</t>
        </r>
      </text>
    </comment>
    <comment ref="ETU7" authorId="0" shapeId="0" xr:uid="{0E2DDF69-4D65-44C4-BF7B-BEC8A15C3BEA}">
      <text>
        <r>
          <rPr>
            <b/>
            <sz val="9"/>
            <color indexed="81"/>
            <rFont val="Tahoma"/>
            <family val="2"/>
          </rPr>
          <t>YULIED.PENARANDA:</t>
        </r>
        <r>
          <rPr>
            <sz val="9"/>
            <color indexed="81"/>
            <rFont val="Tahoma"/>
            <family val="2"/>
          </rPr>
          <t xml:space="preserve">
Corresponde a la información en firme de cada vigencia fiscal.</t>
        </r>
      </text>
    </comment>
    <comment ref="EUC7" authorId="0" shapeId="0" xr:uid="{8F4ED81D-677B-4233-A9CE-3EBE206ADB78}">
      <text>
        <r>
          <rPr>
            <b/>
            <sz val="9"/>
            <color indexed="81"/>
            <rFont val="Tahoma"/>
            <family val="2"/>
          </rPr>
          <t>YULIED.PENARANDA:</t>
        </r>
        <r>
          <rPr>
            <sz val="9"/>
            <color indexed="81"/>
            <rFont val="Tahoma"/>
            <family val="2"/>
          </rPr>
          <t xml:space="preserve">
Corresponde a la información en firme de cada vigencia fiscal.</t>
        </r>
      </text>
    </comment>
    <comment ref="EUK7" authorId="0" shapeId="0" xr:uid="{8CD262AA-5A86-4AA8-9465-EBC22A6BFFF0}">
      <text>
        <r>
          <rPr>
            <b/>
            <sz val="9"/>
            <color indexed="81"/>
            <rFont val="Tahoma"/>
            <family val="2"/>
          </rPr>
          <t>YULIED.PENARANDA:</t>
        </r>
        <r>
          <rPr>
            <sz val="9"/>
            <color indexed="81"/>
            <rFont val="Tahoma"/>
            <family val="2"/>
          </rPr>
          <t xml:space="preserve">
Corresponde a la información en firme de cada vigencia fiscal.</t>
        </r>
      </text>
    </comment>
    <comment ref="EUS7" authorId="0" shapeId="0" xr:uid="{25CA1C60-2B70-4D1E-9A61-7467E2F74B72}">
      <text>
        <r>
          <rPr>
            <b/>
            <sz val="9"/>
            <color indexed="81"/>
            <rFont val="Tahoma"/>
            <family val="2"/>
          </rPr>
          <t>YULIED.PENARANDA:</t>
        </r>
        <r>
          <rPr>
            <sz val="9"/>
            <color indexed="81"/>
            <rFont val="Tahoma"/>
            <family val="2"/>
          </rPr>
          <t xml:space="preserve">
Corresponde a la información en firme de cada vigencia fiscal.</t>
        </r>
      </text>
    </comment>
    <comment ref="EVA7" authorId="0" shapeId="0" xr:uid="{F6763503-A5E1-45CF-850B-21BE351DD7FA}">
      <text>
        <r>
          <rPr>
            <b/>
            <sz val="9"/>
            <color indexed="81"/>
            <rFont val="Tahoma"/>
            <family val="2"/>
          </rPr>
          <t>YULIED.PENARANDA:</t>
        </r>
        <r>
          <rPr>
            <sz val="9"/>
            <color indexed="81"/>
            <rFont val="Tahoma"/>
            <family val="2"/>
          </rPr>
          <t xml:space="preserve">
Corresponde a la información en firme de cada vigencia fiscal.</t>
        </r>
      </text>
    </comment>
    <comment ref="EVI7" authorId="0" shapeId="0" xr:uid="{CB2B3006-70B7-4C78-B973-1E97FFF9EB3E}">
      <text>
        <r>
          <rPr>
            <b/>
            <sz val="9"/>
            <color indexed="81"/>
            <rFont val="Tahoma"/>
            <family val="2"/>
          </rPr>
          <t>YULIED.PENARANDA:</t>
        </r>
        <r>
          <rPr>
            <sz val="9"/>
            <color indexed="81"/>
            <rFont val="Tahoma"/>
            <family val="2"/>
          </rPr>
          <t xml:space="preserve">
Corresponde a la información en firme de cada vigencia fiscal.</t>
        </r>
      </text>
    </comment>
    <comment ref="EVQ7" authorId="0" shapeId="0" xr:uid="{CCDBA756-DA78-47B2-98C6-15A865503D4A}">
      <text>
        <r>
          <rPr>
            <b/>
            <sz val="9"/>
            <color indexed="81"/>
            <rFont val="Tahoma"/>
            <family val="2"/>
          </rPr>
          <t>YULIED.PENARANDA:</t>
        </r>
        <r>
          <rPr>
            <sz val="9"/>
            <color indexed="81"/>
            <rFont val="Tahoma"/>
            <family val="2"/>
          </rPr>
          <t xml:space="preserve">
Corresponde a la información en firme de cada vigencia fiscal.</t>
        </r>
      </text>
    </comment>
    <comment ref="EVY7" authorId="0" shapeId="0" xr:uid="{CFC679DD-A473-432B-92D3-099AC5A16023}">
      <text>
        <r>
          <rPr>
            <b/>
            <sz val="9"/>
            <color indexed="81"/>
            <rFont val="Tahoma"/>
            <family val="2"/>
          </rPr>
          <t>YULIED.PENARANDA:</t>
        </r>
        <r>
          <rPr>
            <sz val="9"/>
            <color indexed="81"/>
            <rFont val="Tahoma"/>
            <family val="2"/>
          </rPr>
          <t xml:space="preserve">
Corresponde a la información en firme de cada vigencia fiscal.</t>
        </r>
      </text>
    </comment>
    <comment ref="EWG7" authorId="0" shapeId="0" xr:uid="{B5274D3C-B19F-4332-9BFE-F6EDF1D9F109}">
      <text>
        <r>
          <rPr>
            <b/>
            <sz val="9"/>
            <color indexed="81"/>
            <rFont val="Tahoma"/>
            <family val="2"/>
          </rPr>
          <t>YULIED.PENARANDA:</t>
        </r>
        <r>
          <rPr>
            <sz val="9"/>
            <color indexed="81"/>
            <rFont val="Tahoma"/>
            <family val="2"/>
          </rPr>
          <t xml:space="preserve">
Corresponde a la información en firme de cada vigencia fiscal.</t>
        </r>
      </text>
    </comment>
    <comment ref="EWO7" authorId="0" shapeId="0" xr:uid="{61087517-B0AB-4FFC-BE2C-0A9474E69455}">
      <text>
        <r>
          <rPr>
            <b/>
            <sz val="9"/>
            <color indexed="81"/>
            <rFont val="Tahoma"/>
            <family val="2"/>
          </rPr>
          <t>YULIED.PENARANDA:</t>
        </r>
        <r>
          <rPr>
            <sz val="9"/>
            <color indexed="81"/>
            <rFont val="Tahoma"/>
            <family val="2"/>
          </rPr>
          <t xml:space="preserve">
Corresponde a la información en firme de cada vigencia fiscal.</t>
        </r>
      </text>
    </comment>
    <comment ref="EWW7" authorId="0" shapeId="0" xr:uid="{F92A7F75-0A9F-40C9-AA86-7CCE2A0AFB92}">
      <text>
        <r>
          <rPr>
            <b/>
            <sz val="9"/>
            <color indexed="81"/>
            <rFont val="Tahoma"/>
            <family val="2"/>
          </rPr>
          <t>YULIED.PENARANDA:</t>
        </r>
        <r>
          <rPr>
            <sz val="9"/>
            <color indexed="81"/>
            <rFont val="Tahoma"/>
            <family val="2"/>
          </rPr>
          <t xml:space="preserve">
Corresponde a la información en firme de cada vigencia fiscal.</t>
        </r>
      </text>
    </comment>
    <comment ref="EXE7" authorId="0" shapeId="0" xr:uid="{46081DDF-0544-4AAF-B7A8-46E3471E1614}">
      <text>
        <r>
          <rPr>
            <b/>
            <sz val="9"/>
            <color indexed="81"/>
            <rFont val="Tahoma"/>
            <family val="2"/>
          </rPr>
          <t>YULIED.PENARANDA:</t>
        </r>
        <r>
          <rPr>
            <sz val="9"/>
            <color indexed="81"/>
            <rFont val="Tahoma"/>
            <family val="2"/>
          </rPr>
          <t xml:space="preserve">
Corresponde a la información en firme de cada vigencia fiscal.</t>
        </r>
      </text>
    </comment>
    <comment ref="EXM7" authorId="0" shapeId="0" xr:uid="{DBD65131-E28A-45BF-809F-7B0B348AE82E}">
      <text>
        <r>
          <rPr>
            <b/>
            <sz val="9"/>
            <color indexed="81"/>
            <rFont val="Tahoma"/>
            <family val="2"/>
          </rPr>
          <t>YULIED.PENARANDA:</t>
        </r>
        <r>
          <rPr>
            <sz val="9"/>
            <color indexed="81"/>
            <rFont val="Tahoma"/>
            <family val="2"/>
          </rPr>
          <t xml:space="preserve">
Corresponde a la información en firme de cada vigencia fiscal.</t>
        </r>
      </text>
    </comment>
    <comment ref="EXU7" authorId="0" shapeId="0" xr:uid="{998C656A-A78F-4003-B71A-3F3CA52B4284}">
      <text>
        <r>
          <rPr>
            <b/>
            <sz val="9"/>
            <color indexed="81"/>
            <rFont val="Tahoma"/>
            <family val="2"/>
          </rPr>
          <t>YULIED.PENARANDA:</t>
        </r>
        <r>
          <rPr>
            <sz val="9"/>
            <color indexed="81"/>
            <rFont val="Tahoma"/>
            <family val="2"/>
          </rPr>
          <t xml:space="preserve">
Corresponde a la información en firme de cada vigencia fiscal.</t>
        </r>
      </text>
    </comment>
    <comment ref="EYC7" authorId="0" shapeId="0" xr:uid="{ECFD9449-BBF3-475C-9BF7-39F571B8117B}">
      <text>
        <r>
          <rPr>
            <b/>
            <sz val="9"/>
            <color indexed="81"/>
            <rFont val="Tahoma"/>
            <family val="2"/>
          </rPr>
          <t>YULIED.PENARANDA:</t>
        </r>
        <r>
          <rPr>
            <sz val="9"/>
            <color indexed="81"/>
            <rFont val="Tahoma"/>
            <family val="2"/>
          </rPr>
          <t xml:space="preserve">
Corresponde a la información en firme de cada vigencia fiscal.</t>
        </r>
      </text>
    </comment>
    <comment ref="EYK7" authorId="0" shapeId="0" xr:uid="{C5952379-83E7-4F9A-86CE-36529BFD7A3F}">
      <text>
        <r>
          <rPr>
            <b/>
            <sz val="9"/>
            <color indexed="81"/>
            <rFont val="Tahoma"/>
            <family val="2"/>
          </rPr>
          <t>YULIED.PENARANDA:</t>
        </r>
        <r>
          <rPr>
            <sz val="9"/>
            <color indexed="81"/>
            <rFont val="Tahoma"/>
            <family val="2"/>
          </rPr>
          <t xml:space="preserve">
Corresponde a la información en firme de cada vigencia fiscal.</t>
        </r>
      </text>
    </comment>
    <comment ref="EYS7" authorId="0" shapeId="0" xr:uid="{8E50CD90-C271-453A-A270-DECE3D8D5479}">
      <text>
        <r>
          <rPr>
            <b/>
            <sz val="9"/>
            <color indexed="81"/>
            <rFont val="Tahoma"/>
            <family val="2"/>
          </rPr>
          <t>YULIED.PENARANDA:</t>
        </r>
        <r>
          <rPr>
            <sz val="9"/>
            <color indexed="81"/>
            <rFont val="Tahoma"/>
            <family val="2"/>
          </rPr>
          <t xml:space="preserve">
Corresponde a la información en firme de cada vigencia fiscal.</t>
        </r>
      </text>
    </comment>
    <comment ref="EZA7" authorId="0" shapeId="0" xr:uid="{7BAC6E00-6F02-4E05-9D94-9FA530943898}">
      <text>
        <r>
          <rPr>
            <b/>
            <sz val="9"/>
            <color indexed="81"/>
            <rFont val="Tahoma"/>
            <family val="2"/>
          </rPr>
          <t>YULIED.PENARANDA:</t>
        </r>
        <r>
          <rPr>
            <sz val="9"/>
            <color indexed="81"/>
            <rFont val="Tahoma"/>
            <family val="2"/>
          </rPr>
          <t xml:space="preserve">
Corresponde a la información en firme de cada vigencia fiscal.</t>
        </r>
      </text>
    </comment>
    <comment ref="EZI7" authorId="0" shapeId="0" xr:uid="{2E01972F-F003-4342-A43D-52DEFC339DBC}">
      <text>
        <r>
          <rPr>
            <b/>
            <sz val="9"/>
            <color indexed="81"/>
            <rFont val="Tahoma"/>
            <family val="2"/>
          </rPr>
          <t>YULIED.PENARANDA:</t>
        </r>
        <r>
          <rPr>
            <sz val="9"/>
            <color indexed="81"/>
            <rFont val="Tahoma"/>
            <family val="2"/>
          </rPr>
          <t xml:space="preserve">
Corresponde a la información en firme de cada vigencia fiscal.</t>
        </r>
      </text>
    </comment>
    <comment ref="EZQ7" authorId="0" shapeId="0" xr:uid="{53F97587-BB89-42F1-91B1-7B7B278C9DD0}">
      <text>
        <r>
          <rPr>
            <b/>
            <sz val="9"/>
            <color indexed="81"/>
            <rFont val="Tahoma"/>
            <family val="2"/>
          </rPr>
          <t>YULIED.PENARANDA:</t>
        </r>
        <r>
          <rPr>
            <sz val="9"/>
            <color indexed="81"/>
            <rFont val="Tahoma"/>
            <family val="2"/>
          </rPr>
          <t xml:space="preserve">
Corresponde a la información en firme de cada vigencia fiscal.</t>
        </r>
      </text>
    </comment>
    <comment ref="EZY7" authorId="0" shapeId="0" xr:uid="{953FEC56-E914-4519-8CBB-74A866CD8444}">
      <text>
        <r>
          <rPr>
            <b/>
            <sz val="9"/>
            <color indexed="81"/>
            <rFont val="Tahoma"/>
            <family val="2"/>
          </rPr>
          <t>YULIED.PENARANDA:</t>
        </r>
        <r>
          <rPr>
            <sz val="9"/>
            <color indexed="81"/>
            <rFont val="Tahoma"/>
            <family val="2"/>
          </rPr>
          <t xml:space="preserve">
Corresponde a la información en firme de cada vigencia fiscal.</t>
        </r>
      </text>
    </comment>
    <comment ref="FAG7" authorId="0" shapeId="0" xr:uid="{C0DA37D7-DEF1-4637-9A99-387688C5B63A}">
      <text>
        <r>
          <rPr>
            <b/>
            <sz val="9"/>
            <color indexed="81"/>
            <rFont val="Tahoma"/>
            <family val="2"/>
          </rPr>
          <t>YULIED.PENARANDA:</t>
        </r>
        <r>
          <rPr>
            <sz val="9"/>
            <color indexed="81"/>
            <rFont val="Tahoma"/>
            <family val="2"/>
          </rPr>
          <t xml:space="preserve">
Corresponde a la información en firme de cada vigencia fiscal.</t>
        </r>
      </text>
    </comment>
    <comment ref="FAO7" authorId="0" shapeId="0" xr:uid="{B3CAA1CE-8990-4D95-BD62-93BA6FF1EDE6}">
      <text>
        <r>
          <rPr>
            <b/>
            <sz val="9"/>
            <color indexed="81"/>
            <rFont val="Tahoma"/>
            <family val="2"/>
          </rPr>
          <t>YULIED.PENARANDA:</t>
        </r>
        <r>
          <rPr>
            <sz val="9"/>
            <color indexed="81"/>
            <rFont val="Tahoma"/>
            <family val="2"/>
          </rPr>
          <t xml:space="preserve">
Corresponde a la información en firme de cada vigencia fiscal.</t>
        </r>
      </text>
    </comment>
    <comment ref="FAW7" authorId="0" shapeId="0" xr:uid="{2D99FC8E-9ADD-41E2-9A8C-6819B0F0A98D}">
      <text>
        <r>
          <rPr>
            <b/>
            <sz val="9"/>
            <color indexed="81"/>
            <rFont val="Tahoma"/>
            <family val="2"/>
          </rPr>
          <t>YULIED.PENARANDA:</t>
        </r>
        <r>
          <rPr>
            <sz val="9"/>
            <color indexed="81"/>
            <rFont val="Tahoma"/>
            <family val="2"/>
          </rPr>
          <t xml:space="preserve">
Corresponde a la información en firme de cada vigencia fiscal.</t>
        </r>
      </text>
    </comment>
    <comment ref="FBE7" authorId="0" shapeId="0" xr:uid="{96A3A4A1-BE1E-49BA-80FB-9F8B25B01525}">
      <text>
        <r>
          <rPr>
            <b/>
            <sz val="9"/>
            <color indexed="81"/>
            <rFont val="Tahoma"/>
            <family val="2"/>
          </rPr>
          <t>YULIED.PENARANDA:</t>
        </r>
        <r>
          <rPr>
            <sz val="9"/>
            <color indexed="81"/>
            <rFont val="Tahoma"/>
            <family val="2"/>
          </rPr>
          <t xml:space="preserve">
Corresponde a la información en firme de cada vigencia fiscal.</t>
        </r>
      </text>
    </comment>
    <comment ref="FBM7" authorId="0" shapeId="0" xr:uid="{8B8BCFAD-0602-4D91-9CE5-598A81A5F06D}">
      <text>
        <r>
          <rPr>
            <b/>
            <sz val="9"/>
            <color indexed="81"/>
            <rFont val="Tahoma"/>
            <family val="2"/>
          </rPr>
          <t>YULIED.PENARANDA:</t>
        </r>
        <r>
          <rPr>
            <sz val="9"/>
            <color indexed="81"/>
            <rFont val="Tahoma"/>
            <family val="2"/>
          </rPr>
          <t xml:space="preserve">
Corresponde a la información en firme de cada vigencia fiscal.</t>
        </r>
      </text>
    </comment>
    <comment ref="FBU7" authorId="0" shapeId="0" xr:uid="{782B8DDD-3331-4F06-B026-D1B367CFAC19}">
      <text>
        <r>
          <rPr>
            <b/>
            <sz val="9"/>
            <color indexed="81"/>
            <rFont val="Tahoma"/>
            <family val="2"/>
          </rPr>
          <t>YULIED.PENARANDA:</t>
        </r>
        <r>
          <rPr>
            <sz val="9"/>
            <color indexed="81"/>
            <rFont val="Tahoma"/>
            <family val="2"/>
          </rPr>
          <t xml:space="preserve">
Corresponde a la información en firme de cada vigencia fiscal.</t>
        </r>
      </text>
    </comment>
    <comment ref="FCC7" authorId="0" shapeId="0" xr:uid="{32635D41-8563-451F-96A4-F021E97A4EB8}">
      <text>
        <r>
          <rPr>
            <b/>
            <sz val="9"/>
            <color indexed="81"/>
            <rFont val="Tahoma"/>
            <family val="2"/>
          </rPr>
          <t>YULIED.PENARANDA:</t>
        </r>
        <r>
          <rPr>
            <sz val="9"/>
            <color indexed="81"/>
            <rFont val="Tahoma"/>
            <family val="2"/>
          </rPr>
          <t xml:space="preserve">
Corresponde a la información en firme de cada vigencia fiscal.</t>
        </r>
      </text>
    </comment>
    <comment ref="FCK7" authorId="0" shapeId="0" xr:uid="{8229AF6F-23DB-4458-B1B1-EB12C70744DF}">
      <text>
        <r>
          <rPr>
            <b/>
            <sz val="9"/>
            <color indexed="81"/>
            <rFont val="Tahoma"/>
            <family val="2"/>
          </rPr>
          <t>YULIED.PENARANDA:</t>
        </r>
        <r>
          <rPr>
            <sz val="9"/>
            <color indexed="81"/>
            <rFont val="Tahoma"/>
            <family val="2"/>
          </rPr>
          <t xml:space="preserve">
Corresponde a la información en firme de cada vigencia fiscal.</t>
        </r>
      </text>
    </comment>
    <comment ref="FCS7" authorId="0" shapeId="0" xr:uid="{A4325A41-A6F2-4C46-88DA-8B197F1AB48C}">
      <text>
        <r>
          <rPr>
            <b/>
            <sz val="9"/>
            <color indexed="81"/>
            <rFont val="Tahoma"/>
            <family val="2"/>
          </rPr>
          <t>YULIED.PENARANDA:</t>
        </r>
        <r>
          <rPr>
            <sz val="9"/>
            <color indexed="81"/>
            <rFont val="Tahoma"/>
            <family val="2"/>
          </rPr>
          <t xml:space="preserve">
Corresponde a la información en firme de cada vigencia fiscal.</t>
        </r>
      </text>
    </comment>
    <comment ref="FDA7" authorId="0" shapeId="0" xr:uid="{79332788-BDF5-4047-9525-2F8FD663FBBC}">
      <text>
        <r>
          <rPr>
            <b/>
            <sz val="9"/>
            <color indexed="81"/>
            <rFont val="Tahoma"/>
            <family val="2"/>
          </rPr>
          <t>YULIED.PENARANDA:</t>
        </r>
        <r>
          <rPr>
            <sz val="9"/>
            <color indexed="81"/>
            <rFont val="Tahoma"/>
            <family val="2"/>
          </rPr>
          <t xml:space="preserve">
Corresponde a la información en firme de cada vigencia fiscal.</t>
        </r>
      </text>
    </comment>
    <comment ref="FDI7" authorId="0" shapeId="0" xr:uid="{15676381-E02C-4003-9091-D02A7E8E5A7D}">
      <text>
        <r>
          <rPr>
            <b/>
            <sz val="9"/>
            <color indexed="81"/>
            <rFont val="Tahoma"/>
            <family val="2"/>
          </rPr>
          <t>YULIED.PENARANDA:</t>
        </r>
        <r>
          <rPr>
            <sz val="9"/>
            <color indexed="81"/>
            <rFont val="Tahoma"/>
            <family val="2"/>
          </rPr>
          <t xml:space="preserve">
Corresponde a la información en firme de cada vigencia fiscal.</t>
        </r>
      </text>
    </comment>
    <comment ref="FDQ7" authorId="0" shapeId="0" xr:uid="{F40CA5B3-00C0-4E6F-87CB-205596554932}">
      <text>
        <r>
          <rPr>
            <b/>
            <sz val="9"/>
            <color indexed="81"/>
            <rFont val="Tahoma"/>
            <family val="2"/>
          </rPr>
          <t>YULIED.PENARANDA:</t>
        </r>
        <r>
          <rPr>
            <sz val="9"/>
            <color indexed="81"/>
            <rFont val="Tahoma"/>
            <family val="2"/>
          </rPr>
          <t xml:space="preserve">
Corresponde a la información en firme de cada vigencia fiscal.</t>
        </r>
      </text>
    </comment>
    <comment ref="FDY7" authorId="0" shapeId="0" xr:uid="{1AE55C6F-2AFE-463D-8AED-D7C2699897E6}">
      <text>
        <r>
          <rPr>
            <b/>
            <sz val="9"/>
            <color indexed="81"/>
            <rFont val="Tahoma"/>
            <family val="2"/>
          </rPr>
          <t>YULIED.PENARANDA:</t>
        </r>
        <r>
          <rPr>
            <sz val="9"/>
            <color indexed="81"/>
            <rFont val="Tahoma"/>
            <family val="2"/>
          </rPr>
          <t xml:space="preserve">
Corresponde a la información en firme de cada vigencia fiscal.</t>
        </r>
      </text>
    </comment>
    <comment ref="FEG7" authorId="0" shapeId="0" xr:uid="{0240560F-CC33-4725-AEE0-35C7EA6B8D55}">
      <text>
        <r>
          <rPr>
            <b/>
            <sz val="9"/>
            <color indexed="81"/>
            <rFont val="Tahoma"/>
            <family val="2"/>
          </rPr>
          <t>YULIED.PENARANDA:</t>
        </r>
        <r>
          <rPr>
            <sz val="9"/>
            <color indexed="81"/>
            <rFont val="Tahoma"/>
            <family val="2"/>
          </rPr>
          <t xml:space="preserve">
Corresponde a la información en firme de cada vigencia fiscal.</t>
        </r>
      </text>
    </comment>
    <comment ref="FEO7" authorId="0" shapeId="0" xr:uid="{AFF31C95-1528-43AE-9D3C-7AB8ED8A12AC}">
      <text>
        <r>
          <rPr>
            <b/>
            <sz val="9"/>
            <color indexed="81"/>
            <rFont val="Tahoma"/>
            <family val="2"/>
          </rPr>
          <t>YULIED.PENARANDA:</t>
        </r>
        <r>
          <rPr>
            <sz val="9"/>
            <color indexed="81"/>
            <rFont val="Tahoma"/>
            <family val="2"/>
          </rPr>
          <t xml:space="preserve">
Corresponde a la información en firme de cada vigencia fiscal.</t>
        </r>
      </text>
    </comment>
    <comment ref="FEW7" authorId="0" shapeId="0" xr:uid="{8088D3A0-EFED-4E37-8D63-5426DAA518D4}">
      <text>
        <r>
          <rPr>
            <b/>
            <sz val="9"/>
            <color indexed="81"/>
            <rFont val="Tahoma"/>
            <family val="2"/>
          </rPr>
          <t>YULIED.PENARANDA:</t>
        </r>
        <r>
          <rPr>
            <sz val="9"/>
            <color indexed="81"/>
            <rFont val="Tahoma"/>
            <family val="2"/>
          </rPr>
          <t xml:space="preserve">
Corresponde a la información en firme de cada vigencia fiscal.</t>
        </r>
      </text>
    </comment>
    <comment ref="FFE7" authorId="0" shapeId="0" xr:uid="{0D9C48A2-DF2B-4F07-96A1-0E6C48788EB9}">
      <text>
        <r>
          <rPr>
            <b/>
            <sz val="9"/>
            <color indexed="81"/>
            <rFont val="Tahoma"/>
            <family val="2"/>
          </rPr>
          <t>YULIED.PENARANDA:</t>
        </r>
        <r>
          <rPr>
            <sz val="9"/>
            <color indexed="81"/>
            <rFont val="Tahoma"/>
            <family val="2"/>
          </rPr>
          <t xml:space="preserve">
Corresponde a la información en firme de cada vigencia fiscal.</t>
        </r>
      </text>
    </comment>
    <comment ref="FFM7" authorId="0" shapeId="0" xr:uid="{DB303CE7-ADFE-4D4F-8D6E-2B7E355AC93C}">
      <text>
        <r>
          <rPr>
            <b/>
            <sz val="9"/>
            <color indexed="81"/>
            <rFont val="Tahoma"/>
            <family val="2"/>
          </rPr>
          <t>YULIED.PENARANDA:</t>
        </r>
        <r>
          <rPr>
            <sz val="9"/>
            <color indexed="81"/>
            <rFont val="Tahoma"/>
            <family val="2"/>
          </rPr>
          <t xml:space="preserve">
Corresponde a la información en firme de cada vigencia fiscal.</t>
        </r>
      </text>
    </comment>
    <comment ref="FFU7" authorId="0" shapeId="0" xr:uid="{F36ACDAF-06F9-40CC-89A6-0309B3FA1D86}">
      <text>
        <r>
          <rPr>
            <b/>
            <sz val="9"/>
            <color indexed="81"/>
            <rFont val="Tahoma"/>
            <family val="2"/>
          </rPr>
          <t>YULIED.PENARANDA:</t>
        </r>
        <r>
          <rPr>
            <sz val="9"/>
            <color indexed="81"/>
            <rFont val="Tahoma"/>
            <family val="2"/>
          </rPr>
          <t xml:space="preserve">
Corresponde a la información en firme de cada vigencia fiscal.</t>
        </r>
      </text>
    </comment>
    <comment ref="FGC7" authorId="0" shapeId="0" xr:uid="{6D6BDC8D-0697-4AA9-BCA9-F5C52B1AA99D}">
      <text>
        <r>
          <rPr>
            <b/>
            <sz val="9"/>
            <color indexed="81"/>
            <rFont val="Tahoma"/>
            <family val="2"/>
          </rPr>
          <t>YULIED.PENARANDA:</t>
        </r>
        <r>
          <rPr>
            <sz val="9"/>
            <color indexed="81"/>
            <rFont val="Tahoma"/>
            <family val="2"/>
          </rPr>
          <t xml:space="preserve">
Corresponde a la información en firme de cada vigencia fiscal.</t>
        </r>
      </text>
    </comment>
    <comment ref="FGK7" authorId="0" shapeId="0" xr:uid="{B1EBE790-1820-45A4-AB82-C32EE12E6654}">
      <text>
        <r>
          <rPr>
            <b/>
            <sz val="9"/>
            <color indexed="81"/>
            <rFont val="Tahoma"/>
            <family val="2"/>
          </rPr>
          <t>YULIED.PENARANDA:</t>
        </r>
        <r>
          <rPr>
            <sz val="9"/>
            <color indexed="81"/>
            <rFont val="Tahoma"/>
            <family val="2"/>
          </rPr>
          <t xml:space="preserve">
Corresponde a la información en firme de cada vigencia fiscal.</t>
        </r>
      </text>
    </comment>
    <comment ref="FGS7" authorId="0" shapeId="0" xr:uid="{63468AFD-27D2-477E-814F-022EC0BE583B}">
      <text>
        <r>
          <rPr>
            <b/>
            <sz val="9"/>
            <color indexed="81"/>
            <rFont val="Tahoma"/>
            <family val="2"/>
          </rPr>
          <t>YULIED.PENARANDA:</t>
        </r>
        <r>
          <rPr>
            <sz val="9"/>
            <color indexed="81"/>
            <rFont val="Tahoma"/>
            <family val="2"/>
          </rPr>
          <t xml:space="preserve">
Corresponde a la información en firme de cada vigencia fiscal.</t>
        </r>
      </text>
    </comment>
    <comment ref="FHA7" authorId="0" shapeId="0" xr:uid="{46AE13C3-A2D2-41B4-BF6E-1940C06529AA}">
      <text>
        <r>
          <rPr>
            <b/>
            <sz val="9"/>
            <color indexed="81"/>
            <rFont val="Tahoma"/>
            <family val="2"/>
          </rPr>
          <t>YULIED.PENARANDA:</t>
        </r>
        <r>
          <rPr>
            <sz val="9"/>
            <color indexed="81"/>
            <rFont val="Tahoma"/>
            <family val="2"/>
          </rPr>
          <t xml:space="preserve">
Corresponde a la información en firme de cada vigencia fiscal.</t>
        </r>
      </text>
    </comment>
    <comment ref="FHI7" authorId="0" shapeId="0" xr:uid="{D0C868C2-0555-4027-BF88-F501BF56FDFE}">
      <text>
        <r>
          <rPr>
            <b/>
            <sz val="9"/>
            <color indexed="81"/>
            <rFont val="Tahoma"/>
            <family val="2"/>
          </rPr>
          <t>YULIED.PENARANDA:</t>
        </r>
        <r>
          <rPr>
            <sz val="9"/>
            <color indexed="81"/>
            <rFont val="Tahoma"/>
            <family val="2"/>
          </rPr>
          <t xml:space="preserve">
Corresponde a la información en firme de cada vigencia fiscal.</t>
        </r>
      </text>
    </comment>
    <comment ref="FHQ7" authorId="0" shapeId="0" xr:uid="{02F8CE1D-37E7-413F-ACAA-4F92769651D7}">
      <text>
        <r>
          <rPr>
            <b/>
            <sz val="9"/>
            <color indexed="81"/>
            <rFont val="Tahoma"/>
            <family val="2"/>
          </rPr>
          <t>YULIED.PENARANDA:</t>
        </r>
        <r>
          <rPr>
            <sz val="9"/>
            <color indexed="81"/>
            <rFont val="Tahoma"/>
            <family val="2"/>
          </rPr>
          <t xml:space="preserve">
Corresponde a la información en firme de cada vigencia fiscal.</t>
        </r>
      </text>
    </comment>
    <comment ref="FHY7" authorId="0" shapeId="0" xr:uid="{2C9E26B1-DCF2-4125-8E72-10E6FB00DEFF}">
      <text>
        <r>
          <rPr>
            <b/>
            <sz val="9"/>
            <color indexed="81"/>
            <rFont val="Tahoma"/>
            <family val="2"/>
          </rPr>
          <t>YULIED.PENARANDA:</t>
        </r>
        <r>
          <rPr>
            <sz val="9"/>
            <color indexed="81"/>
            <rFont val="Tahoma"/>
            <family val="2"/>
          </rPr>
          <t xml:space="preserve">
Corresponde a la información en firme de cada vigencia fiscal.</t>
        </r>
      </text>
    </comment>
    <comment ref="FIG7" authorId="0" shapeId="0" xr:uid="{4CA15170-4305-43BA-8EAC-53164B98CF49}">
      <text>
        <r>
          <rPr>
            <b/>
            <sz val="9"/>
            <color indexed="81"/>
            <rFont val="Tahoma"/>
            <family val="2"/>
          </rPr>
          <t>YULIED.PENARANDA:</t>
        </r>
        <r>
          <rPr>
            <sz val="9"/>
            <color indexed="81"/>
            <rFont val="Tahoma"/>
            <family val="2"/>
          </rPr>
          <t xml:space="preserve">
Corresponde a la información en firme de cada vigencia fiscal.</t>
        </r>
      </text>
    </comment>
    <comment ref="FIO7" authorId="0" shapeId="0" xr:uid="{9C42D5E0-80F8-46C9-AF06-7F4B4674E86E}">
      <text>
        <r>
          <rPr>
            <b/>
            <sz val="9"/>
            <color indexed="81"/>
            <rFont val="Tahoma"/>
            <family val="2"/>
          </rPr>
          <t>YULIED.PENARANDA:</t>
        </r>
        <r>
          <rPr>
            <sz val="9"/>
            <color indexed="81"/>
            <rFont val="Tahoma"/>
            <family val="2"/>
          </rPr>
          <t xml:space="preserve">
Corresponde a la información en firme de cada vigencia fiscal.</t>
        </r>
      </text>
    </comment>
    <comment ref="FIW7" authorId="0" shapeId="0" xr:uid="{F8DE0BFD-EF5C-4270-B0EE-ADE27DD2FB1C}">
      <text>
        <r>
          <rPr>
            <b/>
            <sz val="9"/>
            <color indexed="81"/>
            <rFont val="Tahoma"/>
            <family val="2"/>
          </rPr>
          <t>YULIED.PENARANDA:</t>
        </r>
        <r>
          <rPr>
            <sz val="9"/>
            <color indexed="81"/>
            <rFont val="Tahoma"/>
            <family val="2"/>
          </rPr>
          <t xml:space="preserve">
Corresponde a la información en firme de cada vigencia fiscal.</t>
        </r>
      </text>
    </comment>
    <comment ref="FJE7" authorId="0" shapeId="0" xr:uid="{7156AFBB-C6B8-4F6F-9928-121B373875D0}">
      <text>
        <r>
          <rPr>
            <b/>
            <sz val="9"/>
            <color indexed="81"/>
            <rFont val="Tahoma"/>
            <family val="2"/>
          </rPr>
          <t>YULIED.PENARANDA:</t>
        </r>
        <r>
          <rPr>
            <sz val="9"/>
            <color indexed="81"/>
            <rFont val="Tahoma"/>
            <family val="2"/>
          </rPr>
          <t xml:space="preserve">
Corresponde a la información en firme de cada vigencia fiscal.</t>
        </r>
      </text>
    </comment>
    <comment ref="FJM7" authorId="0" shapeId="0" xr:uid="{3705746B-6379-44DB-91AB-DD16CF8A1C00}">
      <text>
        <r>
          <rPr>
            <b/>
            <sz val="9"/>
            <color indexed="81"/>
            <rFont val="Tahoma"/>
            <family val="2"/>
          </rPr>
          <t>YULIED.PENARANDA:</t>
        </r>
        <r>
          <rPr>
            <sz val="9"/>
            <color indexed="81"/>
            <rFont val="Tahoma"/>
            <family val="2"/>
          </rPr>
          <t xml:space="preserve">
Corresponde a la información en firme de cada vigencia fiscal.</t>
        </r>
      </text>
    </comment>
    <comment ref="FJU7" authorId="0" shapeId="0" xr:uid="{4BD5F0CA-CA60-4709-93C1-A77CF92E8FC5}">
      <text>
        <r>
          <rPr>
            <b/>
            <sz val="9"/>
            <color indexed="81"/>
            <rFont val="Tahoma"/>
            <family val="2"/>
          </rPr>
          <t>YULIED.PENARANDA:</t>
        </r>
        <r>
          <rPr>
            <sz val="9"/>
            <color indexed="81"/>
            <rFont val="Tahoma"/>
            <family val="2"/>
          </rPr>
          <t xml:space="preserve">
Corresponde a la información en firme de cada vigencia fiscal.</t>
        </r>
      </text>
    </comment>
    <comment ref="FKC7" authorId="0" shapeId="0" xr:uid="{11A1D9D2-9DF7-4AA9-91A2-1BBA10EE3331}">
      <text>
        <r>
          <rPr>
            <b/>
            <sz val="9"/>
            <color indexed="81"/>
            <rFont val="Tahoma"/>
            <family val="2"/>
          </rPr>
          <t>YULIED.PENARANDA:</t>
        </r>
        <r>
          <rPr>
            <sz val="9"/>
            <color indexed="81"/>
            <rFont val="Tahoma"/>
            <family val="2"/>
          </rPr>
          <t xml:space="preserve">
Corresponde a la información en firme de cada vigencia fiscal.</t>
        </r>
      </text>
    </comment>
    <comment ref="FKK7" authorId="0" shapeId="0" xr:uid="{3F3B3815-0E9B-43B3-B501-99E20F31BAE9}">
      <text>
        <r>
          <rPr>
            <b/>
            <sz val="9"/>
            <color indexed="81"/>
            <rFont val="Tahoma"/>
            <family val="2"/>
          </rPr>
          <t>YULIED.PENARANDA:</t>
        </r>
        <r>
          <rPr>
            <sz val="9"/>
            <color indexed="81"/>
            <rFont val="Tahoma"/>
            <family val="2"/>
          </rPr>
          <t xml:space="preserve">
Corresponde a la información en firme de cada vigencia fiscal.</t>
        </r>
      </text>
    </comment>
    <comment ref="FKS7" authorId="0" shapeId="0" xr:uid="{70A5B2F6-E958-42A5-A437-F62F2D3A531D}">
      <text>
        <r>
          <rPr>
            <b/>
            <sz val="9"/>
            <color indexed="81"/>
            <rFont val="Tahoma"/>
            <family val="2"/>
          </rPr>
          <t>YULIED.PENARANDA:</t>
        </r>
        <r>
          <rPr>
            <sz val="9"/>
            <color indexed="81"/>
            <rFont val="Tahoma"/>
            <family val="2"/>
          </rPr>
          <t xml:space="preserve">
Corresponde a la información en firme de cada vigencia fiscal.</t>
        </r>
      </text>
    </comment>
    <comment ref="FLA7" authorId="0" shapeId="0" xr:uid="{E1677A82-074E-4775-B1EC-86E02FB9F9A0}">
      <text>
        <r>
          <rPr>
            <b/>
            <sz val="9"/>
            <color indexed="81"/>
            <rFont val="Tahoma"/>
            <family val="2"/>
          </rPr>
          <t>YULIED.PENARANDA:</t>
        </r>
        <r>
          <rPr>
            <sz val="9"/>
            <color indexed="81"/>
            <rFont val="Tahoma"/>
            <family val="2"/>
          </rPr>
          <t xml:space="preserve">
Corresponde a la información en firme de cada vigencia fiscal.</t>
        </r>
      </text>
    </comment>
    <comment ref="FLI7" authorId="0" shapeId="0" xr:uid="{36DE447E-6347-46EE-A9E0-9E1D831B8B66}">
      <text>
        <r>
          <rPr>
            <b/>
            <sz val="9"/>
            <color indexed="81"/>
            <rFont val="Tahoma"/>
            <family val="2"/>
          </rPr>
          <t>YULIED.PENARANDA:</t>
        </r>
        <r>
          <rPr>
            <sz val="9"/>
            <color indexed="81"/>
            <rFont val="Tahoma"/>
            <family val="2"/>
          </rPr>
          <t xml:space="preserve">
Corresponde a la información en firme de cada vigencia fiscal.</t>
        </r>
      </text>
    </comment>
    <comment ref="FLQ7" authorId="0" shapeId="0" xr:uid="{A3BFEAF4-6B7F-4C06-BE34-BFA40ECA57BD}">
      <text>
        <r>
          <rPr>
            <b/>
            <sz val="9"/>
            <color indexed="81"/>
            <rFont val="Tahoma"/>
            <family val="2"/>
          </rPr>
          <t>YULIED.PENARANDA:</t>
        </r>
        <r>
          <rPr>
            <sz val="9"/>
            <color indexed="81"/>
            <rFont val="Tahoma"/>
            <family val="2"/>
          </rPr>
          <t xml:space="preserve">
Corresponde a la información en firme de cada vigencia fiscal.</t>
        </r>
      </text>
    </comment>
    <comment ref="FLY7" authorId="0" shapeId="0" xr:uid="{CBABDD1D-2D4F-495C-A169-78B426478672}">
      <text>
        <r>
          <rPr>
            <b/>
            <sz val="9"/>
            <color indexed="81"/>
            <rFont val="Tahoma"/>
            <family val="2"/>
          </rPr>
          <t>YULIED.PENARANDA:</t>
        </r>
        <r>
          <rPr>
            <sz val="9"/>
            <color indexed="81"/>
            <rFont val="Tahoma"/>
            <family val="2"/>
          </rPr>
          <t xml:space="preserve">
Corresponde a la información en firme de cada vigencia fiscal.</t>
        </r>
      </text>
    </comment>
    <comment ref="FMG7" authorId="0" shapeId="0" xr:uid="{78788068-0CEA-4000-A8F3-BB5807A08F5B}">
      <text>
        <r>
          <rPr>
            <b/>
            <sz val="9"/>
            <color indexed="81"/>
            <rFont val="Tahoma"/>
            <family val="2"/>
          </rPr>
          <t>YULIED.PENARANDA:</t>
        </r>
        <r>
          <rPr>
            <sz val="9"/>
            <color indexed="81"/>
            <rFont val="Tahoma"/>
            <family val="2"/>
          </rPr>
          <t xml:space="preserve">
Corresponde a la información en firme de cada vigencia fiscal.</t>
        </r>
      </text>
    </comment>
    <comment ref="FMO7" authorId="0" shapeId="0" xr:uid="{9919A982-F37E-48D2-B2CA-247AA4E45E94}">
      <text>
        <r>
          <rPr>
            <b/>
            <sz val="9"/>
            <color indexed="81"/>
            <rFont val="Tahoma"/>
            <family val="2"/>
          </rPr>
          <t>YULIED.PENARANDA:</t>
        </r>
        <r>
          <rPr>
            <sz val="9"/>
            <color indexed="81"/>
            <rFont val="Tahoma"/>
            <family val="2"/>
          </rPr>
          <t xml:space="preserve">
Corresponde a la información en firme de cada vigencia fiscal.</t>
        </r>
      </text>
    </comment>
    <comment ref="FMW7" authorId="0" shapeId="0" xr:uid="{2F6A717E-2A30-4B62-97E0-FCB163E44BC4}">
      <text>
        <r>
          <rPr>
            <b/>
            <sz val="9"/>
            <color indexed="81"/>
            <rFont val="Tahoma"/>
            <family val="2"/>
          </rPr>
          <t>YULIED.PENARANDA:</t>
        </r>
        <r>
          <rPr>
            <sz val="9"/>
            <color indexed="81"/>
            <rFont val="Tahoma"/>
            <family val="2"/>
          </rPr>
          <t xml:space="preserve">
Corresponde a la información en firme de cada vigencia fiscal.</t>
        </r>
      </text>
    </comment>
    <comment ref="FNE7" authorId="0" shapeId="0" xr:uid="{EE1BBBAE-8B78-413A-83FF-45B455AC14FF}">
      <text>
        <r>
          <rPr>
            <b/>
            <sz val="9"/>
            <color indexed="81"/>
            <rFont val="Tahoma"/>
            <family val="2"/>
          </rPr>
          <t>YULIED.PENARANDA:</t>
        </r>
        <r>
          <rPr>
            <sz val="9"/>
            <color indexed="81"/>
            <rFont val="Tahoma"/>
            <family val="2"/>
          </rPr>
          <t xml:space="preserve">
Corresponde a la información en firme de cada vigencia fiscal.</t>
        </r>
      </text>
    </comment>
    <comment ref="FNM7" authorId="0" shapeId="0" xr:uid="{90D7754C-1064-4931-9442-FEA8D93089BB}">
      <text>
        <r>
          <rPr>
            <b/>
            <sz val="9"/>
            <color indexed="81"/>
            <rFont val="Tahoma"/>
            <family val="2"/>
          </rPr>
          <t>YULIED.PENARANDA:</t>
        </r>
        <r>
          <rPr>
            <sz val="9"/>
            <color indexed="81"/>
            <rFont val="Tahoma"/>
            <family val="2"/>
          </rPr>
          <t xml:space="preserve">
Corresponde a la información en firme de cada vigencia fiscal.</t>
        </r>
      </text>
    </comment>
    <comment ref="FNU7" authorId="0" shapeId="0" xr:uid="{9D54643C-5972-4177-AD80-E39D04242588}">
      <text>
        <r>
          <rPr>
            <b/>
            <sz val="9"/>
            <color indexed="81"/>
            <rFont val="Tahoma"/>
            <family val="2"/>
          </rPr>
          <t>YULIED.PENARANDA:</t>
        </r>
        <r>
          <rPr>
            <sz val="9"/>
            <color indexed="81"/>
            <rFont val="Tahoma"/>
            <family val="2"/>
          </rPr>
          <t xml:space="preserve">
Corresponde a la información en firme de cada vigencia fiscal.</t>
        </r>
      </text>
    </comment>
    <comment ref="FOC7" authorId="0" shapeId="0" xr:uid="{367A4836-CA37-4282-B0FD-B445F313A4F3}">
      <text>
        <r>
          <rPr>
            <b/>
            <sz val="9"/>
            <color indexed="81"/>
            <rFont val="Tahoma"/>
            <family val="2"/>
          </rPr>
          <t>YULIED.PENARANDA:</t>
        </r>
        <r>
          <rPr>
            <sz val="9"/>
            <color indexed="81"/>
            <rFont val="Tahoma"/>
            <family val="2"/>
          </rPr>
          <t xml:space="preserve">
Corresponde a la información en firme de cada vigencia fiscal.</t>
        </r>
      </text>
    </comment>
    <comment ref="FOK7" authorId="0" shapeId="0" xr:uid="{B526D51E-1F30-4E6E-A425-18CBE6EBE17B}">
      <text>
        <r>
          <rPr>
            <b/>
            <sz val="9"/>
            <color indexed="81"/>
            <rFont val="Tahoma"/>
            <family val="2"/>
          </rPr>
          <t>YULIED.PENARANDA:</t>
        </r>
        <r>
          <rPr>
            <sz val="9"/>
            <color indexed="81"/>
            <rFont val="Tahoma"/>
            <family val="2"/>
          </rPr>
          <t xml:space="preserve">
Corresponde a la información en firme de cada vigencia fiscal.</t>
        </r>
      </text>
    </comment>
    <comment ref="FOS7" authorId="0" shapeId="0" xr:uid="{650D5BCD-9938-4C75-A35F-C2AB29EF1D66}">
      <text>
        <r>
          <rPr>
            <b/>
            <sz val="9"/>
            <color indexed="81"/>
            <rFont val="Tahoma"/>
            <family val="2"/>
          </rPr>
          <t>YULIED.PENARANDA:</t>
        </r>
        <r>
          <rPr>
            <sz val="9"/>
            <color indexed="81"/>
            <rFont val="Tahoma"/>
            <family val="2"/>
          </rPr>
          <t xml:space="preserve">
Corresponde a la información en firme de cada vigencia fiscal.</t>
        </r>
      </text>
    </comment>
    <comment ref="FPA7" authorId="0" shapeId="0" xr:uid="{3C1DEAF1-673D-49B6-BBA8-819AD355E8E5}">
      <text>
        <r>
          <rPr>
            <b/>
            <sz val="9"/>
            <color indexed="81"/>
            <rFont val="Tahoma"/>
            <family val="2"/>
          </rPr>
          <t>YULIED.PENARANDA:</t>
        </r>
        <r>
          <rPr>
            <sz val="9"/>
            <color indexed="81"/>
            <rFont val="Tahoma"/>
            <family val="2"/>
          </rPr>
          <t xml:space="preserve">
Corresponde a la información en firme de cada vigencia fiscal.</t>
        </r>
      </text>
    </comment>
    <comment ref="FPI7" authorId="0" shapeId="0" xr:uid="{D5F5991C-A162-406A-9698-445372D97242}">
      <text>
        <r>
          <rPr>
            <b/>
            <sz val="9"/>
            <color indexed="81"/>
            <rFont val="Tahoma"/>
            <family val="2"/>
          </rPr>
          <t>YULIED.PENARANDA:</t>
        </r>
        <r>
          <rPr>
            <sz val="9"/>
            <color indexed="81"/>
            <rFont val="Tahoma"/>
            <family val="2"/>
          </rPr>
          <t xml:space="preserve">
Corresponde a la información en firme de cada vigencia fiscal.</t>
        </r>
      </text>
    </comment>
    <comment ref="FPQ7" authorId="0" shapeId="0" xr:uid="{6A0970AE-20FD-4E3B-ACAE-3FD449F1EA4C}">
      <text>
        <r>
          <rPr>
            <b/>
            <sz val="9"/>
            <color indexed="81"/>
            <rFont val="Tahoma"/>
            <family val="2"/>
          </rPr>
          <t>YULIED.PENARANDA:</t>
        </r>
        <r>
          <rPr>
            <sz val="9"/>
            <color indexed="81"/>
            <rFont val="Tahoma"/>
            <family val="2"/>
          </rPr>
          <t xml:space="preserve">
Corresponde a la información en firme de cada vigencia fiscal.</t>
        </r>
      </text>
    </comment>
    <comment ref="FPY7" authorId="0" shapeId="0" xr:uid="{4621BAA2-475B-4A38-AB93-4B22EFDE7BB9}">
      <text>
        <r>
          <rPr>
            <b/>
            <sz val="9"/>
            <color indexed="81"/>
            <rFont val="Tahoma"/>
            <family val="2"/>
          </rPr>
          <t>YULIED.PENARANDA:</t>
        </r>
        <r>
          <rPr>
            <sz val="9"/>
            <color indexed="81"/>
            <rFont val="Tahoma"/>
            <family val="2"/>
          </rPr>
          <t xml:space="preserve">
Corresponde a la información en firme de cada vigencia fiscal.</t>
        </r>
      </text>
    </comment>
    <comment ref="FQG7" authorId="0" shapeId="0" xr:uid="{FE6CE6AE-A49B-4019-80A5-4CD7F6944329}">
      <text>
        <r>
          <rPr>
            <b/>
            <sz val="9"/>
            <color indexed="81"/>
            <rFont val="Tahoma"/>
            <family val="2"/>
          </rPr>
          <t>YULIED.PENARANDA:</t>
        </r>
        <r>
          <rPr>
            <sz val="9"/>
            <color indexed="81"/>
            <rFont val="Tahoma"/>
            <family val="2"/>
          </rPr>
          <t xml:space="preserve">
Corresponde a la información en firme de cada vigencia fiscal.</t>
        </r>
      </text>
    </comment>
    <comment ref="FQO7" authorId="0" shapeId="0" xr:uid="{ADEA2834-95A9-4A34-AD0C-A86D72C0A474}">
      <text>
        <r>
          <rPr>
            <b/>
            <sz val="9"/>
            <color indexed="81"/>
            <rFont val="Tahoma"/>
            <family val="2"/>
          </rPr>
          <t>YULIED.PENARANDA:</t>
        </r>
        <r>
          <rPr>
            <sz val="9"/>
            <color indexed="81"/>
            <rFont val="Tahoma"/>
            <family val="2"/>
          </rPr>
          <t xml:space="preserve">
Corresponde a la información en firme de cada vigencia fiscal.</t>
        </r>
      </text>
    </comment>
    <comment ref="FQW7" authorId="0" shapeId="0" xr:uid="{021B52EE-5426-47D1-ABC6-ECDB441D04AD}">
      <text>
        <r>
          <rPr>
            <b/>
            <sz val="9"/>
            <color indexed="81"/>
            <rFont val="Tahoma"/>
            <family val="2"/>
          </rPr>
          <t>YULIED.PENARANDA:</t>
        </r>
        <r>
          <rPr>
            <sz val="9"/>
            <color indexed="81"/>
            <rFont val="Tahoma"/>
            <family val="2"/>
          </rPr>
          <t xml:space="preserve">
Corresponde a la información en firme de cada vigencia fiscal.</t>
        </r>
      </text>
    </comment>
    <comment ref="FRE7" authorId="0" shapeId="0" xr:uid="{6FFE787B-777A-41EE-A454-056AE5E962BE}">
      <text>
        <r>
          <rPr>
            <b/>
            <sz val="9"/>
            <color indexed="81"/>
            <rFont val="Tahoma"/>
            <family val="2"/>
          </rPr>
          <t>YULIED.PENARANDA:</t>
        </r>
        <r>
          <rPr>
            <sz val="9"/>
            <color indexed="81"/>
            <rFont val="Tahoma"/>
            <family val="2"/>
          </rPr>
          <t xml:space="preserve">
Corresponde a la información en firme de cada vigencia fiscal.</t>
        </r>
      </text>
    </comment>
    <comment ref="FRM7" authorId="0" shapeId="0" xr:uid="{559BF5BD-BB51-43EB-AE9E-EC32E7DC0BBA}">
      <text>
        <r>
          <rPr>
            <b/>
            <sz val="9"/>
            <color indexed="81"/>
            <rFont val="Tahoma"/>
            <family val="2"/>
          </rPr>
          <t>YULIED.PENARANDA:</t>
        </r>
        <r>
          <rPr>
            <sz val="9"/>
            <color indexed="81"/>
            <rFont val="Tahoma"/>
            <family val="2"/>
          </rPr>
          <t xml:space="preserve">
Corresponde a la información en firme de cada vigencia fiscal.</t>
        </r>
      </text>
    </comment>
    <comment ref="FRU7" authorId="0" shapeId="0" xr:uid="{BDCE848E-3B00-4F2A-812D-88DA607F6EFB}">
      <text>
        <r>
          <rPr>
            <b/>
            <sz val="9"/>
            <color indexed="81"/>
            <rFont val="Tahoma"/>
            <family val="2"/>
          </rPr>
          <t>YULIED.PENARANDA:</t>
        </r>
        <r>
          <rPr>
            <sz val="9"/>
            <color indexed="81"/>
            <rFont val="Tahoma"/>
            <family val="2"/>
          </rPr>
          <t xml:space="preserve">
Corresponde a la información en firme de cada vigencia fiscal.</t>
        </r>
      </text>
    </comment>
    <comment ref="FSC7" authorId="0" shapeId="0" xr:uid="{7E3237B7-42BF-4E9D-99F8-DB4F2DE80403}">
      <text>
        <r>
          <rPr>
            <b/>
            <sz val="9"/>
            <color indexed="81"/>
            <rFont val="Tahoma"/>
            <family val="2"/>
          </rPr>
          <t>YULIED.PENARANDA:</t>
        </r>
        <r>
          <rPr>
            <sz val="9"/>
            <color indexed="81"/>
            <rFont val="Tahoma"/>
            <family val="2"/>
          </rPr>
          <t xml:space="preserve">
Corresponde a la información en firme de cada vigencia fiscal.</t>
        </r>
      </text>
    </comment>
    <comment ref="FSK7" authorId="0" shapeId="0" xr:uid="{143A9904-9D4A-453F-8DB3-71B1137D17E8}">
      <text>
        <r>
          <rPr>
            <b/>
            <sz val="9"/>
            <color indexed="81"/>
            <rFont val="Tahoma"/>
            <family val="2"/>
          </rPr>
          <t>YULIED.PENARANDA:</t>
        </r>
        <r>
          <rPr>
            <sz val="9"/>
            <color indexed="81"/>
            <rFont val="Tahoma"/>
            <family val="2"/>
          </rPr>
          <t xml:space="preserve">
Corresponde a la información en firme de cada vigencia fiscal.</t>
        </r>
      </text>
    </comment>
    <comment ref="FSS7" authorId="0" shapeId="0" xr:uid="{0A9B9415-9ADD-4F9A-88E0-19FDF088CF23}">
      <text>
        <r>
          <rPr>
            <b/>
            <sz val="9"/>
            <color indexed="81"/>
            <rFont val="Tahoma"/>
            <family val="2"/>
          </rPr>
          <t>YULIED.PENARANDA:</t>
        </r>
        <r>
          <rPr>
            <sz val="9"/>
            <color indexed="81"/>
            <rFont val="Tahoma"/>
            <family val="2"/>
          </rPr>
          <t xml:space="preserve">
Corresponde a la información en firme de cada vigencia fiscal.</t>
        </r>
      </text>
    </comment>
    <comment ref="FTA7" authorId="0" shapeId="0" xr:uid="{0DE55D3D-E2A2-470E-9F20-B6B3166E6D7B}">
      <text>
        <r>
          <rPr>
            <b/>
            <sz val="9"/>
            <color indexed="81"/>
            <rFont val="Tahoma"/>
            <family val="2"/>
          </rPr>
          <t>YULIED.PENARANDA:</t>
        </r>
        <r>
          <rPr>
            <sz val="9"/>
            <color indexed="81"/>
            <rFont val="Tahoma"/>
            <family val="2"/>
          </rPr>
          <t xml:space="preserve">
Corresponde a la información en firme de cada vigencia fiscal.</t>
        </r>
      </text>
    </comment>
    <comment ref="FTI7" authorId="0" shapeId="0" xr:uid="{DD4C8FFB-F92C-45D1-B788-256AD695D921}">
      <text>
        <r>
          <rPr>
            <b/>
            <sz val="9"/>
            <color indexed="81"/>
            <rFont val="Tahoma"/>
            <family val="2"/>
          </rPr>
          <t>YULIED.PENARANDA:</t>
        </r>
        <r>
          <rPr>
            <sz val="9"/>
            <color indexed="81"/>
            <rFont val="Tahoma"/>
            <family val="2"/>
          </rPr>
          <t xml:space="preserve">
Corresponde a la información en firme de cada vigencia fiscal.</t>
        </r>
      </text>
    </comment>
    <comment ref="FTQ7" authorId="0" shapeId="0" xr:uid="{22DCA4DB-43B3-4102-B54F-F3C1DDB8FBCA}">
      <text>
        <r>
          <rPr>
            <b/>
            <sz val="9"/>
            <color indexed="81"/>
            <rFont val="Tahoma"/>
            <family val="2"/>
          </rPr>
          <t>YULIED.PENARANDA:</t>
        </r>
        <r>
          <rPr>
            <sz val="9"/>
            <color indexed="81"/>
            <rFont val="Tahoma"/>
            <family val="2"/>
          </rPr>
          <t xml:space="preserve">
Corresponde a la información en firme de cada vigencia fiscal.</t>
        </r>
      </text>
    </comment>
    <comment ref="FTY7" authorId="0" shapeId="0" xr:uid="{7A962C92-08B1-4C5B-BFE6-C285F895AC4B}">
      <text>
        <r>
          <rPr>
            <b/>
            <sz val="9"/>
            <color indexed="81"/>
            <rFont val="Tahoma"/>
            <family val="2"/>
          </rPr>
          <t>YULIED.PENARANDA:</t>
        </r>
        <r>
          <rPr>
            <sz val="9"/>
            <color indexed="81"/>
            <rFont val="Tahoma"/>
            <family val="2"/>
          </rPr>
          <t xml:space="preserve">
Corresponde a la información en firme de cada vigencia fiscal.</t>
        </r>
      </text>
    </comment>
    <comment ref="FUG7" authorId="0" shapeId="0" xr:uid="{28B179F3-EF1A-40A1-B6BD-28D7B20A6413}">
      <text>
        <r>
          <rPr>
            <b/>
            <sz val="9"/>
            <color indexed="81"/>
            <rFont val="Tahoma"/>
            <family val="2"/>
          </rPr>
          <t>YULIED.PENARANDA:</t>
        </r>
        <r>
          <rPr>
            <sz val="9"/>
            <color indexed="81"/>
            <rFont val="Tahoma"/>
            <family val="2"/>
          </rPr>
          <t xml:space="preserve">
Corresponde a la información en firme de cada vigencia fiscal.</t>
        </r>
      </text>
    </comment>
    <comment ref="FUO7" authorId="0" shapeId="0" xr:uid="{D0F3BDF5-C81D-4467-B09C-5919DE54D822}">
      <text>
        <r>
          <rPr>
            <b/>
            <sz val="9"/>
            <color indexed="81"/>
            <rFont val="Tahoma"/>
            <family val="2"/>
          </rPr>
          <t>YULIED.PENARANDA:</t>
        </r>
        <r>
          <rPr>
            <sz val="9"/>
            <color indexed="81"/>
            <rFont val="Tahoma"/>
            <family val="2"/>
          </rPr>
          <t xml:space="preserve">
Corresponde a la información en firme de cada vigencia fiscal.</t>
        </r>
      </text>
    </comment>
    <comment ref="FUW7" authorId="0" shapeId="0" xr:uid="{84E4BAE0-29B0-421F-80E7-ED469B79AAB5}">
      <text>
        <r>
          <rPr>
            <b/>
            <sz val="9"/>
            <color indexed="81"/>
            <rFont val="Tahoma"/>
            <family val="2"/>
          </rPr>
          <t>YULIED.PENARANDA:</t>
        </r>
        <r>
          <rPr>
            <sz val="9"/>
            <color indexed="81"/>
            <rFont val="Tahoma"/>
            <family val="2"/>
          </rPr>
          <t xml:space="preserve">
Corresponde a la información en firme de cada vigencia fiscal.</t>
        </r>
      </text>
    </comment>
    <comment ref="FVE7" authorId="0" shapeId="0" xr:uid="{6F8255CC-65DC-4FDE-8E18-D54F15BB4EE2}">
      <text>
        <r>
          <rPr>
            <b/>
            <sz val="9"/>
            <color indexed="81"/>
            <rFont val="Tahoma"/>
            <family val="2"/>
          </rPr>
          <t>YULIED.PENARANDA:</t>
        </r>
        <r>
          <rPr>
            <sz val="9"/>
            <color indexed="81"/>
            <rFont val="Tahoma"/>
            <family val="2"/>
          </rPr>
          <t xml:space="preserve">
Corresponde a la información en firme de cada vigencia fiscal.</t>
        </r>
      </text>
    </comment>
    <comment ref="FVM7" authorId="0" shapeId="0" xr:uid="{3B167E72-4940-4922-AC56-D67CF8635330}">
      <text>
        <r>
          <rPr>
            <b/>
            <sz val="9"/>
            <color indexed="81"/>
            <rFont val="Tahoma"/>
            <family val="2"/>
          </rPr>
          <t>YULIED.PENARANDA:</t>
        </r>
        <r>
          <rPr>
            <sz val="9"/>
            <color indexed="81"/>
            <rFont val="Tahoma"/>
            <family val="2"/>
          </rPr>
          <t xml:space="preserve">
Corresponde a la información en firme de cada vigencia fiscal.</t>
        </r>
      </text>
    </comment>
    <comment ref="FVU7" authorId="0" shapeId="0" xr:uid="{D31FE7B3-0200-48A0-99E4-4DC20C63A974}">
      <text>
        <r>
          <rPr>
            <b/>
            <sz val="9"/>
            <color indexed="81"/>
            <rFont val="Tahoma"/>
            <family val="2"/>
          </rPr>
          <t>YULIED.PENARANDA:</t>
        </r>
        <r>
          <rPr>
            <sz val="9"/>
            <color indexed="81"/>
            <rFont val="Tahoma"/>
            <family val="2"/>
          </rPr>
          <t xml:space="preserve">
Corresponde a la información en firme de cada vigencia fiscal.</t>
        </r>
      </text>
    </comment>
    <comment ref="FWC7" authorId="0" shapeId="0" xr:uid="{90172549-9526-4DDD-99C7-BEE980D18398}">
      <text>
        <r>
          <rPr>
            <b/>
            <sz val="9"/>
            <color indexed="81"/>
            <rFont val="Tahoma"/>
            <family val="2"/>
          </rPr>
          <t>YULIED.PENARANDA:</t>
        </r>
        <r>
          <rPr>
            <sz val="9"/>
            <color indexed="81"/>
            <rFont val="Tahoma"/>
            <family val="2"/>
          </rPr>
          <t xml:space="preserve">
Corresponde a la información en firme de cada vigencia fiscal.</t>
        </r>
      </text>
    </comment>
    <comment ref="FWK7" authorId="0" shapeId="0" xr:uid="{1480FE5E-7DD6-4A03-9A5F-8DE1FCE0B6A6}">
      <text>
        <r>
          <rPr>
            <b/>
            <sz val="9"/>
            <color indexed="81"/>
            <rFont val="Tahoma"/>
            <family val="2"/>
          </rPr>
          <t>YULIED.PENARANDA:</t>
        </r>
        <r>
          <rPr>
            <sz val="9"/>
            <color indexed="81"/>
            <rFont val="Tahoma"/>
            <family val="2"/>
          </rPr>
          <t xml:space="preserve">
Corresponde a la información en firme de cada vigencia fiscal.</t>
        </r>
      </text>
    </comment>
    <comment ref="FWS7" authorId="0" shapeId="0" xr:uid="{DE80425B-6FE5-49DE-B593-4D83EB95823C}">
      <text>
        <r>
          <rPr>
            <b/>
            <sz val="9"/>
            <color indexed="81"/>
            <rFont val="Tahoma"/>
            <family val="2"/>
          </rPr>
          <t>YULIED.PENARANDA:</t>
        </r>
        <r>
          <rPr>
            <sz val="9"/>
            <color indexed="81"/>
            <rFont val="Tahoma"/>
            <family val="2"/>
          </rPr>
          <t xml:space="preserve">
Corresponde a la información en firme de cada vigencia fiscal.</t>
        </r>
      </text>
    </comment>
    <comment ref="FXA7" authorId="0" shapeId="0" xr:uid="{582B02A4-4325-43EA-842D-779FD89EDF8C}">
      <text>
        <r>
          <rPr>
            <b/>
            <sz val="9"/>
            <color indexed="81"/>
            <rFont val="Tahoma"/>
            <family val="2"/>
          </rPr>
          <t>YULIED.PENARANDA:</t>
        </r>
        <r>
          <rPr>
            <sz val="9"/>
            <color indexed="81"/>
            <rFont val="Tahoma"/>
            <family val="2"/>
          </rPr>
          <t xml:space="preserve">
Corresponde a la información en firme de cada vigencia fiscal.</t>
        </r>
      </text>
    </comment>
    <comment ref="FXI7" authorId="0" shapeId="0" xr:uid="{F536C5BB-0D9B-4782-849B-1C72AB3F1FE0}">
      <text>
        <r>
          <rPr>
            <b/>
            <sz val="9"/>
            <color indexed="81"/>
            <rFont val="Tahoma"/>
            <family val="2"/>
          </rPr>
          <t>YULIED.PENARANDA:</t>
        </r>
        <r>
          <rPr>
            <sz val="9"/>
            <color indexed="81"/>
            <rFont val="Tahoma"/>
            <family val="2"/>
          </rPr>
          <t xml:space="preserve">
Corresponde a la información en firme de cada vigencia fiscal.</t>
        </r>
      </text>
    </comment>
    <comment ref="FXQ7" authorId="0" shapeId="0" xr:uid="{848B41DF-BFDF-4638-82A2-CFBFE80B0DB1}">
      <text>
        <r>
          <rPr>
            <b/>
            <sz val="9"/>
            <color indexed="81"/>
            <rFont val="Tahoma"/>
            <family val="2"/>
          </rPr>
          <t>YULIED.PENARANDA:</t>
        </r>
        <r>
          <rPr>
            <sz val="9"/>
            <color indexed="81"/>
            <rFont val="Tahoma"/>
            <family val="2"/>
          </rPr>
          <t xml:space="preserve">
Corresponde a la información en firme de cada vigencia fiscal.</t>
        </r>
      </text>
    </comment>
    <comment ref="FXY7" authorId="0" shapeId="0" xr:uid="{F7CE107F-40B4-4765-A754-26B368829B11}">
      <text>
        <r>
          <rPr>
            <b/>
            <sz val="9"/>
            <color indexed="81"/>
            <rFont val="Tahoma"/>
            <family val="2"/>
          </rPr>
          <t>YULIED.PENARANDA:</t>
        </r>
        <r>
          <rPr>
            <sz val="9"/>
            <color indexed="81"/>
            <rFont val="Tahoma"/>
            <family val="2"/>
          </rPr>
          <t xml:space="preserve">
Corresponde a la información en firme de cada vigencia fiscal.</t>
        </r>
      </text>
    </comment>
    <comment ref="FYG7" authorId="0" shapeId="0" xr:uid="{5779A971-EE40-4E9C-A138-18203E91C045}">
      <text>
        <r>
          <rPr>
            <b/>
            <sz val="9"/>
            <color indexed="81"/>
            <rFont val="Tahoma"/>
            <family val="2"/>
          </rPr>
          <t>YULIED.PENARANDA:</t>
        </r>
        <r>
          <rPr>
            <sz val="9"/>
            <color indexed="81"/>
            <rFont val="Tahoma"/>
            <family val="2"/>
          </rPr>
          <t xml:space="preserve">
Corresponde a la información en firme de cada vigencia fiscal.</t>
        </r>
      </text>
    </comment>
    <comment ref="FYO7" authorId="0" shapeId="0" xr:uid="{103DEBD7-5F43-49EE-82B8-C4395ED987EB}">
      <text>
        <r>
          <rPr>
            <b/>
            <sz val="9"/>
            <color indexed="81"/>
            <rFont val="Tahoma"/>
            <family val="2"/>
          </rPr>
          <t>YULIED.PENARANDA:</t>
        </r>
        <r>
          <rPr>
            <sz val="9"/>
            <color indexed="81"/>
            <rFont val="Tahoma"/>
            <family val="2"/>
          </rPr>
          <t xml:space="preserve">
Corresponde a la información en firme de cada vigencia fiscal.</t>
        </r>
      </text>
    </comment>
    <comment ref="FYW7" authorId="0" shapeId="0" xr:uid="{17DAC328-5C7B-402A-A067-86930516DB4D}">
      <text>
        <r>
          <rPr>
            <b/>
            <sz val="9"/>
            <color indexed="81"/>
            <rFont val="Tahoma"/>
            <family val="2"/>
          </rPr>
          <t>YULIED.PENARANDA:</t>
        </r>
        <r>
          <rPr>
            <sz val="9"/>
            <color indexed="81"/>
            <rFont val="Tahoma"/>
            <family val="2"/>
          </rPr>
          <t xml:space="preserve">
Corresponde a la información en firme de cada vigencia fiscal.</t>
        </r>
      </text>
    </comment>
    <comment ref="FZE7" authorId="0" shapeId="0" xr:uid="{109AEE6A-DAAA-476D-8A1C-3DE647DF05EE}">
      <text>
        <r>
          <rPr>
            <b/>
            <sz val="9"/>
            <color indexed="81"/>
            <rFont val="Tahoma"/>
            <family val="2"/>
          </rPr>
          <t>YULIED.PENARANDA:</t>
        </r>
        <r>
          <rPr>
            <sz val="9"/>
            <color indexed="81"/>
            <rFont val="Tahoma"/>
            <family val="2"/>
          </rPr>
          <t xml:space="preserve">
Corresponde a la información en firme de cada vigencia fiscal.</t>
        </r>
      </text>
    </comment>
    <comment ref="FZM7" authorId="0" shapeId="0" xr:uid="{A4774D6A-CD31-490C-BAA3-EA2DDABC174F}">
      <text>
        <r>
          <rPr>
            <b/>
            <sz val="9"/>
            <color indexed="81"/>
            <rFont val="Tahoma"/>
            <family val="2"/>
          </rPr>
          <t>YULIED.PENARANDA:</t>
        </r>
        <r>
          <rPr>
            <sz val="9"/>
            <color indexed="81"/>
            <rFont val="Tahoma"/>
            <family val="2"/>
          </rPr>
          <t xml:space="preserve">
Corresponde a la información en firme de cada vigencia fiscal.</t>
        </r>
      </text>
    </comment>
    <comment ref="FZU7" authorId="0" shapeId="0" xr:uid="{99646740-2A41-441D-8D86-33F7A2337D8F}">
      <text>
        <r>
          <rPr>
            <b/>
            <sz val="9"/>
            <color indexed="81"/>
            <rFont val="Tahoma"/>
            <family val="2"/>
          </rPr>
          <t>YULIED.PENARANDA:</t>
        </r>
        <r>
          <rPr>
            <sz val="9"/>
            <color indexed="81"/>
            <rFont val="Tahoma"/>
            <family val="2"/>
          </rPr>
          <t xml:space="preserve">
Corresponde a la información en firme de cada vigencia fiscal.</t>
        </r>
      </text>
    </comment>
    <comment ref="GAC7" authorId="0" shapeId="0" xr:uid="{20C4196C-0BEE-4EC1-9859-0067A7222A01}">
      <text>
        <r>
          <rPr>
            <b/>
            <sz val="9"/>
            <color indexed="81"/>
            <rFont val="Tahoma"/>
            <family val="2"/>
          </rPr>
          <t>YULIED.PENARANDA:</t>
        </r>
        <r>
          <rPr>
            <sz val="9"/>
            <color indexed="81"/>
            <rFont val="Tahoma"/>
            <family val="2"/>
          </rPr>
          <t xml:space="preserve">
Corresponde a la información en firme de cada vigencia fiscal.</t>
        </r>
      </text>
    </comment>
    <comment ref="GAK7" authorId="0" shapeId="0" xr:uid="{9651CFF0-B3E2-4AE5-BF04-F55E6CA0B7D4}">
      <text>
        <r>
          <rPr>
            <b/>
            <sz val="9"/>
            <color indexed="81"/>
            <rFont val="Tahoma"/>
            <family val="2"/>
          </rPr>
          <t>YULIED.PENARANDA:</t>
        </r>
        <r>
          <rPr>
            <sz val="9"/>
            <color indexed="81"/>
            <rFont val="Tahoma"/>
            <family val="2"/>
          </rPr>
          <t xml:space="preserve">
Corresponde a la información en firme de cada vigencia fiscal.</t>
        </r>
      </text>
    </comment>
    <comment ref="GAS7" authorId="0" shapeId="0" xr:uid="{80C1DCC2-C2C8-433D-A3BA-92EC1A40D901}">
      <text>
        <r>
          <rPr>
            <b/>
            <sz val="9"/>
            <color indexed="81"/>
            <rFont val="Tahoma"/>
            <family val="2"/>
          </rPr>
          <t>YULIED.PENARANDA:</t>
        </r>
        <r>
          <rPr>
            <sz val="9"/>
            <color indexed="81"/>
            <rFont val="Tahoma"/>
            <family val="2"/>
          </rPr>
          <t xml:space="preserve">
Corresponde a la información en firme de cada vigencia fiscal.</t>
        </r>
      </text>
    </comment>
    <comment ref="GBA7" authorId="0" shapeId="0" xr:uid="{F20AEE9A-2828-4446-9931-3E74E3F104AF}">
      <text>
        <r>
          <rPr>
            <b/>
            <sz val="9"/>
            <color indexed="81"/>
            <rFont val="Tahoma"/>
            <family val="2"/>
          </rPr>
          <t>YULIED.PENARANDA:</t>
        </r>
        <r>
          <rPr>
            <sz val="9"/>
            <color indexed="81"/>
            <rFont val="Tahoma"/>
            <family val="2"/>
          </rPr>
          <t xml:space="preserve">
Corresponde a la información en firme de cada vigencia fiscal.</t>
        </r>
      </text>
    </comment>
    <comment ref="GBI7" authorId="0" shapeId="0" xr:uid="{8E5574BF-7F85-4337-8BFF-87001F41441F}">
      <text>
        <r>
          <rPr>
            <b/>
            <sz val="9"/>
            <color indexed="81"/>
            <rFont val="Tahoma"/>
            <family val="2"/>
          </rPr>
          <t>YULIED.PENARANDA:</t>
        </r>
        <r>
          <rPr>
            <sz val="9"/>
            <color indexed="81"/>
            <rFont val="Tahoma"/>
            <family val="2"/>
          </rPr>
          <t xml:space="preserve">
Corresponde a la información en firme de cada vigencia fiscal.</t>
        </r>
      </text>
    </comment>
    <comment ref="GBQ7" authorId="0" shapeId="0" xr:uid="{39468EFE-7835-458D-B5A5-59613823087A}">
      <text>
        <r>
          <rPr>
            <b/>
            <sz val="9"/>
            <color indexed="81"/>
            <rFont val="Tahoma"/>
            <family val="2"/>
          </rPr>
          <t>YULIED.PENARANDA:</t>
        </r>
        <r>
          <rPr>
            <sz val="9"/>
            <color indexed="81"/>
            <rFont val="Tahoma"/>
            <family val="2"/>
          </rPr>
          <t xml:space="preserve">
Corresponde a la información en firme de cada vigencia fiscal.</t>
        </r>
      </text>
    </comment>
    <comment ref="GBY7" authorId="0" shapeId="0" xr:uid="{37A9ECC4-337C-4636-B486-78AC8E4CE9CD}">
      <text>
        <r>
          <rPr>
            <b/>
            <sz val="9"/>
            <color indexed="81"/>
            <rFont val="Tahoma"/>
            <family val="2"/>
          </rPr>
          <t>YULIED.PENARANDA:</t>
        </r>
        <r>
          <rPr>
            <sz val="9"/>
            <color indexed="81"/>
            <rFont val="Tahoma"/>
            <family val="2"/>
          </rPr>
          <t xml:space="preserve">
Corresponde a la información en firme de cada vigencia fiscal.</t>
        </r>
      </text>
    </comment>
    <comment ref="GCG7" authorId="0" shapeId="0" xr:uid="{ECB082EC-A3EA-4EAB-B782-A9747701813C}">
      <text>
        <r>
          <rPr>
            <b/>
            <sz val="9"/>
            <color indexed="81"/>
            <rFont val="Tahoma"/>
            <family val="2"/>
          </rPr>
          <t>YULIED.PENARANDA:</t>
        </r>
        <r>
          <rPr>
            <sz val="9"/>
            <color indexed="81"/>
            <rFont val="Tahoma"/>
            <family val="2"/>
          </rPr>
          <t xml:space="preserve">
Corresponde a la información en firme de cada vigencia fiscal.</t>
        </r>
      </text>
    </comment>
    <comment ref="GCO7" authorId="0" shapeId="0" xr:uid="{A314BBA3-6B2A-474D-A57B-D24B71883934}">
      <text>
        <r>
          <rPr>
            <b/>
            <sz val="9"/>
            <color indexed="81"/>
            <rFont val="Tahoma"/>
            <family val="2"/>
          </rPr>
          <t>YULIED.PENARANDA:</t>
        </r>
        <r>
          <rPr>
            <sz val="9"/>
            <color indexed="81"/>
            <rFont val="Tahoma"/>
            <family val="2"/>
          </rPr>
          <t xml:space="preserve">
Corresponde a la información en firme de cada vigencia fiscal.</t>
        </r>
      </text>
    </comment>
    <comment ref="GCW7" authorId="0" shapeId="0" xr:uid="{C71D5E7B-B75D-4002-AC6B-FE127AA26F95}">
      <text>
        <r>
          <rPr>
            <b/>
            <sz val="9"/>
            <color indexed="81"/>
            <rFont val="Tahoma"/>
            <family val="2"/>
          </rPr>
          <t>YULIED.PENARANDA:</t>
        </r>
        <r>
          <rPr>
            <sz val="9"/>
            <color indexed="81"/>
            <rFont val="Tahoma"/>
            <family val="2"/>
          </rPr>
          <t xml:space="preserve">
Corresponde a la información en firme de cada vigencia fiscal.</t>
        </r>
      </text>
    </comment>
    <comment ref="GDE7" authorId="0" shapeId="0" xr:uid="{34F04D00-52AA-4AE3-BEF9-3A42181AD59B}">
      <text>
        <r>
          <rPr>
            <b/>
            <sz val="9"/>
            <color indexed="81"/>
            <rFont val="Tahoma"/>
            <family val="2"/>
          </rPr>
          <t>YULIED.PENARANDA:</t>
        </r>
        <r>
          <rPr>
            <sz val="9"/>
            <color indexed="81"/>
            <rFont val="Tahoma"/>
            <family val="2"/>
          </rPr>
          <t xml:space="preserve">
Corresponde a la información en firme de cada vigencia fiscal.</t>
        </r>
      </text>
    </comment>
    <comment ref="GDM7" authorId="0" shapeId="0" xr:uid="{E5B68FCB-D051-4204-B77D-5E7FDE687877}">
      <text>
        <r>
          <rPr>
            <b/>
            <sz val="9"/>
            <color indexed="81"/>
            <rFont val="Tahoma"/>
            <family val="2"/>
          </rPr>
          <t>YULIED.PENARANDA:</t>
        </r>
        <r>
          <rPr>
            <sz val="9"/>
            <color indexed="81"/>
            <rFont val="Tahoma"/>
            <family val="2"/>
          </rPr>
          <t xml:space="preserve">
Corresponde a la información en firme de cada vigencia fiscal.</t>
        </r>
      </text>
    </comment>
    <comment ref="GDU7" authorId="0" shapeId="0" xr:uid="{09236B89-775D-48F4-8EBE-21618F780EAD}">
      <text>
        <r>
          <rPr>
            <b/>
            <sz val="9"/>
            <color indexed="81"/>
            <rFont val="Tahoma"/>
            <family val="2"/>
          </rPr>
          <t>YULIED.PENARANDA:</t>
        </r>
        <r>
          <rPr>
            <sz val="9"/>
            <color indexed="81"/>
            <rFont val="Tahoma"/>
            <family val="2"/>
          </rPr>
          <t xml:space="preserve">
Corresponde a la información en firme de cada vigencia fiscal.</t>
        </r>
      </text>
    </comment>
    <comment ref="GEC7" authorId="0" shapeId="0" xr:uid="{17A45214-016B-4C21-93BB-C642B8062815}">
      <text>
        <r>
          <rPr>
            <b/>
            <sz val="9"/>
            <color indexed="81"/>
            <rFont val="Tahoma"/>
            <family val="2"/>
          </rPr>
          <t>YULIED.PENARANDA:</t>
        </r>
        <r>
          <rPr>
            <sz val="9"/>
            <color indexed="81"/>
            <rFont val="Tahoma"/>
            <family val="2"/>
          </rPr>
          <t xml:space="preserve">
Corresponde a la información en firme de cada vigencia fiscal.</t>
        </r>
      </text>
    </comment>
    <comment ref="GEK7" authorId="0" shapeId="0" xr:uid="{1ACC03C0-14EE-4F17-9570-40CC4F94016B}">
      <text>
        <r>
          <rPr>
            <b/>
            <sz val="9"/>
            <color indexed="81"/>
            <rFont val="Tahoma"/>
            <family val="2"/>
          </rPr>
          <t>YULIED.PENARANDA:</t>
        </r>
        <r>
          <rPr>
            <sz val="9"/>
            <color indexed="81"/>
            <rFont val="Tahoma"/>
            <family val="2"/>
          </rPr>
          <t xml:space="preserve">
Corresponde a la información en firme de cada vigencia fiscal.</t>
        </r>
      </text>
    </comment>
    <comment ref="GES7" authorId="0" shapeId="0" xr:uid="{98332C56-743B-40AB-A1E6-4DC6D0B2F8B4}">
      <text>
        <r>
          <rPr>
            <b/>
            <sz val="9"/>
            <color indexed="81"/>
            <rFont val="Tahoma"/>
            <family val="2"/>
          </rPr>
          <t>YULIED.PENARANDA:</t>
        </r>
        <r>
          <rPr>
            <sz val="9"/>
            <color indexed="81"/>
            <rFont val="Tahoma"/>
            <family val="2"/>
          </rPr>
          <t xml:space="preserve">
Corresponde a la información en firme de cada vigencia fiscal.</t>
        </r>
      </text>
    </comment>
    <comment ref="GFA7" authorId="0" shapeId="0" xr:uid="{02C11145-1E04-4271-A11F-C6B0C4C828C9}">
      <text>
        <r>
          <rPr>
            <b/>
            <sz val="9"/>
            <color indexed="81"/>
            <rFont val="Tahoma"/>
            <family val="2"/>
          </rPr>
          <t>YULIED.PENARANDA:</t>
        </r>
        <r>
          <rPr>
            <sz val="9"/>
            <color indexed="81"/>
            <rFont val="Tahoma"/>
            <family val="2"/>
          </rPr>
          <t xml:space="preserve">
Corresponde a la información en firme de cada vigencia fiscal.</t>
        </r>
      </text>
    </comment>
    <comment ref="GFI7" authorId="0" shapeId="0" xr:uid="{0439C054-65F9-4067-A582-3292A9909802}">
      <text>
        <r>
          <rPr>
            <b/>
            <sz val="9"/>
            <color indexed="81"/>
            <rFont val="Tahoma"/>
            <family val="2"/>
          </rPr>
          <t>YULIED.PENARANDA:</t>
        </r>
        <r>
          <rPr>
            <sz val="9"/>
            <color indexed="81"/>
            <rFont val="Tahoma"/>
            <family val="2"/>
          </rPr>
          <t xml:space="preserve">
Corresponde a la información en firme de cada vigencia fiscal.</t>
        </r>
      </text>
    </comment>
    <comment ref="GFQ7" authorId="0" shapeId="0" xr:uid="{FC4D2605-025C-4DB4-AB2C-8AE003788AA5}">
      <text>
        <r>
          <rPr>
            <b/>
            <sz val="9"/>
            <color indexed="81"/>
            <rFont val="Tahoma"/>
            <family val="2"/>
          </rPr>
          <t>YULIED.PENARANDA:</t>
        </r>
        <r>
          <rPr>
            <sz val="9"/>
            <color indexed="81"/>
            <rFont val="Tahoma"/>
            <family val="2"/>
          </rPr>
          <t xml:space="preserve">
Corresponde a la información en firme de cada vigencia fiscal.</t>
        </r>
      </text>
    </comment>
    <comment ref="GFY7" authorId="0" shapeId="0" xr:uid="{01C4BA42-8F2A-4492-92DD-6FEE5CB7DAAC}">
      <text>
        <r>
          <rPr>
            <b/>
            <sz val="9"/>
            <color indexed="81"/>
            <rFont val="Tahoma"/>
            <family val="2"/>
          </rPr>
          <t>YULIED.PENARANDA:</t>
        </r>
        <r>
          <rPr>
            <sz val="9"/>
            <color indexed="81"/>
            <rFont val="Tahoma"/>
            <family val="2"/>
          </rPr>
          <t xml:space="preserve">
Corresponde a la información en firme de cada vigencia fiscal.</t>
        </r>
      </text>
    </comment>
    <comment ref="GGG7" authorId="0" shapeId="0" xr:uid="{D99327F5-02BE-4E0F-9E0B-520C26104CB5}">
      <text>
        <r>
          <rPr>
            <b/>
            <sz val="9"/>
            <color indexed="81"/>
            <rFont val="Tahoma"/>
            <family val="2"/>
          </rPr>
          <t>YULIED.PENARANDA:</t>
        </r>
        <r>
          <rPr>
            <sz val="9"/>
            <color indexed="81"/>
            <rFont val="Tahoma"/>
            <family val="2"/>
          </rPr>
          <t xml:space="preserve">
Corresponde a la información en firme de cada vigencia fiscal.</t>
        </r>
      </text>
    </comment>
    <comment ref="GGO7" authorId="0" shapeId="0" xr:uid="{FAEABCE3-3F72-4FAE-90BB-DF1C1FE8A0D0}">
      <text>
        <r>
          <rPr>
            <b/>
            <sz val="9"/>
            <color indexed="81"/>
            <rFont val="Tahoma"/>
            <family val="2"/>
          </rPr>
          <t>YULIED.PENARANDA:</t>
        </r>
        <r>
          <rPr>
            <sz val="9"/>
            <color indexed="81"/>
            <rFont val="Tahoma"/>
            <family val="2"/>
          </rPr>
          <t xml:space="preserve">
Corresponde a la información en firme de cada vigencia fiscal.</t>
        </r>
      </text>
    </comment>
    <comment ref="GGW7" authorId="0" shapeId="0" xr:uid="{85463384-A0B8-4B74-AC10-BFA2BC10FC31}">
      <text>
        <r>
          <rPr>
            <b/>
            <sz val="9"/>
            <color indexed="81"/>
            <rFont val="Tahoma"/>
            <family val="2"/>
          </rPr>
          <t>YULIED.PENARANDA:</t>
        </r>
        <r>
          <rPr>
            <sz val="9"/>
            <color indexed="81"/>
            <rFont val="Tahoma"/>
            <family val="2"/>
          </rPr>
          <t xml:space="preserve">
Corresponde a la información en firme de cada vigencia fiscal.</t>
        </r>
      </text>
    </comment>
    <comment ref="GHE7" authorId="0" shapeId="0" xr:uid="{AD6B1E70-CB8C-4558-A5CD-0FD858F57737}">
      <text>
        <r>
          <rPr>
            <b/>
            <sz val="9"/>
            <color indexed="81"/>
            <rFont val="Tahoma"/>
            <family val="2"/>
          </rPr>
          <t>YULIED.PENARANDA:</t>
        </r>
        <r>
          <rPr>
            <sz val="9"/>
            <color indexed="81"/>
            <rFont val="Tahoma"/>
            <family val="2"/>
          </rPr>
          <t xml:space="preserve">
Corresponde a la información en firme de cada vigencia fiscal.</t>
        </r>
      </text>
    </comment>
    <comment ref="GHM7" authorId="0" shapeId="0" xr:uid="{500F4D02-1BD5-4429-BC34-5674392765E7}">
      <text>
        <r>
          <rPr>
            <b/>
            <sz val="9"/>
            <color indexed="81"/>
            <rFont val="Tahoma"/>
            <family val="2"/>
          </rPr>
          <t>YULIED.PENARANDA:</t>
        </r>
        <r>
          <rPr>
            <sz val="9"/>
            <color indexed="81"/>
            <rFont val="Tahoma"/>
            <family val="2"/>
          </rPr>
          <t xml:space="preserve">
Corresponde a la información en firme de cada vigencia fiscal.</t>
        </r>
      </text>
    </comment>
    <comment ref="GHU7" authorId="0" shapeId="0" xr:uid="{6B79212A-7BA5-4201-B560-E0107868B120}">
      <text>
        <r>
          <rPr>
            <b/>
            <sz val="9"/>
            <color indexed="81"/>
            <rFont val="Tahoma"/>
            <family val="2"/>
          </rPr>
          <t>YULIED.PENARANDA:</t>
        </r>
        <r>
          <rPr>
            <sz val="9"/>
            <color indexed="81"/>
            <rFont val="Tahoma"/>
            <family val="2"/>
          </rPr>
          <t xml:space="preserve">
Corresponde a la información en firme de cada vigencia fiscal.</t>
        </r>
      </text>
    </comment>
    <comment ref="GIC7" authorId="0" shapeId="0" xr:uid="{6A55CD0F-43F8-413D-9DC8-3E771CA2DE2E}">
      <text>
        <r>
          <rPr>
            <b/>
            <sz val="9"/>
            <color indexed="81"/>
            <rFont val="Tahoma"/>
            <family val="2"/>
          </rPr>
          <t>YULIED.PENARANDA:</t>
        </r>
        <r>
          <rPr>
            <sz val="9"/>
            <color indexed="81"/>
            <rFont val="Tahoma"/>
            <family val="2"/>
          </rPr>
          <t xml:space="preserve">
Corresponde a la información en firme de cada vigencia fiscal.</t>
        </r>
      </text>
    </comment>
    <comment ref="GIK7" authorId="0" shapeId="0" xr:uid="{F3ACF9F7-C3BB-4B30-B3F2-45D97617C108}">
      <text>
        <r>
          <rPr>
            <b/>
            <sz val="9"/>
            <color indexed="81"/>
            <rFont val="Tahoma"/>
            <family val="2"/>
          </rPr>
          <t>YULIED.PENARANDA:</t>
        </r>
        <r>
          <rPr>
            <sz val="9"/>
            <color indexed="81"/>
            <rFont val="Tahoma"/>
            <family val="2"/>
          </rPr>
          <t xml:space="preserve">
Corresponde a la información en firme de cada vigencia fiscal.</t>
        </r>
      </text>
    </comment>
    <comment ref="GIS7" authorId="0" shapeId="0" xr:uid="{24B3FE3E-24E5-43C4-82F1-DDF662FBAA46}">
      <text>
        <r>
          <rPr>
            <b/>
            <sz val="9"/>
            <color indexed="81"/>
            <rFont val="Tahoma"/>
            <family val="2"/>
          </rPr>
          <t>YULIED.PENARANDA:</t>
        </r>
        <r>
          <rPr>
            <sz val="9"/>
            <color indexed="81"/>
            <rFont val="Tahoma"/>
            <family val="2"/>
          </rPr>
          <t xml:space="preserve">
Corresponde a la información en firme de cada vigencia fiscal.</t>
        </r>
      </text>
    </comment>
    <comment ref="GJA7" authorId="0" shapeId="0" xr:uid="{CC09E66E-FEA2-472A-9A28-6C5CCABD5181}">
      <text>
        <r>
          <rPr>
            <b/>
            <sz val="9"/>
            <color indexed="81"/>
            <rFont val="Tahoma"/>
            <family val="2"/>
          </rPr>
          <t>YULIED.PENARANDA:</t>
        </r>
        <r>
          <rPr>
            <sz val="9"/>
            <color indexed="81"/>
            <rFont val="Tahoma"/>
            <family val="2"/>
          </rPr>
          <t xml:space="preserve">
Corresponde a la información en firme de cada vigencia fiscal.</t>
        </r>
      </text>
    </comment>
    <comment ref="GJI7" authorId="0" shapeId="0" xr:uid="{0CA36904-9BDE-4E49-8029-5F84C3602B3A}">
      <text>
        <r>
          <rPr>
            <b/>
            <sz val="9"/>
            <color indexed="81"/>
            <rFont val="Tahoma"/>
            <family val="2"/>
          </rPr>
          <t>YULIED.PENARANDA:</t>
        </r>
        <r>
          <rPr>
            <sz val="9"/>
            <color indexed="81"/>
            <rFont val="Tahoma"/>
            <family val="2"/>
          </rPr>
          <t xml:space="preserve">
Corresponde a la información en firme de cada vigencia fiscal.</t>
        </r>
      </text>
    </comment>
    <comment ref="GJQ7" authorId="0" shapeId="0" xr:uid="{14223E26-851E-4217-9D30-9C7127C40203}">
      <text>
        <r>
          <rPr>
            <b/>
            <sz val="9"/>
            <color indexed="81"/>
            <rFont val="Tahoma"/>
            <family val="2"/>
          </rPr>
          <t>YULIED.PENARANDA:</t>
        </r>
        <r>
          <rPr>
            <sz val="9"/>
            <color indexed="81"/>
            <rFont val="Tahoma"/>
            <family val="2"/>
          </rPr>
          <t xml:space="preserve">
Corresponde a la información en firme de cada vigencia fiscal.</t>
        </r>
      </text>
    </comment>
    <comment ref="GJY7" authorId="0" shapeId="0" xr:uid="{EEB2BDCC-80CF-422C-AF66-329BB529D078}">
      <text>
        <r>
          <rPr>
            <b/>
            <sz val="9"/>
            <color indexed="81"/>
            <rFont val="Tahoma"/>
            <family val="2"/>
          </rPr>
          <t>YULIED.PENARANDA:</t>
        </r>
        <r>
          <rPr>
            <sz val="9"/>
            <color indexed="81"/>
            <rFont val="Tahoma"/>
            <family val="2"/>
          </rPr>
          <t xml:space="preserve">
Corresponde a la información en firme de cada vigencia fiscal.</t>
        </r>
      </text>
    </comment>
    <comment ref="GKG7" authorId="0" shapeId="0" xr:uid="{B4C87ED6-319D-4D95-9100-82221401E027}">
      <text>
        <r>
          <rPr>
            <b/>
            <sz val="9"/>
            <color indexed="81"/>
            <rFont val="Tahoma"/>
            <family val="2"/>
          </rPr>
          <t>YULIED.PENARANDA:</t>
        </r>
        <r>
          <rPr>
            <sz val="9"/>
            <color indexed="81"/>
            <rFont val="Tahoma"/>
            <family val="2"/>
          </rPr>
          <t xml:space="preserve">
Corresponde a la información en firme de cada vigencia fiscal.</t>
        </r>
      </text>
    </comment>
    <comment ref="GKO7" authorId="0" shapeId="0" xr:uid="{5B496AFF-3012-4B14-8AD4-415675BE4342}">
      <text>
        <r>
          <rPr>
            <b/>
            <sz val="9"/>
            <color indexed="81"/>
            <rFont val="Tahoma"/>
            <family val="2"/>
          </rPr>
          <t>YULIED.PENARANDA:</t>
        </r>
        <r>
          <rPr>
            <sz val="9"/>
            <color indexed="81"/>
            <rFont val="Tahoma"/>
            <family val="2"/>
          </rPr>
          <t xml:space="preserve">
Corresponde a la información en firme de cada vigencia fiscal.</t>
        </r>
      </text>
    </comment>
    <comment ref="GKW7" authorId="0" shapeId="0" xr:uid="{BAF963C1-868D-46AE-B7CE-06759C407EE8}">
      <text>
        <r>
          <rPr>
            <b/>
            <sz val="9"/>
            <color indexed="81"/>
            <rFont val="Tahoma"/>
            <family val="2"/>
          </rPr>
          <t>YULIED.PENARANDA:</t>
        </r>
        <r>
          <rPr>
            <sz val="9"/>
            <color indexed="81"/>
            <rFont val="Tahoma"/>
            <family val="2"/>
          </rPr>
          <t xml:space="preserve">
Corresponde a la información en firme de cada vigencia fiscal.</t>
        </r>
      </text>
    </comment>
    <comment ref="GLE7" authorId="0" shapeId="0" xr:uid="{CEC9610B-F377-40CE-94B8-AB96B992F5D7}">
      <text>
        <r>
          <rPr>
            <b/>
            <sz val="9"/>
            <color indexed="81"/>
            <rFont val="Tahoma"/>
            <family val="2"/>
          </rPr>
          <t>YULIED.PENARANDA:</t>
        </r>
        <r>
          <rPr>
            <sz val="9"/>
            <color indexed="81"/>
            <rFont val="Tahoma"/>
            <family val="2"/>
          </rPr>
          <t xml:space="preserve">
Corresponde a la información en firme de cada vigencia fiscal.</t>
        </r>
      </text>
    </comment>
    <comment ref="GLM7" authorId="0" shapeId="0" xr:uid="{E9E29136-B6D2-408B-99DE-07B9FD1B0A4D}">
      <text>
        <r>
          <rPr>
            <b/>
            <sz val="9"/>
            <color indexed="81"/>
            <rFont val="Tahoma"/>
            <family val="2"/>
          </rPr>
          <t>YULIED.PENARANDA:</t>
        </r>
        <r>
          <rPr>
            <sz val="9"/>
            <color indexed="81"/>
            <rFont val="Tahoma"/>
            <family val="2"/>
          </rPr>
          <t xml:space="preserve">
Corresponde a la información en firme de cada vigencia fiscal.</t>
        </r>
      </text>
    </comment>
    <comment ref="GLU7" authorId="0" shapeId="0" xr:uid="{EA0FB5B8-45E5-420F-BF03-44A3BF3ED050}">
      <text>
        <r>
          <rPr>
            <b/>
            <sz val="9"/>
            <color indexed="81"/>
            <rFont val="Tahoma"/>
            <family val="2"/>
          </rPr>
          <t>YULIED.PENARANDA:</t>
        </r>
        <r>
          <rPr>
            <sz val="9"/>
            <color indexed="81"/>
            <rFont val="Tahoma"/>
            <family val="2"/>
          </rPr>
          <t xml:space="preserve">
Corresponde a la información en firme de cada vigencia fiscal.</t>
        </r>
      </text>
    </comment>
    <comment ref="GMC7" authorId="0" shapeId="0" xr:uid="{B796A04D-7418-4A29-A8F5-BDB052A2E788}">
      <text>
        <r>
          <rPr>
            <b/>
            <sz val="9"/>
            <color indexed="81"/>
            <rFont val="Tahoma"/>
            <family val="2"/>
          </rPr>
          <t>YULIED.PENARANDA:</t>
        </r>
        <r>
          <rPr>
            <sz val="9"/>
            <color indexed="81"/>
            <rFont val="Tahoma"/>
            <family val="2"/>
          </rPr>
          <t xml:space="preserve">
Corresponde a la información en firme de cada vigencia fiscal.</t>
        </r>
      </text>
    </comment>
    <comment ref="GMK7" authorId="0" shapeId="0" xr:uid="{08E24376-6618-449B-8818-9C4D552FC247}">
      <text>
        <r>
          <rPr>
            <b/>
            <sz val="9"/>
            <color indexed="81"/>
            <rFont val="Tahoma"/>
            <family val="2"/>
          </rPr>
          <t>YULIED.PENARANDA:</t>
        </r>
        <r>
          <rPr>
            <sz val="9"/>
            <color indexed="81"/>
            <rFont val="Tahoma"/>
            <family val="2"/>
          </rPr>
          <t xml:space="preserve">
Corresponde a la información en firme de cada vigencia fiscal.</t>
        </r>
      </text>
    </comment>
    <comment ref="GMS7" authorId="0" shapeId="0" xr:uid="{65981237-68A8-4B70-ACF8-9EC7C622A2F7}">
      <text>
        <r>
          <rPr>
            <b/>
            <sz val="9"/>
            <color indexed="81"/>
            <rFont val="Tahoma"/>
            <family val="2"/>
          </rPr>
          <t>YULIED.PENARANDA:</t>
        </r>
        <r>
          <rPr>
            <sz val="9"/>
            <color indexed="81"/>
            <rFont val="Tahoma"/>
            <family val="2"/>
          </rPr>
          <t xml:space="preserve">
Corresponde a la información en firme de cada vigencia fiscal.</t>
        </r>
      </text>
    </comment>
    <comment ref="GNA7" authorId="0" shapeId="0" xr:uid="{9D9A01B3-5D9D-4EEC-B628-8252410209ED}">
      <text>
        <r>
          <rPr>
            <b/>
            <sz val="9"/>
            <color indexed="81"/>
            <rFont val="Tahoma"/>
            <family val="2"/>
          </rPr>
          <t>YULIED.PENARANDA:</t>
        </r>
        <r>
          <rPr>
            <sz val="9"/>
            <color indexed="81"/>
            <rFont val="Tahoma"/>
            <family val="2"/>
          </rPr>
          <t xml:space="preserve">
Corresponde a la información en firme de cada vigencia fiscal.</t>
        </r>
      </text>
    </comment>
    <comment ref="GNI7" authorId="0" shapeId="0" xr:uid="{8499FDD4-4784-4284-9136-AD05983D3BEC}">
      <text>
        <r>
          <rPr>
            <b/>
            <sz val="9"/>
            <color indexed="81"/>
            <rFont val="Tahoma"/>
            <family val="2"/>
          </rPr>
          <t>YULIED.PENARANDA:</t>
        </r>
        <r>
          <rPr>
            <sz val="9"/>
            <color indexed="81"/>
            <rFont val="Tahoma"/>
            <family val="2"/>
          </rPr>
          <t xml:space="preserve">
Corresponde a la información en firme de cada vigencia fiscal.</t>
        </r>
      </text>
    </comment>
    <comment ref="GNQ7" authorId="0" shapeId="0" xr:uid="{FB4FA02B-6F4A-4089-AF62-1D2E63803151}">
      <text>
        <r>
          <rPr>
            <b/>
            <sz val="9"/>
            <color indexed="81"/>
            <rFont val="Tahoma"/>
            <family val="2"/>
          </rPr>
          <t>YULIED.PENARANDA:</t>
        </r>
        <r>
          <rPr>
            <sz val="9"/>
            <color indexed="81"/>
            <rFont val="Tahoma"/>
            <family val="2"/>
          </rPr>
          <t xml:space="preserve">
Corresponde a la información en firme de cada vigencia fiscal.</t>
        </r>
      </text>
    </comment>
    <comment ref="GNY7" authorId="0" shapeId="0" xr:uid="{59300375-CB09-4AFF-89AD-5966993D1E37}">
      <text>
        <r>
          <rPr>
            <b/>
            <sz val="9"/>
            <color indexed="81"/>
            <rFont val="Tahoma"/>
            <family val="2"/>
          </rPr>
          <t>YULIED.PENARANDA:</t>
        </r>
        <r>
          <rPr>
            <sz val="9"/>
            <color indexed="81"/>
            <rFont val="Tahoma"/>
            <family val="2"/>
          </rPr>
          <t xml:space="preserve">
Corresponde a la información en firme de cada vigencia fiscal.</t>
        </r>
      </text>
    </comment>
    <comment ref="GOG7" authorId="0" shapeId="0" xr:uid="{E50C38B5-4B85-4C99-984F-B8246027BCB5}">
      <text>
        <r>
          <rPr>
            <b/>
            <sz val="9"/>
            <color indexed="81"/>
            <rFont val="Tahoma"/>
            <family val="2"/>
          </rPr>
          <t>YULIED.PENARANDA:</t>
        </r>
        <r>
          <rPr>
            <sz val="9"/>
            <color indexed="81"/>
            <rFont val="Tahoma"/>
            <family val="2"/>
          </rPr>
          <t xml:space="preserve">
Corresponde a la información en firme de cada vigencia fiscal.</t>
        </r>
      </text>
    </comment>
    <comment ref="GOO7" authorId="0" shapeId="0" xr:uid="{A2561719-9274-4A1A-AC91-BF09F59B59D6}">
      <text>
        <r>
          <rPr>
            <b/>
            <sz val="9"/>
            <color indexed="81"/>
            <rFont val="Tahoma"/>
            <family val="2"/>
          </rPr>
          <t>YULIED.PENARANDA:</t>
        </r>
        <r>
          <rPr>
            <sz val="9"/>
            <color indexed="81"/>
            <rFont val="Tahoma"/>
            <family val="2"/>
          </rPr>
          <t xml:space="preserve">
Corresponde a la información en firme de cada vigencia fiscal.</t>
        </r>
      </text>
    </comment>
    <comment ref="GOW7" authorId="0" shapeId="0" xr:uid="{D96DD264-2B14-4C20-AE32-18A3891780C8}">
      <text>
        <r>
          <rPr>
            <b/>
            <sz val="9"/>
            <color indexed="81"/>
            <rFont val="Tahoma"/>
            <family val="2"/>
          </rPr>
          <t>YULIED.PENARANDA:</t>
        </r>
        <r>
          <rPr>
            <sz val="9"/>
            <color indexed="81"/>
            <rFont val="Tahoma"/>
            <family val="2"/>
          </rPr>
          <t xml:space="preserve">
Corresponde a la información en firme de cada vigencia fiscal.</t>
        </r>
      </text>
    </comment>
    <comment ref="GPE7" authorId="0" shapeId="0" xr:uid="{8729606D-C8A6-44EB-8060-F91BE621ABF2}">
      <text>
        <r>
          <rPr>
            <b/>
            <sz val="9"/>
            <color indexed="81"/>
            <rFont val="Tahoma"/>
            <family val="2"/>
          </rPr>
          <t>YULIED.PENARANDA:</t>
        </r>
        <r>
          <rPr>
            <sz val="9"/>
            <color indexed="81"/>
            <rFont val="Tahoma"/>
            <family val="2"/>
          </rPr>
          <t xml:space="preserve">
Corresponde a la información en firme de cada vigencia fiscal.</t>
        </r>
      </text>
    </comment>
    <comment ref="GPM7" authorId="0" shapeId="0" xr:uid="{14C845BC-A2CA-46FD-835F-31ED875AC51A}">
      <text>
        <r>
          <rPr>
            <b/>
            <sz val="9"/>
            <color indexed="81"/>
            <rFont val="Tahoma"/>
            <family val="2"/>
          </rPr>
          <t>YULIED.PENARANDA:</t>
        </r>
        <r>
          <rPr>
            <sz val="9"/>
            <color indexed="81"/>
            <rFont val="Tahoma"/>
            <family val="2"/>
          </rPr>
          <t xml:space="preserve">
Corresponde a la información en firme de cada vigencia fiscal.</t>
        </r>
      </text>
    </comment>
    <comment ref="GPU7" authorId="0" shapeId="0" xr:uid="{C423F9FD-C8A0-42CD-BF30-8D5484698AA6}">
      <text>
        <r>
          <rPr>
            <b/>
            <sz val="9"/>
            <color indexed="81"/>
            <rFont val="Tahoma"/>
            <family val="2"/>
          </rPr>
          <t>YULIED.PENARANDA:</t>
        </r>
        <r>
          <rPr>
            <sz val="9"/>
            <color indexed="81"/>
            <rFont val="Tahoma"/>
            <family val="2"/>
          </rPr>
          <t xml:space="preserve">
Corresponde a la información en firme de cada vigencia fiscal.</t>
        </r>
      </text>
    </comment>
    <comment ref="GQC7" authorId="0" shapeId="0" xr:uid="{57BB2485-059A-4E78-9394-881F548E9AE4}">
      <text>
        <r>
          <rPr>
            <b/>
            <sz val="9"/>
            <color indexed="81"/>
            <rFont val="Tahoma"/>
            <family val="2"/>
          </rPr>
          <t>YULIED.PENARANDA:</t>
        </r>
        <r>
          <rPr>
            <sz val="9"/>
            <color indexed="81"/>
            <rFont val="Tahoma"/>
            <family val="2"/>
          </rPr>
          <t xml:space="preserve">
Corresponde a la información en firme de cada vigencia fiscal.</t>
        </r>
      </text>
    </comment>
    <comment ref="GQK7" authorId="0" shapeId="0" xr:uid="{30027B9E-39BD-4F90-BC0D-4F95C8024023}">
      <text>
        <r>
          <rPr>
            <b/>
            <sz val="9"/>
            <color indexed="81"/>
            <rFont val="Tahoma"/>
            <family val="2"/>
          </rPr>
          <t>YULIED.PENARANDA:</t>
        </r>
        <r>
          <rPr>
            <sz val="9"/>
            <color indexed="81"/>
            <rFont val="Tahoma"/>
            <family val="2"/>
          </rPr>
          <t xml:space="preserve">
Corresponde a la información en firme de cada vigencia fiscal.</t>
        </r>
      </text>
    </comment>
    <comment ref="GQS7" authorId="0" shapeId="0" xr:uid="{2B0EEA39-CB1F-4E7A-9540-4196D73BD64B}">
      <text>
        <r>
          <rPr>
            <b/>
            <sz val="9"/>
            <color indexed="81"/>
            <rFont val="Tahoma"/>
            <family val="2"/>
          </rPr>
          <t>YULIED.PENARANDA:</t>
        </r>
        <r>
          <rPr>
            <sz val="9"/>
            <color indexed="81"/>
            <rFont val="Tahoma"/>
            <family val="2"/>
          </rPr>
          <t xml:space="preserve">
Corresponde a la información en firme de cada vigencia fiscal.</t>
        </r>
      </text>
    </comment>
    <comment ref="GRA7" authorId="0" shapeId="0" xr:uid="{4E484DD8-E020-4556-9202-9250457FD5A5}">
      <text>
        <r>
          <rPr>
            <b/>
            <sz val="9"/>
            <color indexed="81"/>
            <rFont val="Tahoma"/>
            <family val="2"/>
          </rPr>
          <t>YULIED.PENARANDA:</t>
        </r>
        <r>
          <rPr>
            <sz val="9"/>
            <color indexed="81"/>
            <rFont val="Tahoma"/>
            <family val="2"/>
          </rPr>
          <t xml:space="preserve">
Corresponde a la información en firme de cada vigencia fiscal.</t>
        </r>
      </text>
    </comment>
    <comment ref="GRI7" authorId="0" shapeId="0" xr:uid="{C76812F7-2987-40F5-B3C3-4CCB090D22E0}">
      <text>
        <r>
          <rPr>
            <b/>
            <sz val="9"/>
            <color indexed="81"/>
            <rFont val="Tahoma"/>
            <family val="2"/>
          </rPr>
          <t>YULIED.PENARANDA:</t>
        </r>
        <r>
          <rPr>
            <sz val="9"/>
            <color indexed="81"/>
            <rFont val="Tahoma"/>
            <family val="2"/>
          </rPr>
          <t xml:space="preserve">
Corresponde a la información en firme de cada vigencia fiscal.</t>
        </r>
      </text>
    </comment>
    <comment ref="GRQ7" authorId="0" shapeId="0" xr:uid="{244BB46A-9194-43DF-9275-5625DAEB0BEB}">
      <text>
        <r>
          <rPr>
            <b/>
            <sz val="9"/>
            <color indexed="81"/>
            <rFont val="Tahoma"/>
            <family val="2"/>
          </rPr>
          <t>YULIED.PENARANDA:</t>
        </r>
        <r>
          <rPr>
            <sz val="9"/>
            <color indexed="81"/>
            <rFont val="Tahoma"/>
            <family val="2"/>
          </rPr>
          <t xml:space="preserve">
Corresponde a la información en firme de cada vigencia fiscal.</t>
        </r>
      </text>
    </comment>
    <comment ref="GRY7" authorId="0" shapeId="0" xr:uid="{25673287-EECE-451A-BE12-B91244F99650}">
      <text>
        <r>
          <rPr>
            <b/>
            <sz val="9"/>
            <color indexed="81"/>
            <rFont val="Tahoma"/>
            <family val="2"/>
          </rPr>
          <t>YULIED.PENARANDA:</t>
        </r>
        <r>
          <rPr>
            <sz val="9"/>
            <color indexed="81"/>
            <rFont val="Tahoma"/>
            <family val="2"/>
          </rPr>
          <t xml:space="preserve">
Corresponde a la información en firme de cada vigencia fiscal.</t>
        </r>
      </text>
    </comment>
    <comment ref="GSG7" authorId="0" shapeId="0" xr:uid="{BC737E3E-676C-42A8-83F8-04F1C707951B}">
      <text>
        <r>
          <rPr>
            <b/>
            <sz val="9"/>
            <color indexed="81"/>
            <rFont val="Tahoma"/>
            <family val="2"/>
          </rPr>
          <t>YULIED.PENARANDA:</t>
        </r>
        <r>
          <rPr>
            <sz val="9"/>
            <color indexed="81"/>
            <rFont val="Tahoma"/>
            <family val="2"/>
          </rPr>
          <t xml:space="preserve">
Corresponde a la información en firme de cada vigencia fiscal.</t>
        </r>
      </text>
    </comment>
    <comment ref="GSO7" authorId="0" shapeId="0" xr:uid="{E4841042-B11E-4BF9-9734-E57F30396235}">
      <text>
        <r>
          <rPr>
            <b/>
            <sz val="9"/>
            <color indexed="81"/>
            <rFont val="Tahoma"/>
            <family val="2"/>
          </rPr>
          <t>YULIED.PENARANDA:</t>
        </r>
        <r>
          <rPr>
            <sz val="9"/>
            <color indexed="81"/>
            <rFont val="Tahoma"/>
            <family val="2"/>
          </rPr>
          <t xml:space="preserve">
Corresponde a la información en firme de cada vigencia fiscal.</t>
        </r>
      </text>
    </comment>
    <comment ref="GSW7" authorId="0" shapeId="0" xr:uid="{D23C7840-C81C-4628-8C08-FBE126B1CD70}">
      <text>
        <r>
          <rPr>
            <b/>
            <sz val="9"/>
            <color indexed="81"/>
            <rFont val="Tahoma"/>
            <family val="2"/>
          </rPr>
          <t>YULIED.PENARANDA:</t>
        </r>
        <r>
          <rPr>
            <sz val="9"/>
            <color indexed="81"/>
            <rFont val="Tahoma"/>
            <family val="2"/>
          </rPr>
          <t xml:space="preserve">
Corresponde a la información en firme de cada vigencia fiscal.</t>
        </r>
      </text>
    </comment>
    <comment ref="GTE7" authorId="0" shapeId="0" xr:uid="{74E6C221-7B55-4F49-B399-AF98041EBD11}">
      <text>
        <r>
          <rPr>
            <b/>
            <sz val="9"/>
            <color indexed="81"/>
            <rFont val="Tahoma"/>
            <family val="2"/>
          </rPr>
          <t>YULIED.PENARANDA:</t>
        </r>
        <r>
          <rPr>
            <sz val="9"/>
            <color indexed="81"/>
            <rFont val="Tahoma"/>
            <family val="2"/>
          </rPr>
          <t xml:space="preserve">
Corresponde a la información en firme de cada vigencia fiscal.</t>
        </r>
      </text>
    </comment>
    <comment ref="GTM7" authorId="0" shapeId="0" xr:uid="{AEEFE721-5CDF-4E02-9869-F1982C69B353}">
      <text>
        <r>
          <rPr>
            <b/>
            <sz val="9"/>
            <color indexed="81"/>
            <rFont val="Tahoma"/>
            <family val="2"/>
          </rPr>
          <t>YULIED.PENARANDA:</t>
        </r>
        <r>
          <rPr>
            <sz val="9"/>
            <color indexed="81"/>
            <rFont val="Tahoma"/>
            <family val="2"/>
          </rPr>
          <t xml:space="preserve">
Corresponde a la información en firme de cada vigencia fiscal.</t>
        </r>
      </text>
    </comment>
    <comment ref="GTU7" authorId="0" shapeId="0" xr:uid="{0D96246B-610C-4D26-A367-C03FD0A1DBD3}">
      <text>
        <r>
          <rPr>
            <b/>
            <sz val="9"/>
            <color indexed="81"/>
            <rFont val="Tahoma"/>
            <family val="2"/>
          </rPr>
          <t>YULIED.PENARANDA:</t>
        </r>
        <r>
          <rPr>
            <sz val="9"/>
            <color indexed="81"/>
            <rFont val="Tahoma"/>
            <family val="2"/>
          </rPr>
          <t xml:space="preserve">
Corresponde a la información en firme de cada vigencia fiscal.</t>
        </r>
      </text>
    </comment>
    <comment ref="GUC7" authorId="0" shapeId="0" xr:uid="{CA84E3AA-7C70-4452-98AE-F04EF18F7973}">
      <text>
        <r>
          <rPr>
            <b/>
            <sz val="9"/>
            <color indexed="81"/>
            <rFont val="Tahoma"/>
            <family val="2"/>
          </rPr>
          <t>YULIED.PENARANDA:</t>
        </r>
        <r>
          <rPr>
            <sz val="9"/>
            <color indexed="81"/>
            <rFont val="Tahoma"/>
            <family val="2"/>
          </rPr>
          <t xml:space="preserve">
Corresponde a la información en firme de cada vigencia fiscal.</t>
        </r>
      </text>
    </comment>
    <comment ref="GUK7" authorId="0" shapeId="0" xr:uid="{0D093E4D-6621-4F60-A547-B80D708C4D29}">
      <text>
        <r>
          <rPr>
            <b/>
            <sz val="9"/>
            <color indexed="81"/>
            <rFont val="Tahoma"/>
            <family val="2"/>
          </rPr>
          <t>YULIED.PENARANDA:</t>
        </r>
        <r>
          <rPr>
            <sz val="9"/>
            <color indexed="81"/>
            <rFont val="Tahoma"/>
            <family val="2"/>
          </rPr>
          <t xml:space="preserve">
Corresponde a la información en firme de cada vigencia fiscal.</t>
        </r>
      </text>
    </comment>
    <comment ref="GUS7" authorId="0" shapeId="0" xr:uid="{93637120-A6C7-48DD-B6AE-8CAD7715870C}">
      <text>
        <r>
          <rPr>
            <b/>
            <sz val="9"/>
            <color indexed="81"/>
            <rFont val="Tahoma"/>
            <family val="2"/>
          </rPr>
          <t>YULIED.PENARANDA:</t>
        </r>
        <r>
          <rPr>
            <sz val="9"/>
            <color indexed="81"/>
            <rFont val="Tahoma"/>
            <family val="2"/>
          </rPr>
          <t xml:space="preserve">
Corresponde a la información en firme de cada vigencia fiscal.</t>
        </r>
      </text>
    </comment>
    <comment ref="GVA7" authorId="0" shapeId="0" xr:uid="{A2A2FD6B-ACE1-4ABE-8698-60E1025E5AC2}">
      <text>
        <r>
          <rPr>
            <b/>
            <sz val="9"/>
            <color indexed="81"/>
            <rFont val="Tahoma"/>
            <family val="2"/>
          </rPr>
          <t>YULIED.PENARANDA:</t>
        </r>
        <r>
          <rPr>
            <sz val="9"/>
            <color indexed="81"/>
            <rFont val="Tahoma"/>
            <family val="2"/>
          </rPr>
          <t xml:space="preserve">
Corresponde a la información en firme de cada vigencia fiscal.</t>
        </r>
      </text>
    </comment>
    <comment ref="GVI7" authorId="0" shapeId="0" xr:uid="{7EECEF56-91D6-4EE2-8417-A37F66E0C233}">
      <text>
        <r>
          <rPr>
            <b/>
            <sz val="9"/>
            <color indexed="81"/>
            <rFont val="Tahoma"/>
            <family val="2"/>
          </rPr>
          <t>YULIED.PENARANDA:</t>
        </r>
        <r>
          <rPr>
            <sz val="9"/>
            <color indexed="81"/>
            <rFont val="Tahoma"/>
            <family val="2"/>
          </rPr>
          <t xml:space="preserve">
Corresponde a la información en firme de cada vigencia fiscal.</t>
        </r>
      </text>
    </comment>
    <comment ref="GVQ7" authorId="0" shapeId="0" xr:uid="{0A60A282-7481-4291-831E-51678EAB3E56}">
      <text>
        <r>
          <rPr>
            <b/>
            <sz val="9"/>
            <color indexed="81"/>
            <rFont val="Tahoma"/>
            <family val="2"/>
          </rPr>
          <t>YULIED.PENARANDA:</t>
        </r>
        <r>
          <rPr>
            <sz val="9"/>
            <color indexed="81"/>
            <rFont val="Tahoma"/>
            <family val="2"/>
          </rPr>
          <t xml:space="preserve">
Corresponde a la información en firme de cada vigencia fiscal.</t>
        </r>
      </text>
    </comment>
    <comment ref="GVY7" authorId="0" shapeId="0" xr:uid="{BBEEA8DB-EAEF-4122-A3A1-1C919A380901}">
      <text>
        <r>
          <rPr>
            <b/>
            <sz val="9"/>
            <color indexed="81"/>
            <rFont val="Tahoma"/>
            <family val="2"/>
          </rPr>
          <t>YULIED.PENARANDA:</t>
        </r>
        <r>
          <rPr>
            <sz val="9"/>
            <color indexed="81"/>
            <rFont val="Tahoma"/>
            <family val="2"/>
          </rPr>
          <t xml:space="preserve">
Corresponde a la información en firme de cada vigencia fiscal.</t>
        </r>
      </text>
    </comment>
    <comment ref="GWG7" authorId="0" shapeId="0" xr:uid="{B3032251-D269-454F-B8F9-F1A7FBBC3C31}">
      <text>
        <r>
          <rPr>
            <b/>
            <sz val="9"/>
            <color indexed="81"/>
            <rFont val="Tahoma"/>
            <family val="2"/>
          </rPr>
          <t>YULIED.PENARANDA:</t>
        </r>
        <r>
          <rPr>
            <sz val="9"/>
            <color indexed="81"/>
            <rFont val="Tahoma"/>
            <family val="2"/>
          </rPr>
          <t xml:space="preserve">
Corresponde a la información en firme de cada vigencia fiscal.</t>
        </r>
      </text>
    </comment>
    <comment ref="GWO7" authorId="0" shapeId="0" xr:uid="{231F46CC-88C9-4B23-926D-7C8C3786F729}">
      <text>
        <r>
          <rPr>
            <b/>
            <sz val="9"/>
            <color indexed="81"/>
            <rFont val="Tahoma"/>
            <family val="2"/>
          </rPr>
          <t>YULIED.PENARANDA:</t>
        </r>
        <r>
          <rPr>
            <sz val="9"/>
            <color indexed="81"/>
            <rFont val="Tahoma"/>
            <family val="2"/>
          </rPr>
          <t xml:space="preserve">
Corresponde a la información en firme de cada vigencia fiscal.</t>
        </r>
      </text>
    </comment>
    <comment ref="GWW7" authorId="0" shapeId="0" xr:uid="{0095711E-456D-4FB7-87B0-B2B638F657C2}">
      <text>
        <r>
          <rPr>
            <b/>
            <sz val="9"/>
            <color indexed="81"/>
            <rFont val="Tahoma"/>
            <family val="2"/>
          </rPr>
          <t>YULIED.PENARANDA:</t>
        </r>
        <r>
          <rPr>
            <sz val="9"/>
            <color indexed="81"/>
            <rFont val="Tahoma"/>
            <family val="2"/>
          </rPr>
          <t xml:space="preserve">
Corresponde a la información en firme de cada vigencia fiscal.</t>
        </r>
      </text>
    </comment>
    <comment ref="GXE7" authorId="0" shapeId="0" xr:uid="{92AB503E-EDEA-400F-B95E-793A97F4C3C4}">
      <text>
        <r>
          <rPr>
            <b/>
            <sz val="9"/>
            <color indexed="81"/>
            <rFont val="Tahoma"/>
            <family val="2"/>
          </rPr>
          <t>YULIED.PENARANDA:</t>
        </r>
        <r>
          <rPr>
            <sz val="9"/>
            <color indexed="81"/>
            <rFont val="Tahoma"/>
            <family val="2"/>
          </rPr>
          <t xml:space="preserve">
Corresponde a la información en firme de cada vigencia fiscal.</t>
        </r>
      </text>
    </comment>
    <comment ref="GXM7" authorId="0" shapeId="0" xr:uid="{8E9B02CD-5C08-4CB8-8DC3-42828D08CDBE}">
      <text>
        <r>
          <rPr>
            <b/>
            <sz val="9"/>
            <color indexed="81"/>
            <rFont val="Tahoma"/>
            <family val="2"/>
          </rPr>
          <t>YULIED.PENARANDA:</t>
        </r>
        <r>
          <rPr>
            <sz val="9"/>
            <color indexed="81"/>
            <rFont val="Tahoma"/>
            <family val="2"/>
          </rPr>
          <t xml:space="preserve">
Corresponde a la información en firme de cada vigencia fiscal.</t>
        </r>
      </text>
    </comment>
    <comment ref="GXU7" authorId="0" shapeId="0" xr:uid="{78D0093C-DAAF-4B51-8827-07277BBB6339}">
      <text>
        <r>
          <rPr>
            <b/>
            <sz val="9"/>
            <color indexed="81"/>
            <rFont val="Tahoma"/>
            <family val="2"/>
          </rPr>
          <t>YULIED.PENARANDA:</t>
        </r>
        <r>
          <rPr>
            <sz val="9"/>
            <color indexed="81"/>
            <rFont val="Tahoma"/>
            <family val="2"/>
          </rPr>
          <t xml:space="preserve">
Corresponde a la información en firme de cada vigencia fiscal.</t>
        </r>
      </text>
    </comment>
    <comment ref="GYC7" authorId="0" shapeId="0" xr:uid="{5EFE2CCD-1372-420C-A98F-93EE93380D22}">
      <text>
        <r>
          <rPr>
            <b/>
            <sz val="9"/>
            <color indexed="81"/>
            <rFont val="Tahoma"/>
            <family val="2"/>
          </rPr>
          <t>YULIED.PENARANDA:</t>
        </r>
        <r>
          <rPr>
            <sz val="9"/>
            <color indexed="81"/>
            <rFont val="Tahoma"/>
            <family val="2"/>
          </rPr>
          <t xml:space="preserve">
Corresponde a la información en firme de cada vigencia fiscal.</t>
        </r>
      </text>
    </comment>
    <comment ref="GYK7" authorId="0" shapeId="0" xr:uid="{667728DE-4AB2-44EC-A8F8-A0F3C5D13BC8}">
      <text>
        <r>
          <rPr>
            <b/>
            <sz val="9"/>
            <color indexed="81"/>
            <rFont val="Tahoma"/>
            <family val="2"/>
          </rPr>
          <t>YULIED.PENARANDA:</t>
        </r>
        <r>
          <rPr>
            <sz val="9"/>
            <color indexed="81"/>
            <rFont val="Tahoma"/>
            <family val="2"/>
          </rPr>
          <t xml:space="preserve">
Corresponde a la información en firme de cada vigencia fiscal.</t>
        </r>
      </text>
    </comment>
    <comment ref="GYS7" authorId="0" shapeId="0" xr:uid="{16F035C0-7F8F-4BF5-BEF5-5A14F839CCE1}">
      <text>
        <r>
          <rPr>
            <b/>
            <sz val="9"/>
            <color indexed="81"/>
            <rFont val="Tahoma"/>
            <family val="2"/>
          </rPr>
          <t>YULIED.PENARANDA:</t>
        </r>
        <r>
          <rPr>
            <sz val="9"/>
            <color indexed="81"/>
            <rFont val="Tahoma"/>
            <family val="2"/>
          </rPr>
          <t xml:space="preserve">
Corresponde a la información en firme de cada vigencia fiscal.</t>
        </r>
      </text>
    </comment>
    <comment ref="GZA7" authorId="0" shapeId="0" xr:uid="{2F70B63E-9AED-4A0E-A550-CBA6F8D346B8}">
      <text>
        <r>
          <rPr>
            <b/>
            <sz val="9"/>
            <color indexed="81"/>
            <rFont val="Tahoma"/>
            <family val="2"/>
          </rPr>
          <t>YULIED.PENARANDA:</t>
        </r>
        <r>
          <rPr>
            <sz val="9"/>
            <color indexed="81"/>
            <rFont val="Tahoma"/>
            <family val="2"/>
          </rPr>
          <t xml:space="preserve">
Corresponde a la información en firme de cada vigencia fiscal.</t>
        </r>
      </text>
    </comment>
    <comment ref="GZI7" authorId="0" shapeId="0" xr:uid="{3B73AEDF-BB87-46A9-8EDF-65459BF47758}">
      <text>
        <r>
          <rPr>
            <b/>
            <sz val="9"/>
            <color indexed="81"/>
            <rFont val="Tahoma"/>
            <family val="2"/>
          </rPr>
          <t>YULIED.PENARANDA:</t>
        </r>
        <r>
          <rPr>
            <sz val="9"/>
            <color indexed="81"/>
            <rFont val="Tahoma"/>
            <family val="2"/>
          </rPr>
          <t xml:space="preserve">
Corresponde a la información en firme de cada vigencia fiscal.</t>
        </r>
      </text>
    </comment>
    <comment ref="GZQ7" authorId="0" shapeId="0" xr:uid="{A9D7423A-58D3-47E9-8230-8D73C08A906C}">
      <text>
        <r>
          <rPr>
            <b/>
            <sz val="9"/>
            <color indexed="81"/>
            <rFont val="Tahoma"/>
            <family val="2"/>
          </rPr>
          <t>YULIED.PENARANDA:</t>
        </r>
        <r>
          <rPr>
            <sz val="9"/>
            <color indexed="81"/>
            <rFont val="Tahoma"/>
            <family val="2"/>
          </rPr>
          <t xml:space="preserve">
Corresponde a la información en firme de cada vigencia fiscal.</t>
        </r>
      </text>
    </comment>
    <comment ref="GZY7" authorId="0" shapeId="0" xr:uid="{EA12EA8C-3E0B-4FC5-A874-364F6A1CF181}">
      <text>
        <r>
          <rPr>
            <b/>
            <sz val="9"/>
            <color indexed="81"/>
            <rFont val="Tahoma"/>
            <family val="2"/>
          </rPr>
          <t>YULIED.PENARANDA:</t>
        </r>
        <r>
          <rPr>
            <sz val="9"/>
            <color indexed="81"/>
            <rFont val="Tahoma"/>
            <family val="2"/>
          </rPr>
          <t xml:space="preserve">
Corresponde a la información en firme de cada vigencia fiscal.</t>
        </r>
      </text>
    </comment>
    <comment ref="HAG7" authorId="0" shapeId="0" xr:uid="{762411C9-F5C3-4522-AE3C-A0CE99ACF644}">
      <text>
        <r>
          <rPr>
            <b/>
            <sz val="9"/>
            <color indexed="81"/>
            <rFont val="Tahoma"/>
            <family val="2"/>
          </rPr>
          <t>YULIED.PENARANDA:</t>
        </r>
        <r>
          <rPr>
            <sz val="9"/>
            <color indexed="81"/>
            <rFont val="Tahoma"/>
            <family val="2"/>
          </rPr>
          <t xml:space="preserve">
Corresponde a la información en firme de cada vigencia fiscal.</t>
        </r>
      </text>
    </comment>
    <comment ref="HAO7" authorId="0" shapeId="0" xr:uid="{5883BA9E-92C5-4349-B8C6-0496DA07D148}">
      <text>
        <r>
          <rPr>
            <b/>
            <sz val="9"/>
            <color indexed="81"/>
            <rFont val="Tahoma"/>
            <family val="2"/>
          </rPr>
          <t>YULIED.PENARANDA:</t>
        </r>
        <r>
          <rPr>
            <sz val="9"/>
            <color indexed="81"/>
            <rFont val="Tahoma"/>
            <family val="2"/>
          </rPr>
          <t xml:space="preserve">
Corresponde a la información en firme de cada vigencia fiscal.</t>
        </r>
      </text>
    </comment>
    <comment ref="HAW7" authorId="0" shapeId="0" xr:uid="{7F0D0930-0F67-43F6-91DE-9C58FADDB964}">
      <text>
        <r>
          <rPr>
            <b/>
            <sz val="9"/>
            <color indexed="81"/>
            <rFont val="Tahoma"/>
            <family val="2"/>
          </rPr>
          <t>YULIED.PENARANDA:</t>
        </r>
        <r>
          <rPr>
            <sz val="9"/>
            <color indexed="81"/>
            <rFont val="Tahoma"/>
            <family val="2"/>
          </rPr>
          <t xml:space="preserve">
Corresponde a la información en firme de cada vigencia fiscal.</t>
        </r>
      </text>
    </comment>
    <comment ref="HBE7" authorId="0" shapeId="0" xr:uid="{B2DED7D6-1B36-49D7-8237-A7D1633E7508}">
      <text>
        <r>
          <rPr>
            <b/>
            <sz val="9"/>
            <color indexed="81"/>
            <rFont val="Tahoma"/>
            <family val="2"/>
          </rPr>
          <t>YULIED.PENARANDA:</t>
        </r>
        <r>
          <rPr>
            <sz val="9"/>
            <color indexed="81"/>
            <rFont val="Tahoma"/>
            <family val="2"/>
          </rPr>
          <t xml:space="preserve">
Corresponde a la información en firme de cada vigencia fiscal.</t>
        </r>
      </text>
    </comment>
    <comment ref="HBM7" authorId="0" shapeId="0" xr:uid="{A0CC2A0A-9A2D-4606-B3B5-C2730BB624E8}">
      <text>
        <r>
          <rPr>
            <b/>
            <sz val="9"/>
            <color indexed="81"/>
            <rFont val="Tahoma"/>
            <family val="2"/>
          </rPr>
          <t>YULIED.PENARANDA:</t>
        </r>
        <r>
          <rPr>
            <sz val="9"/>
            <color indexed="81"/>
            <rFont val="Tahoma"/>
            <family val="2"/>
          </rPr>
          <t xml:space="preserve">
Corresponde a la información en firme de cada vigencia fiscal.</t>
        </r>
      </text>
    </comment>
    <comment ref="HBU7" authorId="0" shapeId="0" xr:uid="{81B1E57B-C90B-445C-9B0E-E8CA4B854567}">
      <text>
        <r>
          <rPr>
            <b/>
            <sz val="9"/>
            <color indexed="81"/>
            <rFont val="Tahoma"/>
            <family val="2"/>
          </rPr>
          <t>YULIED.PENARANDA:</t>
        </r>
        <r>
          <rPr>
            <sz val="9"/>
            <color indexed="81"/>
            <rFont val="Tahoma"/>
            <family val="2"/>
          </rPr>
          <t xml:space="preserve">
Corresponde a la información en firme de cada vigencia fiscal.</t>
        </r>
      </text>
    </comment>
    <comment ref="HCC7" authorId="0" shapeId="0" xr:uid="{2DDE7161-63E7-4D3F-B7E3-DAB3A5297627}">
      <text>
        <r>
          <rPr>
            <b/>
            <sz val="9"/>
            <color indexed="81"/>
            <rFont val="Tahoma"/>
            <family val="2"/>
          </rPr>
          <t>YULIED.PENARANDA:</t>
        </r>
        <r>
          <rPr>
            <sz val="9"/>
            <color indexed="81"/>
            <rFont val="Tahoma"/>
            <family val="2"/>
          </rPr>
          <t xml:space="preserve">
Corresponde a la información en firme de cada vigencia fiscal.</t>
        </r>
      </text>
    </comment>
    <comment ref="HCK7" authorId="0" shapeId="0" xr:uid="{BBDE370A-BC11-4D2B-8371-E1B4271F2171}">
      <text>
        <r>
          <rPr>
            <b/>
            <sz val="9"/>
            <color indexed="81"/>
            <rFont val="Tahoma"/>
            <family val="2"/>
          </rPr>
          <t>YULIED.PENARANDA:</t>
        </r>
        <r>
          <rPr>
            <sz val="9"/>
            <color indexed="81"/>
            <rFont val="Tahoma"/>
            <family val="2"/>
          </rPr>
          <t xml:space="preserve">
Corresponde a la información en firme de cada vigencia fiscal.</t>
        </r>
      </text>
    </comment>
    <comment ref="HCS7" authorId="0" shapeId="0" xr:uid="{F561EBDB-CABC-4C9D-8E4C-99C7C173EC1F}">
      <text>
        <r>
          <rPr>
            <b/>
            <sz val="9"/>
            <color indexed="81"/>
            <rFont val="Tahoma"/>
            <family val="2"/>
          </rPr>
          <t>YULIED.PENARANDA:</t>
        </r>
        <r>
          <rPr>
            <sz val="9"/>
            <color indexed="81"/>
            <rFont val="Tahoma"/>
            <family val="2"/>
          </rPr>
          <t xml:space="preserve">
Corresponde a la información en firme de cada vigencia fiscal.</t>
        </r>
      </text>
    </comment>
    <comment ref="HDA7" authorId="0" shapeId="0" xr:uid="{A8CBB31B-3651-4A21-B2A2-B24460F89A18}">
      <text>
        <r>
          <rPr>
            <b/>
            <sz val="9"/>
            <color indexed="81"/>
            <rFont val="Tahoma"/>
            <family val="2"/>
          </rPr>
          <t>YULIED.PENARANDA:</t>
        </r>
        <r>
          <rPr>
            <sz val="9"/>
            <color indexed="81"/>
            <rFont val="Tahoma"/>
            <family val="2"/>
          </rPr>
          <t xml:space="preserve">
Corresponde a la información en firme de cada vigencia fiscal.</t>
        </r>
      </text>
    </comment>
    <comment ref="HDI7" authorId="0" shapeId="0" xr:uid="{EF961072-91A3-42D1-97E4-2E89AA220998}">
      <text>
        <r>
          <rPr>
            <b/>
            <sz val="9"/>
            <color indexed="81"/>
            <rFont val="Tahoma"/>
            <family val="2"/>
          </rPr>
          <t>YULIED.PENARANDA:</t>
        </r>
        <r>
          <rPr>
            <sz val="9"/>
            <color indexed="81"/>
            <rFont val="Tahoma"/>
            <family val="2"/>
          </rPr>
          <t xml:space="preserve">
Corresponde a la información en firme de cada vigencia fiscal.</t>
        </r>
      </text>
    </comment>
    <comment ref="HDQ7" authorId="0" shapeId="0" xr:uid="{63C0C697-FB86-4DCA-B233-524F417D3BE6}">
      <text>
        <r>
          <rPr>
            <b/>
            <sz val="9"/>
            <color indexed="81"/>
            <rFont val="Tahoma"/>
            <family val="2"/>
          </rPr>
          <t>YULIED.PENARANDA:</t>
        </r>
        <r>
          <rPr>
            <sz val="9"/>
            <color indexed="81"/>
            <rFont val="Tahoma"/>
            <family val="2"/>
          </rPr>
          <t xml:space="preserve">
Corresponde a la información en firme de cada vigencia fiscal.</t>
        </r>
      </text>
    </comment>
    <comment ref="HDY7" authorId="0" shapeId="0" xr:uid="{E17169CA-0484-43A1-9E57-086E7C009B86}">
      <text>
        <r>
          <rPr>
            <b/>
            <sz val="9"/>
            <color indexed="81"/>
            <rFont val="Tahoma"/>
            <family val="2"/>
          </rPr>
          <t>YULIED.PENARANDA:</t>
        </r>
        <r>
          <rPr>
            <sz val="9"/>
            <color indexed="81"/>
            <rFont val="Tahoma"/>
            <family val="2"/>
          </rPr>
          <t xml:space="preserve">
Corresponde a la información en firme de cada vigencia fiscal.</t>
        </r>
      </text>
    </comment>
    <comment ref="HEG7" authorId="0" shapeId="0" xr:uid="{3D2F2118-297F-4E7F-9969-8A786D064774}">
      <text>
        <r>
          <rPr>
            <b/>
            <sz val="9"/>
            <color indexed="81"/>
            <rFont val="Tahoma"/>
            <family val="2"/>
          </rPr>
          <t>YULIED.PENARANDA:</t>
        </r>
        <r>
          <rPr>
            <sz val="9"/>
            <color indexed="81"/>
            <rFont val="Tahoma"/>
            <family val="2"/>
          </rPr>
          <t xml:space="preserve">
Corresponde a la información en firme de cada vigencia fiscal.</t>
        </r>
      </text>
    </comment>
    <comment ref="HEO7" authorId="0" shapeId="0" xr:uid="{016E2C27-2A97-4CB0-B029-5A60A4FCCE61}">
      <text>
        <r>
          <rPr>
            <b/>
            <sz val="9"/>
            <color indexed="81"/>
            <rFont val="Tahoma"/>
            <family val="2"/>
          </rPr>
          <t>YULIED.PENARANDA:</t>
        </r>
        <r>
          <rPr>
            <sz val="9"/>
            <color indexed="81"/>
            <rFont val="Tahoma"/>
            <family val="2"/>
          </rPr>
          <t xml:space="preserve">
Corresponde a la información en firme de cada vigencia fiscal.</t>
        </r>
      </text>
    </comment>
    <comment ref="HEW7" authorId="0" shapeId="0" xr:uid="{4A89F625-D656-4C85-A3A3-5A195A7CDB92}">
      <text>
        <r>
          <rPr>
            <b/>
            <sz val="9"/>
            <color indexed="81"/>
            <rFont val="Tahoma"/>
            <family val="2"/>
          </rPr>
          <t>YULIED.PENARANDA:</t>
        </r>
        <r>
          <rPr>
            <sz val="9"/>
            <color indexed="81"/>
            <rFont val="Tahoma"/>
            <family val="2"/>
          </rPr>
          <t xml:space="preserve">
Corresponde a la información en firme de cada vigencia fiscal.</t>
        </r>
      </text>
    </comment>
    <comment ref="HFE7" authorId="0" shapeId="0" xr:uid="{167FA730-C10F-4610-83E7-18720971F16C}">
      <text>
        <r>
          <rPr>
            <b/>
            <sz val="9"/>
            <color indexed="81"/>
            <rFont val="Tahoma"/>
            <family val="2"/>
          </rPr>
          <t>YULIED.PENARANDA:</t>
        </r>
        <r>
          <rPr>
            <sz val="9"/>
            <color indexed="81"/>
            <rFont val="Tahoma"/>
            <family val="2"/>
          </rPr>
          <t xml:space="preserve">
Corresponde a la información en firme de cada vigencia fiscal.</t>
        </r>
      </text>
    </comment>
    <comment ref="HFM7" authorId="0" shapeId="0" xr:uid="{462DB3B1-C2B6-43EC-98D3-59D317A86498}">
      <text>
        <r>
          <rPr>
            <b/>
            <sz val="9"/>
            <color indexed="81"/>
            <rFont val="Tahoma"/>
            <family val="2"/>
          </rPr>
          <t>YULIED.PENARANDA:</t>
        </r>
        <r>
          <rPr>
            <sz val="9"/>
            <color indexed="81"/>
            <rFont val="Tahoma"/>
            <family val="2"/>
          </rPr>
          <t xml:space="preserve">
Corresponde a la información en firme de cada vigencia fiscal.</t>
        </r>
      </text>
    </comment>
    <comment ref="HFU7" authorId="0" shapeId="0" xr:uid="{AA52A7AA-5781-4CCE-9C3D-552B8602FE0E}">
      <text>
        <r>
          <rPr>
            <b/>
            <sz val="9"/>
            <color indexed="81"/>
            <rFont val="Tahoma"/>
            <family val="2"/>
          </rPr>
          <t>YULIED.PENARANDA:</t>
        </r>
        <r>
          <rPr>
            <sz val="9"/>
            <color indexed="81"/>
            <rFont val="Tahoma"/>
            <family val="2"/>
          </rPr>
          <t xml:space="preserve">
Corresponde a la información en firme de cada vigencia fiscal.</t>
        </r>
      </text>
    </comment>
    <comment ref="HGC7" authorId="0" shapeId="0" xr:uid="{CA4BC703-8224-4DB0-BDB3-B756BA1B8074}">
      <text>
        <r>
          <rPr>
            <b/>
            <sz val="9"/>
            <color indexed="81"/>
            <rFont val="Tahoma"/>
            <family val="2"/>
          </rPr>
          <t>YULIED.PENARANDA:</t>
        </r>
        <r>
          <rPr>
            <sz val="9"/>
            <color indexed="81"/>
            <rFont val="Tahoma"/>
            <family val="2"/>
          </rPr>
          <t xml:space="preserve">
Corresponde a la información en firme de cada vigencia fiscal.</t>
        </r>
      </text>
    </comment>
    <comment ref="HGK7" authorId="0" shapeId="0" xr:uid="{2B688F3D-A148-4308-B3F2-E987A316CE97}">
      <text>
        <r>
          <rPr>
            <b/>
            <sz val="9"/>
            <color indexed="81"/>
            <rFont val="Tahoma"/>
            <family val="2"/>
          </rPr>
          <t>YULIED.PENARANDA:</t>
        </r>
        <r>
          <rPr>
            <sz val="9"/>
            <color indexed="81"/>
            <rFont val="Tahoma"/>
            <family val="2"/>
          </rPr>
          <t xml:space="preserve">
Corresponde a la información en firme de cada vigencia fiscal.</t>
        </r>
      </text>
    </comment>
    <comment ref="HGS7" authorId="0" shapeId="0" xr:uid="{07DC846A-5F13-4CDB-95FD-683A84E1CA91}">
      <text>
        <r>
          <rPr>
            <b/>
            <sz val="9"/>
            <color indexed="81"/>
            <rFont val="Tahoma"/>
            <family val="2"/>
          </rPr>
          <t>YULIED.PENARANDA:</t>
        </r>
        <r>
          <rPr>
            <sz val="9"/>
            <color indexed="81"/>
            <rFont val="Tahoma"/>
            <family val="2"/>
          </rPr>
          <t xml:space="preserve">
Corresponde a la información en firme de cada vigencia fiscal.</t>
        </r>
      </text>
    </comment>
    <comment ref="HHA7" authorId="0" shapeId="0" xr:uid="{46C17372-FC1E-4C84-B20C-E19E990B77E7}">
      <text>
        <r>
          <rPr>
            <b/>
            <sz val="9"/>
            <color indexed="81"/>
            <rFont val="Tahoma"/>
            <family val="2"/>
          </rPr>
          <t>YULIED.PENARANDA:</t>
        </r>
        <r>
          <rPr>
            <sz val="9"/>
            <color indexed="81"/>
            <rFont val="Tahoma"/>
            <family val="2"/>
          </rPr>
          <t xml:space="preserve">
Corresponde a la información en firme de cada vigencia fiscal.</t>
        </r>
      </text>
    </comment>
    <comment ref="HHI7" authorId="0" shapeId="0" xr:uid="{17FF98C7-A17A-4594-AB7B-33865CBFB361}">
      <text>
        <r>
          <rPr>
            <b/>
            <sz val="9"/>
            <color indexed="81"/>
            <rFont val="Tahoma"/>
            <family val="2"/>
          </rPr>
          <t>YULIED.PENARANDA:</t>
        </r>
        <r>
          <rPr>
            <sz val="9"/>
            <color indexed="81"/>
            <rFont val="Tahoma"/>
            <family val="2"/>
          </rPr>
          <t xml:space="preserve">
Corresponde a la información en firme de cada vigencia fiscal.</t>
        </r>
      </text>
    </comment>
    <comment ref="HHQ7" authorId="0" shapeId="0" xr:uid="{4F2EC468-D9D2-4DCC-A45A-547AA5B9259C}">
      <text>
        <r>
          <rPr>
            <b/>
            <sz val="9"/>
            <color indexed="81"/>
            <rFont val="Tahoma"/>
            <family val="2"/>
          </rPr>
          <t>YULIED.PENARANDA:</t>
        </r>
        <r>
          <rPr>
            <sz val="9"/>
            <color indexed="81"/>
            <rFont val="Tahoma"/>
            <family val="2"/>
          </rPr>
          <t xml:space="preserve">
Corresponde a la información en firme de cada vigencia fiscal.</t>
        </r>
      </text>
    </comment>
    <comment ref="HHY7" authorId="0" shapeId="0" xr:uid="{589E37E2-8E84-43FB-9541-22A7F2CCEE11}">
      <text>
        <r>
          <rPr>
            <b/>
            <sz val="9"/>
            <color indexed="81"/>
            <rFont val="Tahoma"/>
            <family val="2"/>
          </rPr>
          <t>YULIED.PENARANDA:</t>
        </r>
        <r>
          <rPr>
            <sz val="9"/>
            <color indexed="81"/>
            <rFont val="Tahoma"/>
            <family val="2"/>
          </rPr>
          <t xml:space="preserve">
Corresponde a la información en firme de cada vigencia fiscal.</t>
        </r>
      </text>
    </comment>
    <comment ref="HIG7" authorId="0" shapeId="0" xr:uid="{88EF5530-42F1-453B-8ED6-5F496495082F}">
      <text>
        <r>
          <rPr>
            <b/>
            <sz val="9"/>
            <color indexed="81"/>
            <rFont val="Tahoma"/>
            <family val="2"/>
          </rPr>
          <t>YULIED.PENARANDA:</t>
        </r>
        <r>
          <rPr>
            <sz val="9"/>
            <color indexed="81"/>
            <rFont val="Tahoma"/>
            <family val="2"/>
          </rPr>
          <t xml:space="preserve">
Corresponde a la información en firme de cada vigencia fiscal.</t>
        </r>
      </text>
    </comment>
    <comment ref="HIO7" authorId="0" shapeId="0" xr:uid="{C32BB3D0-C897-4BA3-B273-917EBDB8BC1F}">
      <text>
        <r>
          <rPr>
            <b/>
            <sz val="9"/>
            <color indexed="81"/>
            <rFont val="Tahoma"/>
            <family val="2"/>
          </rPr>
          <t>YULIED.PENARANDA:</t>
        </r>
        <r>
          <rPr>
            <sz val="9"/>
            <color indexed="81"/>
            <rFont val="Tahoma"/>
            <family val="2"/>
          </rPr>
          <t xml:space="preserve">
Corresponde a la información en firme de cada vigencia fiscal.</t>
        </r>
      </text>
    </comment>
    <comment ref="HIW7" authorId="0" shapeId="0" xr:uid="{F4803729-5E19-4B9F-AE4D-B3DF4E211142}">
      <text>
        <r>
          <rPr>
            <b/>
            <sz val="9"/>
            <color indexed="81"/>
            <rFont val="Tahoma"/>
            <family val="2"/>
          </rPr>
          <t>YULIED.PENARANDA:</t>
        </r>
        <r>
          <rPr>
            <sz val="9"/>
            <color indexed="81"/>
            <rFont val="Tahoma"/>
            <family val="2"/>
          </rPr>
          <t xml:space="preserve">
Corresponde a la información en firme de cada vigencia fiscal.</t>
        </r>
      </text>
    </comment>
    <comment ref="HJE7" authorId="0" shapeId="0" xr:uid="{4DB8F406-AA25-46CC-99D8-B7586C6D0EF5}">
      <text>
        <r>
          <rPr>
            <b/>
            <sz val="9"/>
            <color indexed="81"/>
            <rFont val="Tahoma"/>
            <family val="2"/>
          </rPr>
          <t>YULIED.PENARANDA:</t>
        </r>
        <r>
          <rPr>
            <sz val="9"/>
            <color indexed="81"/>
            <rFont val="Tahoma"/>
            <family val="2"/>
          </rPr>
          <t xml:space="preserve">
Corresponde a la información en firme de cada vigencia fiscal.</t>
        </r>
      </text>
    </comment>
    <comment ref="HJM7" authorId="0" shapeId="0" xr:uid="{2C3F356D-0FD4-4BC4-B461-589096785B17}">
      <text>
        <r>
          <rPr>
            <b/>
            <sz val="9"/>
            <color indexed="81"/>
            <rFont val="Tahoma"/>
            <family val="2"/>
          </rPr>
          <t>YULIED.PENARANDA:</t>
        </r>
        <r>
          <rPr>
            <sz val="9"/>
            <color indexed="81"/>
            <rFont val="Tahoma"/>
            <family val="2"/>
          </rPr>
          <t xml:space="preserve">
Corresponde a la información en firme de cada vigencia fiscal.</t>
        </r>
      </text>
    </comment>
    <comment ref="HJU7" authorId="0" shapeId="0" xr:uid="{0745D1AC-7D82-4890-8590-4A8A5E478C0D}">
      <text>
        <r>
          <rPr>
            <b/>
            <sz val="9"/>
            <color indexed="81"/>
            <rFont val="Tahoma"/>
            <family val="2"/>
          </rPr>
          <t>YULIED.PENARANDA:</t>
        </r>
        <r>
          <rPr>
            <sz val="9"/>
            <color indexed="81"/>
            <rFont val="Tahoma"/>
            <family val="2"/>
          </rPr>
          <t xml:space="preserve">
Corresponde a la información en firme de cada vigencia fiscal.</t>
        </r>
      </text>
    </comment>
    <comment ref="HKC7" authorId="0" shapeId="0" xr:uid="{3C0E7968-F7BD-48CB-91AE-7BD1F485BB7F}">
      <text>
        <r>
          <rPr>
            <b/>
            <sz val="9"/>
            <color indexed="81"/>
            <rFont val="Tahoma"/>
            <family val="2"/>
          </rPr>
          <t>YULIED.PENARANDA:</t>
        </r>
        <r>
          <rPr>
            <sz val="9"/>
            <color indexed="81"/>
            <rFont val="Tahoma"/>
            <family val="2"/>
          </rPr>
          <t xml:space="preserve">
Corresponde a la información en firme de cada vigencia fiscal.</t>
        </r>
      </text>
    </comment>
    <comment ref="HKK7" authorId="0" shapeId="0" xr:uid="{46443C33-754B-4F36-A910-626519201DF3}">
      <text>
        <r>
          <rPr>
            <b/>
            <sz val="9"/>
            <color indexed="81"/>
            <rFont val="Tahoma"/>
            <family val="2"/>
          </rPr>
          <t>YULIED.PENARANDA:</t>
        </r>
        <r>
          <rPr>
            <sz val="9"/>
            <color indexed="81"/>
            <rFont val="Tahoma"/>
            <family val="2"/>
          </rPr>
          <t xml:space="preserve">
Corresponde a la información en firme de cada vigencia fiscal.</t>
        </r>
      </text>
    </comment>
    <comment ref="HKS7" authorId="0" shapeId="0" xr:uid="{2C9EFEE6-2860-4018-BA06-80B7B51AD7AF}">
      <text>
        <r>
          <rPr>
            <b/>
            <sz val="9"/>
            <color indexed="81"/>
            <rFont val="Tahoma"/>
            <family val="2"/>
          </rPr>
          <t>YULIED.PENARANDA:</t>
        </r>
        <r>
          <rPr>
            <sz val="9"/>
            <color indexed="81"/>
            <rFont val="Tahoma"/>
            <family val="2"/>
          </rPr>
          <t xml:space="preserve">
Corresponde a la información en firme de cada vigencia fiscal.</t>
        </r>
      </text>
    </comment>
    <comment ref="HLA7" authorId="0" shapeId="0" xr:uid="{DB4D129B-4C67-45CC-8B7C-58E5A5565D2E}">
      <text>
        <r>
          <rPr>
            <b/>
            <sz val="9"/>
            <color indexed="81"/>
            <rFont val="Tahoma"/>
            <family val="2"/>
          </rPr>
          <t>YULIED.PENARANDA:</t>
        </r>
        <r>
          <rPr>
            <sz val="9"/>
            <color indexed="81"/>
            <rFont val="Tahoma"/>
            <family val="2"/>
          </rPr>
          <t xml:space="preserve">
Corresponde a la información en firme de cada vigencia fiscal.</t>
        </r>
      </text>
    </comment>
    <comment ref="HLI7" authorId="0" shapeId="0" xr:uid="{223BE2C2-334E-48D1-B051-412C6FD27549}">
      <text>
        <r>
          <rPr>
            <b/>
            <sz val="9"/>
            <color indexed="81"/>
            <rFont val="Tahoma"/>
            <family val="2"/>
          </rPr>
          <t>YULIED.PENARANDA:</t>
        </r>
        <r>
          <rPr>
            <sz val="9"/>
            <color indexed="81"/>
            <rFont val="Tahoma"/>
            <family val="2"/>
          </rPr>
          <t xml:space="preserve">
Corresponde a la información en firme de cada vigencia fiscal.</t>
        </r>
      </text>
    </comment>
    <comment ref="HLQ7" authorId="0" shapeId="0" xr:uid="{B192045F-799D-4C50-829A-920AC6B191C6}">
      <text>
        <r>
          <rPr>
            <b/>
            <sz val="9"/>
            <color indexed="81"/>
            <rFont val="Tahoma"/>
            <family val="2"/>
          </rPr>
          <t>YULIED.PENARANDA:</t>
        </r>
        <r>
          <rPr>
            <sz val="9"/>
            <color indexed="81"/>
            <rFont val="Tahoma"/>
            <family val="2"/>
          </rPr>
          <t xml:space="preserve">
Corresponde a la información en firme de cada vigencia fiscal.</t>
        </r>
      </text>
    </comment>
    <comment ref="HLY7" authorId="0" shapeId="0" xr:uid="{A2A632A2-9A00-45A0-A911-7092CCD6D9AD}">
      <text>
        <r>
          <rPr>
            <b/>
            <sz val="9"/>
            <color indexed="81"/>
            <rFont val="Tahoma"/>
            <family val="2"/>
          </rPr>
          <t>YULIED.PENARANDA:</t>
        </r>
        <r>
          <rPr>
            <sz val="9"/>
            <color indexed="81"/>
            <rFont val="Tahoma"/>
            <family val="2"/>
          </rPr>
          <t xml:space="preserve">
Corresponde a la información en firme de cada vigencia fiscal.</t>
        </r>
      </text>
    </comment>
    <comment ref="HMG7" authorId="0" shapeId="0" xr:uid="{CFC84C68-D033-4F56-A2B5-FB96B899AB8D}">
      <text>
        <r>
          <rPr>
            <b/>
            <sz val="9"/>
            <color indexed="81"/>
            <rFont val="Tahoma"/>
            <family val="2"/>
          </rPr>
          <t>YULIED.PENARANDA:</t>
        </r>
        <r>
          <rPr>
            <sz val="9"/>
            <color indexed="81"/>
            <rFont val="Tahoma"/>
            <family val="2"/>
          </rPr>
          <t xml:space="preserve">
Corresponde a la información en firme de cada vigencia fiscal.</t>
        </r>
      </text>
    </comment>
    <comment ref="HMO7" authorId="0" shapeId="0" xr:uid="{3275B2FA-1288-4142-B15B-C787385FBF70}">
      <text>
        <r>
          <rPr>
            <b/>
            <sz val="9"/>
            <color indexed="81"/>
            <rFont val="Tahoma"/>
            <family val="2"/>
          </rPr>
          <t>YULIED.PENARANDA:</t>
        </r>
        <r>
          <rPr>
            <sz val="9"/>
            <color indexed="81"/>
            <rFont val="Tahoma"/>
            <family val="2"/>
          </rPr>
          <t xml:space="preserve">
Corresponde a la información en firme de cada vigencia fiscal.</t>
        </r>
      </text>
    </comment>
    <comment ref="HMW7" authorId="0" shapeId="0" xr:uid="{49F79CAE-4249-488E-A56E-859C30AF1890}">
      <text>
        <r>
          <rPr>
            <b/>
            <sz val="9"/>
            <color indexed="81"/>
            <rFont val="Tahoma"/>
            <family val="2"/>
          </rPr>
          <t>YULIED.PENARANDA:</t>
        </r>
        <r>
          <rPr>
            <sz val="9"/>
            <color indexed="81"/>
            <rFont val="Tahoma"/>
            <family val="2"/>
          </rPr>
          <t xml:space="preserve">
Corresponde a la información en firme de cada vigencia fiscal.</t>
        </r>
      </text>
    </comment>
    <comment ref="HNE7" authorId="0" shapeId="0" xr:uid="{503F6E42-F9E0-421B-A2B2-FE85DB29C335}">
      <text>
        <r>
          <rPr>
            <b/>
            <sz val="9"/>
            <color indexed="81"/>
            <rFont val="Tahoma"/>
            <family val="2"/>
          </rPr>
          <t>YULIED.PENARANDA:</t>
        </r>
        <r>
          <rPr>
            <sz val="9"/>
            <color indexed="81"/>
            <rFont val="Tahoma"/>
            <family val="2"/>
          </rPr>
          <t xml:space="preserve">
Corresponde a la información en firme de cada vigencia fiscal.</t>
        </r>
      </text>
    </comment>
    <comment ref="HNM7" authorId="0" shapeId="0" xr:uid="{5F180410-911A-4B25-A0B2-241AED860CA0}">
      <text>
        <r>
          <rPr>
            <b/>
            <sz val="9"/>
            <color indexed="81"/>
            <rFont val="Tahoma"/>
            <family val="2"/>
          </rPr>
          <t>YULIED.PENARANDA:</t>
        </r>
        <r>
          <rPr>
            <sz val="9"/>
            <color indexed="81"/>
            <rFont val="Tahoma"/>
            <family val="2"/>
          </rPr>
          <t xml:space="preserve">
Corresponde a la información en firme de cada vigencia fiscal.</t>
        </r>
      </text>
    </comment>
    <comment ref="HNU7" authorId="0" shapeId="0" xr:uid="{44F65EC3-B401-4063-BF88-5DB4D689F4B9}">
      <text>
        <r>
          <rPr>
            <b/>
            <sz val="9"/>
            <color indexed="81"/>
            <rFont val="Tahoma"/>
            <family val="2"/>
          </rPr>
          <t>YULIED.PENARANDA:</t>
        </r>
        <r>
          <rPr>
            <sz val="9"/>
            <color indexed="81"/>
            <rFont val="Tahoma"/>
            <family val="2"/>
          </rPr>
          <t xml:space="preserve">
Corresponde a la información en firme de cada vigencia fiscal.</t>
        </r>
      </text>
    </comment>
    <comment ref="HOC7" authorId="0" shapeId="0" xr:uid="{7EB581A7-C024-406C-8546-8793CA6B0844}">
      <text>
        <r>
          <rPr>
            <b/>
            <sz val="9"/>
            <color indexed="81"/>
            <rFont val="Tahoma"/>
            <family val="2"/>
          </rPr>
          <t>YULIED.PENARANDA:</t>
        </r>
        <r>
          <rPr>
            <sz val="9"/>
            <color indexed="81"/>
            <rFont val="Tahoma"/>
            <family val="2"/>
          </rPr>
          <t xml:space="preserve">
Corresponde a la información en firme de cada vigencia fiscal.</t>
        </r>
      </text>
    </comment>
    <comment ref="HOK7" authorId="0" shapeId="0" xr:uid="{C47124DB-B2C3-44B8-BA06-0B92939202C3}">
      <text>
        <r>
          <rPr>
            <b/>
            <sz val="9"/>
            <color indexed="81"/>
            <rFont val="Tahoma"/>
            <family val="2"/>
          </rPr>
          <t>YULIED.PENARANDA:</t>
        </r>
        <r>
          <rPr>
            <sz val="9"/>
            <color indexed="81"/>
            <rFont val="Tahoma"/>
            <family val="2"/>
          </rPr>
          <t xml:space="preserve">
Corresponde a la información en firme de cada vigencia fiscal.</t>
        </r>
      </text>
    </comment>
    <comment ref="HOS7" authorId="0" shapeId="0" xr:uid="{F7BE2EF5-7931-436A-983C-47EFA2B45498}">
      <text>
        <r>
          <rPr>
            <b/>
            <sz val="9"/>
            <color indexed="81"/>
            <rFont val="Tahoma"/>
            <family val="2"/>
          </rPr>
          <t>YULIED.PENARANDA:</t>
        </r>
        <r>
          <rPr>
            <sz val="9"/>
            <color indexed="81"/>
            <rFont val="Tahoma"/>
            <family val="2"/>
          </rPr>
          <t xml:space="preserve">
Corresponde a la información en firme de cada vigencia fiscal.</t>
        </r>
      </text>
    </comment>
    <comment ref="HPA7" authorId="0" shapeId="0" xr:uid="{B8F2BF04-A7B3-4B9E-A58B-EFA88F1855C3}">
      <text>
        <r>
          <rPr>
            <b/>
            <sz val="9"/>
            <color indexed="81"/>
            <rFont val="Tahoma"/>
            <family val="2"/>
          </rPr>
          <t>YULIED.PENARANDA:</t>
        </r>
        <r>
          <rPr>
            <sz val="9"/>
            <color indexed="81"/>
            <rFont val="Tahoma"/>
            <family val="2"/>
          </rPr>
          <t xml:space="preserve">
Corresponde a la información en firme de cada vigencia fiscal.</t>
        </r>
      </text>
    </comment>
    <comment ref="HPI7" authorId="0" shapeId="0" xr:uid="{E55C7C29-A73B-4E63-A636-1B65F66EA258}">
      <text>
        <r>
          <rPr>
            <b/>
            <sz val="9"/>
            <color indexed="81"/>
            <rFont val="Tahoma"/>
            <family val="2"/>
          </rPr>
          <t>YULIED.PENARANDA:</t>
        </r>
        <r>
          <rPr>
            <sz val="9"/>
            <color indexed="81"/>
            <rFont val="Tahoma"/>
            <family val="2"/>
          </rPr>
          <t xml:space="preserve">
Corresponde a la información en firme de cada vigencia fiscal.</t>
        </r>
      </text>
    </comment>
    <comment ref="HPQ7" authorId="0" shapeId="0" xr:uid="{4AA79BB2-FD77-4C83-A97E-890577FB48B3}">
      <text>
        <r>
          <rPr>
            <b/>
            <sz val="9"/>
            <color indexed="81"/>
            <rFont val="Tahoma"/>
            <family val="2"/>
          </rPr>
          <t>YULIED.PENARANDA:</t>
        </r>
        <r>
          <rPr>
            <sz val="9"/>
            <color indexed="81"/>
            <rFont val="Tahoma"/>
            <family val="2"/>
          </rPr>
          <t xml:space="preserve">
Corresponde a la información en firme de cada vigencia fiscal.</t>
        </r>
      </text>
    </comment>
    <comment ref="HPY7" authorId="0" shapeId="0" xr:uid="{B12FBDB5-206B-4512-9A65-1D9A173A1769}">
      <text>
        <r>
          <rPr>
            <b/>
            <sz val="9"/>
            <color indexed="81"/>
            <rFont val="Tahoma"/>
            <family val="2"/>
          </rPr>
          <t>YULIED.PENARANDA:</t>
        </r>
        <r>
          <rPr>
            <sz val="9"/>
            <color indexed="81"/>
            <rFont val="Tahoma"/>
            <family val="2"/>
          </rPr>
          <t xml:space="preserve">
Corresponde a la información en firme de cada vigencia fiscal.</t>
        </r>
      </text>
    </comment>
    <comment ref="HQG7" authorId="0" shapeId="0" xr:uid="{08FE19EA-5180-4739-954F-2D09400DE88A}">
      <text>
        <r>
          <rPr>
            <b/>
            <sz val="9"/>
            <color indexed="81"/>
            <rFont val="Tahoma"/>
            <family val="2"/>
          </rPr>
          <t>YULIED.PENARANDA:</t>
        </r>
        <r>
          <rPr>
            <sz val="9"/>
            <color indexed="81"/>
            <rFont val="Tahoma"/>
            <family val="2"/>
          </rPr>
          <t xml:space="preserve">
Corresponde a la información en firme de cada vigencia fiscal.</t>
        </r>
      </text>
    </comment>
    <comment ref="HQO7" authorId="0" shapeId="0" xr:uid="{929FE386-FE13-45BF-90B5-224356BC7270}">
      <text>
        <r>
          <rPr>
            <b/>
            <sz val="9"/>
            <color indexed="81"/>
            <rFont val="Tahoma"/>
            <family val="2"/>
          </rPr>
          <t>YULIED.PENARANDA:</t>
        </r>
        <r>
          <rPr>
            <sz val="9"/>
            <color indexed="81"/>
            <rFont val="Tahoma"/>
            <family val="2"/>
          </rPr>
          <t xml:space="preserve">
Corresponde a la información en firme de cada vigencia fiscal.</t>
        </r>
      </text>
    </comment>
    <comment ref="HQW7" authorId="0" shapeId="0" xr:uid="{08F36B1A-9D8D-476F-9D10-F244BF4183F7}">
      <text>
        <r>
          <rPr>
            <b/>
            <sz val="9"/>
            <color indexed="81"/>
            <rFont val="Tahoma"/>
            <family val="2"/>
          </rPr>
          <t>YULIED.PENARANDA:</t>
        </r>
        <r>
          <rPr>
            <sz val="9"/>
            <color indexed="81"/>
            <rFont val="Tahoma"/>
            <family val="2"/>
          </rPr>
          <t xml:space="preserve">
Corresponde a la información en firme de cada vigencia fiscal.</t>
        </r>
      </text>
    </comment>
    <comment ref="HRE7" authorId="0" shapeId="0" xr:uid="{81B9D396-5F78-4817-A9EE-41ED799E2C10}">
      <text>
        <r>
          <rPr>
            <b/>
            <sz val="9"/>
            <color indexed="81"/>
            <rFont val="Tahoma"/>
            <family val="2"/>
          </rPr>
          <t>YULIED.PENARANDA:</t>
        </r>
        <r>
          <rPr>
            <sz val="9"/>
            <color indexed="81"/>
            <rFont val="Tahoma"/>
            <family val="2"/>
          </rPr>
          <t xml:space="preserve">
Corresponde a la información en firme de cada vigencia fiscal.</t>
        </r>
      </text>
    </comment>
    <comment ref="HRM7" authorId="0" shapeId="0" xr:uid="{C045B64D-536E-46CB-A318-AB77578C07CB}">
      <text>
        <r>
          <rPr>
            <b/>
            <sz val="9"/>
            <color indexed="81"/>
            <rFont val="Tahoma"/>
            <family val="2"/>
          </rPr>
          <t>YULIED.PENARANDA:</t>
        </r>
        <r>
          <rPr>
            <sz val="9"/>
            <color indexed="81"/>
            <rFont val="Tahoma"/>
            <family val="2"/>
          </rPr>
          <t xml:space="preserve">
Corresponde a la información en firme de cada vigencia fiscal.</t>
        </r>
      </text>
    </comment>
    <comment ref="HRU7" authorId="0" shapeId="0" xr:uid="{F20C23F3-5ADD-4C64-ABFC-29F4DDBC74B5}">
      <text>
        <r>
          <rPr>
            <b/>
            <sz val="9"/>
            <color indexed="81"/>
            <rFont val="Tahoma"/>
            <family val="2"/>
          </rPr>
          <t>YULIED.PENARANDA:</t>
        </r>
        <r>
          <rPr>
            <sz val="9"/>
            <color indexed="81"/>
            <rFont val="Tahoma"/>
            <family val="2"/>
          </rPr>
          <t xml:space="preserve">
Corresponde a la información en firme de cada vigencia fiscal.</t>
        </r>
      </text>
    </comment>
    <comment ref="HSC7" authorId="0" shapeId="0" xr:uid="{691CCF2B-01D1-4D6E-B0F1-AEA2FA36F5E7}">
      <text>
        <r>
          <rPr>
            <b/>
            <sz val="9"/>
            <color indexed="81"/>
            <rFont val="Tahoma"/>
            <family val="2"/>
          </rPr>
          <t>YULIED.PENARANDA:</t>
        </r>
        <r>
          <rPr>
            <sz val="9"/>
            <color indexed="81"/>
            <rFont val="Tahoma"/>
            <family val="2"/>
          </rPr>
          <t xml:space="preserve">
Corresponde a la información en firme de cada vigencia fiscal.</t>
        </r>
      </text>
    </comment>
    <comment ref="HSK7" authorId="0" shapeId="0" xr:uid="{080DD6AA-4C98-4581-9BF7-12EAA96D49B0}">
      <text>
        <r>
          <rPr>
            <b/>
            <sz val="9"/>
            <color indexed="81"/>
            <rFont val="Tahoma"/>
            <family val="2"/>
          </rPr>
          <t>YULIED.PENARANDA:</t>
        </r>
        <r>
          <rPr>
            <sz val="9"/>
            <color indexed="81"/>
            <rFont val="Tahoma"/>
            <family val="2"/>
          </rPr>
          <t xml:space="preserve">
Corresponde a la información en firme de cada vigencia fiscal.</t>
        </r>
      </text>
    </comment>
    <comment ref="HSS7" authorId="0" shapeId="0" xr:uid="{487E3887-274E-4C7D-AFE1-E6EC5DB2905A}">
      <text>
        <r>
          <rPr>
            <b/>
            <sz val="9"/>
            <color indexed="81"/>
            <rFont val="Tahoma"/>
            <family val="2"/>
          </rPr>
          <t>YULIED.PENARANDA:</t>
        </r>
        <r>
          <rPr>
            <sz val="9"/>
            <color indexed="81"/>
            <rFont val="Tahoma"/>
            <family val="2"/>
          </rPr>
          <t xml:space="preserve">
Corresponde a la información en firme de cada vigencia fiscal.</t>
        </r>
      </text>
    </comment>
    <comment ref="HTA7" authorId="0" shapeId="0" xr:uid="{0B07E65C-D402-453C-A766-0A2398C9D5CD}">
      <text>
        <r>
          <rPr>
            <b/>
            <sz val="9"/>
            <color indexed="81"/>
            <rFont val="Tahoma"/>
            <family val="2"/>
          </rPr>
          <t>YULIED.PENARANDA:</t>
        </r>
        <r>
          <rPr>
            <sz val="9"/>
            <color indexed="81"/>
            <rFont val="Tahoma"/>
            <family val="2"/>
          </rPr>
          <t xml:space="preserve">
Corresponde a la información en firme de cada vigencia fiscal.</t>
        </r>
      </text>
    </comment>
    <comment ref="HTI7" authorId="0" shapeId="0" xr:uid="{B85C1DEF-6B01-4073-9841-EF5AAED1C511}">
      <text>
        <r>
          <rPr>
            <b/>
            <sz val="9"/>
            <color indexed="81"/>
            <rFont val="Tahoma"/>
            <family val="2"/>
          </rPr>
          <t>YULIED.PENARANDA:</t>
        </r>
        <r>
          <rPr>
            <sz val="9"/>
            <color indexed="81"/>
            <rFont val="Tahoma"/>
            <family val="2"/>
          </rPr>
          <t xml:space="preserve">
Corresponde a la información en firme de cada vigencia fiscal.</t>
        </r>
      </text>
    </comment>
    <comment ref="HTQ7" authorId="0" shapeId="0" xr:uid="{424C897D-DBC3-48D7-AB15-6FBAB3DB5539}">
      <text>
        <r>
          <rPr>
            <b/>
            <sz val="9"/>
            <color indexed="81"/>
            <rFont val="Tahoma"/>
            <family val="2"/>
          </rPr>
          <t>YULIED.PENARANDA:</t>
        </r>
        <r>
          <rPr>
            <sz val="9"/>
            <color indexed="81"/>
            <rFont val="Tahoma"/>
            <family val="2"/>
          </rPr>
          <t xml:space="preserve">
Corresponde a la información en firme de cada vigencia fiscal.</t>
        </r>
      </text>
    </comment>
    <comment ref="HTY7" authorId="0" shapeId="0" xr:uid="{2187DFFF-31E9-4D28-83FC-8D5675974970}">
      <text>
        <r>
          <rPr>
            <b/>
            <sz val="9"/>
            <color indexed="81"/>
            <rFont val="Tahoma"/>
            <family val="2"/>
          </rPr>
          <t>YULIED.PENARANDA:</t>
        </r>
        <r>
          <rPr>
            <sz val="9"/>
            <color indexed="81"/>
            <rFont val="Tahoma"/>
            <family val="2"/>
          </rPr>
          <t xml:space="preserve">
Corresponde a la información en firme de cada vigencia fiscal.</t>
        </r>
      </text>
    </comment>
    <comment ref="HUG7" authorId="0" shapeId="0" xr:uid="{DA6E7856-B840-4584-8BB9-A29E8DD7082E}">
      <text>
        <r>
          <rPr>
            <b/>
            <sz val="9"/>
            <color indexed="81"/>
            <rFont val="Tahoma"/>
            <family val="2"/>
          </rPr>
          <t>YULIED.PENARANDA:</t>
        </r>
        <r>
          <rPr>
            <sz val="9"/>
            <color indexed="81"/>
            <rFont val="Tahoma"/>
            <family val="2"/>
          </rPr>
          <t xml:space="preserve">
Corresponde a la información en firme de cada vigencia fiscal.</t>
        </r>
      </text>
    </comment>
    <comment ref="HUO7" authorId="0" shapeId="0" xr:uid="{EC9AD963-3DAD-40AA-8277-881939FABBCA}">
      <text>
        <r>
          <rPr>
            <b/>
            <sz val="9"/>
            <color indexed="81"/>
            <rFont val="Tahoma"/>
            <family val="2"/>
          </rPr>
          <t>YULIED.PENARANDA:</t>
        </r>
        <r>
          <rPr>
            <sz val="9"/>
            <color indexed="81"/>
            <rFont val="Tahoma"/>
            <family val="2"/>
          </rPr>
          <t xml:space="preserve">
Corresponde a la información en firme de cada vigencia fiscal.</t>
        </r>
      </text>
    </comment>
    <comment ref="HUW7" authorId="0" shapeId="0" xr:uid="{A0B583DC-614E-4A3B-91B7-CA012A5DAB36}">
      <text>
        <r>
          <rPr>
            <b/>
            <sz val="9"/>
            <color indexed="81"/>
            <rFont val="Tahoma"/>
            <family val="2"/>
          </rPr>
          <t>YULIED.PENARANDA:</t>
        </r>
        <r>
          <rPr>
            <sz val="9"/>
            <color indexed="81"/>
            <rFont val="Tahoma"/>
            <family val="2"/>
          </rPr>
          <t xml:space="preserve">
Corresponde a la información en firme de cada vigencia fiscal.</t>
        </r>
      </text>
    </comment>
    <comment ref="HVE7" authorId="0" shapeId="0" xr:uid="{7E93D13A-820F-4A39-8E23-DF532B695B79}">
      <text>
        <r>
          <rPr>
            <b/>
            <sz val="9"/>
            <color indexed="81"/>
            <rFont val="Tahoma"/>
            <family val="2"/>
          </rPr>
          <t>YULIED.PENARANDA:</t>
        </r>
        <r>
          <rPr>
            <sz val="9"/>
            <color indexed="81"/>
            <rFont val="Tahoma"/>
            <family val="2"/>
          </rPr>
          <t xml:space="preserve">
Corresponde a la información en firme de cada vigencia fiscal.</t>
        </r>
      </text>
    </comment>
    <comment ref="HVM7" authorId="0" shapeId="0" xr:uid="{6AC73E88-B0C3-4AFA-8F83-B08210CB05F0}">
      <text>
        <r>
          <rPr>
            <b/>
            <sz val="9"/>
            <color indexed="81"/>
            <rFont val="Tahoma"/>
            <family val="2"/>
          </rPr>
          <t>YULIED.PENARANDA:</t>
        </r>
        <r>
          <rPr>
            <sz val="9"/>
            <color indexed="81"/>
            <rFont val="Tahoma"/>
            <family val="2"/>
          </rPr>
          <t xml:space="preserve">
Corresponde a la información en firme de cada vigencia fiscal.</t>
        </r>
      </text>
    </comment>
    <comment ref="HVU7" authorId="0" shapeId="0" xr:uid="{12067B53-B001-4A86-B808-6C1EF5BFAD8C}">
      <text>
        <r>
          <rPr>
            <b/>
            <sz val="9"/>
            <color indexed="81"/>
            <rFont val="Tahoma"/>
            <family val="2"/>
          </rPr>
          <t>YULIED.PENARANDA:</t>
        </r>
        <r>
          <rPr>
            <sz val="9"/>
            <color indexed="81"/>
            <rFont val="Tahoma"/>
            <family val="2"/>
          </rPr>
          <t xml:space="preserve">
Corresponde a la información en firme de cada vigencia fiscal.</t>
        </r>
      </text>
    </comment>
    <comment ref="HWC7" authorId="0" shapeId="0" xr:uid="{C5CFDDEB-7E62-47A8-A20E-38F06774440C}">
      <text>
        <r>
          <rPr>
            <b/>
            <sz val="9"/>
            <color indexed="81"/>
            <rFont val="Tahoma"/>
            <family val="2"/>
          </rPr>
          <t>YULIED.PENARANDA:</t>
        </r>
        <r>
          <rPr>
            <sz val="9"/>
            <color indexed="81"/>
            <rFont val="Tahoma"/>
            <family val="2"/>
          </rPr>
          <t xml:space="preserve">
Corresponde a la información en firme de cada vigencia fiscal.</t>
        </r>
      </text>
    </comment>
    <comment ref="HWK7" authorId="0" shapeId="0" xr:uid="{414FB53D-E3DB-4FBA-AA4D-DDB34C0D1AF4}">
      <text>
        <r>
          <rPr>
            <b/>
            <sz val="9"/>
            <color indexed="81"/>
            <rFont val="Tahoma"/>
            <family val="2"/>
          </rPr>
          <t>YULIED.PENARANDA:</t>
        </r>
        <r>
          <rPr>
            <sz val="9"/>
            <color indexed="81"/>
            <rFont val="Tahoma"/>
            <family val="2"/>
          </rPr>
          <t xml:space="preserve">
Corresponde a la información en firme de cada vigencia fiscal.</t>
        </r>
      </text>
    </comment>
    <comment ref="HWS7" authorId="0" shapeId="0" xr:uid="{F654DBE5-61E4-4A24-AA74-A84A1A217F7B}">
      <text>
        <r>
          <rPr>
            <b/>
            <sz val="9"/>
            <color indexed="81"/>
            <rFont val="Tahoma"/>
            <family val="2"/>
          </rPr>
          <t>YULIED.PENARANDA:</t>
        </r>
        <r>
          <rPr>
            <sz val="9"/>
            <color indexed="81"/>
            <rFont val="Tahoma"/>
            <family val="2"/>
          </rPr>
          <t xml:space="preserve">
Corresponde a la información en firme de cada vigencia fiscal.</t>
        </r>
      </text>
    </comment>
    <comment ref="HXA7" authorId="0" shapeId="0" xr:uid="{F3207D9D-8A47-4110-A608-F526F1C910F5}">
      <text>
        <r>
          <rPr>
            <b/>
            <sz val="9"/>
            <color indexed="81"/>
            <rFont val="Tahoma"/>
            <family val="2"/>
          </rPr>
          <t>YULIED.PENARANDA:</t>
        </r>
        <r>
          <rPr>
            <sz val="9"/>
            <color indexed="81"/>
            <rFont val="Tahoma"/>
            <family val="2"/>
          </rPr>
          <t xml:space="preserve">
Corresponde a la información en firme de cada vigencia fiscal.</t>
        </r>
      </text>
    </comment>
    <comment ref="HXI7" authorId="0" shapeId="0" xr:uid="{3AB53F1B-5E14-4846-860B-F02A41AD67CA}">
      <text>
        <r>
          <rPr>
            <b/>
            <sz val="9"/>
            <color indexed="81"/>
            <rFont val="Tahoma"/>
            <family val="2"/>
          </rPr>
          <t>YULIED.PENARANDA:</t>
        </r>
        <r>
          <rPr>
            <sz val="9"/>
            <color indexed="81"/>
            <rFont val="Tahoma"/>
            <family val="2"/>
          </rPr>
          <t xml:space="preserve">
Corresponde a la información en firme de cada vigencia fiscal.</t>
        </r>
      </text>
    </comment>
    <comment ref="HXQ7" authorId="0" shapeId="0" xr:uid="{5DA33A8E-E40E-43B8-816F-D21C75119D70}">
      <text>
        <r>
          <rPr>
            <b/>
            <sz val="9"/>
            <color indexed="81"/>
            <rFont val="Tahoma"/>
            <family val="2"/>
          </rPr>
          <t>YULIED.PENARANDA:</t>
        </r>
        <r>
          <rPr>
            <sz val="9"/>
            <color indexed="81"/>
            <rFont val="Tahoma"/>
            <family val="2"/>
          </rPr>
          <t xml:space="preserve">
Corresponde a la información en firme de cada vigencia fiscal.</t>
        </r>
      </text>
    </comment>
    <comment ref="HXY7" authorId="0" shapeId="0" xr:uid="{00AC607C-C2DA-4079-AA90-091D9BFD2F89}">
      <text>
        <r>
          <rPr>
            <b/>
            <sz val="9"/>
            <color indexed="81"/>
            <rFont val="Tahoma"/>
            <family val="2"/>
          </rPr>
          <t>YULIED.PENARANDA:</t>
        </r>
        <r>
          <rPr>
            <sz val="9"/>
            <color indexed="81"/>
            <rFont val="Tahoma"/>
            <family val="2"/>
          </rPr>
          <t xml:space="preserve">
Corresponde a la información en firme de cada vigencia fiscal.</t>
        </r>
      </text>
    </comment>
    <comment ref="HYG7" authorId="0" shapeId="0" xr:uid="{A65FC3B1-70F2-4B20-8390-B36EC882D6C5}">
      <text>
        <r>
          <rPr>
            <b/>
            <sz val="9"/>
            <color indexed="81"/>
            <rFont val="Tahoma"/>
            <family val="2"/>
          </rPr>
          <t>YULIED.PENARANDA:</t>
        </r>
        <r>
          <rPr>
            <sz val="9"/>
            <color indexed="81"/>
            <rFont val="Tahoma"/>
            <family val="2"/>
          </rPr>
          <t xml:space="preserve">
Corresponde a la información en firme de cada vigencia fiscal.</t>
        </r>
      </text>
    </comment>
    <comment ref="HYO7" authorId="0" shapeId="0" xr:uid="{F5F453B4-F3D3-4BC3-BA44-82B79479CF6D}">
      <text>
        <r>
          <rPr>
            <b/>
            <sz val="9"/>
            <color indexed="81"/>
            <rFont val="Tahoma"/>
            <family val="2"/>
          </rPr>
          <t>YULIED.PENARANDA:</t>
        </r>
        <r>
          <rPr>
            <sz val="9"/>
            <color indexed="81"/>
            <rFont val="Tahoma"/>
            <family val="2"/>
          </rPr>
          <t xml:space="preserve">
Corresponde a la información en firme de cada vigencia fiscal.</t>
        </r>
      </text>
    </comment>
    <comment ref="HYW7" authorId="0" shapeId="0" xr:uid="{1A566F74-E8F4-4DB5-BB7D-841F6B70C6D4}">
      <text>
        <r>
          <rPr>
            <b/>
            <sz val="9"/>
            <color indexed="81"/>
            <rFont val="Tahoma"/>
            <family val="2"/>
          </rPr>
          <t>YULIED.PENARANDA:</t>
        </r>
        <r>
          <rPr>
            <sz val="9"/>
            <color indexed="81"/>
            <rFont val="Tahoma"/>
            <family val="2"/>
          </rPr>
          <t xml:space="preserve">
Corresponde a la información en firme de cada vigencia fiscal.</t>
        </r>
      </text>
    </comment>
    <comment ref="HZE7" authorId="0" shapeId="0" xr:uid="{7A48C530-48E6-4E43-8EE7-F971D91D4445}">
      <text>
        <r>
          <rPr>
            <b/>
            <sz val="9"/>
            <color indexed="81"/>
            <rFont val="Tahoma"/>
            <family val="2"/>
          </rPr>
          <t>YULIED.PENARANDA:</t>
        </r>
        <r>
          <rPr>
            <sz val="9"/>
            <color indexed="81"/>
            <rFont val="Tahoma"/>
            <family val="2"/>
          </rPr>
          <t xml:space="preserve">
Corresponde a la información en firme de cada vigencia fiscal.</t>
        </r>
      </text>
    </comment>
    <comment ref="HZM7" authorId="0" shapeId="0" xr:uid="{2B1F8BFC-CEFD-44EA-BE2A-BDE091F534C1}">
      <text>
        <r>
          <rPr>
            <b/>
            <sz val="9"/>
            <color indexed="81"/>
            <rFont val="Tahoma"/>
            <family val="2"/>
          </rPr>
          <t>YULIED.PENARANDA:</t>
        </r>
        <r>
          <rPr>
            <sz val="9"/>
            <color indexed="81"/>
            <rFont val="Tahoma"/>
            <family val="2"/>
          </rPr>
          <t xml:space="preserve">
Corresponde a la información en firme de cada vigencia fiscal.</t>
        </r>
      </text>
    </comment>
    <comment ref="HZU7" authorId="0" shapeId="0" xr:uid="{46CA7D3D-DF28-403F-9955-B4858C2442C9}">
      <text>
        <r>
          <rPr>
            <b/>
            <sz val="9"/>
            <color indexed="81"/>
            <rFont val="Tahoma"/>
            <family val="2"/>
          </rPr>
          <t>YULIED.PENARANDA:</t>
        </r>
        <r>
          <rPr>
            <sz val="9"/>
            <color indexed="81"/>
            <rFont val="Tahoma"/>
            <family val="2"/>
          </rPr>
          <t xml:space="preserve">
Corresponde a la información en firme de cada vigencia fiscal.</t>
        </r>
      </text>
    </comment>
    <comment ref="IAC7" authorId="0" shapeId="0" xr:uid="{2E817EF3-6BD1-43D3-823C-ADED5C34E21F}">
      <text>
        <r>
          <rPr>
            <b/>
            <sz val="9"/>
            <color indexed="81"/>
            <rFont val="Tahoma"/>
            <family val="2"/>
          </rPr>
          <t>YULIED.PENARANDA:</t>
        </r>
        <r>
          <rPr>
            <sz val="9"/>
            <color indexed="81"/>
            <rFont val="Tahoma"/>
            <family val="2"/>
          </rPr>
          <t xml:space="preserve">
Corresponde a la información en firme de cada vigencia fiscal.</t>
        </r>
      </text>
    </comment>
    <comment ref="IAK7" authorId="0" shapeId="0" xr:uid="{0FCC3D28-888B-41F6-A7EC-44FB8820BDF3}">
      <text>
        <r>
          <rPr>
            <b/>
            <sz val="9"/>
            <color indexed="81"/>
            <rFont val="Tahoma"/>
            <family val="2"/>
          </rPr>
          <t>YULIED.PENARANDA:</t>
        </r>
        <r>
          <rPr>
            <sz val="9"/>
            <color indexed="81"/>
            <rFont val="Tahoma"/>
            <family val="2"/>
          </rPr>
          <t xml:space="preserve">
Corresponde a la información en firme de cada vigencia fiscal.</t>
        </r>
      </text>
    </comment>
    <comment ref="IAS7" authorId="0" shapeId="0" xr:uid="{43BE8CBC-98E3-47FB-902D-16BFF11FBCA5}">
      <text>
        <r>
          <rPr>
            <b/>
            <sz val="9"/>
            <color indexed="81"/>
            <rFont val="Tahoma"/>
            <family val="2"/>
          </rPr>
          <t>YULIED.PENARANDA:</t>
        </r>
        <r>
          <rPr>
            <sz val="9"/>
            <color indexed="81"/>
            <rFont val="Tahoma"/>
            <family val="2"/>
          </rPr>
          <t xml:space="preserve">
Corresponde a la información en firme de cada vigencia fiscal.</t>
        </r>
      </text>
    </comment>
    <comment ref="IBA7" authorId="0" shapeId="0" xr:uid="{E6E95C40-0A1E-4C10-AA07-243EEA2A1CC7}">
      <text>
        <r>
          <rPr>
            <b/>
            <sz val="9"/>
            <color indexed="81"/>
            <rFont val="Tahoma"/>
            <family val="2"/>
          </rPr>
          <t>YULIED.PENARANDA:</t>
        </r>
        <r>
          <rPr>
            <sz val="9"/>
            <color indexed="81"/>
            <rFont val="Tahoma"/>
            <family val="2"/>
          </rPr>
          <t xml:space="preserve">
Corresponde a la información en firme de cada vigencia fiscal.</t>
        </r>
      </text>
    </comment>
    <comment ref="IBI7" authorId="0" shapeId="0" xr:uid="{DA8895A5-AE34-4BB8-85C4-8F0AA35DCEB9}">
      <text>
        <r>
          <rPr>
            <b/>
            <sz val="9"/>
            <color indexed="81"/>
            <rFont val="Tahoma"/>
            <family val="2"/>
          </rPr>
          <t>YULIED.PENARANDA:</t>
        </r>
        <r>
          <rPr>
            <sz val="9"/>
            <color indexed="81"/>
            <rFont val="Tahoma"/>
            <family val="2"/>
          </rPr>
          <t xml:space="preserve">
Corresponde a la información en firme de cada vigencia fiscal.</t>
        </r>
      </text>
    </comment>
    <comment ref="IBQ7" authorId="0" shapeId="0" xr:uid="{841B964C-819A-4931-A558-2ADF022A85E3}">
      <text>
        <r>
          <rPr>
            <b/>
            <sz val="9"/>
            <color indexed="81"/>
            <rFont val="Tahoma"/>
            <family val="2"/>
          </rPr>
          <t>YULIED.PENARANDA:</t>
        </r>
        <r>
          <rPr>
            <sz val="9"/>
            <color indexed="81"/>
            <rFont val="Tahoma"/>
            <family val="2"/>
          </rPr>
          <t xml:space="preserve">
Corresponde a la información en firme de cada vigencia fiscal.</t>
        </r>
      </text>
    </comment>
    <comment ref="IBY7" authorId="0" shapeId="0" xr:uid="{9237642A-4B3E-406C-87FE-A8BD654A3289}">
      <text>
        <r>
          <rPr>
            <b/>
            <sz val="9"/>
            <color indexed="81"/>
            <rFont val="Tahoma"/>
            <family val="2"/>
          </rPr>
          <t>YULIED.PENARANDA:</t>
        </r>
        <r>
          <rPr>
            <sz val="9"/>
            <color indexed="81"/>
            <rFont val="Tahoma"/>
            <family val="2"/>
          </rPr>
          <t xml:space="preserve">
Corresponde a la información en firme de cada vigencia fiscal.</t>
        </r>
      </text>
    </comment>
    <comment ref="ICG7" authorId="0" shapeId="0" xr:uid="{69545AF3-1651-45B6-9887-59D82733E838}">
      <text>
        <r>
          <rPr>
            <b/>
            <sz val="9"/>
            <color indexed="81"/>
            <rFont val="Tahoma"/>
            <family val="2"/>
          </rPr>
          <t>YULIED.PENARANDA:</t>
        </r>
        <r>
          <rPr>
            <sz val="9"/>
            <color indexed="81"/>
            <rFont val="Tahoma"/>
            <family val="2"/>
          </rPr>
          <t xml:space="preserve">
Corresponde a la información en firme de cada vigencia fiscal.</t>
        </r>
      </text>
    </comment>
    <comment ref="ICO7" authorId="0" shapeId="0" xr:uid="{68BD73A6-52BB-40EF-A80A-E57D25F72805}">
      <text>
        <r>
          <rPr>
            <b/>
            <sz val="9"/>
            <color indexed="81"/>
            <rFont val="Tahoma"/>
            <family val="2"/>
          </rPr>
          <t>YULIED.PENARANDA:</t>
        </r>
        <r>
          <rPr>
            <sz val="9"/>
            <color indexed="81"/>
            <rFont val="Tahoma"/>
            <family val="2"/>
          </rPr>
          <t xml:space="preserve">
Corresponde a la información en firme de cada vigencia fiscal.</t>
        </r>
      </text>
    </comment>
    <comment ref="ICW7" authorId="0" shapeId="0" xr:uid="{21549378-F31C-43D0-AEA5-3CE3B8161696}">
      <text>
        <r>
          <rPr>
            <b/>
            <sz val="9"/>
            <color indexed="81"/>
            <rFont val="Tahoma"/>
            <family val="2"/>
          </rPr>
          <t>YULIED.PENARANDA:</t>
        </r>
        <r>
          <rPr>
            <sz val="9"/>
            <color indexed="81"/>
            <rFont val="Tahoma"/>
            <family val="2"/>
          </rPr>
          <t xml:space="preserve">
Corresponde a la información en firme de cada vigencia fiscal.</t>
        </r>
      </text>
    </comment>
    <comment ref="IDE7" authorId="0" shapeId="0" xr:uid="{A11082E7-0679-490E-9385-28D30CBE12D9}">
      <text>
        <r>
          <rPr>
            <b/>
            <sz val="9"/>
            <color indexed="81"/>
            <rFont val="Tahoma"/>
            <family val="2"/>
          </rPr>
          <t>YULIED.PENARANDA:</t>
        </r>
        <r>
          <rPr>
            <sz val="9"/>
            <color indexed="81"/>
            <rFont val="Tahoma"/>
            <family val="2"/>
          </rPr>
          <t xml:space="preserve">
Corresponde a la información en firme de cada vigencia fiscal.</t>
        </r>
      </text>
    </comment>
    <comment ref="IDM7" authorId="0" shapeId="0" xr:uid="{8658B1A2-098A-400A-AC09-EBC244FB50DC}">
      <text>
        <r>
          <rPr>
            <b/>
            <sz val="9"/>
            <color indexed="81"/>
            <rFont val="Tahoma"/>
            <family val="2"/>
          </rPr>
          <t>YULIED.PENARANDA:</t>
        </r>
        <r>
          <rPr>
            <sz val="9"/>
            <color indexed="81"/>
            <rFont val="Tahoma"/>
            <family val="2"/>
          </rPr>
          <t xml:space="preserve">
Corresponde a la información en firme de cada vigencia fiscal.</t>
        </r>
      </text>
    </comment>
    <comment ref="IDU7" authorId="0" shapeId="0" xr:uid="{148413D0-A457-46B7-B262-0570F87D5E28}">
      <text>
        <r>
          <rPr>
            <b/>
            <sz val="9"/>
            <color indexed="81"/>
            <rFont val="Tahoma"/>
            <family val="2"/>
          </rPr>
          <t>YULIED.PENARANDA:</t>
        </r>
        <r>
          <rPr>
            <sz val="9"/>
            <color indexed="81"/>
            <rFont val="Tahoma"/>
            <family val="2"/>
          </rPr>
          <t xml:space="preserve">
Corresponde a la información en firme de cada vigencia fiscal.</t>
        </r>
      </text>
    </comment>
    <comment ref="IEC7" authorId="0" shapeId="0" xr:uid="{F75D49A8-3DB3-40EE-878C-E088FC5E466C}">
      <text>
        <r>
          <rPr>
            <b/>
            <sz val="9"/>
            <color indexed="81"/>
            <rFont val="Tahoma"/>
            <family val="2"/>
          </rPr>
          <t>YULIED.PENARANDA:</t>
        </r>
        <r>
          <rPr>
            <sz val="9"/>
            <color indexed="81"/>
            <rFont val="Tahoma"/>
            <family val="2"/>
          </rPr>
          <t xml:space="preserve">
Corresponde a la información en firme de cada vigencia fiscal.</t>
        </r>
      </text>
    </comment>
    <comment ref="IEK7" authorId="0" shapeId="0" xr:uid="{CD5195E6-B90B-4782-9FAE-8FDE31044D2F}">
      <text>
        <r>
          <rPr>
            <b/>
            <sz val="9"/>
            <color indexed="81"/>
            <rFont val="Tahoma"/>
            <family val="2"/>
          </rPr>
          <t>YULIED.PENARANDA:</t>
        </r>
        <r>
          <rPr>
            <sz val="9"/>
            <color indexed="81"/>
            <rFont val="Tahoma"/>
            <family val="2"/>
          </rPr>
          <t xml:space="preserve">
Corresponde a la información en firme de cada vigencia fiscal.</t>
        </r>
      </text>
    </comment>
    <comment ref="IES7" authorId="0" shapeId="0" xr:uid="{5067315F-FEAF-4C3C-B476-9D52BB8457F4}">
      <text>
        <r>
          <rPr>
            <b/>
            <sz val="9"/>
            <color indexed="81"/>
            <rFont val="Tahoma"/>
            <family val="2"/>
          </rPr>
          <t>YULIED.PENARANDA:</t>
        </r>
        <r>
          <rPr>
            <sz val="9"/>
            <color indexed="81"/>
            <rFont val="Tahoma"/>
            <family val="2"/>
          </rPr>
          <t xml:space="preserve">
Corresponde a la información en firme de cada vigencia fiscal.</t>
        </r>
      </text>
    </comment>
    <comment ref="IFA7" authorId="0" shapeId="0" xr:uid="{54264BEE-D558-4C0C-8174-E09C315C03B8}">
      <text>
        <r>
          <rPr>
            <b/>
            <sz val="9"/>
            <color indexed="81"/>
            <rFont val="Tahoma"/>
            <family val="2"/>
          </rPr>
          <t>YULIED.PENARANDA:</t>
        </r>
        <r>
          <rPr>
            <sz val="9"/>
            <color indexed="81"/>
            <rFont val="Tahoma"/>
            <family val="2"/>
          </rPr>
          <t xml:space="preserve">
Corresponde a la información en firme de cada vigencia fiscal.</t>
        </r>
      </text>
    </comment>
    <comment ref="IFI7" authorId="0" shapeId="0" xr:uid="{B62E7994-CA9E-4C08-BBF6-5D873CB3D035}">
      <text>
        <r>
          <rPr>
            <b/>
            <sz val="9"/>
            <color indexed="81"/>
            <rFont val="Tahoma"/>
            <family val="2"/>
          </rPr>
          <t>YULIED.PENARANDA:</t>
        </r>
        <r>
          <rPr>
            <sz val="9"/>
            <color indexed="81"/>
            <rFont val="Tahoma"/>
            <family val="2"/>
          </rPr>
          <t xml:space="preserve">
Corresponde a la información en firme de cada vigencia fiscal.</t>
        </r>
      </text>
    </comment>
    <comment ref="IFQ7" authorId="0" shapeId="0" xr:uid="{B1DABD3E-57DB-4EF4-9920-32B94F7AEC7C}">
      <text>
        <r>
          <rPr>
            <b/>
            <sz val="9"/>
            <color indexed="81"/>
            <rFont val="Tahoma"/>
            <family val="2"/>
          </rPr>
          <t>YULIED.PENARANDA:</t>
        </r>
        <r>
          <rPr>
            <sz val="9"/>
            <color indexed="81"/>
            <rFont val="Tahoma"/>
            <family val="2"/>
          </rPr>
          <t xml:space="preserve">
Corresponde a la información en firme de cada vigencia fiscal.</t>
        </r>
      </text>
    </comment>
    <comment ref="IFY7" authorId="0" shapeId="0" xr:uid="{B657CA6D-4028-4D73-B2FE-6A35456DBED2}">
      <text>
        <r>
          <rPr>
            <b/>
            <sz val="9"/>
            <color indexed="81"/>
            <rFont val="Tahoma"/>
            <family val="2"/>
          </rPr>
          <t>YULIED.PENARANDA:</t>
        </r>
        <r>
          <rPr>
            <sz val="9"/>
            <color indexed="81"/>
            <rFont val="Tahoma"/>
            <family val="2"/>
          </rPr>
          <t xml:space="preserve">
Corresponde a la información en firme de cada vigencia fiscal.</t>
        </r>
      </text>
    </comment>
    <comment ref="IGG7" authorId="0" shapeId="0" xr:uid="{5AD3BB22-FF7C-4F85-8117-8B850C87A3D2}">
      <text>
        <r>
          <rPr>
            <b/>
            <sz val="9"/>
            <color indexed="81"/>
            <rFont val="Tahoma"/>
            <family val="2"/>
          </rPr>
          <t>YULIED.PENARANDA:</t>
        </r>
        <r>
          <rPr>
            <sz val="9"/>
            <color indexed="81"/>
            <rFont val="Tahoma"/>
            <family val="2"/>
          </rPr>
          <t xml:space="preserve">
Corresponde a la información en firme de cada vigencia fiscal.</t>
        </r>
      </text>
    </comment>
    <comment ref="IGO7" authorId="0" shapeId="0" xr:uid="{3A9BCF26-88FC-420B-9D3D-9DC61E4C87CC}">
      <text>
        <r>
          <rPr>
            <b/>
            <sz val="9"/>
            <color indexed="81"/>
            <rFont val="Tahoma"/>
            <family val="2"/>
          </rPr>
          <t>YULIED.PENARANDA:</t>
        </r>
        <r>
          <rPr>
            <sz val="9"/>
            <color indexed="81"/>
            <rFont val="Tahoma"/>
            <family val="2"/>
          </rPr>
          <t xml:space="preserve">
Corresponde a la información en firme de cada vigencia fiscal.</t>
        </r>
      </text>
    </comment>
    <comment ref="IGW7" authorId="0" shapeId="0" xr:uid="{D5C4ABBE-FF90-4748-BF16-004B33D8D071}">
      <text>
        <r>
          <rPr>
            <b/>
            <sz val="9"/>
            <color indexed="81"/>
            <rFont val="Tahoma"/>
            <family val="2"/>
          </rPr>
          <t>YULIED.PENARANDA:</t>
        </r>
        <r>
          <rPr>
            <sz val="9"/>
            <color indexed="81"/>
            <rFont val="Tahoma"/>
            <family val="2"/>
          </rPr>
          <t xml:space="preserve">
Corresponde a la información en firme de cada vigencia fiscal.</t>
        </r>
      </text>
    </comment>
    <comment ref="IHE7" authorId="0" shapeId="0" xr:uid="{89257CAE-200B-4C31-995F-8E9F6785942B}">
      <text>
        <r>
          <rPr>
            <b/>
            <sz val="9"/>
            <color indexed="81"/>
            <rFont val="Tahoma"/>
            <family val="2"/>
          </rPr>
          <t>YULIED.PENARANDA:</t>
        </r>
        <r>
          <rPr>
            <sz val="9"/>
            <color indexed="81"/>
            <rFont val="Tahoma"/>
            <family val="2"/>
          </rPr>
          <t xml:space="preserve">
Corresponde a la información en firme de cada vigencia fiscal.</t>
        </r>
      </text>
    </comment>
    <comment ref="IHM7" authorId="0" shapeId="0" xr:uid="{B6FD8CBE-21E8-4699-B3CD-EDCD36D96D0A}">
      <text>
        <r>
          <rPr>
            <b/>
            <sz val="9"/>
            <color indexed="81"/>
            <rFont val="Tahoma"/>
            <family val="2"/>
          </rPr>
          <t>YULIED.PENARANDA:</t>
        </r>
        <r>
          <rPr>
            <sz val="9"/>
            <color indexed="81"/>
            <rFont val="Tahoma"/>
            <family val="2"/>
          </rPr>
          <t xml:space="preserve">
Corresponde a la información en firme de cada vigencia fiscal.</t>
        </r>
      </text>
    </comment>
    <comment ref="IHU7" authorId="0" shapeId="0" xr:uid="{FEEA3E3F-87E2-441C-9B2C-DE38B11BF75C}">
      <text>
        <r>
          <rPr>
            <b/>
            <sz val="9"/>
            <color indexed="81"/>
            <rFont val="Tahoma"/>
            <family val="2"/>
          </rPr>
          <t>YULIED.PENARANDA:</t>
        </r>
        <r>
          <rPr>
            <sz val="9"/>
            <color indexed="81"/>
            <rFont val="Tahoma"/>
            <family val="2"/>
          </rPr>
          <t xml:space="preserve">
Corresponde a la información en firme de cada vigencia fiscal.</t>
        </r>
      </text>
    </comment>
    <comment ref="IIC7" authorId="0" shapeId="0" xr:uid="{0A0FA5F1-53C9-4D22-B678-C0AE135F0AC4}">
      <text>
        <r>
          <rPr>
            <b/>
            <sz val="9"/>
            <color indexed="81"/>
            <rFont val="Tahoma"/>
            <family val="2"/>
          </rPr>
          <t>YULIED.PENARANDA:</t>
        </r>
        <r>
          <rPr>
            <sz val="9"/>
            <color indexed="81"/>
            <rFont val="Tahoma"/>
            <family val="2"/>
          </rPr>
          <t xml:space="preserve">
Corresponde a la información en firme de cada vigencia fiscal.</t>
        </r>
      </text>
    </comment>
    <comment ref="IIK7" authorId="0" shapeId="0" xr:uid="{766324E5-F427-4C54-9AB9-CFC8FA66CA9E}">
      <text>
        <r>
          <rPr>
            <b/>
            <sz val="9"/>
            <color indexed="81"/>
            <rFont val="Tahoma"/>
            <family val="2"/>
          </rPr>
          <t>YULIED.PENARANDA:</t>
        </r>
        <r>
          <rPr>
            <sz val="9"/>
            <color indexed="81"/>
            <rFont val="Tahoma"/>
            <family val="2"/>
          </rPr>
          <t xml:space="preserve">
Corresponde a la información en firme de cada vigencia fiscal.</t>
        </r>
      </text>
    </comment>
    <comment ref="IIS7" authorId="0" shapeId="0" xr:uid="{2CAA41E7-97F4-4644-9189-3B2FD8082FEE}">
      <text>
        <r>
          <rPr>
            <b/>
            <sz val="9"/>
            <color indexed="81"/>
            <rFont val="Tahoma"/>
            <family val="2"/>
          </rPr>
          <t>YULIED.PENARANDA:</t>
        </r>
        <r>
          <rPr>
            <sz val="9"/>
            <color indexed="81"/>
            <rFont val="Tahoma"/>
            <family val="2"/>
          </rPr>
          <t xml:space="preserve">
Corresponde a la información en firme de cada vigencia fiscal.</t>
        </r>
      </text>
    </comment>
    <comment ref="IJA7" authorId="0" shapeId="0" xr:uid="{BFFF7F40-B666-4737-95C2-A91E3212F9BC}">
      <text>
        <r>
          <rPr>
            <b/>
            <sz val="9"/>
            <color indexed="81"/>
            <rFont val="Tahoma"/>
            <family val="2"/>
          </rPr>
          <t>YULIED.PENARANDA:</t>
        </r>
        <r>
          <rPr>
            <sz val="9"/>
            <color indexed="81"/>
            <rFont val="Tahoma"/>
            <family val="2"/>
          </rPr>
          <t xml:space="preserve">
Corresponde a la información en firme de cada vigencia fiscal.</t>
        </r>
      </text>
    </comment>
    <comment ref="IJI7" authorId="0" shapeId="0" xr:uid="{E7AF8A5E-02E0-4A8B-BF8D-D2E6C5E4C9C7}">
      <text>
        <r>
          <rPr>
            <b/>
            <sz val="9"/>
            <color indexed="81"/>
            <rFont val="Tahoma"/>
            <family val="2"/>
          </rPr>
          <t>YULIED.PENARANDA:</t>
        </r>
        <r>
          <rPr>
            <sz val="9"/>
            <color indexed="81"/>
            <rFont val="Tahoma"/>
            <family val="2"/>
          </rPr>
          <t xml:space="preserve">
Corresponde a la información en firme de cada vigencia fiscal.</t>
        </r>
      </text>
    </comment>
    <comment ref="IJQ7" authorId="0" shapeId="0" xr:uid="{6D09059E-B872-441C-85EB-CEB6325D9005}">
      <text>
        <r>
          <rPr>
            <b/>
            <sz val="9"/>
            <color indexed="81"/>
            <rFont val="Tahoma"/>
            <family val="2"/>
          </rPr>
          <t>YULIED.PENARANDA:</t>
        </r>
        <r>
          <rPr>
            <sz val="9"/>
            <color indexed="81"/>
            <rFont val="Tahoma"/>
            <family val="2"/>
          </rPr>
          <t xml:space="preserve">
Corresponde a la información en firme de cada vigencia fiscal.</t>
        </r>
      </text>
    </comment>
    <comment ref="IJY7" authorId="0" shapeId="0" xr:uid="{BBAC98D8-40DF-491D-A73F-C61546D8AA49}">
      <text>
        <r>
          <rPr>
            <b/>
            <sz val="9"/>
            <color indexed="81"/>
            <rFont val="Tahoma"/>
            <family val="2"/>
          </rPr>
          <t>YULIED.PENARANDA:</t>
        </r>
        <r>
          <rPr>
            <sz val="9"/>
            <color indexed="81"/>
            <rFont val="Tahoma"/>
            <family val="2"/>
          </rPr>
          <t xml:space="preserve">
Corresponde a la información en firme de cada vigencia fiscal.</t>
        </r>
      </text>
    </comment>
    <comment ref="IKG7" authorId="0" shapeId="0" xr:uid="{31B7126B-4CED-4B8A-9D4E-61EF63826B14}">
      <text>
        <r>
          <rPr>
            <b/>
            <sz val="9"/>
            <color indexed="81"/>
            <rFont val="Tahoma"/>
            <family val="2"/>
          </rPr>
          <t>YULIED.PENARANDA:</t>
        </r>
        <r>
          <rPr>
            <sz val="9"/>
            <color indexed="81"/>
            <rFont val="Tahoma"/>
            <family val="2"/>
          </rPr>
          <t xml:space="preserve">
Corresponde a la información en firme de cada vigencia fiscal.</t>
        </r>
      </text>
    </comment>
    <comment ref="IKO7" authorId="0" shapeId="0" xr:uid="{346B8AB0-665D-4DD8-B8F0-E6833A38EBBD}">
      <text>
        <r>
          <rPr>
            <b/>
            <sz val="9"/>
            <color indexed="81"/>
            <rFont val="Tahoma"/>
            <family val="2"/>
          </rPr>
          <t>YULIED.PENARANDA:</t>
        </r>
        <r>
          <rPr>
            <sz val="9"/>
            <color indexed="81"/>
            <rFont val="Tahoma"/>
            <family val="2"/>
          </rPr>
          <t xml:space="preserve">
Corresponde a la información en firme de cada vigencia fiscal.</t>
        </r>
      </text>
    </comment>
    <comment ref="IKW7" authorId="0" shapeId="0" xr:uid="{C83FC2AF-B39F-4DF7-A53B-9293DBB2B8C7}">
      <text>
        <r>
          <rPr>
            <b/>
            <sz val="9"/>
            <color indexed="81"/>
            <rFont val="Tahoma"/>
            <family val="2"/>
          </rPr>
          <t>YULIED.PENARANDA:</t>
        </r>
        <r>
          <rPr>
            <sz val="9"/>
            <color indexed="81"/>
            <rFont val="Tahoma"/>
            <family val="2"/>
          </rPr>
          <t xml:space="preserve">
Corresponde a la información en firme de cada vigencia fiscal.</t>
        </r>
      </text>
    </comment>
    <comment ref="ILE7" authorId="0" shapeId="0" xr:uid="{98932EFB-BB39-4B1C-8E77-6EB3B4AEE83B}">
      <text>
        <r>
          <rPr>
            <b/>
            <sz val="9"/>
            <color indexed="81"/>
            <rFont val="Tahoma"/>
            <family val="2"/>
          </rPr>
          <t>YULIED.PENARANDA:</t>
        </r>
        <r>
          <rPr>
            <sz val="9"/>
            <color indexed="81"/>
            <rFont val="Tahoma"/>
            <family val="2"/>
          </rPr>
          <t xml:space="preserve">
Corresponde a la información en firme de cada vigencia fiscal.</t>
        </r>
      </text>
    </comment>
    <comment ref="ILM7" authorId="0" shapeId="0" xr:uid="{F147D12A-924F-449B-95FB-9378A7F60C70}">
      <text>
        <r>
          <rPr>
            <b/>
            <sz val="9"/>
            <color indexed="81"/>
            <rFont val="Tahoma"/>
            <family val="2"/>
          </rPr>
          <t>YULIED.PENARANDA:</t>
        </r>
        <r>
          <rPr>
            <sz val="9"/>
            <color indexed="81"/>
            <rFont val="Tahoma"/>
            <family val="2"/>
          </rPr>
          <t xml:space="preserve">
Corresponde a la información en firme de cada vigencia fiscal.</t>
        </r>
      </text>
    </comment>
    <comment ref="ILU7" authorId="0" shapeId="0" xr:uid="{02CAD37D-0B40-4DBA-B280-9C764663F6D2}">
      <text>
        <r>
          <rPr>
            <b/>
            <sz val="9"/>
            <color indexed="81"/>
            <rFont val="Tahoma"/>
            <family val="2"/>
          </rPr>
          <t>YULIED.PENARANDA:</t>
        </r>
        <r>
          <rPr>
            <sz val="9"/>
            <color indexed="81"/>
            <rFont val="Tahoma"/>
            <family val="2"/>
          </rPr>
          <t xml:space="preserve">
Corresponde a la información en firme de cada vigencia fiscal.</t>
        </r>
      </text>
    </comment>
    <comment ref="IMC7" authorId="0" shapeId="0" xr:uid="{9832FB4D-36A9-47A1-A641-490F1B296F97}">
      <text>
        <r>
          <rPr>
            <b/>
            <sz val="9"/>
            <color indexed="81"/>
            <rFont val="Tahoma"/>
            <family val="2"/>
          </rPr>
          <t>YULIED.PENARANDA:</t>
        </r>
        <r>
          <rPr>
            <sz val="9"/>
            <color indexed="81"/>
            <rFont val="Tahoma"/>
            <family val="2"/>
          </rPr>
          <t xml:space="preserve">
Corresponde a la información en firme de cada vigencia fiscal.</t>
        </r>
      </text>
    </comment>
    <comment ref="IMK7" authorId="0" shapeId="0" xr:uid="{87E2EEED-D4E7-4739-939D-2D8E622302B5}">
      <text>
        <r>
          <rPr>
            <b/>
            <sz val="9"/>
            <color indexed="81"/>
            <rFont val="Tahoma"/>
            <family val="2"/>
          </rPr>
          <t>YULIED.PENARANDA:</t>
        </r>
        <r>
          <rPr>
            <sz val="9"/>
            <color indexed="81"/>
            <rFont val="Tahoma"/>
            <family val="2"/>
          </rPr>
          <t xml:space="preserve">
Corresponde a la información en firme de cada vigencia fiscal.</t>
        </r>
      </text>
    </comment>
    <comment ref="IMS7" authorId="0" shapeId="0" xr:uid="{E80FF92E-F0E0-416B-A45E-755CAFEDA088}">
      <text>
        <r>
          <rPr>
            <b/>
            <sz val="9"/>
            <color indexed="81"/>
            <rFont val="Tahoma"/>
            <family val="2"/>
          </rPr>
          <t>YULIED.PENARANDA:</t>
        </r>
        <r>
          <rPr>
            <sz val="9"/>
            <color indexed="81"/>
            <rFont val="Tahoma"/>
            <family val="2"/>
          </rPr>
          <t xml:space="preserve">
Corresponde a la información en firme de cada vigencia fiscal.</t>
        </r>
      </text>
    </comment>
    <comment ref="INA7" authorId="0" shapeId="0" xr:uid="{183D3CB8-8BCF-4C60-A2BC-98AD4E2B4154}">
      <text>
        <r>
          <rPr>
            <b/>
            <sz val="9"/>
            <color indexed="81"/>
            <rFont val="Tahoma"/>
            <family val="2"/>
          </rPr>
          <t>YULIED.PENARANDA:</t>
        </r>
        <r>
          <rPr>
            <sz val="9"/>
            <color indexed="81"/>
            <rFont val="Tahoma"/>
            <family val="2"/>
          </rPr>
          <t xml:space="preserve">
Corresponde a la información en firme de cada vigencia fiscal.</t>
        </r>
      </text>
    </comment>
    <comment ref="INI7" authorId="0" shapeId="0" xr:uid="{D64E442C-08AB-4B65-ADED-78BE19DCC6C7}">
      <text>
        <r>
          <rPr>
            <b/>
            <sz val="9"/>
            <color indexed="81"/>
            <rFont val="Tahoma"/>
            <family val="2"/>
          </rPr>
          <t>YULIED.PENARANDA:</t>
        </r>
        <r>
          <rPr>
            <sz val="9"/>
            <color indexed="81"/>
            <rFont val="Tahoma"/>
            <family val="2"/>
          </rPr>
          <t xml:space="preserve">
Corresponde a la información en firme de cada vigencia fiscal.</t>
        </r>
      </text>
    </comment>
    <comment ref="INQ7" authorId="0" shapeId="0" xr:uid="{B9FF0198-AD50-4462-8A0F-87E905110A0E}">
      <text>
        <r>
          <rPr>
            <b/>
            <sz val="9"/>
            <color indexed="81"/>
            <rFont val="Tahoma"/>
            <family val="2"/>
          </rPr>
          <t>YULIED.PENARANDA:</t>
        </r>
        <r>
          <rPr>
            <sz val="9"/>
            <color indexed="81"/>
            <rFont val="Tahoma"/>
            <family val="2"/>
          </rPr>
          <t xml:space="preserve">
Corresponde a la información en firme de cada vigencia fiscal.</t>
        </r>
      </text>
    </comment>
    <comment ref="INY7" authorId="0" shapeId="0" xr:uid="{CF7E2A6B-18B3-47C8-A2B8-BE7E11B25D19}">
      <text>
        <r>
          <rPr>
            <b/>
            <sz val="9"/>
            <color indexed="81"/>
            <rFont val="Tahoma"/>
            <family val="2"/>
          </rPr>
          <t>YULIED.PENARANDA:</t>
        </r>
        <r>
          <rPr>
            <sz val="9"/>
            <color indexed="81"/>
            <rFont val="Tahoma"/>
            <family val="2"/>
          </rPr>
          <t xml:space="preserve">
Corresponde a la información en firme de cada vigencia fiscal.</t>
        </r>
      </text>
    </comment>
    <comment ref="IOG7" authorId="0" shapeId="0" xr:uid="{74C455D0-2725-420F-8FBF-985AF9335607}">
      <text>
        <r>
          <rPr>
            <b/>
            <sz val="9"/>
            <color indexed="81"/>
            <rFont val="Tahoma"/>
            <family val="2"/>
          </rPr>
          <t>YULIED.PENARANDA:</t>
        </r>
        <r>
          <rPr>
            <sz val="9"/>
            <color indexed="81"/>
            <rFont val="Tahoma"/>
            <family val="2"/>
          </rPr>
          <t xml:space="preserve">
Corresponde a la información en firme de cada vigencia fiscal.</t>
        </r>
      </text>
    </comment>
    <comment ref="IOO7" authorId="0" shapeId="0" xr:uid="{5269011F-FB79-491C-A27F-730FED82FA62}">
      <text>
        <r>
          <rPr>
            <b/>
            <sz val="9"/>
            <color indexed="81"/>
            <rFont val="Tahoma"/>
            <family val="2"/>
          </rPr>
          <t>YULIED.PENARANDA:</t>
        </r>
        <r>
          <rPr>
            <sz val="9"/>
            <color indexed="81"/>
            <rFont val="Tahoma"/>
            <family val="2"/>
          </rPr>
          <t xml:space="preserve">
Corresponde a la información en firme de cada vigencia fiscal.</t>
        </r>
      </text>
    </comment>
    <comment ref="IOW7" authorId="0" shapeId="0" xr:uid="{F0A099BA-1BD4-481B-8D4E-FF928BF0A012}">
      <text>
        <r>
          <rPr>
            <b/>
            <sz val="9"/>
            <color indexed="81"/>
            <rFont val="Tahoma"/>
            <family val="2"/>
          </rPr>
          <t>YULIED.PENARANDA:</t>
        </r>
        <r>
          <rPr>
            <sz val="9"/>
            <color indexed="81"/>
            <rFont val="Tahoma"/>
            <family val="2"/>
          </rPr>
          <t xml:space="preserve">
Corresponde a la información en firme de cada vigencia fiscal.</t>
        </r>
      </text>
    </comment>
    <comment ref="IPE7" authorId="0" shapeId="0" xr:uid="{F356B7A8-40D1-4D01-90D7-1947BD94FDDD}">
      <text>
        <r>
          <rPr>
            <b/>
            <sz val="9"/>
            <color indexed="81"/>
            <rFont val="Tahoma"/>
            <family val="2"/>
          </rPr>
          <t>YULIED.PENARANDA:</t>
        </r>
        <r>
          <rPr>
            <sz val="9"/>
            <color indexed="81"/>
            <rFont val="Tahoma"/>
            <family val="2"/>
          </rPr>
          <t xml:space="preserve">
Corresponde a la información en firme de cada vigencia fiscal.</t>
        </r>
      </text>
    </comment>
    <comment ref="IPM7" authorId="0" shapeId="0" xr:uid="{2F5343EC-99F1-449E-9D9E-FC95DDCB622D}">
      <text>
        <r>
          <rPr>
            <b/>
            <sz val="9"/>
            <color indexed="81"/>
            <rFont val="Tahoma"/>
            <family val="2"/>
          </rPr>
          <t>YULIED.PENARANDA:</t>
        </r>
        <r>
          <rPr>
            <sz val="9"/>
            <color indexed="81"/>
            <rFont val="Tahoma"/>
            <family val="2"/>
          </rPr>
          <t xml:space="preserve">
Corresponde a la información en firme de cada vigencia fiscal.</t>
        </r>
      </text>
    </comment>
    <comment ref="IPU7" authorId="0" shapeId="0" xr:uid="{405C1D08-565D-496A-935F-9323DC128CC3}">
      <text>
        <r>
          <rPr>
            <b/>
            <sz val="9"/>
            <color indexed="81"/>
            <rFont val="Tahoma"/>
            <family val="2"/>
          </rPr>
          <t>YULIED.PENARANDA:</t>
        </r>
        <r>
          <rPr>
            <sz val="9"/>
            <color indexed="81"/>
            <rFont val="Tahoma"/>
            <family val="2"/>
          </rPr>
          <t xml:space="preserve">
Corresponde a la información en firme de cada vigencia fiscal.</t>
        </r>
      </text>
    </comment>
    <comment ref="IQC7" authorId="0" shapeId="0" xr:uid="{96B7949F-2151-4216-9E1B-40A68D6CE629}">
      <text>
        <r>
          <rPr>
            <b/>
            <sz val="9"/>
            <color indexed="81"/>
            <rFont val="Tahoma"/>
            <family val="2"/>
          </rPr>
          <t>YULIED.PENARANDA:</t>
        </r>
        <r>
          <rPr>
            <sz val="9"/>
            <color indexed="81"/>
            <rFont val="Tahoma"/>
            <family val="2"/>
          </rPr>
          <t xml:space="preserve">
Corresponde a la información en firme de cada vigencia fiscal.</t>
        </r>
      </text>
    </comment>
    <comment ref="IQK7" authorId="0" shapeId="0" xr:uid="{353E55B5-4D99-4853-8047-2762302728A7}">
      <text>
        <r>
          <rPr>
            <b/>
            <sz val="9"/>
            <color indexed="81"/>
            <rFont val="Tahoma"/>
            <family val="2"/>
          </rPr>
          <t>YULIED.PENARANDA:</t>
        </r>
        <r>
          <rPr>
            <sz val="9"/>
            <color indexed="81"/>
            <rFont val="Tahoma"/>
            <family val="2"/>
          </rPr>
          <t xml:space="preserve">
Corresponde a la información en firme de cada vigencia fiscal.</t>
        </r>
      </text>
    </comment>
    <comment ref="IQS7" authorId="0" shapeId="0" xr:uid="{ED579977-4D82-4850-A87B-66F26A287BAF}">
      <text>
        <r>
          <rPr>
            <b/>
            <sz val="9"/>
            <color indexed="81"/>
            <rFont val="Tahoma"/>
            <family val="2"/>
          </rPr>
          <t>YULIED.PENARANDA:</t>
        </r>
        <r>
          <rPr>
            <sz val="9"/>
            <color indexed="81"/>
            <rFont val="Tahoma"/>
            <family val="2"/>
          </rPr>
          <t xml:space="preserve">
Corresponde a la información en firme de cada vigencia fiscal.</t>
        </r>
      </text>
    </comment>
    <comment ref="IRA7" authorId="0" shapeId="0" xr:uid="{5F0CEA56-F522-4AEB-A726-44F950D7EBB5}">
      <text>
        <r>
          <rPr>
            <b/>
            <sz val="9"/>
            <color indexed="81"/>
            <rFont val="Tahoma"/>
            <family val="2"/>
          </rPr>
          <t>YULIED.PENARANDA:</t>
        </r>
        <r>
          <rPr>
            <sz val="9"/>
            <color indexed="81"/>
            <rFont val="Tahoma"/>
            <family val="2"/>
          </rPr>
          <t xml:space="preserve">
Corresponde a la información en firme de cada vigencia fiscal.</t>
        </r>
      </text>
    </comment>
    <comment ref="IRI7" authorId="0" shapeId="0" xr:uid="{7DC0465A-0439-4FB6-B082-9CC9EB1099EC}">
      <text>
        <r>
          <rPr>
            <b/>
            <sz val="9"/>
            <color indexed="81"/>
            <rFont val="Tahoma"/>
            <family val="2"/>
          </rPr>
          <t>YULIED.PENARANDA:</t>
        </r>
        <r>
          <rPr>
            <sz val="9"/>
            <color indexed="81"/>
            <rFont val="Tahoma"/>
            <family val="2"/>
          </rPr>
          <t xml:space="preserve">
Corresponde a la información en firme de cada vigencia fiscal.</t>
        </r>
      </text>
    </comment>
    <comment ref="IRQ7" authorId="0" shapeId="0" xr:uid="{0C8BB5DF-9866-489B-9690-13DD21BB5AA9}">
      <text>
        <r>
          <rPr>
            <b/>
            <sz val="9"/>
            <color indexed="81"/>
            <rFont val="Tahoma"/>
            <family val="2"/>
          </rPr>
          <t>YULIED.PENARANDA:</t>
        </r>
        <r>
          <rPr>
            <sz val="9"/>
            <color indexed="81"/>
            <rFont val="Tahoma"/>
            <family val="2"/>
          </rPr>
          <t xml:space="preserve">
Corresponde a la información en firme de cada vigencia fiscal.</t>
        </r>
      </text>
    </comment>
    <comment ref="IRY7" authorId="0" shapeId="0" xr:uid="{5BD05DB6-A290-4DD1-9D9E-72E582ECE3A5}">
      <text>
        <r>
          <rPr>
            <b/>
            <sz val="9"/>
            <color indexed="81"/>
            <rFont val="Tahoma"/>
            <family val="2"/>
          </rPr>
          <t>YULIED.PENARANDA:</t>
        </r>
        <r>
          <rPr>
            <sz val="9"/>
            <color indexed="81"/>
            <rFont val="Tahoma"/>
            <family val="2"/>
          </rPr>
          <t xml:space="preserve">
Corresponde a la información en firme de cada vigencia fiscal.</t>
        </r>
      </text>
    </comment>
    <comment ref="ISG7" authorId="0" shapeId="0" xr:uid="{7A2F000C-E871-4AA5-88FB-8A8A7535F50E}">
      <text>
        <r>
          <rPr>
            <b/>
            <sz val="9"/>
            <color indexed="81"/>
            <rFont val="Tahoma"/>
            <family val="2"/>
          </rPr>
          <t>YULIED.PENARANDA:</t>
        </r>
        <r>
          <rPr>
            <sz val="9"/>
            <color indexed="81"/>
            <rFont val="Tahoma"/>
            <family val="2"/>
          </rPr>
          <t xml:space="preserve">
Corresponde a la información en firme de cada vigencia fiscal.</t>
        </r>
      </text>
    </comment>
    <comment ref="ISO7" authorId="0" shapeId="0" xr:uid="{A7498AB0-C7D3-46F4-8794-1D8BAF62C1D6}">
      <text>
        <r>
          <rPr>
            <b/>
            <sz val="9"/>
            <color indexed="81"/>
            <rFont val="Tahoma"/>
            <family val="2"/>
          </rPr>
          <t>YULIED.PENARANDA:</t>
        </r>
        <r>
          <rPr>
            <sz val="9"/>
            <color indexed="81"/>
            <rFont val="Tahoma"/>
            <family val="2"/>
          </rPr>
          <t xml:space="preserve">
Corresponde a la información en firme de cada vigencia fiscal.</t>
        </r>
      </text>
    </comment>
    <comment ref="ISW7" authorId="0" shapeId="0" xr:uid="{6D5DA418-E7B2-4B62-B790-1470F534AB30}">
      <text>
        <r>
          <rPr>
            <b/>
            <sz val="9"/>
            <color indexed="81"/>
            <rFont val="Tahoma"/>
            <family val="2"/>
          </rPr>
          <t>YULIED.PENARANDA:</t>
        </r>
        <r>
          <rPr>
            <sz val="9"/>
            <color indexed="81"/>
            <rFont val="Tahoma"/>
            <family val="2"/>
          </rPr>
          <t xml:space="preserve">
Corresponde a la información en firme de cada vigencia fiscal.</t>
        </r>
      </text>
    </comment>
    <comment ref="ITE7" authorId="0" shapeId="0" xr:uid="{AF0F9E20-EA94-4DF6-B68E-C1CDF80C5612}">
      <text>
        <r>
          <rPr>
            <b/>
            <sz val="9"/>
            <color indexed="81"/>
            <rFont val="Tahoma"/>
            <family val="2"/>
          </rPr>
          <t>YULIED.PENARANDA:</t>
        </r>
        <r>
          <rPr>
            <sz val="9"/>
            <color indexed="81"/>
            <rFont val="Tahoma"/>
            <family val="2"/>
          </rPr>
          <t xml:space="preserve">
Corresponde a la información en firme de cada vigencia fiscal.</t>
        </r>
      </text>
    </comment>
    <comment ref="ITM7" authorId="0" shapeId="0" xr:uid="{19384BE7-92DB-4FFA-BB93-96636C712646}">
      <text>
        <r>
          <rPr>
            <b/>
            <sz val="9"/>
            <color indexed="81"/>
            <rFont val="Tahoma"/>
            <family val="2"/>
          </rPr>
          <t>YULIED.PENARANDA:</t>
        </r>
        <r>
          <rPr>
            <sz val="9"/>
            <color indexed="81"/>
            <rFont val="Tahoma"/>
            <family val="2"/>
          </rPr>
          <t xml:space="preserve">
Corresponde a la información en firme de cada vigencia fiscal.</t>
        </r>
      </text>
    </comment>
    <comment ref="ITU7" authorId="0" shapeId="0" xr:uid="{AF4A59F0-E3CF-4681-93F4-2086CA881A33}">
      <text>
        <r>
          <rPr>
            <b/>
            <sz val="9"/>
            <color indexed="81"/>
            <rFont val="Tahoma"/>
            <family val="2"/>
          </rPr>
          <t>YULIED.PENARANDA:</t>
        </r>
        <r>
          <rPr>
            <sz val="9"/>
            <color indexed="81"/>
            <rFont val="Tahoma"/>
            <family val="2"/>
          </rPr>
          <t xml:space="preserve">
Corresponde a la información en firme de cada vigencia fiscal.</t>
        </r>
      </text>
    </comment>
    <comment ref="IUC7" authorId="0" shapeId="0" xr:uid="{A38317AC-BC03-49D0-8821-54E097CFCF7C}">
      <text>
        <r>
          <rPr>
            <b/>
            <sz val="9"/>
            <color indexed="81"/>
            <rFont val="Tahoma"/>
            <family val="2"/>
          </rPr>
          <t>YULIED.PENARANDA:</t>
        </r>
        <r>
          <rPr>
            <sz val="9"/>
            <color indexed="81"/>
            <rFont val="Tahoma"/>
            <family val="2"/>
          </rPr>
          <t xml:space="preserve">
Corresponde a la información en firme de cada vigencia fiscal.</t>
        </r>
      </text>
    </comment>
    <comment ref="IUK7" authorId="0" shapeId="0" xr:uid="{C3E8B7BF-FEBA-49CA-BBB4-C52D1EDD232D}">
      <text>
        <r>
          <rPr>
            <b/>
            <sz val="9"/>
            <color indexed="81"/>
            <rFont val="Tahoma"/>
            <family val="2"/>
          </rPr>
          <t>YULIED.PENARANDA:</t>
        </r>
        <r>
          <rPr>
            <sz val="9"/>
            <color indexed="81"/>
            <rFont val="Tahoma"/>
            <family val="2"/>
          </rPr>
          <t xml:space="preserve">
Corresponde a la información en firme de cada vigencia fiscal.</t>
        </r>
      </text>
    </comment>
    <comment ref="IUS7" authorId="0" shapeId="0" xr:uid="{4FB98A26-38D1-46D1-8755-79B5F0FB8FBB}">
      <text>
        <r>
          <rPr>
            <b/>
            <sz val="9"/>
            <color indexed="81"/>
            <rFont val="Tahoma"/>
            <family val="2"/>
          </rPr>
          <t>YULIED.PENARANDA:</t>
        </r>
        <r>
          <rPr>
            <sz val="9"/>
            <color indexed="81"/>
            <rFont val="Tahoma"/>
            <family val="2"/>
          </rPr>
          <t xml:space="preserve">
Corresponde a la información en firme de cada vigencia fiscal.</t>
        </r>
      </text>
    </comment>
    <comment ref="IVA7" authorId="0" shapeId="0" xr:uid="{95F868BF-FD7F-4AD2-BE4A-79268414D6A2}">
      <text>
        <r>
          <rPr>
            <b/>
            <sz val="9"/>
            <color indexed="81"/>
            <rFont val="Tahoma"/>
            <family val="2"/>
          </rPr>
          <t>YULIED.PENARANDA:</t>
        </r>
        <r>
          <rPr>
            <sz val="9"/>
            <color indexed="81"/>
            <rFont val="Tahoma"/>
            <family val="2"/>
          </rPr>
          <t xml:space="preserve">
Corresponde a la información en firme de cada vigencia fiscal.</t>
        </r>
      </text>
    </comment>
    <comment ref="IVI7" authorId="0" shapeId="0" xr:uid="{80577895-B65E-49A2-9AB3-A7B44DE9F188}">
      <text>
        <r>
          <rPr>
            <b/>
            <sz val="9"/>
            <color indexed="81"/>
            <rFont val="Tahoma"/>
            <family val="2"/>
          </rPr>
          <t>YULIED.PENARANDA:</t>
        </r>
        <r>
          <rPr>
            <sz val="9"/>
            <color indexed="81"/>
            <rFont val="Tahoma"/>
            <family val="2"/>
          </rPr>
          <t xml:space="preserve">
Corresponde a la información en firme de cada vigencia fiscal.</t>
        </r>
      </text>
    </comment>
    <comment ref="IVQ7" authorId="0" shapeId="0" xr:uid="{80A70A68-6F35-47D0-B6F6-84DC56980A9E}">
      <text>
        <r>
          <rPr>
            <b/>
            <sz val="9"/>
            <color indexed="81"/>
            <rFont val="Tahoma"/>
            <family val="2"/>
          </rPr>
          <t>YULIED.PENARANDA:</t>
        </r>
        <r>
          <rPr>
            <sz val="9"/>
            <color indexed="81"/>
            <rFont val="Tahoma"/>
            <family val="2"/>
          </rPr>
          <t xml:space="preserve">
Corresponde a la información en firme de cada vigencia fiscal.</t>
        </r>
      </text>
    </comment>
    <comment ref="IVY7" authorId="0" shapeId="0" xr:uid="{AB553659-FB69-4E80-B8DA-531276EE88D3}">
      <text>
        <r>
          <rPr>
            <b/>
            <sz val="9"/>
            <color indexed="81"/>
            <rFont val="Tahoma"/>
            <family val="2"/>
          </rPr>
          <t>YULIED.PENARANDA:</t>
        </r>
        <r>
          <rPr>
            <sz val="9"/>
            <color indexed="81"/>
            <rFont val="Tahoma"/>
            <family val="2"/>
          </rPr>
          <t xml:space="preserve">
Corresponde a la información en firme de cada vigencia fiscal.</t>
        </r>
      </text>
    </comment>
    <comment ref="IWG7" authorId="0" shapeId="0" xr:uid="{005BC58E-70D9-4904-A353-95ECC03AF3F0}">
      <text>
        <r>
          <rPr>
            <b/>
            <sz val="9"/>
            <color indexed="81"/>
            <rFont val="Tahoma"/>
            <family val="2"/>
          </rPr>
          <t>YULIED.PENARANDA:</t>
        </r>
        <r>
          <rPr>
            <sz val="9"/>
            <color indexed="81"/>
            <rFont val="Tahoma"/>
            <family val="2"/>
          </rPr>
          <t xml:space="preserve">
Corresponde a la información en firme de cada vigencia fiscal.</t>
        </r>
      </text>
    </comment>
    <comment ref="IWO7" authorId="0" shapeId="0" xr:uid="{8C5619BB-32AD-4DB5-BAEA-D6CE4A69DDCF}">
      <text>
        <r>
          <rPr>
            <b/>
            <sz val="9"/>
            <color indexed="81"/>
            <rFont val="Tahoma"/>
            <family val="2"/>
          </rPr>
          <t>YULIED.PENARANDA:</t>
        </r>
        <r>
          <rPr>
            <sz val="9"/>
            <color indexed="81"/>
            <rFont val="Tahoma"/>
            <family val="2"/>
          </rPr>
          <t xml:space="preserve">
Corresponde a la información en firme de cada vigencia fiscal.</t>
        </r>
      </text>
    </comment>
    <comment ref="IWW7" authorId="0" shapeId="0" xr:uid="{2534AD2E-6300-47A7-B962-395E7FF0FCCB}">
      <text>
        <r>
          <rPr>
            <b/>
            <sz val="9"/>
            <color indexed="81"/>
            <rFont val="Tahoma"/>
            <family val="2"/>
          </rPr>
          <t>YULIED.PENARANDA:</t>
        </r>
        <r>
          <rPr>
            <sz val="9"/>
            <color indexed="81"/>
            <rFont val="Tahoma"/>
            <family val="2"/>
          </rPr>
          <t xml:space="preserve">
Corresponde a la información en firme de cada vigencia fiscal.</t>
        </r>
      </text>
    </comment>
    <comment ref="IXE7" authorId="0" shapeId="0" xr:uid="{31348997-6F3B-445A-B26F-9683DAD19B08}">
      <text>
        <r>
          <rPr>
            <b/>
            <sz val="9"/>
            <color indexed="81"/>
            <rFont val="Tahoma"/>
            <family val="2"/>
          </rPr>
          <t>YULIED.PENARANDA:</t>
        </r>
        <r>
          <rPr>
            <sz val="9"/>
            <color indexed="81"/>
            <rFont val="Tahoma"/>
            <family val="2"/>
          </rPr>
          <t xml:space="preserve">
Corresponde a la información en firme de cada vigencia fiscal.</t>
        </r>
      </text>
    </comment>
    <comment ref="IXM7" authorId="0" shapeId="0" xr:uid="{F1D1111E-9E6E-4D0B-A5A2-C22463A293D1}">
      <text>
        <r>
          <rPr>
            <b/>
            <sz val="9"/>
            <color indexed="81"/>
            <rFont val="Tahoma"/>
            <family val="2"/>
          </rPr>
          <t>YULIED.PENARANDA:</t>
        </r>
        <r>
          <rPr>
            <sz val="9"/>
            <color indexed="81"/>
            <rFont val="Tahoma"/>
            <family val="2"/>
          </rPr>
          <t xml:space="preserve">
Corresponde a la información en firme de cada vigencia fiscal.</t>
        </r>
      </text>
    </comment>
    <comment ref="IXU7" authorId="0" shapeId="0" xr:uid="{406CED37-B35C-47AF-B30F-763B2C30B49A}">
      <text>
        <r>
          <rPr>
            <b/>
            <sz val="9"/>
            <color indexed="81"/>
            <rFont val="Tahoma"/>
            <family val="2"/>
          </rPr>
          <t>YULIED.PENARANDA:</t>
        </r>
        <r>
          <rPr>
            <sz val="9"/>
            <color indexed="81"/>
            <rFont val="Tahoma"/>
            <family val="2"/>
          </rPr>
          <t xml:space="preserve">
Corresponde a la información en firme de cada vigencia fiscal.</t>
        </r>
      </text>
    </comment>
    <comment ref="IYC7" authorId="0" shapeId="0" xr:uid="{1BC91005-208A-4917-A599-86F467923FB7}">
      <text>
        <r>
          <rPr>
            <b/>
            <sz val="9"/>
            <color indexed="81"/>
            <rFont val="Tahoma"/>
            <family val="2"/>
          </rPr>
          <t>YULIED.PENARANDA:</t>
        </r>
        <r>
          <rPr>
            <sz val="9"/>
            <color indexed="81"/>
            <rFont val="Tahoma"/>
            <family val="2"/>
          </rPr>
          <t xml:space="preserve">
Corresponde a la información en firme de cada vigencia fiscal.</t>
        </r>
      </text>
    </comment>
    <comment ref="IYK7" authorId="0" shapeId="0" xr:uid="{DDBA054E-974E-4EFD-A71B-85DD6B476E44}">
      <text>
        <r>
          <rPr>
            <b/>
            <sz val="9"/>
            <color indexed="81"/>
            <rFont val="Tahoma"/>
            <family val="2"/>
          </rPr>
          <t>YULIED.PENARANDA:</t>
        </r>
        <r>
          <rPr>
            <sz val="9"/>
            <color indexed="81"/>
            <rFont val="Tahoma"/>
            <family val="2"/>
          </rPr>
          <t xml:space="preserve">
Corresponde a la información en firme de cada vigencia fiscal.</t>
        </r>
      </text>
    </comment>
    <comment ref="IYS7" authorId="0" shapeId="0" xr:uid="{A800AAD8-8C51-479B-BD50-76692D9C0A9E}">
      <text>
        <r>
          <rPr>
            <b/>
            <sz val="9"/>
            <color indexed="81"/>
            <rFont val="Tahoma"/>
            <family val="2"/>
          </rPr>
          <t>YULIED.PENARANDA:</t>
        </r>
        <r>
          <rPr>
            <sz val="9"/>
            <color indexed="81"/>
            <rFont val="Tahoma"/>
            <family val="2"/>
          </rPr>
          <t xml:space="preserve">
Corresponde a la información en firme de cada vigencia fiscal.</t>
        </r>
      </text>
    </comment>
    <comment ref="IZA7" authorId="0" shapeId="0" xr:uid="{7CA10A5E-0280-4C7A-B8E2-15C608120018}">
      <text>
        <r>
          <rPr>
            <b/>
            <sz val="9"/>
            <color indexed="81"/>
            <rFont val="Tahoma"/>
            <family val="2"/>
          </rPr>
          <t>YULIED.PENARANDA:</t>
        </r>
        <r>
          <rPr>
            <sz val="9"/>
            <color indexed="81"/>
            <rFont val="Tahoma"/>
            <family val="2"/>
          </rPr>
          <t xml:space="preserve">
Corresponde a la información en firme de cada vigencia fiscal.</t>
        </r>
      </text>
    </comment>
    <comment ref="IZI7" authorId="0" shapeId="0" xr:uid="{BBBAB585-9D41-4465-BF45-7516D2CA711E}">
      <text>
        <r>
          <rPr>
            <b/>
            <sz val="9"/>
            <color indexed="81"/>
            <rFont val="Tahoma"/>
            <family val="2"/>
          </rPr>
          <t>YULIED.PENARANDA:</t>
        </r>
        <r>
          <rPr>
            <sz val="9"/>
            <color indexed="81"/>
            <rFont val="Tahoma"/>
            <family val="2"/>
          </rPr>
          <t xml:space="preserve">
Corresponde a la información en firme de cada vigencia fiscal.</t>
        </r>
      </text>
    </comment>
    <comment ref="IZQ7" authorId="0" shapeId="0" xr:uid="{70E292F5-110A-41A8-B602-FF5F291B6C90}">
      <text>
        <r>
          <rPr>
            <b/>
            <sz val="9"/>
            <color indexed="81"/>
            <rFont val="Tahoma"/>
            <family val="2"/>
          </rPr>
          <t>YULIED.PENARANDA:</t>
        </r>
        <r>
          <rPr>
            <sz val="9"/>
            <color indexed="81"/>
            <rFont val="Tahoma"/>
            <family val="2"/>
          </rPr>
          <t xml:space="preserve">
Corresponde a la información en firme de cada vigencia fiscal.</t>
        </r>
      </text>
    </comment>
    <comment ref="IZY7" authorId="0" shapeId="0" xr:uid="{69FA517A-C131-4B46-A637-03AC257C698C}">
      <text>
        <r>
          <rPr>
            <b/>
            <sz val="9"/>
            <color indexed="81"/>
            <rFont val="Tahoma"/>
            <family val="2"/>
          </rPr>
          <t>YULIED.PENARANDA:</t>
        </r>
        <r>
          <rPr>
            <sz val="9"/>
            <color indexed="81"/>
            <rFont val="Tahoma"/>
            <family val="2"/>
          </rPr>
          <t xml:space="preserve">
Corresponde a la información en firme de cada vigencia fiscal.</t>
        </r>
      </text>
    </comment>
    <comment ref="JAG7" authorId="0" shapeId="0" xr:uid="{7B6D66EE-B474-4970-9148-2670C8FEF484}">
      <text>
        <r>
          <rPr>
            <b/>
            <sz val="9"/>
            <color indexed="81"/>
            <rFont val="Tahoma"/>
            <family val="2"/>
          </rPr>
          <t>YULIED.PENARANDA:</t>
        </r>
        <r>
          <rPr>
            <sz val="9"/>
            <color indexed="81"/>
            <rFont val="Tahoma"/>
            <family val="2"/>
          </rPr>
          <t xml:space="preserve">
Corresponde a la información en firme de cada vigencia fiscal.</t>
        </r>
      </text>
    </comment>
    <comment ref="JAO7" authorId="0" shapeId="0" xr:uid="{F4C20BEE-E320-449E-9BFC-4C72A3FBF13B}">
      <text>
        <r>
          <rPr>
            <b/>
            <sz val="9"/>
            <color indexed="81"/>
            <rFont val="Tahoma"/>
            <family val="2"/>
          </rPr>
          <t>YULIED.PENARANDA:</t>
        </r>
        <r>
          <rPr>
            <sz val="9"/>
            <color indexed="81"/>
            <rFont val="Tahoma"/>
            <family val="2"/>
          </rPr>
          <t xml:space="preserve">
Corresponde a la información en firme de cada vigencia fiscal.</t>
        </r>
      </text>
    </comment>
    <comment ref="JAW7" authorId="0" shapeId="0" xr:uid="{CFA89038-A830-403D-8712-E1624747634B}">
      <text>
        <r>
          <rPr>
            <b/>
            <sz val="9"/>
            <color indexed="81"/>
            <rFont val="Tahoma"/>
            <family val="2"/>
          </rPr>
          <t>YULIED.PENARANDA:</t>
        </r>
        <r>
          <rPr>
            <sz val="9"/>
            <color indexed="81"/>
            <rFont val="Tahoma"/>
            <family val="2"/>
          </rPr>
          <t xml:space="preserve">
Corresponde a la información en firme de cada vigencia fiscal.</t>
        </r>
      </text>
    </comment>
    <comment ref="JBE7" authorId="0" shapeId="0" xr:uid="{B7C2819C-8BAE-4081-B159-4FCE4179446D}">
      <text>
        <r>
          <rPr>
            <b/>
            <sz val="9"/>
            <color indexed="81"/>
            <rFont val="Tahoma"/>
            <family val="2"/>
          </rPr>
          <t>YULIED.PENARANDA:</t>
        </r>
        <r>
          <rPr>
            <sz val="9"/>
            <color indexed="81"/>
            <rFont val="Tahoma"/>
            <family val="2"/>
          </rPr>
          <t xml:space="preserve">
Corresponde a la información en firme de cada vigencia fiscal.</t>
        </r>
      </text>
    </comment>
    <comment ref="JBM7" authorId="0" shapeId="0" xr:uid="{5122D54D-CE90-4BFA-B5C1-C0D662134579}">
      <text>
        <r>
          <rPr>
            <b/>
            <sz val="9"/>
            <color indexed="81"/>
            <rFont val="Tahoma"/>
            <family val="2"/>
          </rPr>
          <t>YULIED.PENARANDA:</t>
        </r>
        <r>
          <rPr>
            <sz val="9"/>
            <color indexed="81"/>
            <rFont val="Tahoma"/>
            <family val="2"/>
          </rPr>
          <t xml:space="preserve">
Corresponde a la información en firme de cada vigencia fiscal.</t>
        </r>
      </text>
    </comment>
    <comment ref="JBU7" authorId="0" shapeId="0" xr:uid="{B5AE739E-5941-46F5-BCB7-8C497CDFE342}">
      <text>
        <r>
          <rPr>
            <b/>
            <sz val="9"/>
            <color indexed="81"/>
            <rFont val="Tahoma"/>
            <family val="2"/>
          </rPr>
          <t>YULIED.PENARANDA:</t>
        </r>
        <r>
          <rPr>
            <sz val="9"/>
            <color indexed="81"/>
            <rFont val="Tahoma"/>
            <family val="2"/>
          </rPr>
          <t xml:space="preserve">
Corresponde a la información en firme de cada vigencia fiscal.</t>
        </r>
      </text>
    </comment>
    <comment ref="JCC7" authorId="0" shapeId="0" xr:uid="{6F94AC9E-7297-4C11-9632-7860597256CD}">
      <text>
        <r>
          <rPr>
            <b/>
            <sz val="9"/>
            <color indexed="81"/>
            <rFont val="Tahoma"/>
            <family val="2"/>
          </rPr>
          <t>YULIED.PENARANDA:</t>
        </r>
        <r>
          <rPr>
            <sz val="9"/>
            <color indexed="81"/>
            <rFont val="Tahoma"/>
            <family val="2"/>
          </rPr>
          <t xml:space="preserve">
Corresponde a la información en firme de cada vigencia fiscal.</t>
        </r>
      </text>
    </comment>
    <comment ref="JCK7" authorId="0" shapeId="0" xr:uid="{21A992D1-BB8E-4EDE-AD54-E832D9816C64}">
      <text>
        <r>
          <rPr>
            <b/>
            <sz val="9"/>
            <color indexed="81"/>
            <rFont val="Tahoma"/>
            <family val="2"/>
          </rPr>
          <t>YULIED.PENARANDA:</t>
        </r>
        <r>
          <rPr>
            <sz val="9"/>
            <color indexed="81"/>
            <rFont val="Tahoma"/>
            <family val="2"/>
          </rPr>
          <t xml:space="preserve">
Corresponde a la información en firme de cada vigencia fiscal.</t>
        </r>
      </text>
    </comment>
    <comment ref="JCS7" authorId="0" shapeId="0" xr:uid="{47DA624E-E2B2-445B-A4E1-135B54E648CE}">
      <text>
        <r>
          <rPr>
            <b/>
            <sz val="9"/>
            <color indexed="81"/>
            <rFont val="Tahoma"/>
            <family val="2"/>
          </rPr>
          <t>YULIED.PENARANDA:</t>
        </r>
        <r>
          <rPr>
            <sz val="9"/>
            <color indexed="81"/>
            <rFont val="Tahoma"/>
            <family val="2"/>
          </rPr>
          <t xml:space="preserve">
Corresponde a la información en firme de cada vigencia fiscal.</t>
        </r>
      </text>
    </comment>
    <comment ref="JDA7" authorId="0" shapeId="0" xr:uid="{BBAFE831-4F42-485E-A3A2-01E2397CBA92}">
      <text>
        <r>
          <rPr>
            <b/>
            <sz val="9"/>
            <color indexed="81"/>
            <rFont val="Tahoma"/>
            <family val="2"/>
          </rPr>
          <t>YULIED.PENARANDA:</t>
        </r>
        <r>
          <rPr>
            <sz val="9"/>
            <color indexed="81"/>
            <rFont val="Tahoma"/>
            <family val="2"/>
          </rPr>
          <t xml:space="preserve">
Corresponde a la información en firme de cada vigencia fiscal.</t>
        </r>
      </text>
    </comment>
    <comment ref="JDI7" authorId="0" shapeId="0" xr:uid="{AA665900-AEE0-427C-B198-B1E25A8293D4}">
      <text>
        <r>
          <rPr>
            <b/>
            <sz val="9"/>
            <color indexed="81"/>
            <rFont val="Tahoma"/>
            <family val="2"/>
          </rPr>
          <t>YULIED.PENARANDA:</t>
        </r>
        <r>
          <rPr>
            <sz val="9"/>
            <color indexed="81"/>
            <rFont val="Tahoma"/>
            <family val="2"/>
          </rPr>
          <t xml:space="preserve">
Corresponde a la información en firme de cada vigencia fiscal.</t>
        </r>
      </text>
    </comment>
    <comment ref="JDQ7" authorId="0" shapeId="0" xr:uid="{3030A681-8C33-4DFB-8516-263F5270DAD5}">
      <text>
        <r>
          <rPr>
            <b/>
            <sz val="9"/>
            <color indexed="81"/>
            <rFont val="Tahoma"/>
            <family val="2"/>
          </rPr>
          <t>YULIED.PENARANDA:</t>
        </r>
        <r>
          <rPr>
            <sz val="9"/>
            <color indexed="81"/>
            <rFont val="Tahoma"/>
            <family val="2"/>
          </rPr>
          <t xml:space="preserve">
Corresponde a la información en firme de cada vigencia fiscal.</t>
        </r>
      </text>
    </comment>
    <comment ref="JDY7" authorId="0" shapeId="0" xr:uid="{D0CDB72C-8C17-43EA-8E00-DFC5D048C390}">
      <text>
        <r>
          <rPr>
            <b/>
            <sz val="9"/>
            <color indexed="81"/>
            <rFont val="Tahoma"/>
            <family val="2"/>
          </rPr>
          <t>YULIED.PENARANDA:</t>
        </r>
        <r>
          <rPr>
            <sz val="9"/>
            <color indexed="81"/>
            <rFont val="Tahoma"/>
            <family val="2"/>
          </rPr>
          <t xml:space="preserve">
Corresponde a la información en firme de cada vigencia fiscal.</t>
        </r>
      </text>
    </comment>
    <comment ref="JEG7" authorId="0" shapeId="0" xr:uid="{5A9682E1-706A-4928-9BBA-52A64E7D0718}">
      <text>
        <r>
          <rPr>
            <b/>
            <sz val="9"/>
            <color indexed="81"/>
            <rFont val="Tahoma"/>
            <family val="2"/>
          </rPr>
          <t>YULIED.PENARANDA:</t>
        </r>
        <r>
          <rPr>
            <sz val="9"/>
            <color indexed="81"/>
            <rFont val="Tahoma"/>
            <family val="2"/>
          </rPr>
          <t xml:space="preserve">
Corresponde a la información en firme de cada vigencia fiscal.</t>
        </r>
      </text>
    </comment>
    <comment ref="JEO7" authorId="0" shapeId="0" xr:uid="{BBCDF742-2DDD-49E8-A8E3-8639E8B58101}">
      <text>
        <r>
          <rPr>
            <b/>
            <sz val="9"/>
            <color indexed="81"/>
            <rFont val="Tahoma"/>
            <family val="2"/>
          </rPr>
          <t>YULIED.PENARANDA:</t>
        </r>
        <r>
          <rPr>
            <sz val="9"/>
            <color indexed="81"/>
            <rFont val="Tahoma"/>
            <family val="2"/>
          </rPr>
          <t xml:space="preserve">
Corresponde a la información en firme de cada vigencia fiscal.</t>
        </r>
      </text>
    </comment>
    <comment ref="JEW7" authorId="0" shapeId="0" xr:uid="{21A7A100-2482-4E76-9941-DB2BFDD9E7DC}">
      <text>
        <r>
          <rPr>
            <b/>
            <sz val="9"/>
            <color indexed="81"/>
            <rFont val="Tahoma"/>
            <family val="2"/>
          </rPr>
          <t>YULIED.PENARANDA:</t>
        </r>
        <r>
          <rPr>
            <sz val="9"/>
            <color indexed="81"/>
            <rFont val="Tahoma"/>
            <family val="2"/>
          </rPr>
          <t xml:space="preserve">
Corresponde a la información en firme de cada vigencia fiscal.</t>
        </r>
      </text>
    </comment>
    <comment ref="JFE7" authorId="0" shapeId="0" xr:uid="{2050D607-0A11-485B-8390-2D18AAE53DB9}">
      <text>
        <r>
          <rPr>
            <b/>
            <sz val="9"/>
            <color indexed="81"/>
            <rFont val="Tahoma"/>
            <family val="2"/>
          </rPr>
          <t>YULIED.PENARANDA:</t>
        </r>
        <r>
          <rPr>
            <sz val="9"/>
            <color indexed="81"/>
            <rFont val="Tahoma"/>
            <family val="2"/>
          </rPr>
          <t xml:space="preserve">
Corresponde a la información en firme de cada vigencia fiscal.</t>
        </r>
      </text>
    </comment>
    <comment ref="JFM7" authorId="0" shapeId="0" xr:uid="{00B8D92E-BDD9-4540-9EE6-9B8EC85D8B58}">
      <text>
        <r>
          <rPr>
            <b/>
            <sz val="9"/>
            <color indexed="81"/>
            <rFont val="Tahoma"/>
            <family val="2"/>
          </rPr>
          <t>YULIED.PENARANDA:</t>
        </r>
        <r>
          <rPr>
            <sz val="9"/>
            <color indexed="81"/>
            <rFont val="Tahoma"/>
            <family val="2"/>
          </rPr>
          <t xml:space="preserve">
Corresponde a la información en firme de cada vigencia fiscal.</t>
        </r>
      </text>
    </comment>
    <comment ref="JFU7" authorId="0" shapeId="0" xr:uid="{5FF5B628-F906-484C-8007-C5A13E7629A1}">
      <text>
        <r>
          <rPr>
            <b/>
            <sz val="9"/>
            <color indexed="81"/>
            <rFont val="Tahoma"/>
            <family val="2"/>
          </rPr>
          <t>YULIED.PENARANDA:</t>
        </r>
        <r>
          <rPr>
            <sz val="9"/>
            <color indexed="81"/>
            <rFont val="Tahoma"/>
            <family val="2"/>
          </rPr>
          <t xml:space="preserve">
Corresponde a la información en firme de cada vigencia fiscal.</t>
        </r>
      </text>
    </comment>
    <comment ref="JGC7" authorId="0" shapeId="0" xr:uid="{E2DFC498-C520-4B41-B79E-9C3BBEE9FC4C}">
      <text>
        <r>
          <rPr>
            <b/>
            <sz val="9"/>
            <color indexed="81"/>
            <rFont val="Tahoma"/>
            <family val="2"/>
          </rPr>
          <t>YULIED.PENARANDA:</t>
        </r>
        <r>
          <rPr>
            <sz val="9"/>
            <color indexed="81"/>
            <rFont val="Tahoma"/>
            <family val="2"/>
          </rPr>
          <t xml:space="preserve">
Corresponde a la información en firme de cada vigencia fiscal.</t>
        </r>
      </text>
    </comment>
    <comment ref="JGK7" authorId="0" shapeId="0" xr:uid="{847E43E7-F7F4-4CBA-9ACD-DCDD03FD933F}">
      <text>
        <r>
          <rPr>
            <b/>
            <sz val="9"/>
            <color indexed="81"/>
            <rFont val="Tahoma"/>
            <family val="2"/>
          </rPr>
          <t>YULIED.PENARANDA:</t>
        </r>
        <r>
          <rPr>
            <sz val="9"/>
            <color indexed="81"/>
            <rFont val="Tahoma"/>
            <family val="2"/>
          </rPr>
          <t xml:space="preserve">
Corresponde a la información en firme de cada vigencia fiscal.</t>
        </r>
      </text>
    </comment>
    <comment ref="JGS7" authorId="0" shapeId="0" xr:uid="{6680CC92-A843-44B4-A084-D775412C589C}">
      <text>
        <r>
          <rPr>
            <b/>
            <sz val="9"/>
            <color indexed="81"/>
            <rFont val="Tahoma"/>
            <family val="2"/>
          </rPr>
          <t>YULIED.PENARANDA:</t>
        </r>
        <r>
          <rPr>
            <sz val="9"/>
            <color indexed="81"/>
            <rFont val="Tahoma"/>
            <family val="2"/>
          </rPr>
          <t xml:space="preserve">
Corresponde a la información en firme de cada vigencia fiscal.</t>
        </r>
      </text>
    </comment>
    <comment ref="JHA7" authorId="0" shapeId="0" xr:uid="{93D1DE68-E2E4-41AF-920F-E75BF47C88E7}">
      <text>
        <r>
          <rPr>
            <b/>
            <sz val="9"/>
            <color indexed="81"/>
            <rFont val="Tahoma"/>
            <family val="2"/>
          </rPr>
          <t>YULIED.PENARANDA:</t>
        </r>
        <r>
          <rPr>
            <sz val="9"/>
            <color indexed="81"/>
            <rFont val="Tahoma"/>
            <family val="2"/>
          </rPr>
          <t xml:space="preserve">
Corresponde a la información en firme de cada vigencia fiscal.</t>
        </r>
      </text>
    </comment>
    <comment ref="JHI7" authorId="0" shapeId="0" xr:uid="{C653EDF1-F489-4BA0-89E6-A99619F5C106}">
      <text>
        <r>
          <rPr>
            <b/>
            <sz val="9"/>
            <color indexed="81"/>
            <rFont val="Tahoma"/>
            <family val="2"/>
          </rPr>
          <t>YULIED.PENARANDA:</t>
        </r>
        <r>
          <rPr>
            <sz val="9"/>
            <color indexed="81"/>
            <rFont val="Tahoma"/>
            <family val="2"/>
          </rPr>
          <t xml:space="preserve">
Corresponde a la información en firme de cada vigencia fiscal.</t>
        </r>
      </text>
    </comment>
    <comment ref="JHQ7" authorId="0" shapeId="0" xr:uid="{0E6CD116-D169-41C7-B9EE-4874FEBC8A9C}">
      <text>
        <r>
          <rPr>
            <b/>
            <sz val="9"/>
            <color indexed="81"/>
            <rFont val="Tahoma"/>
            <family val="2"/>
          </rPr>
          <t>YULIED.PENARANDA:</t>
        </r>
        <r>
          <rPr>
            <sz val="9"/>
            <color indexed="81"/>
            <rFont val="Tahoma"/>
            <family val="2"/>
          </rPr>
          <t xml:space="preserve">
Corresponde a la información en firme de cada vigencia fiscal.</t>
        </r>
      </text>
    </comment>
    <comment ref="JHY7" authorId="0" shapeId="0" xr:uid="{066A5F1D-7173-446C-9627-633C443E574D}">
      <text>
        <r>
          <rPr>
            <b/>
            <sz val="9"/>
            <color indexed="81"/>
            <rFont val="Tahoma"/>
            <family val="2"/>
          </rPr>
          <t>YULIED.PENARANDA:</t>
        </r>
        <r>
          <rPr>
            <sz val="9"/>
            <color indexed="81"/>
            <rFont val="Tahoma"/>
            <family val="2"/>
          </rPr>
          <t xml:space="preserve">
Corresponde a la información en firme de cada vigencia fiscal.</t>
        </r>
      </text>
    </comment>
    <comment ref="JIG7" authorId="0" shapeId="0" xr:uid="{C7728258-981A-48D8-A644-1D2D48EAB3CB}">
      <text>
        <r>
          <rPr>
            <b/>
            <sz val="9"/>
            <color indexed="81"/>
            <rFont val="Tahoma"/>
            <family val="2"/>
          </rPr>
          <t>YULIED.PENARANDA:</t>
        </r>
        <r>
          <rPr>
            <sz val="9"/>
            <color indexed="81"/>
            <rFont val="Tahoma"/>
            <family val="2"/>
          </rPr>
          <t xml:space="preserve">
Corresponde a la información en firme de cada vigencia fiscal.</t>
        </r>
      </text>
    </comment>
    <comment ref="JIO7" authorId="0" shapeId="0" xr:uid="{CC8E60E9-D654-4F90-93A8-9534C94A1FDB}">
      <text>
        <r>
          <rPr>
            <b/>
            <sz val="9"/>
            <color indexed="81"/>
            <rFont val="Tahoma"/>
            <family val="2"/>
          </rPr>
          <t>YULIED.PENARANDA:</t>
        </r>
        <r>
          <rPr>
            <sz val="9"/>
            <color indexed="81"/>
            <rFont val="Tahoma"/>
            <family val="2"/>
          </rPr>
          <t xml:space="preserve">
Corresponde a la información en firme de cada vigencia fiscal.</t>
        </r>
      </text>
    </comment>
    <comment ref="JIW7" authorId="0" shapeId="0" xr:uid="{B37DD9F7-2373-4F86-891B-9EB0E01B0588}">
      <text>
        <r>
          <rPr>
            <b/>
            <sz val="9"/>
            <color indexed="81"/>
            <rFont val="Tahoma"/>
            <family val="2"/>
          </rPr>
          <t>YULIED.PENARANDA:</t>
        </r>
        <r>
          <rPr>
            <sz val="9"/>
            <color indexed="81"/>
            <rFont val="Tahoma"/>
            <family val="2"/>
          </rPr>
          <t xml:space="preserve">
Corresponde a la información en firme de cada vigencia fiscal.</t>
        </r>
      </text>
    </comment>
    <comment ref="JJE7" authorId="0" shapeId="0" xr:uid="{B198F8DA-775F-4A45-8898-85217D058BDB}">
      <text>
        <r>
          <rPr>
            <b/>
            <sz val="9"/>
            <color indexed="81"/>
            <rFont val="Tahoma"/>
            <family val="2"/>
          </rPr>
          <t>YULIED.PENARANDA:</t>
        </r>
        <r>
          <rPr>
            <sz val="9"/>
            <color indexed="81"/>
            <rFont val="Tahoma"/>
            <family val="2"/>
          </rPr>
          <t xml:space="preserve">
Corresponde a la información en firme de cada vigencia fiscal.</t>
        </r>
      </text>
    </comment>
    <comment ref="JJM7" authorId="0" shapeId="0" xr:uid="{A4E93EE7-AF37-4BA2-A8BF-D1AEA67EAF39}">
      <text>
        <r>
          <rPr>
            <b/>
            <sz val="9"/>
            <color indexed="81"/>
            <rFont val="Tahoma"/>
            <family val="2"/>
          </rPr>
          <t>YULIED.PENARANDA:</t>
        </r>
        <r>
          <rPr>
            <sz val="9"/>
            <color indexed="81"/>
            <rFont val="Tahoma"/>
            <family val="2"/>
          </rPr>
          <t xml:space="preserve">
Corresponde a la información en firme de cada vigencia fiscal.</t>
        </r>
      </text>
    </comment>
    <comment ref="JJU7" authorId="0" shapeId="0" xr:uid="{2D826815-A7FF-4130-AEDA-7779C6D67763}">
      <text>
        <r>
          <rPr>
            <b/>
            <sz val="9"/>
            <color indexed="81"/>
            <rFont val="Tahoma"/>
            <family val="2"/>
          </rPr>
          <t>YULIED.PENARANDA:</t>
        </r>
        <r>
          <rPr>
            <sz val="9"/>
            <color indexed="81"/>
            <rFont val="Tahoma"/>
            <family val="2"/>
          </rPr>
          <t xml:space="preserve">
Corresponde a la información en firme de cada vigencia fiscal.</t>
        </r>
      </text>
    </comment>
    <comment ref="JKC7" authorId="0" shapeId="0" xr:uid="{A70EF676-F80A-47A7-8896-E2062FC9369F}">
      <text>
        <r>
          <rPr>
            <b/>
            <sz val="9"/>
            <color indexed="81"/>
            <rFont val="Tahoma"/>
            <family val="2"/>
          </rPr>
          <t>YULIED.PENARANDA:</t>
        </r>
        <r>
          <rPr>
            <sz val="9"/>
            <color indexed="81"/>
            <rFont val="Tahoma"/>
            <family val="2"/>
          </rPr>
          <t xml:space="preserve">
Corresponde a la información en firme de cada vigencia fiscal.</t>
        </r>
      </text>
    </comment>
    <comment ref="JKK7" authorId="0" shapeId="0" xr:uid="{7C923822-52D5-4876-A98B-2AB9E9C00B20}">
      <text>
        <r>
          <rPr>
            <b/>
            <sz val="9"/>
            <color indexed="81"/>
            <rFont val="Tahoma"/>
            <family val="2"/>
          </rPr>
          <t>YULIED.PENARANDA:</t>
        </r>
        <r>
          <rPr>
            <sz val="9"/>
            <color indexed="81"/>
            <rFont val="Tahoma"/>
            <family val="2"/>
          </rPr>
          <t xml:space="preserve">
Corresponde a la información en firme de cada vigencia fiscal.</t>
        </r>
      </text>
    </comment>
    <comment ref="JKS7" authorId="0" shapeId="0" xr:uid="{4EADFA34-42E5-4BDE-865E-00755E07F86A}">
      <text>
        <r>
          <rPr>
            <b/>
            <sz val="9"/>
            <color indexed="81"/>
            <rFont val="Tahoma"/>
            <family val="2"/>
          </rPr>
          <t>YULIED.PENARANDA:</t>
        </r>
        <r>
          <rPr>
            <sz val="9"/>
            <color indexed="81"/>
            <rFont val="Tahoma"/>
            <family val="2"/>
          </rPr>
          <t xml:space="preserve">
Corresponde a la información en firme de cada vigencia fiscal.</t>
        </r>
      </text>
    </comment>
    <comment ref="JLA7" authorId="0" shapeId="0" xr:uid="{9AD295E1-2A0F-4859-A876-64D0E783F32C}">
      <text>
        <r>
          <rPr>
            <b/>
            <sz val="9"/>
            <color indexed="81"/>
            <rFont val="Tahoma"/>
            <family val="2"/>
          </rPr>
          <t>YULIED.PENARANDA:</t>
        </r>
        <r>
          <rPr>
            <sz val="9"/>
            <color indexed="81"/>
            <rFont val="Tahoma"/>
            <family val="2"/>
          </rPr>
          <t xml:space="preserve">
Corresponde a la información en firme de cada vigencia fiscal.</t>
        </r>
      </text>
    </comment>
    <comment ref="JLI7" authorId="0" shapeId="0" xr:uid="{317F7CB0-204F-4ECC-B61D-6B297ABC1B45}">
      <text>
        <r>
          <rPr>
            <b/>
            <sz val="9"/>
            <color indexed="81"/>
            <rFont val="Tahoma"/>
            <family val="2"/>
          </rPr>
          <t>YULIED.PENARANDA:</t>
        </r>
        <r>
          <rPr>
            <sz val="9"/>
            <color indexed="81"/>
            <rFont val="Tahoma"/>
            <family val="2"/>
          </rPr>
          <t xml:space="preserve">
Corresponde a la información en firme de cada vigencia fiscal.</t>
        </r>
      </text>
    </comment>
    <comment ref="JLQ7" authorId="0" shapeId="0" xr:uid="{E4FEE0A1-9E9B-4D67-B78A-CC4840E06B55}">
      <text>
        <r>
          <rPr>
            <b/>
            <sz val="9"/>
            <color indexed="81"/>
            <rFont val="Tahoma"/>
            <family val="2"/>
          </rPr>
          <t>YULIED.PENARANDA:</t>
        </r>
        <r>
          <rPr>
            <sz val="9"/>
            <color indexed="81"/>
            <rFont val="Tahoma"/>
            <family val="2"/>
          </rPr>
          <t xml:space="preserve">
Corresponde a la información en firme de cada vigencia fiscal.</t>
        </r>
      </text>
    </comment>
    <comment ref="JLY7" authorId="0" shapeId="0" xr:uid="{317DE435-8D35-4AAD-AB48-C6F199463C72}">
      <text>
        <r>
          <rPr>
            <b/>
            <sz val="9"/>
            <color indexed="81"/>
            <rFont val="Tahoma"/>
            <family val="2"/>
          </rPr>
          <t>YULIED.PENARANDA:</t>
        </r>
        <r>
          <rPr>
            <sz val="9"/>
            <color indexed="81"/>
            <rFont val="Tahoma"/>
            <family val="2"/>
          </rPr>
          <t xml:space="preserve">
Corresponde a la información en firme de cada vigencia fiscal.</t>
        </r>
      </text>
    </comment>
    <comment ref="JMG7" authorId="0" shapeId="0" xr:uid="{BF6479C2-0A8D-450C-AEE5-5FBED1544835}">
      <text>
        <r>
          <rPr>
            <b/>
            <sz val="9"/>
            <color indexed="81"/>
            <rFont val="Tahoma"/>
            <family val="2"/>
          </rPr>
          <t>YULIED.PENARANDA:</t>
        </r>
        <r>
          <rPr>
            <sz val="9"/>
            <color indexed="81"/>
            <rFont val="Tahoma"/>
            <family val="2"/>
          </rPr>
          <t xml:space="preserve">
Corresponde a la información en firme de cada vigencia fiscal.</t>
        </r>
      </text>
    </comment>
    <comment ref="JMO7" authorId="0" shapeId="0" xr:uid="{196EF53B-F291-468B-938E-F4717FD7C404}">
      <text>
        <r>
          <rPr>
            <b/>
            <sz val="9"/>
            <color indexed="81"/>
            <rFont val="Tahoma"/>
            <family val="2"/>
          </rPr>
          <t>YULIED.PENARANDA:</t>
        </r>
        <r>
          <rPr>
            <sz val="9"/>
            <color indexed="81"/>
            <rFont val="Tahoma"/>
            <family val="2"/>
          </rPr>
          <t xml:space="preserve">
Corresponde a la información en firme de cada vigencia fiscal.</t>
        </r>
      </text>
    </comment>
    <comment ref="JMW7" authorId="0" shapeId="0" xr:uid="{4A816319-0E2B-4ECD-9168-310743224A0B}">
      <text>
        <r>
          <rPr>
            <b/>
            <sz val="9"/>
            <color indexed="81"/>
            <rFont val="Tahoma"/>
            <family val="2"/>
          </rPr>
          <t>YULIED.PENARANDA:</t>
        </r>
        <r>
          <rPr>
            <sz val="9"/>
            <color indexed="81"/>
            <rFont val="Tahoma"/>
            <family val="2"/>
          </rPr>
          <t xml:space="preserve">
Corresponde a la información en firme de cada vigencia fiscal.</t>
        </r>
      </text>
    </comment>
    <comment ref="JNE7" authorId="0" shapeId="0" xr:uid="{23F3C937-552B-49A1-92A0-28ABD2713E35}">
      <text>
        <r>
          <rPr>
            <b/>
            <sz val="9"/>
            <color indexed="81"/>
            <rFont val="Tahoma"/>
            <family val="2"/>
          </rPr>
          <t>YULIED.PENARANDA:</t>
        </r>
        <r>
          <rPr>
            <sz val="9"/>
            <color indexed="81"/>
            <rFont val="Tahoma"/>
            <family val="2"/>
          </rPr>
          <t xml:space="preserve">
Corresponde a la información en firme de cada vigencia fiscal.</t>
        </r>
      </text>
    </comment>
    <comment ref="JNM7" authorId="0" shapeId="0" xr:uid="{5F3DD05C-7AB7-4108-B730-3B1CCF68DB0B}">
      <text>
        <r>
          <rPr>
            <b/>
            <sz val="9"/>
            <color indexed="81"/>
            <rFont val="Tahoma"/>
            <family val="2"/>
          </rPr>
          <t>YULIED.PENARANDA:</t>
        </r>
        <r>
          <rPr>
            <sz val="9"/>
            <color indexed="81"/>
            <rFont val="Tahoma"/>
            <family val="2"/>
          </rPr>
          <t xml:space="preserve">
Corresponde a la información en firme de cada vigencia fiscal.</t>
        </r>
      </text>
    </comment>
    <comment ref="JNU7" authorId="0" shapeId="0" xr:uid="{FA29C6CF-7567-4D0A-8FA0-B30C5364E22C}">
      <text>
        <r>
          <rPr>
            <b/>
            <sz val="9"/>
            <color indexed="81"/>
            <rFont val="Tahoma"/>
            <family val="2"/>
          </rPr>
          <t>YULIED.PENARANDA:</t>
        </r>
        <r>
          <rPr>
            <sz val="9"/>
            <color indexed="81"/>
            <rFont val="Tahoma"/>
            <family val="2"/>
          </rPr>
          <t xml:space="preserve">
Corresponde a la información en firme de cada vigencia fiscal.</t>
        </r>
      </text>
    </comment>
    <comment ref="JOC7" authorId="0" shapeId="0" xr:uid="{E664B61D-8048-4327-876F-24C9A0629FBF}">
      <text>
        <r>
          <rPr>
            <b/>
            <sz val="9"/>
            <color indexed="81"/>
            <rFont val="Tahoma"/>
            <family val="2"/>
          </rPr>
          <t>YULIED.PENARANDA:</t>
        </r>
        <r>
          <rPr>
            <sz val="9"/>
            <color indexed="81"/>
            <rFont val="Tahoma"/>
            <family val="2"/>
          </rPr>
          <t xml:space="preserve">
Corresponde a la información en firme de cada vigencia fiscal.</t>
        </r>
      </text>
    </comment>
    <comment ref="JOK7" authorId="0" shapeId="0" xr:uid="{B5179286-39DF-4A23-8A57-C843A0448E1F}">
      <text>
        <r>
          <rPr>
            <b/>
            <sz val="9"/>
            <color indexed="81"/>
            <rFont val="Tahoma"/>
            <family val="2"/>
          </rPr>
          <t>YULIED.PENARANDA:</t>
        </r>
        <r>
          <rPr>
            <sz val="9"/>
            <color indexed="81"/>
            <rFont val="Tahoma"/>
            <family val="2"/>
          </rPr>
          <t xml:space="preserve">
Corresponde a la información en firme de cada vigencia fiscal.</t>
        </r>
      </text>
    </comment>
    <comment ref="JOS7" authorId="0" shapeId="0" xr:uid="{71FB2B33-8825-4617-BC7F-C9F049427672}">
      <text>
        <r>
          <rPr>
            <b/>
            <sz val="9"/>
            <color indexed="81"/>
            <rFont val="Tahoma"/>
            <family val="2"/>
          </rPr>
          <t>YULIED.PENARANDA:</t>
        </r>
        <r>
          <rPr>
            <sz val="9"/>
            <color indexed="81"/>
            <rFont val="Tahoma"/>
            <family val="2"/>
          </rPr>
          <t xml:space="preserve">
Corresponde a la información en firme de cada vigencia fiscal.</t>
        </r>
      </text>
    </comment>
    <comment ref="JPA7" authorId="0" shapeId="0" xr:uid="{D822A638-FDCE-4A45-97B6-44BC365DC8CE}">
      <text>
        <r>
          <rPr>
            <b/>
            <sz val="9"/>
            <color indexed="81"/>
            <rFont val="Tahoma"/>
            <family val="2"/>
          </rPr>
          <t>YULIED.PENARANDA:</t>
        </r>
        <r>
          <rPr>
            <sz val="9"/>
            <color indexed="81"/>
            <rFont val="Tahoma"/>
            <family val="2"/>
          </rPr>
          <t xml:space="preserve">
Corresponde a la información en firme de cada vigencia fiscal.</t>
        </r>
      </text>
    </comment>
    <comment ref="JPI7" authorId="0" shapeId="0" xr:uid="{9F07D68B-00D4-4C2D-A081-FD0CE4BB27C0}">
      <text>
        <r>
          <rPr>
            <b/>
            <sz val="9"/>
            <color indexed="81"/>
            <rFont val="Tahoma"/>
            <family val="2"/>
          </rPr>
          <t>YULIED.PENARANDA:</t>
        </r>
        <r>
          <rPr>
            <sz val="9"/>
            <color indexed="81"/>
            <rFont val="Tahoma"/>
            <family val="2"/>
          </rPr>
          <t xml:space="preserve">
Corresponde a la información en firme de cada vigencia fiscal.</t>
        </r>
      </text>
    </comment>
    <comment ref="JPQ7" authorId="0" shapeId="0" xr:uid="{569F75F9-D927-4E4E-B9D3-46AEB098D898}">
      <text>
        <r>
          <rPr>
            <b/>
            <sz val="9"/>
            <color indexed="81"/>
            <rFont val="Tahoma"/>
            <family val="2"/>
          </rPr>
          <t>YULIED.PENARANDA:</t>
        </r>
        <r>
          <rPr>
            <sz val="9"/>
            <color indexed="81"/>
            <rFont val="Tahoma"/>
            <family val="2"/>
          </rPr>
          <t xml:space="preserve">
Corresponde a la información en firme de cada vigencia fiscal.</t>
        </r>
      </text>
    </comment>
    <comment ref="JPY7" authorId="0" shapeId="0" xr:uid="{C69FA539-2684-4E85-B34A-3F8C38C8C4A2}">
      <text>
        <r>
          <rPr>
            <b/>
            <sz val="9"/>
            <color indexed="81"/>
            <rFont val="Tahoma"/>
            <family val="2"/>
          </rPr>
          <t>YULIED.PENARANDA:</t>
        </r>
        <r>
          <rPr>
            <sz val="9"/>
            <color indexed="81"/>
            <rFont val="Tahoma"/>
            <family val="2"/>
          </rPr>
          <t xml:space="preserve">
Corresponde a la información en firme de cada vigencia fiscal.</t>
        </r>
      </text>
    </comment>
    <comment ref="JQG7" authorId="0" shapeId="0" xr:uid="{723B2C70-2E34-4F7A-999A-94919FEC178B}">
      <text>
        <r>
          <rPr>
            <b/>
            <sz val="9"/>
            <color indexed="81"/>
            <rFont val="Tahoma"/>
            <family val="2"/>
          </rPr>
          <t>YULIED.PENARANDA:</t>
        </r>
        <r>
          <rPr>
            <sz val="9"/>
            <color indexed="81"/>
            <rFont val="Tahoma"/>
            <family val="2"/>
          </rPr>
          <t xml:space="preserve">
Corresponde a la información en firme de cada vigencia fiscal.</t>
        </r>
      </text>
    </comment>
    <comment ref="JQO7" authorId="0" shapeId="0" xr:uid="{D728EB2C-88B3-4382-89BD-15CC0258EA4E}">
      <text>
        <r>
          <rPr>
            <b/>
            <sz val="9"/>
            <color indexed="81"/>
            <rFont val="Tahoma"/>
            <family val="2"/>
          </rPr>
          <t>YULIED.PENARANDA:</t>
        </r>
        <r>
          <rPr>
            <sz val="9"/>
            <color indexed="81"/>
            <rFont val="Tahoma"/>
            <family val="2"/>
          </rPr>
          <t xml:space="preserve">
Corresponde a la información en firme de cada vigencia fiscal.</t>
        </r>
      </text>
    </comment>
    <comment ref="JQW7" authorId="0" shapeId="0" xr:uid="{C873B4B7-4758-4818-ACEB-52EC559A9A64}">
      <text>
        <r>
          <rPr>
            <b/>
            <sz val="9"/>
            <color indexed="81"/>
            <rFont val="Tahoma"/>
            <family val="2"/>
          </rPr>
          <t>YULIED.PENARANDA:</t>
        </r>
        <r>
          <rPr>
            <sz val="9"/>
            <color indexed="81"/>
            <rFont val="Tahoma"/>
            <family val="2"/>
          </rPr>
          <t xml:space="preserve">
Corresponde a la información en firme de cada vigencia fiscal.</t>
        </r>
      </text>
    </comment>
    <comment ref="JRE7" authorId="0" shapeId="0" xr:uid="{023C8790-110B-43E8-AC3D-38A3E81011C2}">
      <text>
        <r>
          <rPr>
            <b/>
            <sz val="9"/>
            <color indexed="81"/>
            <rFont val="Tahoma"/>
            <family val="2"/>
          </rPr>
          <t>YULIED.PENARANDA:</t>
        </r>
        <r>
          <rPr>
            <sz val="9"/>
            <color indexed="81"/>
            <rFont val="Tahoma"/>
            <family val="2"/>
          </rPr>
          <t xml:space="preserve">
Corresponde a la información en firme de cada vigencia fiscal.</t>
        </r>
      </text>
    </comment>
    <comment ref="JRM7" authorId="0" shapeId="0" xr:uid="{F5A90CBE-ECA1-4DBF-A805-88C3B0431CF1}">
      <text>
        <r>
          <rPr>
            <b/>
            <sz val="9"/>
            <color indexed="81"/>
            <rFont val="Tahoma"/>
            <family val="2"/>
          </rPr>
          <t>YULIED.PENARANDA:</t>
        </r>
        <r>
          <rPr>
            <sz val="9"/>
            <color indexed="81"/>
            <rFont val="Tahoma"/>
            <family val="2"/>
          </rPr>
          <t xml:space="preserve">
Corresponde a la información en firme de cada vigencia fiscal.</t>
        </r>
      </text>
    </comment>
    <comment ref="JRU7" authorId="0" shapeId="0" xr:uid="{103AEC86-49E1-48C2-B906-F1B98C9E433E}">
      <text>
        <r>
          <rPr>
            <b/>
            <sz val="9"/>
            <color indexed="81"/>
            <rFont val="Tahoma"/>
            <family val="2"/>
          </rPr>
          <t>YULIED.PENARANDA:</t>
        </r>
        <r>
          <rPr>
            <sz val="9"/>
            <color indexed="81"/>
            <rFont val="Tahoma"/>
            <family val="2"/>
          </rPr>
          <t xml:space="preserve">
Corresponde a la información en firme de cada vigencia fiscal.</t>
        </r>
      </text>
    </comment>
    <comment ref="JSC7" authorId="0" shapeId="0" xr:uid="{79140377-F2C3-49E4-AA04-6C4C54F35EFC}">
      <text>
        <r>
          <rPr>
            <b/>
            <sz val="9"/>
            <color indexed="81"/>
            <rFont val="Tahoma"/>
            <family val="2"/>
          </rPr>
          <t>YULIED.PENARANDA:</t>
        </r>
        <r>
          <rPr>
            <sz val="9"/>
            <color indexed="81"/>
            <rFont val="Tahoma"/>
            <family val="2"/>
          </rPr>
          <t xml:space="preserve">
Corresponde a la información en firme de cada vigencia fiscal.</t>
        </r>
      </text>
    </comment>
    <comment ref="JSK7" authorId="0" shapeId="0" xr:uid="{A0AE9BD9-B4DC-4988-B8B8-76ADAD71E5F4}">
      <text>
        <r>
          <rPr>
            <b/>
            <sz val="9"/>
            <color indexed="81"/>
            <rFont val="Tahoma"/>
            <family val="2"/>
          </rPr>
          <t>YULIED.PENARANDA:</t>
        </r>
        <r>
          <rPr>
            <sz val="9"/>
            <color indexed="81"/>
            <rFont val="Tahoma"/>
            <family val="2"/>
          </rPr>
          <t xml:space="preserve">
Corresponde a la información en firme de cada vigencia fiscal.</t>
        </r>
      </text>
    </comment>
    <comment ref="JSS7" authorId="0" shapeId="0" xr:uid="{2A8ABE2A-C517-4094-8331-EDBF7FFC6237}">
      <text>
        <r>
          <rPr>
            <b/>
            <sz val="9"/>
            <color indexed="81"/>
            <rFont val="Tahoma"/>
            <family val="2"/>
          </rPr>
          <t>YULIED.PENARANDA:</t>
        </r>
        <r>
          <rPr>
            <sz val="9"/>
            <color indexed="81"/>
            <rFont val="Tahoma"/>
            <family val="2"/>
          </rPr>
          <t xml:space="preserve">
Corresponde a la información en firme de cada vigencia fiscal.</t>
        </r>
      </text>
    </comment>
    <comment ref="JTA7" authorId="0" shapeId="0" xr:uid="{A91B56AC-49A0-4310-AA58-C39CF4FA7277}">
      <text>
        <r>
          <rPr>
            <b/>
            <sz val="9"/>
            <color indexed="81"/>
            <rFont val="Tahoma"/>
            <family val="2"/>
          </rPr>
          <t>YULIED.PENARANDA:</t>
        </r>
        <r>
          <rPr>
            <sz val="9"/>
            <color indexed="81"/>
            <rFont val="Tahoma"/>
            <family val="2"/>
          </rPr>
          <t xml:space="preserve">
Corresponde a la información en firme de cada vigencia fiscal.</t>
        </r>
      </text>
    </comment>
    <comment ref="JTI7" authorId="0" shapeId="0" xr:uid="{5D6842DE-8D74-443B-A37A-D4C0BB339F21}">
      <text>
        <r>
          <rPr>
            <b/>
            <sz val="9"/>
            <color indexed="81"/>
            <rFont val="Tahoma"/>
            <family val="2"/>
          </rPr>
          <t>YULIED.PENARANDA:</t>
        </r>
        <r>
          <rPr>
            <sz val="9"/>
            <color indexed="81"/>
            <rFont val="Tahoma"/>
            <family val="2"/>
          </rPr>
          <t xml:space="preserve">
Corresponde a la información en firme de cada vigencia fiscal.</t>
        </r>
      </text>
    </comment>
    <comment ref="JTQ7" authorId="0" shapeId="0" xr:uid="{FF69C420-BA1C-4C93-BB69-A3B0A5DD61DE}">
      <text>
        <r>
          <rPr>
            <b/>
            <sz val="9"/>
            <color indexed="81"/>
            <rFont val="Tahoma"/>
            <family val="2"/>
          </rPr>
          <t>YULIED.PENARANDA:</t>
        </r>
        <r>
          <rPr>
            <sz val="9"/>
            <color indexed="81"/>
            <rFont val="Tahoma"/>
            <family val="2"/>
          </rPr>
          <t xml:space="preserve">
Corresponde a la información en firme de cada vigencia fiscal.</t>
        </r>
      </text>
    </comment>
    <comment ref="JTY7" authorId="0" shapeId="0" xr:uid="{F9FBD276-22AA-4945-8D0F-B4E65DB597B3}">
      <text>
        <r>
          <rPr>
            <b/>
            <sz val="9"/>
            <color indexed="81"/>
            <rFont val="Tahoma"/>
            <family val="2"/>
          </rPr>
          <t>YULIED.PENARANDA:</t>
        </r>
        <r>
          <rPr>
            <sz val="9"/>
            <color indexed="81"/>
            <rFont val="Tahoma"/>
            <family val="2"/>
          </rPr>
          <t xml:space="preserve">
Corresponde a la información en firme de cada vigencia fiscal.</t>
        </r>
      </text>
    </comment>
    <comment ref="JUG7" authorId="0" shapeId="0" xr:uid="{69E1080B-84A6-4BFB-B866-EADABEAF44DB}">
      <text>
        <r>
          <rPr>
            <b/>
            <sz val="9"/>
            <color indexed="81"/>
            <rFont val="Tahoma"/>
            <family val="2"/>
          </rPr>
          <t>YULIED.PENARANDA:</t>
        </r>
        <r>
          <rPr>
            <sz val="9"/>
            <color indexed="81"/>
            <rFont val="Tahoma"/>
            <family val="2"/>
          </rPr>
          <t xml:space="preserve">
Corresponde a la información en firme de cada vigencia fiscal.</t>
        </r>
      </text>
    </comment>
    <comment ref="JUO7" authorId="0" shapeId="0" xr:uid="{543AA68B-D833-4009-BCF7-43EFC1F1E16E}">
      <text>
        <r>
          <rPr>
            <b/>
            <sz val="9"/>
            <color indexed="81"/>
            <rFont val="Tahoma"/>
            <family val="2"/>
          </rPr>
          <t>YULIED.PENARANDA:</t>
        </r>
        <r>
          <rPr>
            <sz val="9"/>
            <color indexed="81"/>
            <rFont val="Tahoma"/>
            <family val="2"/>
          </rPr>
          <t xml:space="preserve">
Corresponde a la información en firme de cada vigencia fiscal.</t>
        </r>
      </text>
    </comment>
    <comment ref="JUW7" authorId="0" shapeId="0" xr:uid="{1E79FE1F-A27E-4CB7-BE56-981EEE403246}">
      <text>
        <r>
          <rPr>
            <b/>
            <sz val="9"/>
            <color indexed="81"/>
            <rFont val="Tahoma"/>
            <family val="2"/>
          </rPr>
          <t>YULIED.PENARANDA:</t>
        </r>
        <r>
          <rPr>
            <sz val="9"/>
            <color indexed="81"/>
            <rFont val="Tahoma"/>
            <family val="2"/>
          </rPr>
          <t xml:space="preserve">
Corresponde a la información en firme de cada vigencia fiscal.</t>
        </r>
      </text>
    </comment>
    <comment ref="JVE7" authorId="0" shapeId="0" xr:uid="{F3A3FFEC-BD9B-41C6-93CA-566126F75D36}">
      <text>
        <r>
          <rPr>
            <b/>
            <sz val="9"/>
            <color indexed="81"/>
            <rFont val="Tahoma"/>
            <family val="2"/>
          </rPr>
          <t>YULIED.PENARANDA:</t>
        </r>
        <r>
          <rPr>
            <sz val="9"/>
            <color indexed="81"/>
            <rFont val="Tahoma"/>
            <family val="2"/>
          </rPr>
          <t xml:space="preserve">
Corresponde a la información en firme de cada vigencia fiscal.</t>
        </r>
      </text>
    </comment>
    <comment ref="JVM7" authorId="0" shapeId="0" xr:uid="{B0C044F6-2EE7-45EC-9E0D-529B3ED831E3}">
      <text>
        <r>
          <rPr>
            <b/>
            <sz val="9"/>
            <color indexed="81"/>
            <rFont val="Tahoma"/>
            <family val="2"/>
          </rPr>
          <t>YULIED.PENARANDA:</t>
        </r>
        <r>
          <rPr>
            <sz val="9"/>
            <color indexed="81"/>
            <rFont val="Tahoma"/>
            <family val="2"/>
          </rPr>
          <t xml:space="preserve">
Corresponde a la información en firme de cada vigencia fiscal.</t>
        </r>
      </text>
    </comment>
    <comment ref="JVU7" authorId="0" shapeId="0" xr:uid="{DAB3C1A6-A905-404D-9237-EC029096B27D}">
      <text>
        <r>
          <rPr>
            <b/>
            <sz val="9"/>
            <color indexed="81"/>
            <rFont val="Tahoma"/>
            <family val="2"/>
          </rPr>
          <t>YULIED.PENARANDA:</t>
        </r>
        <r>
          <rPr>
            <sz val="9"/>
            <color indexed="81"/>
            <rFont val="Tahoma"/>
            <family val="2"/>
          </rPr>
          <t xml:space="preserve">
Corresponde a la información en firme de cada vigencia fiscal.</t>
        </r>
      </text>
    </comment>
    <comment ref="JWC7" authorId="0" shapeId="0" xr:uid="{75037B00-479F-4C82-9E30-D9A95EB33003}">
      <text>
        <r>
          <rPr>
            <b/>
            <sz val="9"/>
            <color indexed="81"/>
            <rFont val="Tahoma"/>
            <family val="2"/>
          </rPr>
          <t>YULIED.PENARANDA:</t>
        </r>
        <r>
          <rPr>
            <sz val="9"/>
            <color indexed="81"/>
            <rFont val="Tahoma"/>
            <family val="2"/>
          </rPr>
          <t xml:space="preserve">
Corresponde a la información en firme de cada vigencia fiscal.</t>
        </r>
      </text>
    </comment>
    <comment ref="JWK7" authorId="0" shapeId="0" xr:uid="{A3DBFDCE-EFB9-4236-BF60-18805A65D448}">
      <text>
        <r>
          <rPr>
            <b/>
            <sz val="9"/>
            <color indexed="81"/>
            <rFont val="Tahoma"/>
            <family val="2"/>
          </rPr>
          <t>YULIED.PENARANDA:</t>
        </r>
        <r>
          <rPr>
            <sz val="9"/>
            <color indexed="81"/>
            <rFont val="Tahoma"/>
            <family val="2"/>
          </rPr>
          <t xml:space="preserve">
Corresponde a la información en firme de cada vigencia fiscal.</t>
        </r>
      </text>
    </comment>
    <comment ref="JWS7" authorId="0" shapeId="0" xr:uid="{32235D9A-7C6D-4AC1-8AA6-1E50834E7212}">
      <text>
        <r>
          <rPr>
            <b/>
            <sz val="9"/>
            <color indexed="81"/>
            <rFont val="Tahoma"/>
            <family val="2"/>
          </rPr>
          <t>YULIED.PENARANDA:</t>
        </r>
        <r>
          <rPr>
            <sz val="9"/>
            <color indexed="81"/>
            <rFont val="Tahoma"/>
            <family val="2"/>
          </rPr>
          <t xml:space="preserve">
Corresponde a la información en firme de cada vigencia fiscal.</t>
        </r>
      </text>
    </comment>
    <comment ref="JXA7" authorId="0" shapeId="0" xr:uid="{5EAE0742-9C9A-4EB6-A6AE-E29B66F11DA3}">
      <text>
        <r>
          <rPr>
            <b/>
            <sz val="9"/>
            <color indexed="81"/>
            <rFont val="Tahoma"/>
            <family val="2"/>
          </rPr>
          <t>YULIED.PENARANDA:</t>
        </r>
        <r>
          <rPr>
            <sz val="9"/>
            <color indexed="81"/>
            <rFont val="Tahoma"/>
            <family val="2"/>
          </rPr>
          <t xml:space="preserve">
Corresponde a la información en firme de cada vigencia fiscal.</t>
        </r>
      </text>
    </comment>
    <comment ref="JXI7" authorId="0" shapeId="0" xr:uid="{3445C1C3-41F7-4B14-961C-B47509B58075}">
      <text>
        <r>
          <rPr>
            <b/>
            <sz val="9"/>
            <color indexed="81"/>
            <rFont val="Tahoma"/>
            <family val="2"/>
          </rPr>
          <t>YULIED.PENARANDA:</t>
        </r>
        <r>
          <rPr>
            <sz val="9"/>
            <color indexed="81"/>
            <rFont val="Tahoma"/>
            <family val="2"/>
          </rPr>
          <t xml:space="preserve">
Corresponde a la información en firme de cada vigencia fiscal.</t>
        </r>
      </text>
    </comment>
    <comment ref="JXQ7" authorId="0" shapeId="0" xr:uid="{76B705B4-34A2-4D86-9DDB-0ACA907A6678}">
      <text>
        <r>
          <rPr>
            <b/>
            <sz val="9"/>
            <color indexed="81"/>
            <rFont val="Tahoma"/>
            <family val="2"/>
          </rPr>
          <t>YULIED.PENARANDA:</t>
        </r>
        <r>
          <rPr>
            <sz val="9"/>
            <color indexed="81"/>
            <rFont val="Tahoma"/>
            <family val="2"/>
          </rPr>
          <t xml:space="preserve">
Corresponde a la información en firme de cada vigencia fiscal.</t>
        </r>
      </text>
    </comment>
    <comment ref="JXY7" authorId="0" shapeId="0" xr:uid="{473B2462-590E-4B8C-8C8D-790BD451BD54}">
      <text>
        <r>
          <rPr>
            <b/>
            <sz val="9"/>
            <color indexed="81"/>
            <rFont val="Tahoma"/>
            <family val="2"/>
          </rPr>
          <t>YULIED.PENARANDA:</t>
        </r>
        <r>
          <rPr>
            <sz val="9"/>
            <color indexed="81"/>
            <rFont val="Tahoma"/>
            <family val="2"/>
          </rPr>
          <t xml:space="preserve">
Corresponde a la información en firme de cada vigencia fiscal.</t>
        </r>
      </text>
    </comment>
    <comment ref="JYG7" authorId="0" shapeId="0" xr:uid="{126368E9-C92E-4135-9861-6ED844F6FB28}">
      <text>
        <r>
          <rPr>
            <b/>
            <sz val="9"/>
            <color indexed="81"/>
            <rFont val="Tahoma"/>
            <family val="2"/>
          </rPr>
          <t>YULIED.PENARANDA:</t>
        </r>
        <r>
          <rPr>
            <sz val="9"/>
            <color indexed="81"/>
            <rFont val="Tahoma"/>
            <family val="2"/>
          </rPr>
          <t xml:space="preserve">
Corresponde a la información en firme de cada vigencia fiscal.</t>
        </r>
      </text>
    </comment>
    <comment ref="JYO7" authorId="0" shapeId="0" xr:uid="{21ACADD1-6731-4330-9FD2-B1B6AFE3F8C3}">
      <text>
        <r>
          <rPr>
            <b/>
            <sz val="9"/>
            <color indexed="81"/>
            <rFont val="Tahoma"/>
            <family val="2"/>
          </rPr>
          <t>YULIED.PENARANDA:</t>
        </r>
        <r>
          <rPr>
            <sz val="9"/>
            <color indexed="81"/>
            <rFont val="Tahoma"/>
            <family val="2"/>
          </rPr>
          <t xml:space="preserve">
Corresponde a la información en firme de cada vigencia fiscal.</t>
        </r>
      </text>
    </comment>
    <comment ref="JYW7" authorId="0" shapeId="0" xr:uid="{E1C5122A-2FB7-43BA-8737-DE525D5565B3}">
      <text>
        <r>
          <rPr>
            <b/>
            <sz val="9"/>
            <color indexed="81"/>
            <rFont val="Tahoma"/>
            <family val="2"/>
          </rPr>
          <t>YULIED.PENARANDA:</t>
        </r>
        <r>
          <rPr>
            <sz val="9"/>
            <color indexed="81"/>
            <rFont val="Tahoma"/>
            <family val="2"/>
          </rPr>
          <t xml:space="preserve">
Corresponde a la información en firme de cada vigencia fiscal.</t>
        </r>
      </text>
    </comment>
    <comment ref="JZE7" authorId="0" shapeId="0" xr:uid="{AA9A0BDF-AC31-4F73-8045-EA0B45C7FAB6}">
      <text>
        <r>
          <rPr>
            <b/>
            <sz val="9"/>
            <color indexed="81"/>
            <rFont val="Tahoma"/>
            <family val="2"/>
          </rPr>
          <t>YULIED.PENARANDA:</t>
        </r>
        <r>
          <rPr>
            <sz val="9"/>
            <color indexed="81"/>
            <rFont val="Tahoma"/>
            <family val="2"/>
          </rPr>
          <t xml:space="preserve">
Corresponde a la información en firme de cada vigencia fiscal.</t>
        </r>
      </text>
    </comment>
    <comment ref="JZM7" authorId="0" shapeId="0" xr:uid="{B0270E39-6BAD-457B-8507-6B39A763139B}">
      <text>
        <r>
          <rPr>
            <b/>
            <sz val="9"/>
            <color indexed="81"/>
            <rFont val="Tahoma"/>
            <family val="2"/>
          </rPr>
          <t>YULIED.PENARANDA:</t>
        </r>
        <r>
          <rPr>
            <sz val="9"/>
            <color indexed="81"/>
            <rFont val="Tahoma"/>
            <family val="2"/>
          </rPr>
          <t xml:space="preserve">
Corresponde a la información en firme de cada vigencia fiscal.</t>
        </r>
      </text>
    </comment>
    <comment ref="JZU7" authorId="0" shapeId="0" xr:uid="{D2655EA9-E838-4435-A7DD-51D3FC9C1D76}">
      <text>
        <r>
          <rPr>
            <b/>
            <sz val="9"/>
            <color indexed="81"/>
            <rFont val="Tahoma"/>
            <family val="2"/>
          </rPr>
          <t>YULIED.PENARANDA:</t>
        </r>
        <r>
          <rPr>
            <sz val="9"/>
            <color indexed="81"/>
            <rFont val="Tahoma"/>
            <family val="2"/>
          </rPr>
          <t xml:space="preserve">
Corresponde a la información en firme de cada vigencia fiscal.</t>
        </r>
      </text>
    </comment>
    <comment ref="KAC7" authorId="0" shapeId="0" xr:uid="{FB8A6ACD-FD9E-40EB-BBDD-61E7B7AD7FE9}">
      <text>
        <r>
          <rPr>
            <b/>
            <sz val="9"/>
            <color indexed="81"/>
            <rFont val="Tahoma"/>
            <family val="2"/>
          </rPr>
          <t>YULIED.PENARANDA:</t>
        </r>
        <r>
          <rPr>
            <sz val="9"/>
            <color indexed="81"/>
            <rFont val="Tahoma"/>
            <family val="2"/>
          </rPr>
          <t xml:space="preserve">
Corresponde a la información en firme de cada vigencia fiscal.</t>
        </r>
      </text>
    </comment>
    <comment ref="KAK7" authorId="0" shapeId="0" xr:uid="{A54342DB-EAA3-4CF2-9527-6D7A569D5CA0}">
      <text>
        <r>
          <rPr>
            <b/>
            <sz val="9"/>
            <color indexed="81"/>
            <rFont val="Tahoma"/>
            <family val="2"/>
          </rPr>
          <t>YULIED.PENARANDA:</t>
        </r>
        <r>
          <rPr>
            <sz val="9"/>
            <color indexed="81"/>
            <rFont val="Tahoma"/>
            <family val="2"/>
          </rPr>
          <t xml:space="preserve">
Corresponde a la información en firme de cada vigencia fiscal.</t>
        </r>
      </text>
    </comment>
    <comment ref="KAS7" authorId="0" shapeId="0" xr:uid="{9E129787-7220-4DDA-AA8E-79867E499A4A}">
      <text>
        <r>
          <rPr>
            <b/>
            <sz val="9"/>
            <color indexed="81"/>
            <rFont val="Tahoma"/>
            <family val="2"/>
          </rPr>
          <t>YULIED.PENARANDA:</t>
        </r>
        <r>
          <rPr>
            <sz val="9"/>
            <color indexed="81"/>
            <rFont val="Tahoma"/>
            <family val="2"/>
          </rPr>
          <t xml:space="preserve">
Corresponde a la información en firme de cada vigencia fiscal.</t>
        </r>
      </text>
    </comment>
    <comment ref="KBA7" authorId="0" shapeId="0" xr:uid="{36644227-B0B8-4000-805C-C668C56A95A7}">
      <text>
        <r>
          <rPr>
            <b/>
            <sz val="9"/>
            <color indexed="81"/>
            <rFont val="Tahoma"/>
            <family val="2"/>
          </rPr>
          <t>YULIED.PENARANDA:</t>
        </r>
        <r>
          <rPr>
            <sz val="9"/>
            <color indexed="81"/>
            <rFont val="Tahoma"/>
            <family val="2"/>
          </rPr>
          <t xml:space="preserve">
Corresponde a la información en firme de cada vigencia fiscal.</t>
        </r>
      </text>
    </comment>
    <comment ref="KBI7" authorId="0" shapeId="0" xr:uid="{5BFF12BE-6860-47A8-A32B-3199F418061C}">
      <text>
        <r>
          <rPr>
            <b/>
            <sz val="9"/>
            <color indexed="81"/>
            <rFont val="Tahoma"/>
            <family val="2"/>
          </rPr>
          <t>YULIED.PENARANDA:</t>
        </r>
        <r>
          <rPr>
            <sz val="9"/>
            <color indexed="81"/>
            <rFont val="Tahoma"/>
            <family val="2"/>
          </rPr>
          <t xml:space="preserve">
Corresponde a la información en firme de cada vigencia fiscal.</t>
        </r>
      </text>
    </comment>
    <comment ref="KBQ7" authorId="0" shapeId="0" xr:uid="{C6054813-1F0E-449F-BF36-6D3DFAC4ED05}">
      <text>
        <r>
          <rPr>
            <b/>
            <sz val="9"/>
            <color indexed="81"/>
            <rFont val="Tahoma"/>
            <family val="2"/>
          </rPr>
          <t>YULIED.PENARANDA:</t>
        </r>
        <r>
          <rPr>
            <sz val="9"/>
            <color indexed="81"/>
            <rFont val="Tahoma"/>
            <family val="2"/>
          </rPr>
          <t xml:space="preserve">
Corresponde a la información en firme de cada vigencia fiscal.</t>
        </r>
      </text>
    </comment>
    <comment ref="KBY7" authorId="0" shapeId="0" xr:uid="{2B8298D2-1198-4241-B443-F72BDE03058A}">
      <text>
        <r>
          <rPr>
            <b/>
            <sz val="9"/>
            <color indexed="81"/>
            <rFont val="Tahoma"/>
            <family val="2"/>
          </rPr>
          <t>YULIED.PENARANDA:</t>
        </r>
        <r>
          <rPr>
            <sz val="9"/>
            <color indexed="81"/>
            <rFont val="Tahoma"/>
            <family val="2"/>
          </rPr>
          <t xml:space="preserve">
Corresponde a la información en firme de cada vigencia fiscal.</t>
        </r>
      </text>
    </comment>
    <comment ref="KCG7" authorId="0" shapeId="0" xr:uid="{DD77CBA7-3721-4642-BB0A-6938AA1BDC93}">
      <text>
        <r>
          <rPr>
            <b/>
            <sz val="9"/>
            <color indexed="81"/>
            <rFont val="Tahoma"/>
            <family val="2"/>
          </rPr>
          <t>YULIED.PENARANDA:</t>
        </r>
        <r>
          <rPr>
            <sz val="9"/>
            <color indexed="81"/>
            <rFont val="Tahoma"/>
            <family val="2"/>
          </rPr>
          <t xml:space="preserve">
Corresponde a la información en firme de cada vigencia fiscal.</t>
        </r>
      </text>
    </comment>
    <comment ref="KCO7" authorId="0" shapeId="0" xr:uid="{2BAC3BDB-A5D9-467D-B955-F27D7A96F0DB}">
      <text>
        <r>
          <rPr>
            <b/>
            <sz val="9"/>
            <color indexed="81"/>
            <rFont val="Tahoma"/>
            <family val="2"/>
          </rPr>
          <t>YULIED.PENARANDA:</t>
        </r>
        <r>
          <rPr>
            <sz val="9"/>
            <color indexed="81"/>
            <rFont val="Tahoma"/>
            <family val="2"/>
          </rPr>
          <t xml:space="preserve">
Corresponde a la información en firme de cada vigencia fiscal.</t>
        </r>
      </text>
    </comment>
    <comment ref="KCW7" authorId="0" shapeId="0" xr:uid="{2A296690-B6E0-4C0B-B2B3-9D637E495F2D}">
      <text>
        <r>
          <rPr>
            <b/>
            <sz val="9"/>
            <color indexed="81"/>
            <rFont val="Tahoma"/>
            <family val="2"/>
          </rPr>
          <t>YULIED.PENARANDA:</t>
        </r>
        <r>
          <rPr>
            <sz val="9"/>
            <color indexed="81"/>
            <rFont val="Tahoma"/>
            <family val="2"/>
          </rPr>
          <t xml:space="preserve">
Corresponde a la información en firme de cada vigencia fiscal.</t>
        </r>
      </text>
    </comment>
    <comment ref="KDE7" authorId="0" shapeId="0" xr:uid="{B751441F-03B2-4B47-B7CF-DF57AA0517BA}">
      <text>
        <r>
          <rPr>
            <b/>
            <sz val="9"/>
            <color indexed="81"/>
            <rFont val="Tahoma"/>
            <family val="2"/>
          </rPr>
          <t>YULIED.PENARANDA:</t>
        </r>
        <r>
          <rPr>
            <sz val="9"/>
            <color indexed="81"/>
            <rFont val="Tahoma"/>
            <family val="2"/>
          </rPr>
          <t xml:space="preserve">
Corresponde a la información en firme de cada vigencia fiscal.</t>
        </r>
      </text>
    </comment>
    <comment ref="KDM7" authorId="0" shapeId="0" xr:uid="{C4070F2E-99C7-4277-AAB1-4CA98DF69481}">
      <text>
        <r>
          <rPr>
            <b/>
            <sz val="9"/>
            <color indexed="81"/>
            <rFont val="Tahoma"/>
            <family val="2"/>
          </rPr>
          <t>YULIED.PENARANDA:</t>
        </r>
        <r>
          <rPr>
            <sz val="9"/>
            <color indexed="81"/>
            <rFont val="Tahoma"/>
            <family val="2"/>
          </rPr>
          <t xml:space="preserve">
Corresponde a la información en firme de cada vigencia fiscal.</t>
        </r>
      </text>
    </comment>
    <comment ref="KDU7" authorId="0" shapeId="0" xr:uid="{F54D05B2-FBA1-494A-AC9F-A9A6190957BE}">
      <text>
        <r>
          <rPr>
            <b/>
            <sz val="9"/>
            <color indexed="81"/>
            <rFont val="Tahoma"/>
            <family val="2"/>
          </rPr>
          <t>YULIED.PENARANDA:</t>
        </r>
        <r>
          <rPr>
            <sz val="9"/>
            <color indexed="81"/>
            <rFont val="Tahoma"/>
            <family val="2"/>
          </rPr>
          <t xml:space="preserve">
Corresponde a la información en firme de cada vigencia fiscal.</t>
        </r>
      </text>
    </comment>
    <comment ref="KEC7" authorId="0" shapeId="0" xr:uid="{46DA7625-2390-4A55-89E3-DFB4AB192679}">
      <text>
        <r>
          <rPr>
            <b/>
            <sz val="9"/>
            <color indexed="81"/>
            <rFont val="Tahoma"/>
            <family val="2"/>
          </rPr>
          <t>YULIED.PENARANDA:</t>
        </r>
        <r>
          <rPr>
            <sz val="9"/>
            <color indexed="81"/>
            <rFont val="Tahoma"/>
            <family val="2"/>
          </rPr>
          <t xml:space="preserve">
Corresponde a la información en firme de cada vigencia fiscal.</t>
        </r>
      </text>
    </comment>
    <comment ref="KEK7" authorId="0" shapeId="0" xr:uid="{A80D1920-5F8F-4ED7-90FB-A0D5EBC8FDE0}">
      <text>
        <r>
          <rPr>
            <b/>
            <sz val="9"/>
            <color indexed="81"/>
            <rFont val="Tahoma"/>
            <family val="2"/>
          </rPr>
          <t>YULIED.PENARANDA:</t>
        </r>
        <r>
          <rPr>
            <sz val="9"/>
            <color indexed="81"/>
            <rFont val="Tahoma"/>
            <family val="2"/>
          </rPr>
          <t xml:space="preserve">
Corresponde a la información en firme de cada vigencia fiscal.</t>
        </r>
      </text>
    </comment>
    <comment ref="KES7" authorId="0" shapeId="0" xr:uid="{35C6E97E-DE6C-4B4D-B255-BFF294225F4E}">
      <text>
        <r>
          <rPr>
            <b/>
            <sz val="9"/>
            <color indexed="81"/>
            <rFont val="Tahoma"/>
            <family val="2"/>
          </rPr>
          <t>YULIED.PENARANDA:</t>
        </r>
        <r>
          <rPr>
            <sz val="9"/>
            <color indexed="81"/>
            <rFont val="Tahoma"/>
            <family val="2"/>
          </rPr>
          <t xml:space="preserve">
Corresponde a la información en firme de cada vigencia fiscal.</t>
        </r>
      </text>
    </comment>
    <comment ref="KFA7" authorId="0" shapeId="0" xr:uid="{A9381F7E-C095-477B-AE9B-B1CF3B228093}">
      <text>
        <r>
          <rPr>
            <b/>
            <sz val="9"/>
            <color indexed="81"/>
            <rFont val="Tahoma"/>
            <family val="2"/>
          </rPr>
          <t>YULIED.PENARANDA:</t>
        </r>
        <r>
          <rPr>
            <sz val="9"/>
            <color indexed="81"/>
            <rFont val="Tahoma"/>
            <family val="2"/>
          </rPr>
          <t xml:space="preserve">
Corresponde a la información en firme de cada vigencia fiscal.</t>
        </r>
      </text>
    </comment>
    <comment ref="KFI7" authorId="0" shapeId="0" xr:uid="{6C4AB4B1-A71D-4A1E-9D41-66987D739744}">
      <text>
        <r>
          <rPr>
            <b/>
            <sz val="9"/>
            <color indexed="81"/>
            <rFont val="Tahoma"/>
            <family val="2"/>
          </rPr>
          <t>YULIED.PENARANDA:</t>
        </r>
        <r>
          <rPr>
            <sz val="9"/>
            <color indexed="81"/>
            <rFont val="Tahoma"/>
            <family val="2"/>
          </rPr>
          <t xml:space="preserve">
Corresponde a la información en firme de cada vigencia fiscal.</t>
        </r>
      </text>
    </comment>
    <comment ref="KFQ7" authorId="0" shapeId="0" xr:uid="{0C772465-D7C1-40D0-AF1C-469FD458794C}">
      <text>
        <r>
          <rPr>
            <b/>
            <sz val="9"/>
            <color indexed="81"/>
            <rFont val="Tahoma"/>
            <family val="2"/>
          </rPr>
          <t>YULIED.PENARANDA:</t>
        </r>
        <r>
          <rPr>
            <sz val="9"/>
            <color indexed="81"/>
            <rFont val="Tahoma"/>
            <family val="2"/>
          </rPr>
          <t xml:space="preserve">
Corresponde a la información en firme de cada vigencia fiscal.</t>
        </r>
      </text>
    </comment>
    <comment ref="KFY7" authorId="0" shapeId="0" xr:uid="{EC0C2B62-F750-4CEA-9971-2FEEA0D9D4FA}">
      <text>
        <r>
          <rPr>
            <b/>
            <sz val="9"/>
            <color indexed="81"/>
            <rFont val="Tahoma"/>
            <family val="2"/>
          </rPr>
          <t>YULIED.PENARANDA:</t>
        </r>
        <r>
          <rPr>
            <sz val="9"/>
            <color indexed="81"/>
            <rFont val="Tahoma"/>
            <family val="2"/>
          </rPr>
          <t xml:space="preserve">
Corresponde a la información en firme de cada vigencia fiscal.</t>
        </r>
      </text>
    </comment>
    <comment ref="KGG7" authorId="0" shapeId="0" xr:uid="{5D9B2FF5-E768-4C48-96BD-EE04B1CB9AA7}">
      <text>
        <r>
          <rPr>
            <b/>
            <sz val="9"/>
            <color indexed="81"/>
            <rFont val="Tahoma"/>
            <family val="2"/>
          </rPr>
          <t>YULIED.PENARANDA:</t>
        </r>
        <r>
          <rPr>
            <sz val="9"/>
            <color indexed="81"/>
            <rFont val="Tahoma"/>
            <family val="2"/>
          </rPr>
          <t xml:space="preserve">
Corresponde a la información en firme de cada vigencia fiscal.</t>
        </r>
      </text>
    </comment>
    <comment ref="KGO7" authorId="0" shapeId="0" xr:uid="{C44B3B59-4C16-4EA7-BC2A-520E976E0ABE}">
      <text>
        <r>
          <rPr>
            <b/>
            <sz val="9"/>
            <color indexed="81"/>
            <rFont val="Tahoma"/>
            <family val="2"/>
          </rPr>
          <t>YULIED.PENARANDA:</t>
        </r>
        <r>
          <rPr>
            <sz val="9"/>
            <color indexed="81"/>
            <rFont val="Tahoma"/>
            <family val="2"/>
          </rPr>
          <t xml:space="preserve">
Corresponde a la información en firme de cada vigencia fiscal.</t>
        </r>
      </text>
    </comment>
    <comment ref="KGW7" authorId="0" shapeId="0" xr:uid="{3DD4485B-0806-49CB-8E84-BDB1C0CB2F62}">
      <text>
        <r>
          <rPr>
            <b/>
            <sz val="9"/>
            <color indexed="81"/>
            <rFont val="Tahoma"/>
            <family val="2"/>
          </rPr>
          <t>YULIED.PENARANDA:</t>
        </r>
        <r>
          <rPr>
            <sz val="9"/>
            <color indexed="81"/>
            <rFont val="Tahoma"/>
            <family val="2"/>
          </rPr>
          <t xml:space="preserve">
Corresponde a la información en firme de cada vigencia fiscal.</t>
        </r>
      </text>
    </comment>
    <comment ref="KHE7" authorId="0" shapeId="0" xr:uid="{78759B83-DEE6-45C3-9DB4-5CFAAA628EB3}">
      <text>
        <r>
          <rPr>
            <b/>
            <sz val="9"/>
            <color indexed="81"/>
            <rFont val="Tahoma"/>
            <family val="2"/>
          </rPr>
          <t>YULIED.PENARANDA:</t>
        </r>
        <r>
          <rPr>
            <sz val="9"/>
            <color indexed="81"/>
            <rFont val="Tahoma"/>
            <family val="2"/>
          </rPr>
          <t xml:space="preserve">
Corresponde a la información en firme de cada vigencia fiscal.</t>
        </r>
      </text>
    </comment>
    <comment ref="KHM7" authorId="0" shapeId="0" xr:uid="{128385F4-5303-4D85-9BC0-F471FB995EDA}">
      <text>
        <r>
          <rPr>
            <b/>
            <sz val="9"/>
            <color indexed="81"/>
            <rFont val="Tahoma"/>
            <family val="2"/>
          </rPr>
          <t>YULIED.PENARANDA:</t>
        </r>
        <r>
          <rPr>
            <sz val="9"/>
            <color indexed="81"/>
            <rFont val="Tahoma"/>
            <family val="2"/>
          </rPr>
          <t xml:space="preserve">
Corresponde a la información en firme de cada vigencia fiscal.</t>
        </r>
      </text>
    </comment>
    <comment ref="KHU7" authorId="0" shapeId="0" xr:uid="{6C73F911-98BF-4801-9D16-54F293848180}">
      <text>
        <r>
          <rPr>
            <b/>
            <sz val="9"/>
            <color indexed="81"/>
            <rFont val="Tahoma"/>
            <family val="2"/>
          </rPr>
          <t>YULIED.PENARANDA:</t>
        </r>
        <r>
          <rPr>
            <sz val="9"/>
            <color indexed="81"/>
            <rFont val="Tahoma"/>
            <family val="2"/>
          </rPr>
          <t xml:space="preserve">
Corresponde a la información en firme de cada vigencia fiscal.</t>
        </r>
      </text>
    </comment>
    <comment ref="KIC7" authorId="0" shapeId="0" xr:uid="{35B4424B-EA93-4D87-B08C-5BF246E4B592}">
      <text>
        <r>
          <rPr>
            <b/>
            <sz val="9"/>
            <color indexed="81"/>
            <rFont val="Tahoma"/>
            <family val="2"/>
          </rPr>
          <t>YULIED.PENARANDA:</t>
        </r>
        <r>
          <rPr>
            <sz val="9"/>
            <color indexed="81"/>
            <rFont val="Tahoma"/>
            <family val="2"/>
          </rPr>
          <t xml:space="preserve">
Corresponde a la información en firme de cada vigencia fiscal.</t>
        </r>
      </text>
    </comment>
    <comment ref="KIK7" authorId="0" shapeId="0" xr:uid="{8A7A8E00-DCE2-40A9-A08D-96843FC45E40}">
      <text>
        <r>
          <rPr>
            <b/>
            <sz val="9"/>
            <color indexed="81"/>
            <rFont val="Tahoma"/>
            <family val="2"/>
          </rPr>
          <t>YULIED.PENARANDA:</t>
        </r>
        <r>
          <rPr>
            <sz val="9"/>
            <color indexed="81"/>
            <rFont val="Tahoma"/>
            <family val="2"/>
          </rPr>
          <t xml:space="preserve">
Corresponde a la información en firme de cada vigencia fiscal.</t>
        </r>
      </text>
    </comment>
    <comment ref="KIS7" authorId="0" shapeId="0" xr:uid="{5548D7EA-6A88-41F6-B681-15A3FDF839A5}">
      <text>
        <r>
          <rPr>
            <b/>
            <sz val="9"/>
            <color indexed="81"/>
            <rFont val="Tahoma"/>
            <family val="2"/>
          </rPr>
          <t>YULIED.PENARANDA:</t>
        </r>
        <r>
          <rPr>
            <sz val="9"/>
            <color indexed="81"/>
            <rFont val="Tahoma"/>
            <family val="2"/>
          </rPr>
          <t xml:space="preserve">
Corresponde a la información en firme de cada vigencia fiscal.</t>
        </r>
      </text>
    </comment>
    <comment ref="KJA7" authorId="0" shapeId="0" xr:uid="{7E14A29F-35B0-4737-B2B3-6F02A9B0579E}">
      <text>
        <r>
          <rPr>
            <b/>
            <sz val="9"/>
            <color indexed="81"/>
            <rFont val="Tahoma"/>
            <family val="2"/>
          </rPr>
          <t>YULIED.PENARANDA:</t>
        </r>
        <r>
          <rPr>
            <sz val="9"/>
            <color indexed="81"/>
            <rFont val="Tahoma"/>
            <family val="2"/>
          </rPr>
          <t xml:space="preserve">
Corresponde a la información en firme de cada vigencia fiscal.</t>
        </r>
      </text>
    </comment>
    <comment ref="KJI7" authorId="0" shapeId="0" xr:uid="{7C9160F0-E5DA-418E-B220-DB150D6BDB19}">
      <text>
        <r>
          <rPr>
            <b/>
            <sz val="9"/>
            <color indexed="81"/>
            <rFont val="Tahoma"/>
            <family val="2"/>
          </rPr>
          <t>YULIED.PENARANDA:</t>
        </r>
        <r>
          <rPr>
            <sz val="9"/>
            <color indexed="81"/>
            <rFont val="Tahoma"/>
            <family val="2"/>
          </rPr>
          <t xml:space="preserve">
Corresponde a la información en firme de cada vigencia fiscal.</t>
        </r>
      </text>
    </comment>
    <comment ref="KJQ7" authorId="0" shapeId="0" xr:uid="{26D94934-6ADD-4F68-9A48-A048140C62DF}">
      <text>
        <r>
          <rPr>
            <b/>
            <sz val="9"/>
            <color indexed="81"/>
            <rFont val="Tahoma"/>
            <family val="2"/>
          </rPr>
          <t>YULIED.PENARANDA:</t>
        </r>
        <r>
          <rPr>
            <sz val="9"/>
            <color indexed="81"/>
            <rFont val="Tahoma"/>
            <family val="2"/>
          </rPr>
          <t xml:space="preserve">
Corresponde a la información en firme de cada vigencia fiscal.</t>
        </r>
      </text>
    </comment>
    <comment ref="KJY7" authorId="0" shapeId="0" xr:uid="{E456BC94-0747-4652-95F6-434DC4867811}">
      <text>
        <r>
          <rPr>
            <b/>
            <sz val="9"/>
            <color indexed="81"/>
            <rFont val="Tahoma"/>
            <family val="2"/>
          </rPr>
          <t>YULIED.PENARANDA:</t>
        </r>
        <r>
          <rPr>
            <sz val="9"/>
            <color indexed="81"/>
            <rFont val="Tahoma"/>
            <family val="2"/>
          </rPr>
          <t xml:space="preserve">
Corresponde a la información en firme de cada vigencia fiscal.</t>
        </r>
      </text>
    </comment>
    <comment ref="KKG7" authorId="0" shapeId="0" xr:uid="{FFD51772-E3FA-480E-B316-1AAB6F68E372}">
      <text>
        <r>
          <rPr>
            <b/>
            <sz val="9"/>
            <color indexed="81"/>
            <rFont val="Tahoma"/>
            <family val="2"/>
          </rPr>
          <t>YULIED.PENARANDA:</t>
        </r>
        <r>
          <rPr>
            <sz val="9"/>
            <color indexed="81"/>
            <rFont val="Tahoma"/>
            <family val="2"/>
          </rPr>
          <t xml:space="preserve">
Corresponde a la información en firme de cada vigencia fiscal.</t>
        </r>
      </text>
    </comment>
    <comment ref="KKO7" authorId="0" shapeId="0" xr:uid="{7821E78D-22EE-4401-88DB-A63340A5DC7F}">
      <text>
        <r>
          <rPr>
            <b/>
            <sz val="9"/>
            <color indexed="81"/>
            <rFont val="Tahoma"/>
            <family val="2"/>
          </rPr>
          <t>YULIED.PENARANDA:</t>
        </r>
        <r>
          <rPr>
            <sz val="9"/>
            <color indexed="81"/>
            <rFont val="Tahoma"/>
            <family val="2"/>
          </rPr>
          <t xml:space="preserve">
Corresponde a la información en firme de cada vigencia fiscal.</t>
        </r>
      </text>
    </comment>
    <comment ref="KKW7" authorId="0" shapeId="0" xr:uid="{250A8BAF-AF52-4E9A-8D55-16AF58B311AD}">
      <text>
        <r>
          <rPr>
            <b/>
            <sz val="9"/>
            <color indexed="81"/>
            <rFont val="Tahoma"/>
            <family val="2"/>
          </rPr>
          <t>YULIED.PENARANDA:</t>
        </r>
        <r>
          <rPr>
            <sz val="9"/>
            <color indexed="81"/>
            <rFont val="Tahoma"/>
            <family val="2"/>
          </rPr>
          <t xml:space="preserve">
Corresponde a la información en firme de cada vigencia fiscal.</t>
        </r>
      </text>
    </comment>
    <comment ref="KLE7" authorId="0" shapeId="0" xr:uid="{675F6D10-7474-4A93-9F4E-6C2526188872}">
      <text>
        <r>
          <rPr>
            <b/>
            <sz val="9"/>
            <color indexed="81"/>
            <rFont val="Tahoma"/>
            <family val="2"/>
          </rPr>
          <t>YULIED.PENARANDA:</t>
        </r>
        <r>
          <rPr>
            <sz val="9"/>
            <color indexed="81"/>
            <rFont val="Tahoma"/>
            <family val="2"/>
          </rPr>
          <t xml:space="preserve">
Corresponde a la información en firme de cada vigencia fiscal.</t>
        </r>
      </text>
    </comment>
    <comment ref="KLM7" authorId="0" shapeId="0" xr:uid="{88B5DE7E-EE55-46A8-8583-AFC64D13C165}">
      <text>
        <r>
          <rPr>
            <b/>
            <sz val="9"/>
            <color indexed="81"/>
            <rFont val="Tahoma"/>
            <family val="2"/>
          </rPr>
          <t>YULIED.PENARANDA:</t>
        </r>
        <r>
          <rPr>
            <sz val="9"/>
            <color indexed="81"/>
            <rFont val="Tahoma"/>
            <family val="2"/>
          </rPr>
          <t xml:space="preserve">
Corresponde a la información en firme de cada vigencia fiscal.</t>
        </r>
      </text>
    </comment>
    <comment ref="KLU7" authorId="0" shapeId="0" xr:uid="{0AA817FE-E730-44C7-8DA7-8E5E9CB6DC25}">
      <text>
        <r>
          <rPr>
            <b/>
            <sz val="9"/>
            <color indexed="81"/>
            <rFont val="Tahoma"/>
            <family val="2"/>
          </rPr>
          <t>YULIED.PENARANDA:</t>
        </r>
        <r>
          <rPr>
            <sz val="9"/>
            <color indexed="81"/>
            <rFont val="Tahoma"/>
            <family val="2"/>
          </rPr>
          <t xml:space="preserve">
Corresponde a la información en firme de cada vigencia fiscal.</t>
        </r>
      </text>
    </comment>
    <comment ref="KMC7" authorId="0" shapeId="0" xr:uid="{D8B97F28-F04F-40BC-976A-AD52D00AE55E}">
      <text>
        <r>
          <rPr>
            <b/>
            <sz val="9"/>
            <color indexed="81"/>
            <rFont val="Tahoma"/>
            <family val="2"/>
          </rPr>
          <t>YULIED.PENARANDA:</t>
        </r>
        <r>
          <rPr>
            <sz val="9"/>
            <color indexed="81"/>
            <rFont val="Tahoma"/>
            <family val="2"/>
          </rPr>
          <t xml:space="preserve">
Corresponde a la información en firme de cada vigencia fiscal.</t>
        </r>
      </text>
    </comment>
    <comment ref="KMK7" authorId="0" shapeId="0" xr:uid="{03DC970A-AEE7-4719-A006-AD25D4F6EF1B}">
      <text>
        <r>
          <rPr>
            <b/>
            <sz val="9"/>
            <color indexed="81"/>
            <rFont val="Tahoma"/>
            <family val="2"/>
          </rPr>
          <t>YULIED.PENARANDA:</t>
        </r>
        <r>
          <rPr>
            <sz val="9"/>
            <color indexed="81"/>
            <rFont val="Tahoma"/>
            <family val="2"/>
          </rPr>
          <t xml:space="preserve">
Corresponde a la información en firme de cada vigencia fiscal.</t>
        </r>
      </text>
    </comment>
    <comment ref="KMS7" authorId="0" shapeId="0" xr:uid="{C015B559-B732-49E7-832A-1B56DD06830C}">
      <text>
        <r>
          <rPr>
            <b/>
            <sz val="9"/>
            <color indexed="81"/>
            <rFont val="Tahoma"/>
            <family val="2"/>
          </rPr>
          <t>YULIED.PENARANDA:</t>
        </r>
        <r>
          <rPr>
            <sz val="9"/>
            <color indexed="81"/>
            <rFont val="Tahoma"/>
            <family val="2"/>
          </rPr>
          <t xml:space="preserve">
Corresponde a la información en firme de cada vigencia fiscal.</t>
        </r>
      </text>
    </comment>
    <comment ref="KNA7" authorId="0" shapeId="0" xr:uid="{CD2DD7C2-0F46-4950-B9AA-1BB3E5099FD1}">
      <text>
        <r>
          <rPr>
            <b/>
            <sz val="9"/>
            <color indexed="81"/>
            <rFont val="Tahoma"/>
            <family val="2"/>
          </rPr>
          <t>YULIED.PENARANDA:</t>
        </r>
        <r>
          <rPr>
            <sz val="9"/>
            <color indexed="81"/>
            <rFont val="Tahoma"/>
            <family val="2"/>
          </rPr>
          <t xml:space="preserve">
Corresponde a la información en firme de cada vigencia fiscal.</t>
        </r>
      </text>
    </comment>
    <comment ref="KNI7" authorId="0" shapeId="0" xr:uid="{5611EADC-0912-4395-8E45-F53515BF2449}">
      <text>
        <r>
          <rPr>
            <b/>
            <sz val="9"/>
            <color indexed="81"/>
            <rFont val="Tahoma"/>
            <family val="2"/>
          </rPr>
          <t>YULIED.PENARANDA:</t>
        </r>
        <r>
          <rPr>
            <sz val="9"/>
            <color indexed="81"/>
            <rFont val="Tahoma"/>
            <family val="2"/>
          </rPr>
          <t xml:space="preserve">
Corresponde a la información en firme de cada vigencia fiscal.</t>
        </r>
      </text>
    </comment>
    <comment ref="KNQ7" authorId="0" shapeId="0" xr:uid="{A16A399B-A0BE-4409-9DA8-32EA6EF03CEB}">
      <text>
        <r>
          <rPr>
            <b/>
            <sz val="9"/>
            <color indexed="81"/>
            <rFont val="Tahoma"/>
            <family val="2"/>
          </rPr>
          <t>YULIED.PENARANDA:</t>
        </r>
        <r>
          <rPr>
            <sz val="9"/>
            <color indexed="81"/>
            <rFont val="Tahoma"/>
            <family val="2"/>
          </rPr>
          <t xml:space="preserve">
Corresponde a la información en firme de cada vigencia fiscal.</t>
        </r>
      </text>
    </comment>
    <comment ref="KNY7" authorId="0" shapeId="0" xr:uid="{12F867CB-50AC-44D7-ACFC-B8C2B069F221}">
      <text>
        <r>
          <rPr>
            <b/>
            <sz val="9"/>
            <color indexed="81"/>
            <rFont val="Tahoma"/>
            <family val="2"/>
          </rPr>
          <t>YULIED.PENARANDA:</t>
        </r>
        <r>
          <rPr>
            <sz val="9"/>
            <color indexed="81"/>
            <rFont val="Tahoma"/>
            <family val="2"/>
          </rPr>
          <t xml:space="preserve">
Corresponde a la información en firme de cada vigencia fiscal.</t>
        </r>
      </text>
    </comment>
    <comment ref="KOG7" authorId="0" shapeId="0" xr:uid="{3AE13AEF-9FD5-4925-8288-702C163FBBC0}">
      <text>
        <r>
          <rPr>
            <b/>
            <sz val="9"/>
            <color indexed="81"/>
            <rFont val="Tahoma"/>
            <family val="2"/>
          </rPr>
          <t>YULIED.PENARANDA:</t>
        </r>
        <r>
          <rPr>
            <sz val="9"/>
            <color indexed="81"/>
            <rFont val="Tahoma"/>
            <family val="2"/>
          </rPr>
          <t xml:space="preserve">
Corresponde a la información en firme de cada vigencia fiscal.</t>
        </r>
      </text>
    </comment>
    <comment ref="KOO7" authorId="0" shapeId="0" xr:uid="{AFCB1C66-902D-457E-952E-646CA5383745}">
      <text>
        <r>
          <rPr>
            <b/>
            <sz val="9"/>
            <color indexed="81"/>
            <rFont val="Tahoma"/>
            <family val="2"/>
          </rPr>
          <t>YULIED.PENARANDA:</t>
        </r>
        <r>
          <rPr>
            <sz val="9"/>
            <color indexed="81"/>
            <rFont val="Tahoma"/>
            <family val="2"/>
          </rPr>
          <t xml:space="preserve">
Corresponde a la información en firme de cada vigencia fiscal.</t>
        </r>
      </text>
    </comment>
    <comment ref="KOW7" authorId="0" shapeId="0" xr:uid="{ADB8D52B-F2A9-4E3B-8E46-825CDE0EFA75}">
      <text>
        <r>
          <rPr>
            <b/>
            <sz val="9"/>
            <color indexed="81"/>
            <rFont val="Tahoma"/>
            <family val="2"/>
          </rPr>
          <t>YULIED.PENARANDA:</t>
        </r>
        <r>
          <rPr>
            <sz val="9"/>
            <color indexed="81"/>
            <rFont val="Tahoma"/>
            <family val="2"/>
          </rPr>
          <t xml:space="preserve">
Corresponde a la información en firme de cada vigencia fiscal.</t>
        </r>
      </text>
    </comment>
    <comment ref="KPE7" authorId="0" shapeId="0" xr:uid="{4245C111-3427-4E20-B0FB-23ABF459E7E5}">
      <text>
        <r>
          <rPr>
            <b/>
            <sz val="9"/>
            <color indexed="81"/>
            <rFont val="Tahoma"/>
            <family val="2"/>
          </rPr>
          <t>YULIED.PENARANDA:</t>
        </r>
        <r>
          <rPr>
            <sz val="9"/>
            <color indexed="81"/>
            <rFont val="Tahoma"/>
            <family val="2"/>
          </rPr>
          <t xml:space="preserve">
Corresponde a la información en firme de cada vigencia fiscal.</t>
        </r>
      </text>
    </comment>
    <comment ref="KPM7" authorId="0" shapeId="0" xr:uid="{51C3973F-1991-4E98-9657-EF767AEECA6F}">
      <text>
        <r>
          <rPr>
            <b/>
            <sz val="9"/>
            <color indexed="81"/>
            <rFont val="Tahoma"/>
            <family val="2"/>
          </rPr>
          <t>YULIED.PENARANDA:</t>
        </r>
        <r>
          <rPr>
            <sz val="9"/>
            <color indexed="81"/>
            <rFont val="Tahoma"/>
            <family val="2"/>
          </rPr>
          <t xml:space="preserve">
Corresponde a la información en firme de cada vigencia fiscal.</t>
        </r>
      </text>
    </comment>
    <comment ref="KPU7" authorId="0" shapeId="0" xr:uid="{C5AD42EA-59C5-4899-B553-FA0AD777265C}">
      <text>
        <r>
          <rPr>
            <b/>
            <sz val="9"/>
            <color indexed="81"/>
            <rFont val="Tahoma"/>
            <family val="2"/>
          </rPr>
          <t>YULIED.PENARANDA:</t>
        </r>
        <r>
          <rPr>
            <sz val="9"/>
            <color indexed="81"/>
            <rFont val="Tahoma"/>
            <family val="2"/>
          </rPr>
          <t xml:space="preserve">
Corresponde a la información en firme de cada vigencia fiscal.</t>
        </r>
      </text>
    </comment>
    <comment ref="KQC7" authorId="0" shapeId="0" xr:uid="{7CDDC09A-4585-4562-B166-A83FE719DD74}">
      <text>
        <r>
          <rPr>
            <b/>
            <sz val="9"/>
            <color indexed="81"/>
            <rFont val="Tahoma"/>
            <family val="2"/>
          </rPr>
          <t>YULIED.PENARANDA:</t>
        </r>
        <r>
          <rPr>
            <sz val="9"/>
            <color indexed="81"/>
            <rFont val="Tahoma"/>
            <family val="2"/>
          </rPr>
          <t xml:space="preserve">
Corresponde a la información en firme de cada vigencia fiscal.</t>
        </r>
      </text>
    </comment>
    <comment ref="KQK7" authorId="0" shapeId="0" xr:uid="{8783279D-BFED-4E3D-AC5D-786A66AD0D0E}">
      <text>
        <r>
          <rPr>
            <b/>
            <sz val="9"/>
            <color indexed="81"/>
            <rFont val="Tahoma"/>
            <family val="2"/>
          </rPr>
          <t>YULIED.PENARANDA:</t>
        </r>
        <r>
          <rPr>
            <sz val="9"/>
            <color indexed="81"/>
            <rFont val="Tahoma"/>
            <family val="2"/>
          </rPr>
          <t xml:space="preserve">
Corresponde a la información en firme de cada vigencia fiscal.</t>
        </r>
      </text>
    </comment>
    <comment ref="KQS7" authorId="0" shapeId="0" xr:uid="{E7D9B645-762A-4D0A-921E-BF5B003BFA7D}">
      <text>
        <r>
          <rPr>
            <b/>
            <sz val="9"/>
            <color indexed="81"/>
            <rFont val="Tahoma"/>
            <family val="2"/>
          </rPr>
          <t>YULIED.PENARANDA:</t>
        </r>
        <r>
          <rPr>
            <sz val="9"/>
            <color indexed="81"/>
            <rFont val="Tahoma"/>
            <family val="2"/>
          </rPr>
          <t xml:space="preserve">
Corresponde a la información en firme de cada vigencia fiscal.</t>
        </r>
      </text>
    </comment>
    <comment ref="KRA7" authorId="0" shapeId="0" xr:uid="{C70420A3-5716-43B4-AF95-DFDC7810AA5B}">
      <text>
        <r>
          <rPr>
            <b/>
            <sz val="9"/>
            <color indexed="81"/>
            <rFont val="Tahoma"/>
            <family val="2"/>
          </rPr>
          <t>YULIED.PENARANDA:</t>
        </r>
        <r>
          <rPr>
            <sz val="9"/>
            <color indexed="81"/>
            <rFont val="Tahoma"/>
            <family val="2"/>
          </rPr>
          <t xml:space="preserve">
Corresponde a la información en firme de cada vigencia fiscal.</t>
        </r>
      </text>
    </comment>
    <comment ref="KRI7" authorId="0" shapeId="0" xr:uid="{BC1E56E1-298C-443E-B39F-F75ABAE3AB35}">
      <text>
        <r>
          <rPr>
            <b/>
            <sz val="9"/>
            <color indexed="81"/>
            <rFont val="Tahoma"/>
            <family val="2"/>
          </rPr>
          <t>YULIED.PENARANDA:</t>
        </r>
        <r>
          <rPr>
            <sz val="9"/>
            <color indexed="81"/>
            <rFont val="Tahoma"/>
            <family val="2"/>
          </rPr>
          <t xml:space="preserve">
Corresponde a la información en firme de cada vigencia fiscal.</t>
        </r>
      </text>
    </comment>
    <comment ref="KRQ7" authorId="0" shapeId="0" xr:uid="{8AD27D26-BEEB-4CFE-B2F9-E1CEC66C2378}">
      <text>
        <r>
          <rPr>
            <b/>
            <sz val="9"/>
            <color indexed="81"/>
            <rFont val="Tahoma"/>
            <family val="2"/>
          </rPr>
          <t>YULIED.PENARANDA:</t>
        </r>
        <r>
          <rPr>
            <sz val="9"/>
            <color indexed="81"/>
            <rFont val="Tahoma"/>
            <family val="2"/>
          </rPr>
          <t xml:space="preserve">
Corresponde a la información en firme de cada vigencia fiscal.</t>
        </r>
      </text>
    </comment>
    <comment ref="KRY7" authorId="0" shapeId="0" xr:uid="{6C0E75F8-785A-45A4-A029-B174F9A827A8}">
      <text>
        <r>
          <rPr>
            <b/>
            <sz val="9"/>
            <color indexed="81"/>
            <rFont val="Tahoma"/>
            <family val="2"/>
          </rPr>
          <t>YULIED.PENARANDA:</t>
        </r>
        <r>
          <rPr>
            <sz val="9"/>
            <color indexed="81"/>
            <rFont val="Tahoma"/>
            <family val="2"/>
          </rPr>
          <t xml:space="preserve">
Corresponde a la información en firme de cada vigencia fiscal.</t>
        </r>
      </text>
    </comment>
    <comment ref="KSG7" authorId="0" shapeId="0" xr:uid="{27A2F64B-FABA-486C-9790-13CC39756198}">
      <text>
        <r>
          <rPr>
            <b/>
            <sz val="9"/>
            <color indexed="81"/>
            <rFont val="Tahoma"/>
            <family val="2"/>
          </rPr>
          <t>YULIED.PENARANDA:</t>
        </r>
        <r>
          <rPr>
            <sz val="9"/>
            <color indexed="81"/>
            <rFont val="Tahoma"/>
            <family val="2"/>
          </rPr>
          <t xml:space="preserve">
Corresponde a la información en firme de cada vigencia fiscal.</t>
        </r>
      </text>
    </comment>
    <comment ref="KSO7" authorId="0" shapeId="0" xr:uid="{87BB5993-DD64-4AC7-8827-C431AB7DE683}">
      <text>
        <r>
          <rPr>
            <b/>
            <sz val="9"/>
            <color indexed="81"/>
            <rFont val="Tahoma"/>
            <family val="2"/>
          </rPr>
          <t>YULIED.PENARANDA:</t>
        </r>
        <r>
          <rPr>
            <sz val="9"/>
            <color indexed="81"/>
            <rFont val="Tahoma"/>
            <family val="2"/>
          </rPr>
          <t xml:space="preserve">
Corresponde a la información en firme de cada vigencia fiscal.</t>
        </r>
      </text>
    </comment>
    <comment ref="KSW7" authorId="0" shapeId="0" xr:uid="{7B94DA99-5DA5-4D9E-AC60-A7FBD5B119C4}">
      <text>
        <r>
          <rPr>
            <b/>
            <sz val="9"/>
            <color indexed="81"/>
            <rFont val="Tahoma"/>
            <family val="2"/>
          </rPr>
          <t>YULIED.PENARANDA:</t>
        </r>
        <r>
          <rPr>
            <sz val="9"/>
            <color indexed="81"/>
            <rFont val="Tahoma"/>
            <family val="2"/>
          </rPr>
          <t xml:space="preserve">
Corresponde a la información en firme de cada vigencia fiscal.</t>
        </r>
      </text>
    </comment>
    <comment ref="KTE7" authorId="0" shapeId="0" xr:uid="{B4BC3D70-D9B4-467E-BA96-DFF2CA1A0356}">
      <text>
        <r>
          <rPr>
            <b/>
            <sz val="9"/>
            <color indexed="81"/>
            <rFont val="Tahoma"/>
            <family val="2"/>
          </rPr>
          <t>YULIED.PENARANDA:</t>
        </r>
        <r>
          <rPr>
            <sz val="9"/>
            <color indexed="81"/>
            <rFont val="Tahoma"/>
            <family val="2"/>
          </rPr>
          <t xml:space="preserve">
Corresponde a la información en firme de cada vigencia fiscal.</t>
        </r>
      </text>
    </comment>
    <comment ref="KTM7" authorId="0" shapeId="0" xr:uid="{A8546CEF-F395-454A-82AA-0B75C88C98B7}">
      <text>
        <r>
          <rPr>
            <b/>
            <sz val="9"/>
            <color indexed="81"/>
            <rFont val="Tahoma"/>
            <family val="2"/>
          </rPr>
          <t>YULIED.PENARANDA:</t>
        </r>
        <r>
          <rPr>
            <sz val="9"/>
            <color indexed="81"/>
            <rFont val="Tahoma"/>
            <family val="2"/>
          </rPr>
          <t xml:space="preserve">
Corresponde a la información en firme de cada vigencia fiscal.</t>
        </r>
      </text>
    </comment>
    <comment ref="KTU7" authorId="0" shapeId="0" xr:uid="{3FA674CB-2182-4714-ACD9-EDBF9A27066E}">
      <text>
        <r>
          <rPr>
            <b/>
            <sz val="9"/>
            <color indexed="81"/>
            <rFont val="Tahoma"/>
            <family val="2"/>
          </rPr>
          <t>YULIED.PENARANDA:</t>
        </r>
        <r>
          <rPr>
            <sz val="9"/>
            <color indexed="81"/>
            <rFont val="Tahoma"/>
            <family val="2"/>
          </rPr>
          <t xml:space="preserve">
Corresponde a la información en firme de cada vigencia fiscal.</t>
        </r>
      </text>
    </comment>
    <comment ref="KUC7" authorId="0" shapeId="0" xr:uid="{DA399AF6-4828-4FD7-8D4A-917EF16CE7C4}">
      <text>
        <r>
          <rPr>
            <b/>
            <sz val="9"/>
            <color indexed="81"/>
            <rFont val="Tahoma"/>
            <family val="2"/>
          </rPr>
          <t>YULIED.PENARANDA:</t>
        </r>
        <r>
          <rPr>
            <sz val="9"/>
            <color indexed="81"/>
            <rFont val="Tahoma"/>
            <family val="2"/>
          </rPr>
          <t xml:space="preserve">
Corresponde a la información en firme de cada vigencia fiscal.</t>
        </r>
      </text>
    </comment>
    <comment ref="KUK7" authorId="0" shapeId="0" xr:uid="{40ADB983-A07B-4948-A530-16C5F74F08BB}">
      <text>
        <r>
          <rPr>
            <b/>
            <sz val="9"/>
            <color indexed="81"/>
            <rFont val="Tahoma"/>
            <family val="2"/>
          </rPr>
          <t>YULIED.PENARANDA:</t>
        </r>
        <r>
          <rPr>
            <sz val="9"/>
            <color indexed="81"/>
            <rFont val="Tahoma"/>
            <family val="2"/>
          </rPr>
          <t xml:space="preserve">
Corresponde a la información en firme de cada vigencia fiscal.</t>
        </r>
      </text>
    </comment>
    <comment ref="KUS7" authorId="0" shapeId="0" xr:uid="{06374898-0D66-4D7E-A6D0-EB3273576579}">
      <text>
        <r>
          <rPr>
            <b/>
            <sz val="9"/>
            <color indexed="81"/>
            <rFont val="Tahoma"/>
            <family val="2"/>
          </rPr>
          <t>YULIED.PENARANDA:</t>
        </r>
        <r>
          <rPr>
            <sz val="9"/>
            <color indexed="81"/>
            <rFont val="Tahoma"/>
            <family val="2"/>
          </rPr>
          <t xml:space="preserve">
Corresponde a la información en firme de cada vigencia fiscal.</t>
        </r>
      </text>
    </comment>
    <comment ref="KVA7" authorId="0" shapeId="0" xr:uid="{7DED4168-6E13-4637-B06F-9D1DC818F8EF}">
      <text>
        <r>
          <rPr>
            <b/>
            <sz val="9"/>
            <color indexed="81"/>
            <rFont val="Tahoma"/>
            <family val="2"/>
          </rPr>
          <t>YULIED.PENARANDA:</t>
        </r>
        <r>
          <rPr>
            <sz val="9"/>
            <color indexed="81"/>
            <rFont val="Tahoma"/>
            <family val="2"/>
          </rPr>
          <t xml:space="preserve">
Corresponde a la información en firme de cada vigencia fiscal.</t>
        </r>
      </text>
    </comment>
    <comment ref="KVI7" authorId="0" shapeId="0" xr:uid="{C70E3EC9-9434-4A2A-B04F-8484286FD9FD}">
      <text>
        <r>
          <rPr>
            <b/>
            <sz val="9"/>
            <color indexed="81"/>
            <rFont val="Tahoma"/>
            <family val="2"/>
          </rPr>
          <t>YULIED.PENARANDA:</t>
        </r>
        <r>
          <rPr>
            <sz val="9"/>
            <color indexed="81"/>
            <rFont val="Tahoma"/>
            <family val="2"/>
          </rPr>
          <t xml:space="preserve">
Corresponde a la información en firme de cada vigencia fiscal.</t>
        </r>
      </text>
    </comment>
    <comment ref="KVQ7" authorId="0" shapeId="0" xr:uid="{4249B151-3CCE-4A7C-B126-40F35E2EF807}">
      <text>
        <r>
          <rPr>
            <b/>
            <sz val="9"/>
            <color indexed="81"/>
            <rFont val="Tahoma"/>
            <family val="2"/>
          </rPr>
          <t>YULIED.PENARANDA:</t>
        </r>
        <r>
          <rPr>
            <sz val="9"/>
            <color indexed="81"/>
            <rFont val="Tahoma"/>
            <family val="2"/>
          </rPr>
          <t xml:space="preserve">
Corresponde a la información en firme de cada vigencia fiscal.</t>
        </r>
      </text>
    </comment>
    <comment ref="KVY7" authorId="0" shapeId="0" xr:uid="{D6CAA077-5239-4EF5-B976-3C937FFDFC7A}">
      <text>
        <r>
          <rPr>
            <b/>
            <sz val="9"/>
            <color indexed="81"/>
            <rFont val="Tahoma"/>
            <family val="2"/>
          </rPr>
          <t>YULIED.PENARANDA:</t>
        </r>
        <r>
          <rPr>
            <sz val="9"/>
            <color indexed="81"/>
            <rFont val="Tahoma"/>
            <family val="2"/>
          </rPr>
          <t xml:space="preserve">
Corresponde a la información en firme de cada vigencia fiscal.</t>
        </r>
      </text>
    </comment>
    <comment ref="KWG7" authorId="0" shapeId="0" xr:uid="{F43F179A-9947-4B7D-A453-8F8EC662030E}">
      <text>
        <r>
          <rPr>
            <b/>
            <sz val="9"/>
            <color indexed="81"/>
            <rFont val="Tahoma"/>
            <family val="2"/>
          </rPr>
          <t>YULIED.PENARANDA:</t>
        </r>
        <r>
          <rPr>
            <sz val="9"/>
            <color indexed="81"/>
            <rFont val="Tahoma"/>
            <family val="2"/>
          </rPr>
          <t xml:space="preserve">
Corresponde a la información en firme de cada vigencia fiscal.</t>
        </r>
      </text>
    </comment>
    <comment ref="KWO7" authorId="0" shapeId="0" xr:uid="{A68DEAC4-8F11-461C-8925-0AECC31E3771}">
      <text>
        <r>
          <rPr>
            <b/>
            <sz val="9"/>
            <color indexed="81"/>
            <rFont val="Tahoma"/>
            <family val="2"/>
          </rPr>
          <t>YULIED.PENARANDA:</t>
        </r>
        <r>
          <rPr>
            <sz val="9"/>
            <color indexed="81"/>
            <rFont val="Tahoma"/>
            <family val="2"/>
          </rPr>
          <t xml:space="preserve">
Corresponde a la información en firme de cada vigencia fiscal.</t>
        </r>
      </text>
    </comment>
    <comment ref="KWW7" authorId="0" shapeId="0" xr:uid="{CAFA1C32-6332-4D26-80AA-A9FA3824CF32}">
      <text>
        <r>
          <rPr>
            <b/>
            <sz val="9"/>
            <color indexed="81"/>
            <rFont val="Tahoma"/>
            <family val="2"/>
          </rPr>
          <t>YULIED.PENARANDA:</t>
        </r>
        <r>
          <rPr>
            <sz val="9"/>
            <color indexed="81"/>
            <rFont val="Tahoma"/>
            <family val="2"/>
          </rPr>
          <t xml:space="preserve">
Corresponde a la información en firme de cada vigencia fiscal.</t>
        </r>
      </text>
    </comment>
    <comment ref="KXE7" authorId="0" shapeId="0" xr:uid="{B6FE38E3-CB41-4E0E-8553-F37877EA8A68}">
      <text>
        <r>
          <rPr>
            <b/>
            <sz val="9"/>
            <color indexed="81"/>
            <rFont val="Tahoma"/>
            <family val="2"/>
          </rPr>
          <t>YULIED.PENARANDA:</t>
        </r>
        <r>
          <rPr>
            <sz val="9"/>
            <color indexed="81"/>
            <rFont val="Tahoma"/>
            <family val="2"/>
          </rPr>
          <t xml:space="preserve">
Corresponde a la información en firme de cada vigencia fiscal.</t>
        </r>
      </text>
    </comment>
    <comment ref="KXM7" authorId="0" shapeId="0" xr:uid="{CBE535D4-DD25-47AA-9694-53F9C8257E7A}">
      <text>
        <r>
          <rPr>
            <b/>
            <sz val="9"/>
            <color indexed="81"/>
            <rFont val="Tahoma"/>
            <family val="2"/>
          </rPr>
          <t>YULIED.PENARANDA:</t>
        </r>
        <r>
          <rPr>
            <sz val="9"/>
            <color indexed="81"/>
            <rFont val="Tahoma"/>
            <family val="2"/>
          </rPr>
          <t xml:space="preserve">
Corresponde a la información en firme de cada vigencia fiscal.</t>
        </r>
      </text>
    </comment>
    <comment ref="KXU7" authorId="0" shapeId="0" xr:uid="{D8AA58D5-1E30-4472-9409-BD87F361FBFE}">
      <text>
        <r>
          <rPr>
            <b/>
            <sz val="9"/>
            <color indexed="81"/>
            <rFont val="Tahoma"/>
            <family val="2"/>
          </rPr>
          <t>YULIED.PENARANDA:</t>
        </r>
        <r>
          <rPr>
            <sz val="9"/>
            <color indexed="81"/>
            <rFont val="Tahoma"/>
            <family val="2"/>
          </rPr>
          <t xml:space="preserve">
Corresponde a la información en firme de cada vigencia fiscal.</t>
        </r>
      </text>
    </comment>
    <comment ref="KYC7" authorId="0" shapeId="0" xr:uid="{76F9545C-2E24-4B6F-8C77-749062EB25BA}">
      <text>
        <r>
          <rPr>
            <b/>
            <sz val="9"/>
            <color indexed="81"/>
            <rFont val="Tahoma"/>
            <family val="2"/>
          </rPr>
          <t>YULIED.PENARANDA:</t>
        </r>
        <r>
          <rPr>
            <sz val="9"/>
            <color indexed="81"/>
            <rFont val="Tahoma"/>
            <family val="2"/>
          </rPr>
          <t xml:space="preserve">
Corresponde a la información en firme de cada vigencia fiscal.</t>
        </r>
      </text>
    </comment>
    <comment ref="KYK7" authorId="0" shapeId="0" xr:uid="{E5F009BC-D5D2-49F9-AFB7-03235D8B2230}">
      <text>
        <r>
          <rPr>
            <b/>
            <sz val="9"/>
            <color indexed="81"/>
            <rFont val="Tahoma"/>
            <family val="2"/>
          </rPr>
          <t>YULIED.PENARANDA:</t>
        </r>
        <r>
          <rPr>
            <sz val="9"/>
            <color indexed="81"/>
            <rFont val="Tahoma"/>
            <family val="2"/>
          </rPr>
          <t xml:space="preserve">
Corresponde a la información en firme de cada vigencia fiscal.</t>
        </r>
      </text>
    </comment>
    <comment ref="KYS7" authorId="0" shapeId="0" xr:uid="{45F3DC1E-B3BE-4BAA-935F-B8D070E8FF5C}">
      <text>
        <r>
          <rPr>
            <b/>
            <sz val="9"/>
            <color indexed="81"/>
            <rFont val="Tahoma"/>
            <family val="2"/>
          </rPr>
          <t>YULIED.PENARANDA:</t>
        </r>
        <r>
          <rPr>
            <sz val="9"/>
            <color indexed="81"/>
            <rFont val="Tahoma"/>
            <family val="2"/>
          </rPr>
          <t xml:space="preserve">
Corresponde a la información en firme de cada vigencia fiscal.</t>
        </r>
      </text>
    </comment>
    <comment ref="KZA7" authorId="0" shapeId="0" xr:uid="{B5D1D84B-603C-4CFB-85B0-60567DAA6FBA}">
      <text>
        <r>
          <rPr>
            <b/>
            <sz val="9"/>
            <color indexed="81"/>
            <rFont val="Tahoma"/>
            <family val="2"/>
          </rPr>
          <t>YULIED.PENARANDA:</t>
        </r>
        <r>
          <rPr>
            <sz val="9"/>
            <color indexed="81"/>
            <rFont val="Tahoma"/>
            <family val="2"/>
          </rPr>
          <t xml:space="preserve">
Corresponde a la información en firme de cada vigencia fiscal.</t>
        </r>
      </text>
    </comment>
    <comment ref="KZI7" authorId="0" shapeId="0" xr:uid="{87891854-0AC5-4186-924E-6B0A744A40DC}">
      <text>
        <r>
          <rPr>
            <b/>
            <sz val="9"/>
            <color indexed="81"/>
            <rFont val="Tahoma"/>
            <family val="2"/>
          </rPr>
          <t>YULIED.PENARANDA:</t>
        </r>
        <r>
          <rPr>
            <sz val="9"/>
            <color indexed="81"/>
            <rFont val="Tahoma"/>
            <family val="2"/>
          </rPr>
          <t xml:space="preserve">
Corresponde a la información en firme de cada vigencia fiscal.</t>
        </r>
      </text>
    </comment>
    <comment ref="KZQ7" authorId="0" shapeId="0" xr:uid="{65F9D6F7-C179-4E80-A879-D17A9D999EAF}">
      <text>
        <r>
          <rPr>
            <b/>
            <sz val="9"/>
            <color indexed="81"/>
            <rFont val="Tahoma"/>
            <family val="2"/>
          </rPr>
          <t>YULIED.PENARANDA:</t>
        </r>
        <r>
          <rPr>
            <sz val="9"/>
            <color indexed="81"/>
            <rFont val="Tahoma"/>
            <family val="2"/>
          </rPr>
          <t xml:space="preserve">
Corresponde a la información en firme de cada vigencia fiscal.</t>
        </r>
      </text>
    </comment>
    <comment ref="KZY7" authorId="0" shapeId="0" xr:uid="{8AB6C134-29EF-4F23-BAC4-AF3AA62D2BDB}">
      <text>
        <r>
          <rPr>
            <b/>
            <sz val="9"/>
            <color indexed="81"/>
            <rFont val="Tahoma"/>
            <family val="2"/>
          </rPr>
          <t>YULIED.PENARANDA:</t>
        </r>
        <r>
          <rPr>
            <sz val="9"/>
            <color indexed="81"/>
            <rFont val="Tahoma"/>
            <family val="2"/>
          </rPr>
          <t xml:space="preserve">
Corresponde a la información en firme de cada vigencia fiscal.</t>
        </r>
      </text>
    </comment>
    <comment ref="LAG7" authorId="0" shapeId="0" xr:uid="{3EE22B03-2CC1-4502-A110-8F659B00C03D}">
      <text>
        <r>
          <rPr>
            <b/>
            <sz val="9"/>
            <color indexed="81"/>
            <rFont val="Tahoma"/>
            <family val="2"/>
          </rPr>
          <t>YULIED.PENARANDA:</t>
        </r>
        <r>
          <rPr>
            <sz val="9"/>
            <color indexed="81"/>
            <rFont val="Tahoma"/>
            <family val="2"/>
          </rPr>
          <t xml:space="preserve">
Corresponde a la información en firme de cada vigencia fiscal.</t>
        </r>
      </text>
    </comment>
    <comment ref="LAO7" authorId="0" shapeId="0" xr:uid="{AB752F87-9F93-460A-B1C7-92D468659594}">
      <text>
        <r>
          <rPr>
            <b/>
            <sz val="9"/>
            <color indexed="81"/>
            <rFont val="Tahoma"/>
            <family val="2"/>
          </rPr>
          <t>YULIED.PENARANDA:</t>
        </r>
        <r>
          <rPr>
            <sz val="9"/>
            <color indexed="81"/>
            <rFont val="Tahoma"/>
            <family val="2"/>
          </rPr>
          <t xml:space="preserve">
Corresponde a la información en firme de cada vigencia fiscal.</t>
        </r>
      </text>
    </comment>
    <comment ref="LAW7" authorId="0" shapeId="0" xr:uid="{30476910-BB24-4C92-9C3F-AFB06076DA8D}">
      <text>
        <r>
          <rPr>
            <b/>
            <sz val="9"/>
            <color indexed="81"/>
            <rFont val="Tahoma"/>
            <family val="2"/>
          </rPr>
          <t>YULIED.PENARANDA:</t>
        </r>
        <r>
          <rPr>
            <sz val="9"/>
            <color indexed="81"/>
            <rFont val="Tahoma"/>
            <family val="2"/>
          </rPr>
          <t xml:space="preserve">
Corresponde a la información en firme de cada vigencia fiscal.</t>
        </r>
      </text>
    </comment>
    <comment ref="LBE7" authorId="0" shapeId="0" xr:uid="{AC119751-6A52-489D-AD18-523F4149A5F0}">
      <text>
        <r>
          <rPr>
            <b/>
            <sz val="9"/>
            <color indexed="81"/>
            <rFont val="Tahoma"/>
            <family val="2"/>
          </rPr>
          <t>YULIED.PENARANDA:</t>
        </r>
        <r>
          <rPr>
            <sz val="9"/>
            <color indexed="81"/>
            <rFont val="Tahoma"/>
            <family val="2"/>
          </rPr>
          <t xml:space="preserve">
Corresponde a la información en firme de cada vigencia fiscal.</t>
        </r>
      </text>
    </comment>
    <comment ref="LBM7" authorId="0" shapeId="0" xr:uid="{E4828EDA-61A1-4252-A88E-8B5F52054E24}">
      <text>
        <r>
          <rPr>
            <b/>
            <sz val="9"/>
            <color indexed="81"/>
            <rFont val="Tahoma"/>
            <family val="2"/>
          </rPr>
          <t>YULIED.PENARANDA:</t>
        </r>
        <r>
          <rPr>
            <sz val="9"/>
            <color indexed="81"/>
            <rFont val="Tahoma"/>
            <family val="2"/>
          </rPr>
          <t xml:space="preserve">
Corresponde a la información en firme de cada vigencia fiscal.</t>
        </r>
      </text>
    </comment>
    <comment ref="LBU7" authorId="0" shapeId="0" xr:uid="{C3A98683-E362-45EA-AD70-348E764C6E35}">
      <text>
        <r>
          <rPr>
            <b/>
            <sz val="9"/>
            <color indexed="81"/>
            <rFont val="Tahoma"/>
            <family val="2"/>
          </rPr>
          <t>YULIED.PENARANDA:</t>
        </r>
        <r>
          <rPr>
            <sz val="9"/>
            <color indexed="81"/>
            <rFont val="Tahoma"/>
            <family val="2"/>
          </rPr>
          <t xml:space="preserve">
Corresponde a la información en firme de cada vigencia fiscal.</t>
        </r>
      </text>
    </comment>
    <comment ref="LCC7" authorId="0" shapeId="0" xr:uid="{7391FF0A-7971-4D6F-B53E-39DED381AFC6}">
      <text>
        <r>
          <rPr>
            <b/>
            <sz val="9"/>
            <color indexed="81"/>
            <rFont val="Tahoma"/>
            <family val="2"/>
          </rPr>
          <t>YULIED.PENARANDA:</t>
        </r>
        <r>
          <rPr>
            <sz val="9"/>
            <color indexed="81"/>
            <rFont val="Tahoma"/>
            <family val="2"/>
          </rPr>
          <t xml:space="preserve">
Corresponde a la información en firme de cada vigencia fiscal.</t>
        </r>
      </text>
    </comment>
    <comment ref="LCK7" authorId="0" shapeId="0" xr:uid="{9F0EEA4D-237A-4C77-B519-44D057B3E26F}">
      <text>
        <r>
          <rPr>
            <b/>
            <sz val="9"/>
            <color indexed="81"/>
            <rFont val="Tahoma"/>
            <family val="2"/>
          </rPr>
          <t>YULIED.PENARANDA:</t>
        </r>
        <r>
          <rPr>
            <sz val="9"/>
            <color indexed="81"/>
            <rFont val="Tahoma"/>
            <family val="2"/>
          </rPr>
          <t xml:space="preserve">
Corresponde a la información en firme de cada vigencia fiscal.</t>
        </r>
      </text>
    </comment>
    <comment ref="LCS7" authorId="0" shapeId="0" xr:uid="{57A20A4E-4611-4F60-93C9-91154F83D4CD}">
      <text>
        <r>
          <rPr>
            <b/>
            <sz val="9"/>
            <color indexed="81"/>
            <rFont val="Tahoma"/>
            <family val="2"/>
          </rPr>
          <t>YULIED.PENARANDA:</t>
        </r>
        <r>
          <rPr>
            <sz val="9"/>
            <color indexed="81"/>
            <rFont val="Tahoma"/>
            <family val="2"/>
          </rPr>
          <t xml:space="preserve">
Corresponde a la información en firme de cada vigencia fiscal.</t>
        </r>
      </text>
    </comment>
    <comment ref="LDA7" authorId="0" shapeId="0" xr:uid="{42C5546A-42C3-443D-BD4A-D5439955AC2E}">
      <text>
        <r>
          <rPr>
            <b/>
            <sz val="9"/>
            <color indexed="81"/>
            <rFont val="Tahoma"/>
            <family val="2"/>
          </rPr>
          <t>YULIED.PENARANDA:</t>
        </r>
        <r>
          <rPr>
            <sz val="9"/>
            <color indexed="81"/>
            <rFont val="Tahoma"/>
            <family val="2"/>
          </rPr>
          <t xml:space="preserve">
Corresponde a la información en firme de cada vigencia fiscal.</t>
        </r>
      </text>
    </comment>
    <comment ref="LDI7" authorId="0" shapeId="0" xr:uid="{7DD45EB0-A064-4868-847A-30E6335117C0}">
      <text>
        <r>
          <rPr>
            <b/>
            <sz val="9"/>
            <color indexed="81"/>
            <rFont val="Tahoma"/>
            <family val="2"/>
          </rPr>
          <t>YULIED.PENARANDA:</t>
        </r>
        <r>
          <rPr>
            <sz val="9"/>
            <color indexed="81"/>
            <rFont val="Tahoma"/>
            <family val="2"/>
          </rPr>
          <t xml:space="preserve">
Corresponde a la información en firme de cada vigencia fiscal.</t>
        </r>
      </text>
    </comment>
    <comment ref="LDQ7" authorId="0" shapeId="0" xr:uid="{E4A4A4E2-30D6-45A3-8237-99C0AD8E25D2}">
      <text>
        <r>
          <rPr>
            <b/>
            <sz val="9"/>
            <color indexed="81"/>
            <rFont val="Tahoma"/>
            <family val="2"/>
          </rPr>
          <t>YULIED.PENARANDA:</t>
        </r>
        <r>
          <rPr>
            <sz val="9"/>
            <color indexed="81"/>
            <rFont val="Tahoma"/>
            <family val="2"/>
          </rPr>
          <t xml:space="preserve">
Corresponde a la información en firme de cada vigencia fiscal.</t>
        </r>
      </text>
    </comment>
    <comment ref="LDY7" authorId="0" shapeId="0" xr:uid="{C898A506-72CE-4862-91C0-1906A86C9B26}">
      <text>
        <r>
          <rPr>
            <b/>
            <sz val="9"/>
            <color indexed="81"/>
            <rFont val="Tahoma"/>
            <family val="2"/>
          </rPr>
          <t>YULIED.PENARANDA:</t>
        </r>
        <r>
          <rPr>
            <sz val="9"/>
            <color indexed="81"/>
            <rFont val="Tahoma"/>
            <family val="2"/>
          </rPr>
          <t xml:space="preserve">
Corresponde a la información en firme de cada vigencia fiscal.</t>
        </r>
      </text>
    </comment>
    <comment ref="LEG7" authorId="0" shapeId="0" xr:uid="{E549AA5B-1313-4A72-BAB9-19611DC2C8AC}">
      <text>
        <r>
          <rPr>
            <b/>
            <sz val="9"/>
            <color indexed="81"/>
            <rFont val="Tahoma"/>
            <family val="2"/>
          </rPr>
          <t>YULIED.PENARANDA:</t>
        </r>
        <r>
          <rPr>
            <sz val="9"/>
            <color indexed="81"/>
            <rFont val="Tahoma"/>
            <family val="2"/>
          </rPr>
          <t xml:space="preserve">
Corresponde a la información en firme de cada vigencia fiscal.</t>
        </r>
      </text>
    </comment>
    <comment ref="LEO7" authorId="0" shapeId="0" xr:uid="{2243969E-7054-4B05-A426-613E18E8ED6D}">
      <text>
        <r>
          <rPr>
            <b/>
            <sz val="9"/>
            <color indexed="81"/>
            <rFont val="Tahoma"/>
            <family val="2"/>
          </rPr>
          <t>YULIED.PENARANDA:</t>
        </r>
        <r>
          <rPr>
            <sz val="9"/>
            <color indexed="81"/>
            <rFont val="Tahoma"/>
            <family val="2"/>
          </rPr>
          <t xml:space="preserve">
Corresponde a la información en firme de cada vigencia fiscal.</t>
        </r>
      </text>
    </comment>
    <comment ref="LEW7" authorId="0" shapeId="0" xr:uid="{8A88CD03-E118-4855-B882-9AD743967D26}">
      <text>
        <r>
          <rPr>
            <b/>
            <sz val="9"/>
            <color indexed="81"/>
            <rFont val="Tahoma"/>
            <family val="2"/>
          </rPr>
          <t>YULIED.PENARANDA:</t>
        </r>
        <r>
          <rPr>
            <sz val="9"/>
            <color indexed="81"/>
            <rFont val="Tahoma"/>
            <family val="2"/>
          </rPr>
          <t xml:space="preserve">
Corresponde a la información en firme de cada vigencia fiscal.</t>
        </r>
      </text>
    </comment>
    <comment ref="LFE7" authorId="0" shapeId="0" xr:uid="{1DB67C7E-DAB0-4A05-8335-D88C0EA459D5}">
      <text>
        <r>
          <rPr>
            <b/>
            <sz val="9"/>
            <color indexed="81"/>
            <rFont val="Tahoma"/>
            <family val="2"/>
          </rPr>
          <t>YULIED.PENARANDA:</t>
        </r>
        <r>
          <rPr>
            <sz val="9"/>
            <color indexed="81"/>
            <rFont val="Tahoma"/>
            <family val="2"/>
          </rPr>
          <t xml:space="preserve">
Corresponde a la información en firme de cada vigencia fiscal.</t>
        </r>
      </text>
    </comment>
    <comment ref="LFM7" authorId="0" shapeId="0" xr:uid="{B1EB8A65-0551-4D35-AC2D-F79E8ABBF148}">
      <text>
        <r>
          <rPr>
            <b/>
            <sz val="9"/>
            <color indexed="81"/>
            <rFont val="Tahoma"/>
            <family val="2"/>
          </rPr>
          <t>YULIED.PENARANDA:</t>
        </r>
        <r>
          <rPr>
            <sz val="9"/>
            <color indexed="81"/>
            <rFont val="Tahoma"/>
            <family val="2"/>
          </rPr>
          <t xml:space="preserve">
Corresponde a la información en firme de cada vigencia fiscal.</t>
        </r>
      </text>
    </comment>
    <comment ref="LFU7" authorId="0" shapeId="0" xr:uid="{59556428-C7FF-42EB-B6EC-1017D20E7FDA}">
      <text>
        <r>
          <rPr>
            <b/>
            <sz val="9"/>
            <color indexed="81"/>
            <rFont val="Tahoma"/>
            <family val="2"/>
          </rPr>
          <t>YULIED.PENARANDA:</t>
        </r>
        <r>
          <rPr>
            <sz val="9"/>
            <color indexed="81"/>
            <rFont val="Tahoma"/>
            <family val="2"/>
          </rPr>
          <t xml:space="preserve">
Corresponde a la información en firme de cada vigencia fiscal.</t>
        </r>
      </text>
    </comment>
    <comment ref="LGC7" authorId="0" shapeId="0" xr:uid="{274C34AD-280F-4F1A-A7C4-19F9BB13F88E}">
      <text>
        <r>
          <rPr>
            <b/>
            <sz val="9"/>
            <color indexed="81"/>
            <rFont val="Tahoma"/>
            <family val="2"/>
          </rPr>
          <t>YULIED.PENARANDA:</t>
        </r>
        <r>
          <rPr>
            <sz val="9"/>
            <color indexed="81"/>
            <rFont val="Tahoma"/>
            <family val="2"/>
          </rPr>
          <t xml:space="preserve">
Corresponde a la información en firme de cada vigencia fiscal.</t>
        </r>
      </text>
    </comment>
    <comment ref="LGK7" authorId="0" shapeId="0" xr:uid="{A5BD5D78-EF3D-44D9-B64F-AE4233AD5076}">
      <text>
        <r>
          <rPr>
            <b/>
            <sz val="9"/>
            <color indexed="81"/>
            <rFont val="Tahoma"/>
            <family val="2"/>
          </rPr>
          <t>YULIED.PENARANDA:</t>
        </r>
        <r>
          <rPr>
            <sz val="9"/>
            <color indexed="81"/>
            <rFont val="Tahoma"/>
            <family val="2"/>
          </rPr>
          <t xml:space="preserve">
Corresponde a la información en firme de cada vigencia fiscal.</t>
        </r>
      </text>
    </comment>
    <comment ref="LGS7" authorId="0" shapeId="0" xr:uid="{BD38D6ED-65AE-47D6-9A3C-42C9D875EA2F}">
      <text>
        <r>
          <rPr>
            <b/>
            <sz val="9"/>
            <color indexed="81"/>
            <rFont val="Tahoma"/>
            <family val="2"/>
          </rPr>
          <t>YULIED.PENARANDA:</t>
        </r>
        <r>
          <rPr>
            <sz val="9"/>
            <color indexed="81"/>
            <rFont val="Tahoma"/>
            <family val="2"/>
          </rPr>
          <t xml:space="preserve">
Corresponde a la información en firme de cada vigencia fiscal.</t>
        </r>
      </text>
    </comment>
    <comment ref="LHA7" authorId="0" shapeId="0" xr:uid="{0A12A797-8957-421F-992E-17523E45B381}">
      <text>
        <r>
          <rPr>
            <b/>
            <sz val="9"/>
            <color indexed="81"/>
            <rFont val="Tahoma"/>
            <family val="2"/>
          </rPr>
          <t>YULIED.PENARANDA:</t>
        </r>
        <r>
          <rPr>
            <sz val="9"/>
            <color indexed="81"/>
            <rFont val="Tahoma"/>
            <family val="2"/>
          </rPr>
          <t xml:space="preserve">
Corresponde a la información en firme de cada vigencia fiscal.</t>
        </r>
      </text>
    </comment>
    <comment ref="LHI7" authorId="0" shapeId="0" xr:uid="{C47957C7-883A-498B-BD82-8EE3533FA50C}">
      <text>
        <r>
          <rPr>
            <b/>
            <sz val="9"/>
            <color indexed="81"/>
            <rFont val="Tahoma"/>
            <family val="2"/>
          </rPr>
          <t>YULIED.PENARANDA:</t>
        </r>
        <r>
          <rPr>
            <sz val="9"/>
            <color indexed="81"/>
            <rFont val="Tahoma"/>
            <family val="2"/>
          </rPr>
          <t xml:space="preserve">
Corresponde a la información en firme de cada vigencia fiscal.</t>
        </r>
      </text>
    </comment>
    <comment ref="LHQ7" authorId="0" shapeId="0" xr:uid="{6426BD40-EFC2-4EC0-9587-F8D35854BC4C}">
      <text>
        <r>
          <rPr>
            <b/>
            <sz val="9"/>
            <color indexed="81"/>
            <rFont val="Tahoma"/>
            <family val="2"/>
          </rPr>
          <t>YULIED.PENARANDA:</t>
        </r>
        <r>
          <rPr>
            <sz val="9"/>
            <color indexed="81"/>
            <rFont val="Tahoma"/>
            <family val="2"/>
          </rPr>
          <t xml:space="preserve">
Corresponde a la información en firme de cada vigencia fiscal.</t>
        </r>
      </text>
    </comment>
    <comment ref="LHY7" authorId="0" shapeId="0" xr:uid="{556DBC35-D78F-413B-A7FB-6C62AD91A5DB}">
      <text>
        <r>
          <rPr>
            <b/>
            <sz val="9"/>
            <color indexed="81"/>
            <rFont val="Tahoma"/>
            <family val="2"/>
          </rPr>
          <t>YULIED.PENARANDA:</t>
        </r>
        <r>
          <rPr>
            <sz val="9"/>
            <color indexed="81"/>
            <rFont val="Tahoma"/>
            <family val="2"/>
          </rPr>
          <t xml:space="preserve">
Corresponde a la información en firme de cada vigencia fiscal.</t>
        </r>
      </text>
    </comment>
    <comment ref="LIG7" authorId="0" shapeId="0" xr:uid="{5DA480D9-7F3B-4DCA-84F6-6E0E8416D222}">
      <text>
        <r>
          <rPr>
            <b/>
            <sz val="9"/>
            <color indexed="81"/>
            <rFont val="Tahoma"/>
            <family val="2"/>
          </rPr>
          <t>YULIED.PENARANDA:</t>
        </r>
        <r>
          <rPr>
            <sz val="9"/>
            <color indexed="81"/>
            <rFont val="Tahoma"/>
            <family val="2"/>
          </rPr>
          <t xml:space="preserve">
Corresponde a la información en firme de cada vigencia fiscal.</t>
        </r>
      </text>
    </comment>
    <comment ref="LIO7" authorId="0" shapeId="0" xr:uid="{6E1D5CDB-FA62-49C5-ACE0-BBE91C701AE3}">
      <text>
        <r>
          <rPr>
            <b/>
            <sz val="9"/>
            <color indexed="81"/>
            <rFont val="Tahoma"/>
            <family val="2"/>
          </rPr>
          <t>YULIED.PENARANDA:</t>
        </r>
        <r>
          <rPr>
            <sz val="9"/>
            <color indexed="81"/>
            <rFont val="Tahoma"/>
            <family val="2"/>
          </rPr>
          <t xml:space="preserve">
Corresponde a la información en firme de cada vigencia fiscal.</t>
        </r>
      </text>
    </comment>
    <comment ref="LIW7" authorId="0" shapeId="0" xr:uid="{6A1C4BF9-A1BB-4E02-91EE-B7FBD4A2C8F9}">
      <text>
        <r>
          <rPr>
            <b/>
            <sz val="9"/>
            <color indexed="81"/>
            <rFont val="Tahoma"/>
            <family val="2"/>
          </rPr>
          <t>YULIED.PENARANDA:</t>
        </r>
        <r>
          <rPr>
            <sz val="9"/>
            <color indexed="81"/>
            <rFont val="Tahoma"/>
            <family val="2"/>
          </rPr>
          <t xml:space="preserve">
Corresponde a la información en firme de cada vigencia fiscal.</t>
        </r>
      </text>
    </comment>
    <comment ref="LJE7" authorId="0" shapeId="0" xr:uid="{113565EB-F6D3-457A-9520-032DC74B1DF1}">
      <text>
        <r>
          <rPr>
            <b/>
            <sz val="9"/>
            <color indexed="81"/>
            <rFont val="Tahoma"/>
            <family val="2"/>
          </rPr>
          <t>YULIED.PENARANDA:</t>
        </r>
        <r>
          <rPr>
            <sz val="9"/>
            <color indexed="81"/>
            <rFont val="Tahoma"/>
            <family val="2"/>
          </rPr>
          <t xml:space="preserve">
Corresponde a la información en firme de cada vigencia fiscal.</t>
        </r>
      </text>
    </comment>
    <comment ref="LJM7" authorId="0" shapeId="0" xr:uid="{8904D6E4-A46C-4FEC-8264-2296DED4B5C4}">
      <text>
        <r>
          <rPr>
            <b/>
            <sz val="9"/>
            <color indexed="81"/>
            <rFont val="Tahoma"/>
            <family val="2"/>
          </rPr>
          <t>YULIED.PENARANDA:</t>
        </r>
        <r>
          <rPr>
            <sz val="9"/>
            <color indexed="81"/>
            <rFont val="Tahoma"/>
            <family val="2"/>
          </rPr>
          <t xml:space="preserve">
Corresponde a la información en firme de cada vigencia fiscal.</t>
        </r>
      </text>
    </comment>
    <comment ref="LJU7" authorId="0" shapeId="0" xr:uid="{55542BD4-78C1-46E0-8556-AF110FC226D1}">
      <text>
        <r>
          <rPr>
            <b/>
            <sz val="9"/>
            <color indexed="81"/>
            <rFont val="Tahoma"/>
            <family val="2"/>
          </rPr>
          <t>YULIED.PENARANDA:</t>
        </r>
        <r>
          <rPr>
            <sz val="9"/>
            <color indexed="81"/>
            <rFont val="Tahoma"/>
            <family val="2"/>
          </rPr>
          <t xml:space="preserve">
Corresponde a la información en firme de cada vigencia fiscal.</t>
        </r>
      </text>
    </comment>
    <comment ref="LKC7" authorId="0" shapeId="0" xr:uid="{0D04313B-B159-4DA1-B1A5-B85818E58B05}">
      <text>
        <r>
          <rPr>
            <b/>
            <sz val="9"/>
            <color indexed="81"/>
            <rFont val="Tahoma"/>
            <family val="2"/>
          </rPr>
          <t>YULIED.PENARANDA:</t>
        </r>
        <r>
          <rPr>
            <sz val="9"/>
            <color indexed="81"/>
            <rFont val="Tahoma"/>
            <family val="2"/>
          </rPr>
          <t xml:space="preserve">
Corresponde a la información en firme de cada vigencia fiscal.</t>
        </r>
      </text>
    </comment>
    <comment ref="LKK7" authorId="0" shapeId="0" xr:uid="{324B70E2-5D73-4053-AAFE-528E35AF589C}">
      <text>
        <r>
          <rPr>
            <b/>
            <sz val="9"/>
            <color indexed="81"/>
            <rFont val="Tahoma"/>
            <family val="2"/>
          </rPr>
          <t>YULIED.PENARANDA:</t>
        </r>
        <r>
          <rPr>
            <sz val="9"/>
            <color indexed="81"/>
            <rFont val="Tahoma"/>
            <family val="2"/>
          </rPr>
          <t xml:space="preserve">
Corresponde a la información en firme de cada vigencia fiscal.</t>
        </r>
      </text>
    </comment>
    <comment ref="LKS7" authorId="0" shapeId="0" xr:uid="{DD015369-D013-45E5-A1D1-7451434A429B}">
      <text>
        <r>
          <rPr>
            <b/>
            <sz val="9"/>
            <color indexed="81"/>
            <rFont val="Tahoma"/>
            <family val="2"/>
          </rPr>
          <t>YULIED.PENARANDA:</t>
        </r>
        <r>
          <rPr>
            <sz val="9"/>
            <color indexed="81"/>
            <rFont val="Tahoma"/>
            <family val="2"/>
          </rPr>
          <t xml:space="preserve">
Corresponde a la información en firme de cada vigencia fiscal.</t>
        </r>
      </text>
    </comment>
    <comment ref="LLA7" authorId="0" shapeId="0" xr:uid="{01C0E9BC-11CB-4E6C-9647-CBEBC6C957E8}">
      <text>
        <r>
          <rPr>
            <b/>
            <sz val="9"/>
            <color indexed="81"/>
            <rFont val="Tahoma"/>
            <family val="2"/>
          </rPr>
          <t>YULIED.PENARANDA:</t>
        </r>
        <r>
          <rPr>
            <sz val="9"/>
            <color indexed="81"/>
            <rFont val="Tahoma"/>
            <family val="2"/>
          </rPr>
          <t xml:space="preserve">
Corresponde a la información en firme de cada vigencia fiscal.</t>
        </r>
      </text>
    </comment>
    <comment ref="LLI7" authorId="0" shapeId="0" xr:uid="{140A734D-7121-447D-B9C3-5AB55FFAE7F2}">
      <text>
        <r>
          <rPr>
            <b/>
            <sz val="9"/>
            <color indexed="81"/>
            <rFont val="Tahoma"/>
            <family val="2"/>
          </rPr>
          <t>YULIED.PENARANDA:</t>
        </r>
        <r>
          <rPr>
            <sz val="9"/>
            <color indexed="81"/>
            <rFont val="Tahoma"/>
            <family val="2"/>
          </rPr>
          <t xml:space="preserve">
Corresponde a la información en firme de cada vigencia fiscal.</t>
        </r>
      </text>
    </comment>
    <comment ref="LLQ7" authorId="0" shapeId="0" xr:uid="{F3DB7597-3FAF-4502-8C14-D27249A85012}">
      <text>
        <r>
          <rPr>
            <b/>
            <sz val="9"/>
            <color indexed="81"/>
            <rFont val="Tahoma"/>
            <family val="2"/>
          </rPr>
          <t>YULIED.PENARANDA:</t>
        </r>
        <r>
          <rPr>
            <sz val="9"/>
            <color indexed="81"/>
            <rFont val="Tahoma"/>
            <family val="2"/>
          </rPr>
          <t xml:space="preserve">
Corresponde a la información en firme de cada vigencia fiscal.</t>
        </r>
      </text>
    </comment>
    <comment ref="LLY7" authorId="0" shapeId="0" xr:uid="{5A4AC81B-8887-42A9-B107-253CDC2BF7E1}">
      <text>
        <r>
          <rPr>
            <b/>
            <sz val="9"/>
            <color indexed="81"/>
            <rFont val="Tahoma"/>
            <family val="2"/>
          </rPr>
          <t>YULIED.PENARANDA:</t>
        </r>
        <r>
          <rPr>
            <sz val="9"/>
            <color indexed="81"/>
            <rFont val="Tahoma"/>
            <family val="2"/>
          </rPr>
          <t xml:space="preserve">
Corresponde a la información en firme de cada vigencia fiscal.</t>
        </r>
      </text>
    </comment>
    <comment ref="LMG7" authorId="0" shapeId="0" xr:uid="{3536D685-BEA0-444B-9E33-7DBBD7F0FDA3}">
      <text>
        <r>
          <rPr>
            <b/>
            <sz val="9"/>
            <color indexed="81"/>
            <rFont val="Tahoma"/>
            <family val="2"/>
          </rPr>
          <t>YULIED.PENARANDA:</t>
        </r>
        <r>
          <rPr>
            <sz val="9"/>
            <color indexed="81"/>
            <rFont val="Tahoma"/>
            <family val="2"/>
          </rPr>
          <t xml:space="preserve">
Corresponde a la información en firme de cada vigencia fiscal.</t>
        </r>
      </text>
    </comment>
    <comment ref="LMO7" authorId="0" shapeId="0" xr:uid="{74CA18BF-F166-4233-BBE5-72A7B6B7FDA0}">
      <text>
        <r>
          <rPr>
            <b/>
            <sz val="9"/>
            <color indexed="81"/>
            <rFont val="Tahoma"/>
            <family val="2"/>
          </rPr>
          <t>YULIED.PENARANDA:</t>
        </r>
        <r>
          <rPr>
            <sz val="9"/>
            <color indexed="81"/>
            <rFont val="Tahoma"/>
            <family val="2"/>
          </rPr>
          <t xml:space="preserve">
Corresponde a la información en firme de cada vigencia fiscal.</t>
        </r>
      </text>
    </comment>
    <comment ref="LMW7" authorId="0" shapeId="0" xr:uid="{CB0FB66A-EDB7-4EBF-8869-EDB7E5869DA6}">
      <text>
        <r>
          <rPr>
            <b/>
            <sz val="9"/>
            <color indexed="81"/>
            <rFont val="Tahoma"/>
            <family val="2"/>
          </rPr>
          <t>YULIED.PENARANDA:</t>
        </r>
        <r>
          <rPr>
            <sz val="9"/>
            <color indexed="81"/>
            <rFont val="Tahoma"/>
            <family val="2"/>
          </rPr>
          <t xml:space="preserve">
Corresponde a la información en firme de cada vigencia fiscal.</t>
        </r>
      </text>
    </comment>
    <comment ref="LNE7" authorId="0" shapeId="0" xr:uid="{222E2C55-BC5E-4485-9169-3A3B3406D9A9}">
      <text>
        <r>
          <rPr>
            <b/>
            <sz val="9"/>
            <color indexed="81"/>
            <rFont val="Tahoma"/>
            <family val="2"/>
          </rPr>
          <t>YULIED.PENARANDA:</t>
        </r>
        <r>
          <rPr>
            <sz val="9"/>
            <color indexed="81"/>
            <rFont val="Tahoma"/>
            <family val="2"/>
          </rPr>
          <t xml:space="preserve">
Corresponde a la información en firme de cada vigencia fiscal.</t>
        </r>
      </text>
    </comment>
    <comment ref="LNM7" authorId="0" shapeId="0" xr:uid="{62BFCA33-271C-4E17-B29A-D9A2C935D218}">
      <text>
        <r>
          <rPr>
            <b/>
            <sz val="9"/>
            <color indexed="81"/>
            <rFont val="Tahoma"/>
            <family val="2"/>
          </rPr>
          <t>YULIED.PENARANDA:</t>
        </r>
        <r>
          <rPr>
            <sz val="9"/>
            <color indexed="81"/>
            <rFont val="Tahoma"/>
            <family val="2"/>
          </rPr>
          <t xml:space="preserve">
Corresponde a la información en firme de cada vigencia fiscal.</t>
        </r>
      </text>
    </comment>
    <comment ref="LNU7" authorId="0" shapeId="0" xr:uid="{076958EC-D4D5-4550-AF73-7ABE88E262D6}">
      <text>
        <r>
          <rPr>
            <b/>
            <sz val="9"/>
            <color indexed="81"/>
            <rFont val="Tahoma"/>
            <family val="2"/>
          </rPr>
          <t>YULIED.PENARANDA:</t>
        </r>
        <r>
          <rPr>
            <sz val="9"/>
            <color indexed="81"/>
            <rFont val="Tahoma"/>
            <family val="2"/>
          </rPr>
          <t xml:space="preserve">
Corresponde a la información en firme de cada vigencia fiscal.</t>
        </r>
      </text>
    </comment>
    <comment ref="LOC7" authorId="0" shapeId="0" xr:uid="{B6790396-F203-4B75-982F-0E2E05CF85C6}">
      <text>
        <r>
          <rPr>
            <b/>
            <sz val="9"/>
            <color indexed="81"/>
            <rFont val="Tahoma"/>
            <family val="2"/>
          </rPr>
          <t>YULIED.PENARANDA:</t>
        </r>
        <r>
          <rPr>
            <sz val="9"/>
            <color indexed="81"/>
            <rFont val="Tahoma"/>
            <family val="2"/>
          </rPr>
          <t xml:space="preserve">
Corresponde a la información en firme de cada vigencia fiscal.</t>
        </r>
      </text>
    </comment>
    <comment ref="LOK7" authorId="0" shapeId="0" xr:uid="{77D99BB9-1AC9-40B3-AF0A-CA7991611AD9}">
      <text>
        <r>
          <rPr>
            <b/>
            <sz val="9"/>
            <color indexed="81"/>
            <rFont val="Tahoma"/>
            <family val="2"/>
          </rPr>
          <t>YULIED.PENARANDA:</t>
        </r>
        <r>
          <rPr>
            <sz val="9"/>
            <color indexed="81"/>
            <rFont val="Tahoma"/>
            <family val="2"/>
          </rPr>
          <t xml:space="preserve">
Corresponde a la información en firme de cada vigencia fiscal.</t>
        </r>
      </text>
    </comment>
    <comment ref="LOS7" authorId="0" shapeId="0" xr:uid="{56F25AD8-2ED7-4E4D-A14C-55AE9EAA3288}">
      <text>
        <r>
          <rPr>
            <b/>
            <sz val="9"/>
            <color indexed="81"/>
            <rFont val="Tahoma"/>
            <family val="2"/>
          </rPr>
          <t>YULIED.PENARANDA:</t>
        </r>
        <r>
          <rPr>
            <sz val="9"/>
            <color indexed="81"/>
            <rFont val="Tahoma"/>
            <family val="2"/>
          </rPr>
          <t xml:space="preserve">
Corresponde a la información en firme de cada vigencia fiscal.</t>
        </r>
      </text>
    </comment>
    <comment ref="LPA7" authorId="0" shapeId="0" xr:uid="{437E859E-EB98-4323-BC6D-006CB815EBF9}">
      <text>
        <r>
          <rPr>
            <b/>
            <sz val="9"/>
            <color indexed="81"/>
            <rFont val="Tahoma"/>
            <family val="2"/>
          </rPr>
          <t>YULIED.PENARANDA:</t>
        </r>
        <r>
          <rPr>
            <sz val="9"/>
            <color indexed="81"/>
            <rFont val="Tahoma"/>
            <family val="2"/>
          </rPr>
          <t xml:space="preserve">
Corresponde a la información en firme de cada vigencia fiscal.</t>
        </r>
      </text>
    </comment>
    <comment ref="LPI7" authorId="0" shapeId="0" xr:uid="{9B6F5EA1-DBB8-4A99-97D5-3A40D99669D2}">
      <text>
        <r>
          <rPr>
            <b/>
            <sz val="9"/>
            <color indexed="81"/>
            <rFont val="Tahoma"/>
            <family val="2"/>
          </rPr>
          <t>YULIED.PENARANDA:</t>
        </r>
        <r>
          <rPr>
            <sz val="9"/>
            <color indexed="81"/>
            <rFont val="Tahoma"/>
            <family val="2"/>
          </rPr>
          <t xml:space="preserve">
Corresponde a la información en firme de cada vigencia fiscal.</t>
        </r>
      </text>
    </comment>
    <comment ref="LPQ7" authorId="0" shapeId="0" xr:uid="{5FF69EC0-E979-4DCE-9608-339F372E3FF3}">
      <text>
        <r>
          <rPr>
            <b/>
            <sz val="9"/>
            <color indexed="81"/>
            <rFont val="Tahoma"/>
            <family val="2"/>
          </rPr>
          <t>YULIED.PENARANDA:</t>
        </r>
        <r>
          <rPr>
            <sz val="9"/>
            <color indexed="81"/>
            <rFont val="Tahoma"/>
            <family val="2"/>
          </rPr>
          <t xml:space="preserve">
Corresponde a la información en firme de cada vigencia fiscal.</t>
        </r>
      </text>
    </comment>
    <comment ref="LPY7" authorId="0" shapeId="0" xr:uid="{143E1B62-2D84-4E93-BAFB-E91A685403E4}">
      <text>
        <r>
          <rPr>
            <b/>
            <sz val="9"/>
            <color indexed="81"/>
            <rFont val="Tahoma"/>
            <family val="2"/>
          </rPr>
          <t>YULIED.PENARANDA:</t>
        </r>
        <r>
          <rPr>
            <sz val="9"/>
            <color indexed="81"/>
            <rFont val="Tahoma"/>
            <family val="2"/>
          </rPr>
          <t xml:space="preserve">
Corresponde a la información en firme de cada vigencia fiscal.</t>
        </r>
      </text>
    </comment>
    <comment ref="LQG7" authorId="0" shapeId="0" xr:uid="{380CB5A2-9C38-492A-9864-B95879220762}">
      <text>
        <r>
          <rPr>
            <b/>
            <sz val="9"/>
            <color indexed="81"/>
            <rFont val="Tahoma"/>
            <family val="2"/>
          </rPr>
          <t>YULIED.PENARANDA:</t>
        </r>
        <r>
          <rPr>
            <sz val="9"/>
            <color indexed="81"/>
            <rFont val="Tahoma"/>
            <family val="2"/>
          </rPr>
          <t xml:space="preserve">
Corresponde a la información en firme de cada vigencia fiscal.</t>
        </r>
      </text>
    </comment>
    <comment ref="LQO7" authorId="0" shapeId="0" xr:uid="{19482B24-EDED-48CE-AE6C-429366CA0EB0}">
      <text>
        <r>
          <rPr>
            <b/>
            <sz val="9"/>
            <color indexed="81"/>
            <rFont val="Tahoma"/>
            <family val="2"/>
          </rPr>
          <t>YULIED.PENARANDA:</t>
        </r>
        <r>
          <rPr>
            <sz val="9"/>
            <color indexed="81"/>
            <rFont val="Tahoma"/>
            <family val="2"/>
          </rPr>
          <t xml:space="preserve">
Corresponde a la información en firme de cada vigencia fiscal.</t>
        </r>
      </text>
    </comment>
    <comment ref="LQW7" authorId="0" shapeId="0" xr:uid="{11342D30-7265-4570-91F4-C81DA9ABAD5E}">
      <text>
        <r>
          <rPr>
            <b/>
            <sz val="9"/>
            <color indexed="81"/>
            <rFont val="Tahoma"/>
            <family val="2"/>
          </rPr>
          <t>YULIED.PENARANDA:</t>
        </r>
        <r>
          <rPr>
            <sz val="9"/>
            <color indexed="81"/>
            <rFont val="Tahoma"/>
            <family val="2"/>
          </rPr>
          <t xml:space="preserve">
Corresponde a la información en firme de cada vigencia fiscal.</t>
        </r>
      </text>
    </comment>
    <comment ref="LRE7" authorId="0" shapeId="0" xr:uid="{F33E1EBA-4EF5-4047-A096-BFECCF304A8E}">
      <text>
        <r>
          <rPr>
            <b/>
            <sz val="9"/>
            <color indexed="81"/>
            <rFont val="Tahoma"/>
            <family val="2"/>
          </rPr>
          <t>YULIED.PENARANDA:</t>
        </r>
        <r>
          <rPr>
            <sz val="9"/>
            <color indexed="81"/>
            <rFont val="Tahoma"/>
            <family val="2"/>
          </rPr>
          <t xml:space="preserve">
Corresponde a la información en firme de cada vigencia fiscal.</t>
        </r>
      </text>
    </comment>
    <comment ref="LRM7" authorId="0" shapeId="0" xr:uid="{A2514936-1104-47AD-9674-43BD36434CB7}">
      <text>
        <r>
          <rPr>
            <b/>
            <sz val="9"/>
            <color indexed="81"/>
            <rFont val="Tahoma"/>
            <family val="2"/>
          </rPr>
          <t>YULIED.PENARANDA:</t>
        </r>
        <r>
          <rPr>
            <sz val="9"/>
            <color indexed="81"/>
            <rFont val="Tahoma"/>
            <family val="2"/>
          </rPr>
          <t xml:space="preserve">
Corresponde a la información en firme de cada vigencia fiscal.</t>
        </r>
      </text>
    </comment>
    <comment ref="LRU7" authorId="0" shapeId="0" xr:uid="{1503ED67-4C2C-4C8A-8FD9-92B222E4D0BB}">
      <text>
        <r>
          <rPr>
            <b/>
            <sz val="9"/>
            <color indexed="81"/>
            <rFont val="Tahoma"/>
            <family val="2"/>
          </rPr>
          <t>YULIED.PENARANDA:</t>
        </r>
        <r>
          <rPr>
            <sz val="9"/>
            <color indexed="81"/>
            <rFont val="Tahoma"/>
            <family val="2"/>
          </rPr>
          <t xml:space="preserve">
Corresponde a la información en firme de cada vigencia fiscal.</t>
        </r>
      </text>
    </comment>
    <comment ref="LSC7" authorId="0" shapeId="0" xr:uid="{A36A17B7-632D-4EFF-BF22-E40654BB331A}">
      <text>
        <r>
          <rPr>
            <b/>
            <sz val="9"/>
            <color indexed="81"/>
            <rFont val="Tahoma"/>
            <family val="2"/>
          </rPr>
          <t>YULIED.PENARANDA:</t>
        </r>
        <r>
          <rPr>
            <sz val="9"/>
            <color indexed="81"/>
            <rFont val="Tahoma"/>
            <family val="2"/>
          </rPr>
          <t xml:space="preserve">
Corresponde a la información en firme de cada vigencia fiscal.</t>
        </r>
      </text>
    </comment>
    <comment ref="LSK7" authorId="0" shapeId="0" xr:uid="{FC252246-E6A8-4D4C-BF59-5A348E37DC0C}">
      <text>
        <r>
          <rPr>
            <b/>
            <sz val="9"/>
            <color indexed="81"/>
            <rFont val="Tahoma"/>
            <family val="2"/>
          </rPr>
          <t>YULIED.PENARANDA:</t>
        </r>
        <r>
          <rPr>
            <sz val="9"/>
            <color indexed="81"/>
            <rFont val="Tahoma"/>
            <family val="2"/>
          </rPr>
          <t xml:space="preserve">
Corresponde a la información en firme de cada vigencia fiscal.</t>
        </r>
      </text>
    </comment>
    <comment ref="LSS7" authorId="0" shapeId="0" xr:uid="{53F63615-A13F-46E8-BB08-58751EBD2C29}">
      <text>
        <r>
          <rPr>
            <b/>
            <sz val="9"/>
            <color indexed="81"/>
            <rFont val="Tahoma"/>
            <family val="2"/>
          </rPr>
          <t>YULIED.PENARANDA:</t>
        </r>
        <r>
          <rPr>
            <sz val="9"/>
            <color indexed="81"/>
            <rFont val="Tahoma"/>
            <family val="2"/>
          </rPr>
          <t xml:space="preserve">
Corresponde a la información en firme de cada vigencia fiscal.</t>
        </r>
      </text>
    </comment>
    <comment ref="LTA7" authorId="0" shapeId="0" xr:uid="{11ABB26E-0553-4856-9FDF-B6E22EC87EC0}">
      <text>
        <r>
          <rPr>
            <b/>
            <sz val="9"/>
            <color indexed="81"/>
            <rFont val="Tahoma"/>
            <family val="2"/>
          </rPr>
          <t>YULIED.PENARANDA:</t>
        </r>
        <r>
          <rPr>
            <sz val="9"/>
            <color indexed="81"/>
            <rFont val="Tahoma"/>
            <family val="2"/>
          </rPr>
          <t xml:space="preserve">
Corresponde a la información en firme de cada vigencia fiscal.</t>
        </r>
      </text>
    </comment>
    <comment ref="LTI7" authorId="0" shapeId="0" xr:uid="{4807F7AD-D48B-41FA-894A-81215F229F69}">
      <text>
        <r>
          <rPr>
            <b/>
            <sz val="9"/>
            <color indexed="81"/>
            <rFont val="Tahoma"/>
            <family val="2"/>
          </rPr>
          <t>YULIED.PENARANDA:</t>
        </r>
        <r>
          <rPr>
            <sz val="9"/>
            <color indexed="81"/>
            <rFont val="Tahoma"/>
            <family val="2"/>
          </rPr>
          <t xml:space="preserve">
Corresponde a la información en firme de cada vigencia fiscal.</t>
        </r>
      </text>
    </comment>
    <comment ref="LTQ7" authorId="0" shapeId="0" xr:uid="{C1F86BF0-B823-4504-BC4D-048090E54BBE}">
      <text>
        <r>
          <rPr>
            <b/>
            <sz val="9"/>
            <color indexed="81"/>
            <rFont val="Tahoma"/>
            <family val="2"/>
          </rPr>
          <t>YULIED.PENARANDA:</t>
        </r>
        <r>
          <rPr>
            <sz val="9"/>
            <color indexed="81"/>
            <rFont val="Tahoma"/>
            <family val="2"/>
          </rPr>
          <t xml:space="preserve">
Corresponde a la información en firme de cada vigencia fiscal.</t>
        </r>
      </text>
    </comment>
    <comment ref="LTY7" authorId="0" shapeId="0" xr:uid="{5EA728E9-45F3-402C-B3EB-F6D2FA986AF0}">
      <text>
        <r>
          <rPr>
            <b/>
            <sz val="9"/>
            <color indexed="81"/>
            <rFont val="Tahoma"/>
            <family val="2"/>
          </rPr>
          <t>YULIED.PENARANDA:</t>
        </r>
        <r>
          <rPr>
            <sz val="9"/>
            <color indexed="81"/>
            <rFont val="Tahoma"/>
            <family val="2"/>
          </rPr>
          <t xml:space="preserve">
Corresponde a la información en firme de cada vigencia fiscal.</t>
        </r>
      </text>
    </comment>
    <comment ref="LUG7" authorId="0" shapeId="0" xr:uid="{EBDFBEBA-FA70-473C-B9C3-42C9E8E48451}">
      <text>
        <r>
          <rPr>
            <b/>
            <sz val="9"/>
            <color indexed="81"/>
            <rFont val="Tahoma"/>
            <family val="2"/>
          </rPr>
          <t>YULIED.PENARANDA:</t>
        </r>
        <r>
          <rPr>
            <sz val="9"/>
            <color indexed="81"/>
            <rFont val="Tahoma"/>
            <family val="2"/>
          </rPr>
          <t xml:space="preserve">
Corresponde a la información en firme de cada vigencia fiscal.</t>
        </r>
      </text>
    </comment>
    <comment ref="LUO7" authorId="0" shapeId="0" xr:uid="{8C0502F1-E34B-462D-8991-F0BB8802EC35}">
      <text>
        <r>
          <rPr>
            <b/>
            <sz val="9"/>
            <color indexed="81"/>
            <rFont val="Tahoma"/>
            <family val="2"/>
          </rPr>
          <t>YULIED.PENARANDA:</t>
        </r>
        <r>
          <rPr>
            <sz val="9"/>
            <color indexed="81"/>
            <rFont val="Tahoma"/>
            <family val="2"/>
          </rPr>
          <t xml:space="preserve">
Corresponde a la información en firme de cada vigencia fiscal.</t>
        </r>
      </text>
    </comment>
    <comment ref="LUW7" authorId="0" shapeId="0" xr:uid="{25EC2D55-1550-4AA3-B46B-9162C8615DAA}">
      <text>
        <r>
          <rPr>
            <b/>
            <sz val="9"/>
            <color indexed="81"/>
            <rFont val="Tahoma"/>
            <family val="2"/>
          </rPr>
          <t>YULIED.PENARANDA:</t>
        </r>
        <r>
          <rPr>
            <sz val="9"/>
            <color indexed="81"/>
            <rFont val="Tahoma"/>
            <family val="2"/>
          </rPr>
          <t xml:space="preserve">
Corresponde a la información en firme de cada vigencia fiscal.</t>
        </r>
      </text>
    </comment>
    <comment ref="LVE7" authorId="0" shapeId="0" xr:uid="{0C83EC7C-8216-4BDF-B950-D266ACB406F5}">
      <text>
        <r>
          <rPr>
            <b/>
            <sz val="9"/>
            <color indexed="81"/>
            <rFont val="Tahoma"/>
            <family val="2"/>
          </rPr>
          <t>YULIED.PENARANDA:</t>
        </r>
        <r>
          <rPr>
            <sz val="9"/>
            <color indexed="81"/>
            <rFont val="Tahoma"/>
            <family val="2"/>
          </rPr>
          <t xml:space="preserve">
Corresponde a la información en firme de cada vigencia fiscal.</t>
        </r>
      </text>
    </comment>
    <comment ref="LVM7" authorId="0" shapeId="0" xr:uid="{9ECC60DB-2405-43EB-8142-5D7EC346BCA1}">
      <text>
        <r>
          <rPr>
            <b/>
            <sz val="9"/>
            <color indexed="81"/>
            <rFont val="Tahoma"/>
            <family val="2"/>
          </rPr>
          <t>YULIED.PENARANDA:</t>
        </r>
        <r>
          <rPr>
            <sz val="9"/>
            <color indexed="81"/>
            <rFont val="Tahoma"/>
            <family val="2"/>
          </rPr>
          <t xml:space="preserve">
Corresponde a la información en firme de cada vigencia fiscal.</t>
        </r>
      </text>
    </comment>
    <comment ref="LVU7" authorId="0" shapeId="0" xr:uid="{1FB10C55-BC69-48F1-9E54-78A5CC576267}">
      <text>
        <r>
          <rPr>
            <b/>
            <sz val="9"/>
            <color indexed="81"/>
            <rFont val="Tahoma"/>
            <family val="2"/>
          </rPr>
          <t>YULIED.PENARANDA:</t>
        </r>
        <r>
          <rPr>
            <sz val="9"/>
            <color indexed="81"/>
            <rFont val="Tahoma"/>
            <family val="2"/>
          </rPr>
          <t xml:space="preserve">
Corresponde a la información en firme de cada vigencia fiscal.</t>
        </r>
      </text>
    </comment>
    <comment ref="LWC7" authorId="0" shapeId="0" xr:uid="{BC0908C2-1AD1-4AA4-B29C-8711C08DA828}">
      <text>
        <r>
          <rPr>
            <b/>
            <sz val="9"/>
            <color indexed="81"/>
            <rFont val="Tahoma"/>
            <family val="2"/>
          </rPr>
          <t>YULIED.PENARANDA:</t>
        </r>
        <r>
          <rPr>
            <sz val="9"/>
            <color indexed="81"/>
            <rFont val="Tahoma"/>
            <family val="2"/>
          </rPr>
          <t xml:space="preserve">
Corresponde a la información en firme de cada vigencia fiscal.</t>
        </r>
      </text>
    </comment>
    <comment ref="LWK7" authorId="0" shapeId="0" xr:uid="{B3AF16C8-38AD-4EB2-B10C-CAA8401E7A90}">
      <text>
        <r>
          <rPr>
            <b/>
            <sz val="9"/>
            <color indexed="81"/>
            <rFont val="Tahoma"/>
            <family val="2"/>
          </rPr>
          <t>YULIED.PENARANDA:</t>
        </r>
        <r>
          <rPr>
            <sz val="9"/>
            <color indexed="81"/>
            <rFont val="Tahoma"/>
            <family val="2"/>
          </rPr>
          <t xml:space="preserve">
Corresponde a la información en firme de cada vigencia fiscal.</t>
        </r>
      </text>
    </comment>
    <comment ref="LWS7" authorId="0" shapeId="0" xr:uid="{1091EC5A-79DD-4AFB-AECF-C5F0E3EE5DF8}">
      <text>
        <r>
          <rPr>
            <b/>
            <sz val="9"/>
            <color indexed="81"/>
            <rFont val="Tahoma"/>
            <family val="2"/>
          </rPr>
          <t>YULIED.PENARANDA:</t>
        </r>
        <r>
          <rPr>
            <sz val="9"/>
            <color indexed="81"/>
            <rFont val="Tahoma"/>
            <family val="2"/>
          </rPr>
          <t xml:space="preserve">
Corresponde a la información en firme de cada vigencia fiscal.</t>
        </r>
      </text>
    </comment>
    <comment ref="LXA7" authorId="0" shapeId="0" xr:uid="{8D602F64-0791-4FB1-80BE-AF1B8B0D8565}">
      <text>
        <r>
          <rPr>
            <b/>
            <sz val="9"/>
            <color indexed="81"/>
            <rFont val="Tahoma"/>
            <family val="2"/>
          </rPr>
          <t>YULIED.PENARANDA:</t>
        </r>
        <r>
          <rPr>
            <sz val="9"/>
            <color indexed="81"/>
            <rFont val="Tahoma"/>
            <family val="2"/>
          </rPr>
          <t xml:space="preserve">
Corresponde a la información en firme de cada vigencia fiscal.</t>
        </r>
      </text>
    </comment>
    <comment ref="LXI7" authorId="0" shapeId="0" xr:uid="{FA7FC25C-8BF2-4C1E-8A03-F1EBF4A160F2}">
      <text>
        <r>
          <rPr>
            <b/>
            <sz val="9"/>
            <color indexed="81"/>
            <rFont val="Tahoma"/>
            <family val="2"/>
          </rPr>
          <t>YULIED.PENARANDA:</t>
        </r>
        <r>
          <rPr>
            <sz val="9"/>
            <color indexed="81"/>
            <rFont val="Tahoma"/>
            <family val="2"/>
          </rPr>
          <t xml:space="preserve">
Corresponde a la información en firme de cada vigencia fiscal.</t>
        </r>
      </text>
    </comment>
    <comment ref="LXQ7" authorId="0" shapeId="0" xr:uid="{FD8DA105-5BB6-4A77-AC4E-F4F03ADCA376}">
      <text>
        <r>
          <rPr>
            <b/>
            <sz val="9"/>
            <color indexed="81"/>
            <rFont val="Tahoma"/>
            <family val="2"/>
          </rPr>
          <t>YULIED.PENARANDA:</t>
        </r>
        <r>
          <rPr>
            <sz val="9"/>
            <color indexed="81"/>
            <rFont val="Tahoma"/>
            <family val="2"/>
          </rPr>
          <t xml:space="preserve">
Corresponde a la información en firme de cada vigencia fiscal.</t>
        </r>
      </text>
    </comment>
    <comment ref="LXY7" authorId="0" shapeId="0" xr:uid="{500B701F-9514-4B5E-9380-3C3E41BA31F9}">
      <text>
        <r>
          <rPr>
            <b/>
            <sz val="9"/>
            <color indexed="81"/>
            <rFont val="Tahoma"/>
            <family val="2"/>
          </rPr>
          <t>YULIED.PENARANDA:</t>
        </r>
        <r>
          <rPr>
            <sz val="9"/>
            <color indexed="81"/>
            <rFont val="Tahoma"/>
            <family val="2"/>
          </rPr>
          <t xml:space="preserve">
Corresponde a la información en firme de cada vigencia fiscal.</t>
        </r>
      </text>
    </comment>
    <comment ref="LYG7" authorId="0" shapeId="0" xr:uid="{5B6606C1-DD3D-4C47-98B6-ADE1992D54BA}">
      <text>
        <r>
          <rPr>
            <b/>
            <sz val="9"/>
            <color indexed="81"/>
            <rFont val="Tahoma"/>
            <family val="2"/>
          </rPr>
          <t>YULIED.PENARANDA:</t>
        </r>
        <r>
          <rPr>
            <sz val="9"/>
            <color indexed="81"/>
            <rFont val="Tahoma"/>
            <family val="2"/>
          </rPr>
          <t xml:space="preserve">
Corresponde a la información en firme de cada vigencia fiscal.</t>
        </r>
      </text>
    </comment>
    <comment ref="LYO7" authorId="0" shapeId="0" xr:uid="{4E1FDA77-4291-404A-8861-DFA3B5D3E606}">
      <text>
        <r>
          <rPr>
            <b/>
            <sz val="9"/>
            <color indexed="81"/>
            <rFont val="Tahoma"/>
            <family val="2"/>
          </rPr>
          <t>YULIED.PENARANDA:</t>
        </r>
        <r>
          <rPr>
            <sz val="9"/>
            <color indexed="81"/>
            <rFont val="Tahoma"/>
            <family val="2"/>
          </rPr>
          <t xml:space="preserve">
Corresponde a la información en firme de cada vigencia fiscal.</t>
        </r>
      </text>
    </comment>
    <comment ref="LYW7" authorId="0" shapeId="0" xr:uid="{AD7685E0-6B5A-49A2-BF27-5A13DC09FD00}">
      <text>
        <r>
          <rPr>
            <b/>
            <sz val="9"/>
            <color indexed="81"/>
            <rFont val="Tahoma"/>
            <family val="2"/>
          </rPr>
          <t>YULIED.PENARANDA:</t>
        </r>
        <r>
          <rPr>
            <sz val="9"/>
            <color indexed="81"/>
            <rFont val="Tahoma"/>
            <family val="2"/>
          </rPr>
          <t xml:space="preserve">
Corresponde a la información en firme de cada vigencia fiscal.</t>
        </r>
      </text>
    </comment>
    <comment ref="LZE7" authorId="0" shapeId="0" xr:uid="{7401B79D-71FF-4FB4-A93D-33B252EA3A9B}">
      <text>
        <r>
          <rPr>
            <b/>
            <sz val="9"/>
            <color indexed="81"/>
            <rFont val="Tahoma"/>
            <family val="2"/>
          </rPr>
          <t>YULIED.PENARANDA:</t>
        </r>
        <r>
          <rPr>
            <sz val="9"/>
            <color indexed="81"/>
            <rFont val="Tahoma"/>
            <family val="2"/>
          </rPr>
          <t xml:space="preserve">
Corresponde a la información en firme de cada vigencia fiscal.</t>
        </r>
      </text>
    </comment>
    <comment ref="LZM7" authorId="0" shapeId="0" xr:uid="{28AE94A1-B35F-45C4-9B74-38C804A02BE7}">
      <text>
        <r>
          <rPr>
            <b/>
            <sz val="9"/>
            <color indexed="81"/>
            <rFont val="Tahoma"/>
            <family val="2"/>
          </rPr>
          <t>YULIED.PENARANDA:</t>
        </r>
        <r>
          <rPr>
            <sz val="9"/>
            <color indexed="81"/>
            <rFont val="Tahoma"/>
            <family val="2"/>
          </rPr>
          <t xml:space="preserve">
Corresponde a la información en firme de cada vigencia fiscal.</t>
        </r>
      </text>
    </comment>
    <comment ref="LZU7" authorId="0" shapeId="0" xr:uid="{E3E32210-FA30-4B22-ADF3-E331B50AA189}">
      <text>
        <r>
          <rPr>
            <b/>
            <sz val="9"/>
            <color indexed="81"/>
            <rFont val="Tahoma"/>
            <family val="2"/>
          </rPr>
          <t>YULIED.PENARANDA:</t>
        </r>
        <r>
          <rPr>
            <sz val="9"/>
            <color indexed="81"/>
            <rFont val="Tahoma"/>
            <family val="2"/>
          </rPr>
          <t xml:space="preserve">
Corresponde a la información en firme de cada vigencia fiscal.</t>
        </r>
      </text>
    </comment>
    <comment ref="MAC7" authorId="0" shapeId="0" xr:uid="{E872387F-C7B5-4988-B867-1D91EE288158}">
      <text>
        <r>
          <rPr>
            <b/>
            <sz val="9"/>
            <color indexed="81"/>
            <rFont val="Tahoma"/>
            <family val="2"/>
          </rPr>
          <t>YULIED.PENARANDA:</t>
        </r>
        <r>
          <rPr>
            <sz val="9"/>
            <color indexed="81"/>
            <rFont val="Tahoma"/>
            <family val="2"/>
          </rPr>
          <t xml:space="preserve">
Corresponde a la información en firme de cada vigencia fiscal.</t>
        </r>
      </text>
    </comment>
    <comment ref="MAK7" authorId="0" shapeId="0" xr:uid="{510ED9D3-2742-4707-9FDA-BEE69944B4E4}">
      <text>
        <r>
          <rPr>
            <b/>
            <sz val="9"/>
            <color indexed="81"/>
            <rFont val="Tahoma"/>
            <family val="2"/>
          </rPr>
          <t>YULIED.PENARANDA:</t>
        </r>
        <r>
          <rPr>
            <sz val="9"/>
            <color indexed="81"/>
            <rFont val="Tahoma"/>
            <family val="2"/>
          </rPr>
          <t xml:space="preserve">
Corresponde a la información en firme de cada vigencia fiscal.</t>
        </r>
      </text>
    </comment>
    <comment ref="MAS7" authorId="0" shapeId="0" xr:uid="{48E4218F-7C11-4496-A7D2-59D6875FC65D}">
      <text>
        <r>
          <rPr>
            <b/>
            <sz val="9"/>
            <color indexed="81"/>
            <rFont val="Tahoma"/>
            <family val="2"/>
          </rPr>
          <t>YULIED.PENARANDA:</t>
        </r>
        <r>
          <rPr>
            <sz val="9"/>
            <color indexed="81"/>
            <rFont val="Tahoma"/>
            <family val="2"/>
          </rPr>
          <t xml:space="preserve">
Corresponde a la información en firme de cada vigencia fiscal.</t>
        </r>
      </text>
    </comment>
    <comment ref="MBA7" authorId="0" shapeId="0" xr:uid="{35E31448-F3F6-4482-9EB3-0E533A7C53A8}">
      <text>
        <r>
          <rPr>
            <b/>
            <sz val="9"/>
            <color indexed="81"/>
            <rFont val="Tahoma"/>
            <family val="2"/>
          </rPr>
          <t>YULIED.PENARANDA:</t>
        </r>
        <r>
          <rPr>
            <sz val="9"/>
            <color indexed="81"/>
            <rFont val="Tahoma"/>
            <family val="2"/>
          </rPr>
          <t xml:space="preserve">
Corresponde a la información en firme de cada vigencia fiscal.</t>
        </r>
      </text>
    </comment>
    <comment ref="MBI7" authorId="0" shapeId="0" xr:uid="{5941B3EF-2F23-41E0-9CF8-924D818BD235}">
      <text>
        <r>
          <rPr>
            <b/>
            <sz val="9"/>
            <color indexed="81"/>
            <rFont val="Tahoma"/>
            <family val="2"/>
          </rPr>
          <t>YULIED.PENARANDA:</t>
        </r>
        <r>
          <rPr>
            <sz val="9"/>
            <color indexed="81"/>
            <rFont val="Tahoma"/>
            <family val="2"/>
          </rPr>
          <t xml:space="preserve">
Corresponde a la información en firme de cada vigencia fiscal.</t>
        </r>
      </text>
    </comment>
    <comment ref="MBQ7" authorId="0" shapeId="0" xr:uid="{EC06110D-0B67-4B7D-B025-F0E0997A2FC1}">
      <text>
        <r>
          <rPr>
            <b/>
            <sz val="9"/>
            <color indexed="81"/>
            <rFont val="Tahoma"/>
            <family val="2"/>
          </rPr>
          <t>YULIED.PENARANDA:</t>
        </r>
        <r>
          <rPr>
            <sz val="9"/>
            <color indexed="81"/>
            <rFont val="Tahoma"/>
            <family val="2"/>
          </rPr>
          <t xml:space="preserve">
Corresponde a la información en firme de cada vigencia fiscal.</t>
        </r>
      </text>
    </comment>
    <comment ref="MBY7" authorId="0" shapeId="0" xr:uid="{EAC88015-664C-49E8-BDF1-6ABD7B0882E3}">
      <text>
        <r>
          <rPr>
            <b/>
            <sz val="9"/>
            <color indexed="81"/>
            <rFont val="Tahoma"/>
            <family val="2"/>
          </rPr>
          <t>YULIED.PENARANDA:</t>
        </r>
        <r>
          <rPr>
            <sz val="9"/>
            <color indexed="81"/>
            <rFont val="Tahoma"/>
            <family val="2"/>
          </rPr>
          <t xml:space="preserve">
Corresponde a la información en firme de cada vigencia fiscal.</t>
        </r>
      </text>
    </comment>
    <comment ref="MCG7" authorId="0" shapeId="0" xr:uid="{F05E2198-481E-4DAE-AC65-F1E3DC780B66}">
      <text>
        <r>
          <rPr>
            <b/>
            <sz val="9"/>
            <color indexed="81"/>
            <rFont val="Tahoma"/>
            <family val="2"/>
          </rPr>
          <t>YULIED.PENARANDA:</t>
        </r>
        <r>
          <rPr>
            <sz val="9"/>
            <color indexed="81"/>
            <rFont val="Tahoma"/>
            <family val="2"/>
          </rPr>
          <t xml:space="preserve">
Corresponde a la información en firme de cada vigencia fiscal.</t>
        </r>
      </text>
    </comment>
    <comment ref="MCO7" authorId="0" shapeId="0" xr:uid="{8E389E9F-8B26-4CC6-99A2-F8331547062D}">
      <text>
        <r>
          <rPr>
            <b/>
            <sz val="9"/>
            <color indexed="81"/>
            <rFont val="Tahoma"/>
            <family val="2"/>
          </rPr>
          <t>YULIED.PENARANDA:</t>
        </r>
        <r>
          <rPr>
            <sz val="9"/>
            <color indexed="81"/>
            <rFont val="Tahoma"/>
            <family val="2"/>
          </rPr>
          <t xml:space="preserve">
Corresponde a la información en firme de cada vigencia fiscal.</t>
        </r>
      </text>
    </comment>
    <comment ref="MCW7" authorId="0" shapeId="0" xr:uid="{1561868D-C139-4096-B824-FF39DDA7C84E}">
      <text>
        <r>
          <rPr>
            <b/>
            <sz val="9"/>
            <color indexed="81"/>
            <rFont val="Tahoma"/>
            <family val="2"/>
          </rPr>
          <t>YULIED.PENARANDA:</t>
        </r>
        <r>
          <rPr>
            <sz val="9"/>
            <color indexed="81"/>
            <rFont val="Tahoma"/>
            <family val="2"/>
          </rPr>
          <t xml:space="preserve">
Corresponde a la información en firme de cada vigencia fiscal.</t>
        </r>
      </text>
    </comment>
    <comment ref="MDE7" authorId="0" shapeId="0" xr:uid="{723F670F-BCC9-415A-8BB1-123281ECB040}">
      <text>
        <r>
          <rPr>
            <b/>
            <sz val="9"/>
            <color indexed="81"/>
            <rFont val="Tahoma"/>
            <family val="2"/>
          </rPr>
          <t>YULIED.PENARANDA:</t>
        </r>
        <r>
          <rPr>
            <sz val="9"/>
            <color indexed="81"/>
            <rFont val="Tahoma"/>
            <family val="2"/>
          </rPr>
          <t xml:space="preserve">
Corresponde a la información en firme de cada vigencia fiscal.</t>
        </r>
      </text>
    </comment>
    <comment ref="MDM7" authorId="0" shapeId="0" xr:uid="{7BD8AE9B-1046-46B3-88CE-562A537831F3}">
      <text>
        <r>
          <rPr>
            <b/>
            <sz val="9"/>
            <color indexed="81"/>
            <rFont val="Tahoma"/>
            <family val="2"/>
          </rPr>
          <t>YULIED.PENARANDA:</t>
        </r>
        <r>
          <rPr>
            <sz val="9"/>
            <color indexed="81"/>
            <rFont val="Tahoma"/>
            <family val="2"/>
          </rPr>
          <t xml:space="preserve">
Corresponde a la información en firme de cada vigencia fiscal.</t>
        </r>
      </text>
    </comment>
    <comment ref="MDU7" authorId="0" shapeId="0" xr:uid="{8DBACEEE-C578-46E4-90DC-BC7E42085534}">
      <text>
        <r>
          <rPr>
            <b/>
            <sz val="9"/>
            <color indexed="81"/>
            <rFont val="Tahoma"/>
            <family val="2"/>
          </rPr>
          <t>YULIED.PENARANDA:</t>
        </r>
        <r>
          <rPr>
            <sz val="9"/>
            <color indexed="81"/>
            <rFont val="Tahoma"/>
            <family val="2"/>
          </rPr>
          <t xml:space="preserve">
Corresponde a la información en firme de cada vigencia fiscal.</t>
        </r>
      </text>
    </comment>
    <comment ref="MEC7" authorId="0" shapeId="0" xr:uid="{7134A4E1-815A-4C83-BD61-806DC0A00728}">
      <text>
        <r>
          <rPr>
            <b/>
            <sz val="9"/>
            <color indexed="81"/>
            <rFont val="Tahoma"/>
            <family val="2"/>
          </rPr>
          <t>YULIED.PENARANDA:</t>
        </r>
        <r>
          <rPr>
            <sz val="9"/>
            <color indexed="81"/>
            <rFont val="Tahoma"/>
            <family val="2"/>
          </rPr>
          <t xml:space="preserve">
Corresponde a la información en firme de cada vigencia fiscal.</t>
        </r>
      </text>
    </comment>
    <comment ref="MEK7" authorId="0" shapeId="0" xr:uid="{B1F8064F-C0EF-438F-8294-508955BAFD30}">
      <text>
        <r>
          <rPr>
            <b/>
            <sz val="9"/>
            <color indexed="81"/>
            <rFont val="Tahoma"/>
            <family val="2"/>
          </rPr>
          <t>YULIED.PENARANDA:</t>
        </r>
        <r>
          <rPr>
            <sz val="9"/>
            <color indexed="81"/>
            <rFont val="Tahoma"/>
            <family val="2"/>
          </rPr>
          <t xml:space="preserve">
Corresponde a la información en firme de cada vigencia fiscal.</t>
        </r>
      </text>
    </comment>
    <comment ref="MES7" authorId="0" shapeId="0" xr:uid="{420D8FA5-240B-479C-9CC6-5A268D5DFE46}">
      <text>
        <r>
          <rPr>
            <b/>
            <sz val="9"/>
            <color indexed="81"/>
            <rFont val="Tahoma"/>
            <family val="2"/>
          </rPr>
          <t>YULIED.PENARANDA:</t>
        </r>
        <r>
          <rPr>
            <sz val="9"/>
            <color indexed="81"/>
            <rFont val="Tahoma"/>
            <family val="2"/>
          </rPr>
          <t xml:space="preserve">
Corresponde a la información en firme de cada vigencia fiscal.</t>
        </r>
      </text>
    </comment>
    <comment ref="MFA7" authorId="0" shapeId="0" xr:uid="{6E5E6501-FDBE-4B60-8B0F-3092E752A2B0}">
      <text>
        <r>
          <rPr>
            <b/>
            <sz val="9"/>
            <color indexed="81"/>
            <rFont val="Tahoma"/>
            <family val="2"/>
          </rPr>
          <t>YULIED.PENARANDA:</t>
        </r>
        <r>
          <rPr>
            <sz val="9"/>
            <color indexed="81"/>
            <rFont val="Tahoma"/>
            <family val="2"/>
          </rPr>
          <t xml:space="preserve">
Corresponde a la información en firme de cada vigencia fiscal.</t>
        </r>
      </text>
    </comment>
    <comment ref="MFI7" authorId="0" shapeId="0" xr:uid="{A669B9B5-46CC-4184-A4ED-CF89BD8DB528}">
      <text>
        <r>
          <rPr>
            <b/>
            <sz val="9"/>
            <color indexed="81"/>
            <rFont val="Tahoma"/>
            <family val="2"/>
          </rPr>
          <t>YULIED.PENARANDA:</t>
        </r>
        <r>
          <rPr>
            <sz val="9"/>
            <color indexed="81"/>
            <rFont val="Tahoma"/>
            <family val="2"/>
          </rPr>
          <t xml:space="preserve">
Corresponde a la información en firme de cada vigencia fiscal.</t>
        </r>
      </text>
    </comment>
    <comment ref="MFQ7" authorId="0" shapeId="0" xr:uid="{04534BF2-BC8E-4E5C-B063-8287D35E2AFC}">
      <text>
        <r>
          <rPr>
            <b/>
            <sz val="9"/>
            <color indexed="81"/>
            <rFont val="Tahoma"/>
            <family val="2"/>
          </rPr>
          <t>YULIED.PENARANDA:</t>
        </r>
        <r>
          <rPr>
            <sz val="9"/>
            <color indexed="81"/>
            <rFont val="Tahoma"/>
            <family val="2"/>
          </rPr>
          <t xml:space="preserve">
Corresponde a la información en firme de cada vigencia fiscal.</t>
        </r>
      </text>
    </comment>
    <comment ref="MFY7" authorId="0" shapeId="0" xr:uid="{57B91118-9915-4991-839B-FF6D418656C0}">
      <text>
        <r>
          <rPr>
            <b/>
            <sz val="9"/>
            <color indexed="81"/>
            <rFont val="Tahoma"/>
            <family val="2"/>
          </rPr>
          <t>YULIED.PENARANDA:</t>
        </r>
        <r>
          <rPr>
            <sz val="9"/>
            <color indexed="81"/>
            <rFont val="Tahoma"/>
            <family val="2"/>
          </rPr>
          <t xml:space="preserve">
Corresponde a la información en firme de cada vigencia fiscal.</t>
        </r>
      </text>
    </comment>
    <comment ref="MGG7" authorId="0" shapeId="0" xr:uid="{D0B64A27-D8B9-4D7A-91AF-4C52D30607D7}">
      <text>
        <r>
          <rPr>
            <b/>
            <sz val="9"/>
            <color indexed="81"/>
            <rFont val="Tahoma"/>
            <family val="2"/>
          </rPr>
          <t>YULIED.PENARANDA:</t>
        </r>
        <r>
          <rPr>
            <sz val="9"/>
            <color indexed="81"/>
            <rFont val="Tahoma"/>
            <family val="2"/>
          </rPr>
          <t xml:space="preserve">
Corresponde a la información en firme de cada vigencia fiscal.</t>
        </r>
      </text>
    </comment>
    <comment ref="MGO7" authorId="0" shapeId="0" xr:uid="{C4045B93-4DB7-4241-BD41-9B84B8113A71}">
      <text>
        <r>
          <rPr>
            <b/>
            <sz val="9"/>
            <color indexed="81"/>
            <rFont val="Tahoma"/>
            <family val="2"/>
          </rPr>
          <t>YULIED.PENARANDA:</t>
        </r>
        <r>
          <rPr>
            <sz val="9"/>
            <color indexed="81"/>
            <rFont val="Tahoma"/>
            <family val="2"/>
          </rPr>
          <t xml:space="preserve">
Corresponde a la información en firme de cada vigencia fiscal.</t>
        </r>
      </text>
    </comment>
    <comment ref="MGW7" authorId="0" shapeId="0" xr:uid="{A00AEFF1-5C3A-4BF7-B5B6-80BFC0618660}">
      <text>
        <r>
          <rPr>
            <b/>
            <sz val="9"/>
            <color indexed="81"/>
            <rFont val="Tahoma"/>
            <family val="2"/>
          </rPr>
          <t>YULIED.PENARANDA:</t>
        </r>
        <r>
          <rPr>
            <sz val="9"/>
            <color indexed="81"/>
            <rFont val="Tahoma"/>
            <family val="2"/>
          </rPr>
          <t xml:space="preserve">
Corresponde a la información en firme de cada vigencia fiscal.</t>
        </r>
      </text>
    </comment>
    <comment ref="MHE7" authorId="0" shapeId="0" xr:uid="{CA002D7D-A625-4787-ADBF-013EDE5671A5}">
      <text>
        <r>
          <rPr>
            <b/>
            <sz val="9"/>
            <color indexed="81"/>
            <rFont val="Tahoma"/>
            <family val="2"/>
          </rPr>
          <t>YULIED.PENARANDA:</t>
        </r>
        <r>
          <rPr>
            <sz val="9"/>
            <color indexed="81"/>
            <rFont val="Tahoma"/>
            <family val="2"/>
          </rPr>
          <t xml:space="preserve">
Corresponde a la información en firme de cada vigencia fiscal.</t>
        </r>
      </text>
    </comment>
    <comment ref="MHM7" authorId="0" shapeId="0" xr:uid="{6F445F66-C510-47A6-872B-6DF6AED30932}">
      <text>
        <r>
          <rPr>
            <b/>
            <sz val="9"/>
            <color indexed="81"/>
            <rFont val="Tahoma"/>
            <family val="2"/>
          </rPr>
          <t>YULIED.PENARANDA:</t>
        </r>
        <r>
          <rPr>
            <sz val="9"/>
            <color indexed="81"/>
            <rFont val="Tahoma"/>
            <family val="2"/>
          </rPr>
          <t xml:space="preserve">
Corresponde a la información en firme de cada vigencia fiscal.</t>
        </r>
      </text>
    </comment>
    <comment ref="MHU7" authorId="0" shapeId="0" xr:uid="{9BF5E46A-A959-4AF0-9CAE-39DC6D168B6C}">
      <text>
        <r>
          <rPr>
            <b/>
            <sz val="9"/>
            <color indexed="81"/>
            <rFont val="Tahoma"/>
            <family val="2"/>
          </rPr>
          <t>YULIED.PENARANDA:</t>
        </r>
        <r>
          <rPr>
            <sz val="9"/>
            <color indexed="81"/>
            <rFont val="Tahoma"/>
            <family val="2"/>
          </rPr>
          <t xml:space="preserve">
Corresponde a la información en firme de cada vigencia fiscal.</t>
        </r>
      </text>
    </comment>
    <comment ref="MIC7" authorId="0" shapeId="0" xr:uid="{A50406F7-1E7D-45E9-88CE-36DCF5FC6A88}">
      <text>
        <r>
          <rPr>
            <b/>
            <sz val="9"/>
            <color indexed="81"/>
            <rFont val="Tahoma"/>
            <family val="2"/>
          </rPr>
          <t>YULIED.PENARANDA:</t>
        </r>
        <r>
          <rPr>
            <sz val="9"/>
            <color indexed="81"/>
            <rFont val="Tahoma"/>
            <family val="2"/>
          </rPr>
          <t xml:space="preserve">
Corresponde a la información en firme de cada vigencia fiscal.</t>
        </r>
      </text>
    </comment>
    <comment ref="MIK7" authorId="0" shapeId="0" xr:uid="{D169AF7C-EEB3-4D9D-B08C-BD4832E7A6CE}">
      <text>
        <r>
          <rPr>
            <b/>
            <sz val="9"/>
            <color indexed="81"/>
            <rFont val="Tahoma"/>
            <family val="2"/>
          </rPr>
          <t>YULIED.PENARANDA:</t>
        </r>
        <r>
          <rPr>
            <sz val="9"/>
            <color indexed="81"/>
            <rFont val="Tahoma"/>
            <family val="2"/>
          </rPr>
          <t xml:space="preserve">
Corresponde a la información en firme de cada vigencia fiscal.</t>
        </r>
      </text>
    </comment>
    <comment ref="MIS7" authorId="0" shapeId="0" xr:uid="{FC39F74D-A450-4C7C-9666-DB8F3EC23E66}">
      <text>
        <r>
          <rPr>
            <b/>
            <sz val="9"/>
            <color indexed="81"/>
            <rFont val="Tahoma"/>
            <family val="2"/>
          </rPr>
          <t>YULIED.PENARANDA:</t>
        </r>
        <r>
          <rPr>
            <sz val="9"/>
            <color indexed="81"/>
            <rFont val="Tahoma"/>
            <family val="2"/>
          </rPr>
          <t xml:space="preserve">
Corresponde a la información en firme de cada vigencia fiscal.</t>
        </r>
      </text>
    </comment>
    <comment ref="MJA7" authorId="0" shapeId="0" xr:uid="{6FEE12C7-7A06-4D06-B1E4-57B262BA1023}">
      <text>
        <r>
          <rPr>
            <b/>
            <sz val="9"/>
            <color indexed="81"/>
            <rFont val="Tahoma"/>
            <family val="2"/>
          </rPr>
          <t>YULIED.PENARANDA:</t>
        </r>
        <r>
          <rPr>
            <sz val="9"/>
            <color indexed="81"/>
            <rFont val="Tahoma"/>
            <family val="2"/>
          </rPr>
          <t xml:space="preserve">
Corresponde a la información en firme de cada vigencia fiscal.</t>
        </r>
      </text>
    </comment>
    <comment ref="MJI7" authorId="0" shapeId="0" xr:uid="{4BAAC768-CBDE-4776-8740-F21AB37C70BE}">
      <text>
        <r>
          <rPr>
            <b/>
            <sz val="9"/>
            <color indexed="81"/>
            <rFont val="Tahoma"/>
            <family val="2"/>
          </rPr>
          <t>YULIED.PENARANDA:</t>
        </r>
        <r>
          <rPr>
            <sz val="9"/>
            <color indexed="81"/>
            <rFont val="Tahoma"/>
            <family val="2"/>
          </rPr>
          <t xml:space="preserve">
Corresponde a la información en firme de cada vigencia fiscal.</t>
        </r>
      </text>
    </comment>
    <comment ref="MJQ7" authorId="0" shapeId="0" xr:uid="{CB778016-F172-4939-B7C6-1C8E57554620}">
      <text>
        <r>
          <rPr>
            <b/>
            <sz val="9"/>
            <color indexed="81"/>
            <rFont val="Tahoma"/>
            <family val="2"/>
          </rPr>
          <t>YULIED.PENARANDA:</t>
        </r>
        <r>
          <rPr>
            <sz val="9"/>
            <color indexed="81"/>
            <rFont val="Tahoma"/>
            <family val="2"/>
          </rPr>
          <t xml:space="preserve">
Corresponde a la información en firme de cada vigencia fiscal.</t>
        </r>
      </text>
    </comment>
    <comment ref="MJY7" authorId="0" shapeId="0" xr:uid="{C1A0E892-D4B0-40CF-81F5-B9AD2550F994}">
      <text>
        <r>
          <rPr>
            <b/>
            <sz val="9"/>
            <color indexed="81"/>
            <rFont val="Tahoma"/>
            <family val="2"/>
          </rPr>
          <t>YULIED.PENARANDA:</t>
        </r>
        <r>
          <rPr>
            <sz val="9"/>
            <color indexed="81"/>
            <rFont val="Tahoma"/>
            <family val="2"/>
          </rPr>
          <t xml:space="preserve">
Corresponde a la información en firme de cada vigencia fiscal.</t>
        </r>
      </text>
    </comment>
    <comment ref="MKG7" authorId="0" shapeId="0" xr:uid="{571B1C20-8A8F-49FC-8AF5-3527E0EB0E15}">
      <text>
        <r>
          <rPr>
            <b/>
            <sz val="9"/>
            <color indexed="81"/>
            <rFont val="Tahoma"/>
            <family val="2"/>
          </rPr>
          <t>YULIED.PENARANDA:</t>
        </r>
        <r>
          <rPr>
            <sz val="9"/>
            <color indexed="81"/>
            <rFont val="Tahoma"/>
            <family val="2"/>
          </rPr>
          <t xml:space="preserve">
Corresponde a la información en firme de cada vigencia fiscal.</t>
        </r>
      </text>
    </comment>
    <comment ref="MKO7" authorId="0" shapeId="0" xr:uid="{B5D735FF-0EC8-4D44-99DE-EFA8CB1D0599}">
      <text>
        <r>
          <rPr>
            <b/>
            <sz val="9"/>
            <color indexed="81"/>
            <rFont val="Tahoma"/>
            <family val="2"/>
          </rPr>
          <t>YULIED.PENARANDA:</t>
        </r>
        <r>
          <rPr>
            <sz val="9"/>
            <color indexed="81"/>
            <rFont val="Tahoma"/>
            <family val="2"/>
          </rPr>
          <t xml:space="preserve">
Corresponde a la información en firme de cada vigencia fiscal.</t>
        </r>
      </text>
    </comment>
    <comment ref="MKW7" authorId="0" shapeId="0" xr:uid="{6F38808D-EF23-4063-8D28-285B45ACD552}">
      <text>
        <r>
          <rPr>
            <b/>
            <sz val="9"/>
            <color indexed="81"/>
            <rFont val="Tahoma"/>
            <family val="2"/>
          </rPr>
          <t>YULIED.PENARANDA:</t>
        </r>
        <r>
          <rPr>
            <sz val="9"/>
            <color indexed="81"/>
            <rFont val="Tahoma"/>
            <family val="2"/>
          </rPr>
          <t xml:space="preserve">
Corresponde a la información en firme de cada vigencia fiscal.</t>
        </r>
      </text>
    </comment>
    <comment ref="MLE7" authorId="0" shapeId="0" xr:uid="{459792CD-954E-4D6A-BC99-AD846F51ACE8}">
      <text>
        <r>
          <rPr>
            <b/>
            <sz val="9"/>
            <color indexed="81"/>
            <rFont val="Tahoma"/>
            <family val="2"/>
          </rPr>
          <t>YULIED.PENARANDA:</t>
        </r>
        <r>
          <rPr>
            <sz val="9"/>
            <color indexed="81"/>
            <rFont val="Tahoma"/>
            <family val="2"/>
          </rPr>
          <t xml:space="preserve">
Corresponde a la información en firme de cada vigencia fiscal.</t>
        </r>
      </text>
    </comment>
    <comment ref="MLM7" authorId="0" shapeId="0" xr:uid="{2917EACE-768C-41A1-A2F9-58D216EB7523}">
      <text>
        <r>
          <rPr>
            <b/>
            <sz val="9"/>
            <color indexed="81"/>
            <rFont val="Tahoma"/>
            <family val="2"/>
          </rPr>
          <t>YULIED.PENARANDA:</t>
        </r>
        <r>
          <rPr>
            <sz val="9"/>
            <color indexed="81"/>
            <rFont val="Tahoma"/>
            <family val="2"/>
          </rPr>
          <t xml:space="preserve">
Corresponde a la información en firme de cada vigencia fiscal.</t>
        </r>
      </text>
    </comment>
    <comment ref="MLU7" authorId="0" shapeId="0" xr:uid="{82EBAB68-B041-4B51-98BD-0FE71CB274B7}">
      <text>
        <r>
          <rPr>
            <b/>
            <sz val="9"/>
            <color indexed="81"/>
            <rFont val="Tahoma"/>
            <family val="2"/>
          </rPr>
          <t>YULIED.PENARANDA:</t>
        </r>
        <r>
          <rPr>
            <sz val="9"/>
            <color indexed="81"/>
            <rFont val="Tahoma"/>
            <family val="2"/>
          </rPr>
          <t xml:space="preserve">
Corresponde a la información en firme de cada vigencia fiscal.</t>
        </r>
      </text>
    </comment>
    <comment ref="MMC7" authorId="0" shapeId="0" xr:uid="{80ABE681-4480-4E5B-96A5-7776C197A988}">
      <text>
        <r>
          <rPr>
            <b/>
            <sz val="9"/>
            <color indexed="81"/>
            <rFont val="Tahoma"/>
            <family val="2"/>
          </rPr>
          <t>YULIED.PENARANDA:</t>
        </r>
        <r>
          <rPr>
            <sz val="9"/>
            <color indexed="81"/>
            <rFont val="Tahoma"/>
            <family val="2"/>
          </rPr>
          <t xml:space="preserve">
Corresponde a la información en firme de cada vigencia fiscal.</t>
        </r>
      </text>
    </comment>
    <comment ref="MMK7" authorId="0" shapeId="0" xr:uid="{B7FA7E8F-DDC0-4AAB-A135-0020E7480E2A}">
      <text>
        <r>
          <rPr>
            <b/>
            <sz val="9"/>
            <color indexed="81"/>
            <rFont val="Tahoma"/>
            <family val="2"/>
          </rPr>
          <t>YULIED.PENARANDA:</t>
        </r>
        <r>
          <rPr>
            <sz val="9"/>
            <color indexed="81"/>
            <rFont val="Tahoma"/>
            <family val="2"/>
          </rPr>
          <t xml:space="preserve">
Corresponde a la información en firme de cada vigencia fiscal.</t>
        </r>
      </text>
    </comment>
    <comment ref="MMS7" authorId="0" shapeId="0" xr:uid="{0602ED7A-F12A-4EF8-BADA-E2397E4C8DCC}">
      <text>
        <r>
          <rPr>
            <b/>
            <sz val="9"/>
            <color indexed="81"/>
            <rFont val="Tahoma"/>
            <family val="2"/>
          </rPr>
          <t>YULIED.PENARANDA:</t>
        </r>
        <r>
          <rPr>
            <sz val="9"/>
            <color indexed="81"/>
            <rFont val="Tahoma"/>
            <family val="2"/>
          </rPr>
          <t xml:space="preserve">
Corresponde a la información en firme de cada vigencia fiscal.</t>
        </r>
      </text>
    </comment>
    <comment ref="MNA7" authorId="0" shapeId="0" xr:uid="{D778870A-1637-42CB-A53B-55297BB74755}">
      <text>
        <r>
          <rPr>
            <b/>
            <sz val="9"/>
            <color indexed="81"/>
            <rFont val="Tahoma"/>
            <family val="2"/>
          </rPr>
          <t>YULIED.PENARANDA:</t>
        </r>
        <r>
          <rPr>
            <sz val="9"/>
            <color indexed="81"/>
            <rFont val="Tahoma"/>
            <family val="2"/>
          </rPr>
          <t xml:space="preserve">
Corresponde a la información en firme de cada vigencia fiscal.</t>
        </r>
      </text>
    </comment>
    <comment ref="MNI7" authorId="0" shapeId="0" xr:uid="{49A8F06A-B915-448A-B106-FDFC20EACC86}">
      <text>
        <r>
          <rPr>
            <b/>
            <sz val="9"/>
            <color indexed="81"/>
            <rFont val="Tahoma"/>
            <family val="2"/>
          </rPr>
          <t>YULIED.PENARANDA:</t>
        </r>
        <r>
          <rPr>
            <sz val="9"/>
            <color indexed="81"/>
            <rFont val="Tahoma"/>
            <family val="2"/>
          </rPr>
          <t xml:space="preserve">
Corresponde a la información en firme de cada vigencia fiscal.</t>
        </r>
      </text>
    </comment>
    <comment ref="MNQ7" authorId="0" shapeId="0" xr:uid="{DFDD9A99-0973-4D41-BEF6-A5EFB9E71A60}">
      <text>
        <r>
          <rPr>
            <b/>
            <sz val="9"/>
            <color indexed="81"/>
            <rFont val="Tahoma"/>
            <family val="2"/>
          </rPr>
          <t>YULIED.PENARANDA:</t>
        </r>
        <r>
          <rPr>
            <sz val="9"/>
            <color indexed="81"/>
            <rFont val="Tahoma"/>
            <family val="2"/>
          </rPr>
          <t xml:space="preserve">
Corresponde a la información en firme de cada vigencia fiscal.</t>
        </r>
      </text>
    </comment>
    <comment ref="MNY7" authorId="0" shapeId="0" xr:uid="{976AB24A-9BAB-4B9F-A310-13041D43DECF}">
      <text>
        <r>
          <rPr>
            <b/>
            <sz val="9"/>
            <color indexed="81"/>
            <rFont val="Tahoma"/>
            <family val="2"/>
          </rPr>
          <t>YULIED.PENARANDA:</t>
        </r>
        <r>
          <rPr>
            <sz val="9"/>
            <color indexed="81"/>
            <rFont val="Tahoma"/>
            <family val="2"/>
          </rPr>
          <t xml:space="preserve">
Corresponde a la información en firme de cada vigencia fiscal.</t>
        </r>
      </text>
    </comment>
    <comment ref="MOG7" authorId="0" shapeId="0" xr:uid="{96B80D49-D5D2-4BA1-B59E-C201158D18EB}">
      <text>
        <r>
          <rPr>
            <b/>
            <sz val="9"/>
            <color indexed="81"/>
            <rFont val="Tahoma"/>
            <family val="2"/>
          </rPr>
          <t>YULIED.PENARANDA:</t>
        </r>
        <r>
          <rPr>
            <sz val="9"/>
            <color indexed="81"/>
            <rFont val="Tahoma"/>
            <family val="2"/>
          </rPr>
          <t xml:space="preserve">
Corresponde a la información en firme de cada vigencia fiscal.</t>
        </r>
      </text>
    </comment>
    <comment ref="MOO7" authorId="0" shapeId="0" xr:uid="{1ABF8756-458C-4C8D-8780-D9A016F78E9F}">
      <text>
        <r>
          <rPr>
            <b/>
            <sz val="9"/>
            <color indexed="81"/>
            <rFont val="Tahoma"/>
            <family val="2"/>
          </rPr>
          <t>YULIED.PENARANDA:</t>
        </r>
        <r>
          <rPr>
            <sz val="9"/>
            <color indexed="81"/>
            <rFont val="Tahoma"/>
            <family val="2"/>
          </rPr>
          <t xml:space="preserve">
Corresponde a la información en firme de cada vigencia fiscal.</t>
        </r>
      </text>
    </comment>
    <comment ref="MOW7" authorId="0" shapeId="0" xr:uid="{8AE67B78-BB24-4533-9442-2299AB513DD8}">
      <text>
        <r>
          <rPr>
            <b/>
            <sz val="9"/>
            <color indexed="81"/>
            <rFont val="Tahoma"/>
            <family val="2"/>
          </rPr>
          <t>YULIED.PENARANDA:</t>
        </r>
        <r>
          <rPr>
            <sz val="9"/>
            <color indexed="81"/>
            <rFont val="Tahoma"/>
            <family val="2"/>
          </rPr>
          <t xml:space="preserve">
Corresponde a la información en firme de cada vigencia fiscal.</t>
        </r>
      </text>
    </comment>
    <comment ref="MPE7" authorId="0" shapeId="0" xr:uid="{CAA73809-9033-4A62-8382-D69082486E00}">
      <text>
        <r>
          <rPr>
            <b/>
            <sz val="9"/>
            <color indexed="81"/>
            <rFont val="Tahoma"/>
            <family val="2"/>
          </rPr>
          <t>YULIED.PENARANDA:</t>
        </r>
        <r>
          <rPr>
            <sz val="9"/>
            <color indexed="81"/>
            <rFont val="Tahoma"/>
            <family val="2"/>
          </rPr>
          <t xml:space="preserve">
Corresponde a la información en firme de cada vigencia fiscal.</t>
        </r>
      </text>
    </comment>
    <comment ref="MPM7" authorId="0" shapeId="0" xr:uid="{308653FF-32A8-4895-A932-F9B674BF565A}">
      <text>
        <r>
          <rPr>
            <b/>
            <sz val="9"/>
            <color indexed="81"/>
            <rFont val="Tahoma"/>
            <family val="2"/>
          </rPr>
          <t>YULIED.PENARANDA:</t>
        </r>
        <r>
          <rPr>
            <sz val="9"/>
            <color indexed="81"/>
            <rFont val="Tahoma"/>
            <family val="2"/>
          </rPr>
          <t xml:space="preserve">
Corresponde a la información en firme de cada vigencia fiscal.</t>
        </r>
      </text>
    </comment>
    <comment ref="MPU7" authorId="0" shapeId="0" xr:uid="{6C9CE4F5-2E88-4A2C-8ECD-5E2A9DBF068E}">
      <text>
        <r>
          <rPr>
            <b/>
            <sz val="9"/>
            <color indexed="81"/>
            <rFont val="Tahoma"/>
            <family val="2"/>
          </rPr>
          <t>YULIED.PENARANDA:</t>
        </r>
        <r>
          <rPr>
            <sz val="9"/>
            <color indexed="81"/>
            <rFont val="Tahoma"/>
            <family val="2"/>
          </rPr>
          <t xml:space="preserve">
Corresponde a la información en firme de cada vigencia fiscal.</t>
        </r>
      </text>
    </comment>
    <comment ref="MQC7" authorId="0" shapeId="0" xr:uid="{EDA74D89-9316-4805-A0B2-F528B9A84D67}">
      <text>
        <r>
          <rPr>
            <b/>
            <sz val="9"/>
            <color indexed="81"/>
            <rFont val="Tahoma"/>
            <family val="2"/>
          </rPr>
          <t>YULIED.PENARANDA:</t>
        </r>
        <r>
          <rPr>
            <sz val="9"/>
            <color indexed="81"/>
            <rFont val="Tahoma"/>
            <family val="2"/>
          </rPr>
          <t xml:space="preserve">
Corresponde a la información en firme de cada vigencia fiscal.</t>
        </r>
      </text>
    </comment>
    <comment ref="MQK7" authorId="0" shapeId="0" xr:uid="{D5B9BFD9-D2FF-4ACB-B790-BB69BBF9D3F4}">
      <text>
        <r>
          <rPr>
            <b/>
            <sz val="9"/>
            <color indexed="81"/>
            <rFont val="Tahoma"/>
            <family val="2"/>
          </rPr>
          <t>YULIED.PENARANDA:</t>
        </r>
        <r>
          <rPr>
            <sz val="9"/>
            <color indexed="81"/>
            <rFont val="Tahoma"/>
            <family val="2"/>
          </rPr>
          <t xml:space="preserve">
Corresponde a la información en firme de cada vigencia fiscal.</t>
        </r>
      </text>
    </comment>
    <comment ref="MQS7" authorId="0" shapeId="0" xr:uid="{7EF24871-D01A-4A48-821B-FC752B0E7AC3}">
      <text>
        <r>
          <rPr>
            <b/>
            <sz val="9"/>
            <color indexed="81"/>
            <rFont val="Tahoma"/>
            <family val="2"/>
          </rPr>
          <t>YULIED.PENARANDA:</t>
        </r>
        <r>
          <rPr>
            <sz val="9"/>
            <color indexed="81"/>
            <rFont val="Tahoma"/>
            <family val="2"/>
          </rPr>
          <t xml:space="preserve">
Corresponde a la información en firme de cada vigencia fiscal.</t>
        </r>
      </text>
    </comment>
    <comment ref="MRA7" authorId="0" shapeId="0" xr:uid="{65896B9A-84DF-4E27-8E46-FB386ABF83E0}">
      <text>
        <r>
          <rPr>
            <b/>
            <sz val="9"/>
            <color indexed="81"/>
            <rFont val="Tahoma"/>
            <family val="2"/>
          </rPr>
          <t>YULIED.PENARANDA:</t>
        </r>
        <r>
          <rPr>
            <sz val="9"/>
            <color indexed="81"/>
            <rFont val="Tahoma"/>
            <family val="2"/>
          </rPr>
          <t xml:space="preserve">
Corresponde a la información en firme de cada vigencia fiscal.</t>
        </r>
      </text>
    </comment>
    <comment ref="MRI7" authorId="0" shapeId="0" xr:uid="{0CEB866C-54FE-4E27-AA3C-62A8B423B906}">
      <text>
        <r>
          <rPr>
            <b/>
            <sz val="9"/>
            <color indexed="81"/>
            <rFont val="Tahoma"/>
            <family val="2"/>
          </rPr>
          <t>YULIED.PENARANDA:</t>
        </r>
        <r>
          <rPr>
            <sz val="9"/>
            <color indexed="81"/>
            <rFont val="Tahoma"/>
            <family val="2"/>
          </rPr>
          <t xml:space="preserve">
Corresponde a la información en firme de cada vigencia fiscal.</t>
        </r>
      </text>
    </comment>
    <comment ref="MRQ7" authorId="0" shapeId="0" xr:uid="{0314CA8A-0EB7-4358-8D5D-E145DCB3D2FB}">
      <text>
        <r>
          <rPr>
            <b/>
            <sz val="9"/>
            <color indexed="81"/>
            <rFont val="Tahoma"/>
            <family val="2"/>
          </rPr>
          <t>YULIED.PENARANDA:</t>
        </r>
        <r>
          <rPr>
            <sz val="9"/>
            <color indexed="81"/>
            <rFont val="Tahoma"/>
            <family val="2"/>
          </rPr>
          <t xml:space="preserve">
Corresponde a la información en firme de cada vigencia fiscal.</t>
        </r>
      </text>
    </comment>
    <comment ref="MRY7" authorId="0" shapeId="0" xr:uid="{5566D084-3085-4085-8449-28B36D99D2DE}">
      <text>
        <r>
          <rPr>
            <b/>
            <sz val="9"/>
            <color indexed="81"/>
            <rFont val="Tahoma"/>
            <family val="2"/>
          </rPr>
          <t>YULIED.PENARANDA:</t>
        </r>
        <r>
          <rPr>
            <sz val="9"/>
            <color indexed="81"/>
            <rFont val="Tahoma"/>
            <family val="2"/>
          </rPr>
          <t xml:space="preserve">
Corresponde a la información en firme de cada vigencia fiscal.</t>
        </r>
      </text>
    </comment>
    <comment ref="MSG7" authorId="0" shapeId="0" xr:uid="{C1E0D082-3DDF-45EF-ADB3-0030788E4FB9}">
      <text>
        <r>
          <rPr>
            <b/>
            <sz val="9"/>
            <color indexed="81"/>
            <rFont val="Tahoma"/>
            <family val="2"/>
          </rPr>
          <t>YULIED.PENARANDA:</t>
        </r>
        <r>
          <rPr>
            <sz val="9"/>
            <color indexed="81"/>
            <rFont val="Tahoma"/>
            <family val="2"/>
          </rPr>
          <t xml:space="preserve">
Corresponde a la información en firme de cada vigencia fiscal.</t>
        </r>
      </text>
    </comment>
    <comment ref="MSO7" authorId="0" shapeId="0" xr:uid="{B6A84753-4C46-4767-BC3B-438050DCA4E9}">
      <text>
        <r>
          <rPr>
            <b/>
            <sz val="9"/>
            <color indexed="81"/>
            <rFont val="Tahoma"/>
            <family val="2"/>
          </rPr>
          <t>YULIED.PENARANDA:</t>
        </r>
        <r>
          <rPr>
            <sz val="9"/>
            <color indexed="81"/>
            <rFont val="Tahoma"/>
            <family val="2"/>
          </rPr>
          <t xml:space="preserve">
Corresponde a la información en firme de cada vigencia fiscal.</t>
        </r>
      </text>
    </comment>
    <comment ref="MSW7" authorId="0" shapeId="0" xr:uid="{048CCFC8-3271-48C2-83F7-37D4CD2C6427}">
      <text>
        <r>
          <rPr>
            <b/>
            <sz val="9"/>
            <color indexed="81"/>
            <rFont val="Tahoma"/>
            <family val="2"/>
          </rPr>
          <t>YULIED.PENARANDA:</t>
        </r>
        <r>
          <rPr>
            <sz val="9"/>
            <color indexed="81"/>
            <rFont val="Tahoma"/>
            <family val="2"/>
          </rPr>
          <t xml:space="preserve">
Corresponde a la información en firme de cada vigencia fiscal.</t>
        </r>
      </text>
    </comment>
    <comment ref="MTE7" authorId="0" shapeId="0" xr:uid="{44AB4D51-5F2B-46D3-8005-D7F072B61826}">
      <text>
        <r>
          <rPr>
            <b/>
            <sz val="9"/>
            <color indexed="81"/>
            <rFont val="Tahoma"/>
            <family val="2"/>
          </rPr>
          <t>YULIED.PENARANDA:</t>
        </r>
        <r>
          <rPr>
            <sz val="9"/>
            <color indexed="81"/>
            <rFont val="Tahoma"/>
            <family val="2"/>
          </rPr>
          <t xml:space="preserve">
Corresponde a la información en firme de cada vigencia fiscal.</t>
        </r>
      </text>
    </comment>
    <comment ref="MTM7" authorId="0" shapeId="0" xr:uid="{020C8B0C-8A67-49CC-B50B-947753724210}">
      <text>
        <r>
          <rPr>
            <b/>
            <sz val="9"/>
            <color indexed="81"/>
            <rFont val="Tahoma"/>
            <family val="2"/>
          </rPr>
          <t>YULIED.PENARANDA:</t>
        </r>
        <r>
          <rPr>
            <sz val="9"/>
            <color indexed="81"/>
            <rFont val="Tahoma"/>
            <family val="2"/>
          </rPr>
          <t xml:space="preserve">
Corresponde a la información en firme de cada vigencia fiscal.</t>
        </r>
      </text>
    </comment>
    <comment ref="MTU7" authorId="0" shapeId="0" xr:uid="{67C6677E-F80E-442F-8B44-F6361B52FD59}">
      <text>
        <r>
          <rPr>
            <b/>
            <sz val="9"/>
            <color indexed="81"/>
            <rFont val="Tahoma"/>
            <family val="2"/>
          </rPr>
          <t>YULIED.PENARANDA:</t>
        </r>
        <r>
          <rPr>
            <sz val="9"/>
            <color indexed="81"/>
            <rFont val="Tahoma"/>
            <family val="2"/>
          </rPr>
          <t xml:space="preserve">
Corresponde a la información en firme de cada vigencia fiscal.</t>
        </r>
      </text>
    </comment>
    <comment ref="MUC7" authorId="0" shapeId="0" xr:uid="{C596FBE8-9643-4C98-9F25-4ED2E11B6F0C}">
      <text>
        <r>
          <rPr>
            <b/>
            <sz val="9"/>
            <color indexed="81"/>
            <rFont val="Tahoma"/>
            <family val="2"/>
          </rPr>
          <t>YULIED.PENARANDA:</t>
        </r>
        <r>
          <rPr>
            <sz val="9"/>
            <color indexed="81"/>
            <rFont val="Tahoma"/>
            <family val="2"/>
          </rPr>
          <t xml:space="preserve">
Corresponde a la información en firme de cada vigencia fiscal.</t>
        </r>
      </text>
    </comment>
    <comment ref="MUK7" authorId="0" shapeId="0" xr:uid="{908E77DD-68B7-4928-AB61-4855B2BA3C9A}">
      <text>
        <r>
          <rPr>
            <b/>
            <sz val="9"/>
            <color indexed="81"/>
            <rFont val="Tahoma"/>
            <family val="2"/>
          </rPr>
          <t>YULIED.PENARANDA:</t>
        </r>
        <r>
          <rPr>
            <sz val="9"/>
            <color indexed="81"/>
            <rFont val="Tahoma"/>
            <family val="2"/>
          </rPr>
          <t xml:space="preserve">
Corresponde a la información en firme de cada vigencia fiscal.</t>
        </r>
      </text>
    </comment>
    <comment ref="MUS7" authorId="0" shapeId="0" xr:uid="{C887DDE3-C684-4AFE-A4A9-468ABDD7B81F}">
      <text>
        <r>
          <rPr>
            <b/>
            <sz val="9"/>
            <color indexed="81"/>
            <rFont val="Tahoma"/>
            <family val="2"/>
          </rPr>
          <t>YULIED.PENARANDA:</t>
        </r>
        <r>
          <rPr>
            <sz val="9"/>
            <color indexed="81"/>
            <rFont val="Tahoma"/>
            <family val="2"/>
          </rPr>
          <t xml:space="preserve">
Corresponde a la información en firme de cada vigencia fiscal.</t>
        </r>
      </text>
    </comment>
    <comment ref="MVA7" authorId="0" shapeId="0" xr:uid="{FDEDFFD8-92BB-404E-88C8-E059C7FCF02C}">
      <text>
        <r>
          <rPr>
            <b/>
            <sz val="9"/>
            <color indexed="81"/>
            <rFont val="Tahoma"/>
            <family val="2"/>
          </rPr>
          <t>YULIED.PENARANDA:</t>
        </r>
        <r>
          <rPr>
            <sz val="9"/>
            <color indexed="81"/>
            <rFont val="Tahoma"/>
            <family val="2"/>
          </rPr>
          <t xml:space="preserve">
Corresponde a la información en firme de cada vigencia fiscal.</t>
        </r>
      </text>
    </comment>
    <comment ref="MVI7" authorId="0" shapeId="0" xr:uid="{3A565E5D-48CD-435C-94DE-5E6F2DA2560C}">
      <text>
        <r>
          <rPr>
            <b/>
            <sz val="9"/>
            <color indexed="81"/>
            <rFont val="Tahoma"/>
            <family val="2"/>
          </rPr>
          <t>YULIED.PENARANDA:</t>
        </r>
        <r>
          <rPr>
            <sz val="9"/>
            <color indexed="81"/>
            <rFont val="Tahoma"/>
            <family val="2"/>
          </rPr>
          <t xml:space="preserve">
Corresponde a la información en firme de cada vigencia fiscal.</t>
        </r>
      </text>
    </comment>
    <comment ref="MVQ7" authorId="0" shapeId="0" xr:uid="{968AA937-6172-4702-8C22-5BBDB08E9668}">
      <text>
        <r>
          <rPr>
            <b/>
            <sz val="9"/>
            <color indexed="81"/>
            <rFont val="Tahoma"/>
            <family val="2"/>
          </rPr>
          <t>YULIED.PENARANDA:</t>
        </r>
        <r>
          <rPr>
            <sz val="9"/>
            <color indexed="81"/>
            <rFont val="Tahoma"/>
            <family val="2"/>
          </rPr>
          <t xml:space="preserve">
Corresponde a la información en firme de cada vigencia fiscal.</t>
        </r>
      </text>
    </comment>
    <comment ref="MVY7" authorId="0" shapeId="0" xr:uid="{ED16ECC6-2BAC-49FD-92DC-04A850FE1FE3}">
      <text>
        <r>
          <rPr>
            <b/>
            <sz val="9"/>
            <color indexed="81"/>
            <rFont val="Tahoma"/>
            <family val="2"/>
          </rPr>
          <t>YULIED.PENARANDA:</t>
        </r>
        <r>
          <rPr>
            <sz val="9"/>
            <color indexed="81"/>
            <rFont val="Tahoma"/>
            <family val="2"/>
          </rPr>
          <t xml:space="preserve">
Corresponde a la información en firme de cada vigencia fiscal.</t>
        </r>
      </text>
    </comment>
    <comment ref="MWG7" authorId="0" shapeId="0" xr:uid="{B7BDFBC9-3003-4AF5-8D6F-FC8EA482C8BD}">
      <text>
        <r>
          <rPr>
            <b/>
            <sz val="9"/>
            <color indexed="81"/>
            <rFont val="Tahoma"/>
            <family val="2"/>
          </rPr>
          <t>YULIED.PENARANDA:</t>
        </r>
        <r>
          <rPr>
            <sz val="9"/>
            <color indexed="81"/>
            <rFont val="Tahoma"/>
            <family val="2"/>
          </rPr>
          <t xml:space="preserve">
Corresponde a la información en firme de cada vigencia fiscal.</t>
        </r>
      </text>
    </comment>
    <comment ref="MWO7" authorId="0" shapeId="0" xr:uid="{A455E8B7-45BD-4A16-8209-430397C0E0BD}">
      <text>
        <r>
          <rPr>
            <b/>
            <sz val="9"/>
            <color indexed="81"/>
            <rFont val="Tahoma"/>
            <family val="2"/>
          </rPr>
          <t>YULIED.PENARANDA:</t>
        </r>
        <r>
          <rPr>
            <sz val="9"/>
            <color indexed="81"/>
            <rFont val="Tahoma"/>
            <family val="2"/>
          </rPr>
          <t xml:space="preserve">
Corresponde a la información en firme de cada vigencia fiscal.</t>
        </r>
      </text>
    </comment>
    <comment ref="MWW7" authorId="0" shapeId="0" xr:uid="{3EEDF03E-5273-444F-84F1-B49047448F6C}">
      <text>
        <r>
          <rPr>
            <b/>
            <sz val="9"/>
            <color indexed="81"/>
            <rFont val="Tahoma"/>
            <family val="2"/>
          </rPr>
          <t>YULIED.PENARANDA:</t>
        </r>
        <r>
          <rPr>
            <sz val="9"/>
            <color indexed="81"/>
            <rFont val="Tahoma"/>
            <family val="2"/>
          </rPr>
          <t xml:space="preserve">
Corresponde a la información en firme de cada vigencia fiscal.</t>
        </r>
      </text>
    </comment>
    <comment ref="MXE7" authorId="0" shapeId="0" xr:uid="{53D36892-A04A-43CB-89E5-ADA447FD8546}">
      <text>
        <r>
          <rPr>
            <b/>
            <sz val="9"/>
            <color indexed="81"/>
            <rFont val="Tahoma"/>
            <family val="2"/>
          </rPr>
          <t>YULIED.PENARANDA:</t>
        </r>
        <r>
          <rPr>
            <sz val="9"/>
            <color indexed="81"/>
            <rFont val="Tahoma"/>
            <family val="2"/>
          </rPr>
          <t xml:space="preserve">
Corresponde a la información en firme de cada vigencia fiscal.</t>
        </r>
      </text>
    </comment>
    <comment ref="MXM7" authorId="0" shapeId="0" xr:uid="{A33D6DEB-78C4-485C-BCE3-9BE603581891}">
      <text>
        <r>
          <rPr>
            <b/>
            <sz val="9"/>
            <color indexed="81"/>
            <rFont val="Tahoma"/>
            <family val="2"/>
          </rPr>
          <t>YULIED.PENARANDA:</t>
        </r>
        <r>
          <rPr>
            <sz val="9"/>
            <color indexed="81"/>
            <rFont val="Tahoma"/>
            <family val="2"/>
          </rPr>
          <t xml:space="preserve">
Corresponde a la información en firme de cada vigencia fiscal.</t>
        </r>
      </text>
    </comment>
    <comment ref="MXU7" authorId="0" shapeId="0" xr:uid="{7F531BBA-5815-4A0F-BB8A-90E62D1161EF}">
      <text>
        <r>
          <rPr>
            <b/>
            <sz val="9"/>
            <color indexed="81"/>
            <rFont val="Tahoma"/>
            <family val="2"/>
          </rPr>
          <t>YULIED.PENARANDA:</t>
        </r>
        <r>
          <rPr>
            <sz val="9"/>
            <color indexed="81"/>
            <rFont val="Tahoma"/>
            <family val="2"/>
          </rPr>
          <t xml:space="preserve">
Corresponde a la información en firme de cada vigencia fiscal.</t>
        </r>
      </text>
    </comment>
    <comment ref="MYC7" authorId="0" shapeId="0" xr:uid="{2607FB75-8646-461E-8611-476CE2154DFE}">
      <text>
        <r>
          <rPr>
            <b/>
            <sz val="9"/>
            <color indexed="81"/>
            <rFont val="Tahoma"/>
            <family val="2"/>
          </rPr>
          <t>YULIED.PENARANDA:</t>
        </r>
        <r>
          <rPr>
            <sz val="9"/>
            <color indexed="81"/>
            <rFont val="Tahoma"/>
            <family val="2"/>
          </rPr>
          <t xml:space="preserve">
Corresponde a la información en firme de cada vigencia fiscal.</t>
        </r>
      </text>
    </comment>
    <comment ref="MYK7" authorId="0" shapeId="0" xr:uid="{41C73E23-6076-4593-AA4E-84D8BFEACABC}">
      <text>
        <r>
          <rPr>
            <b/>
            <sz val="9"/>
            <color indexed="81"/>
            <rFont val="Tahoma"/>
            <family val="2"/>
          </rPr>
          <t>YULIED.PENARANDA:</t>
        </r>
        <r>
          <rPr>
            <sz val="9"/>
            <color indexed="81"/>
            <rFont val="Tahoma"/>
            <family val="2"/>
          </rPr>
          <t xml:space="preserve">
Corresponde a la información en firme de cada vigencia fiscal.</t>
        </r>
      </text>
    </comment>
    <comment ref="MYS7" authorId="0" shapeId="0" xr:uid="{E64D6366-952D-488D-B4F0-85E0B221B297}">
      <text>
        <r>
          <rPr>
            <b/>
            <sz val="9"/>
            <color indexed="81"/>
            <rFont val="Tahoma"/>
            <family val="2"/>
          </rPr>
          <t>YULIED.PENARANDA:</t>
        </r>
        <r>
          <rPr>
            <sz val="9"/>
            <color indexed="81"/>
            <rFont val="Tahoma"/>
            <family val="2"/>
          </rPr>
          <t xml:space="preserve">
Corresponde a la información en firme de cada vigencia fiscal.</t>
        </r>
      </text>
    </comment>
    <comment ref="MZA7" authorId="0" shapeId="0" xr:uid="{21B1A7EC-1DF3-46CC-B9D2-96C669A4859F}">
      <text>
        <r>
          <rPr>
            <b/>
            <sz val="9"/>
            <color indexed="81"/>
            <rFont val="Tahoma"/>
            <family val="2"/>
          </rPr>
          <t>YULIED.PENARANDA:</t>
        </r>
        <r>
          <rPr>
            <sz val="9"/>
            <color indexed="81"/>
            <rFont val="Tahoma"/>
            <family val="2"/>
          </rPr>
          <t xml:space="preserve">
Corresponde a la información en firme de cada vigencia fiscal.</t>
        </r>
      </text>
    </comment>
    <comment ref="MZI7" authorId="0" shapeId="0" xr:uid="{4C089C98-3DF9-4E6D-8456-18AD18ECCE22}">
      <text>
        <r>
          <rPr>
            <b/>
            <sz val="9"/>
            <color indexed="81"/>
            <rFont val="Tahoma"/>
            <family val="2"/>
          </rPr>
          <t>YULIED.PENARANDA:</t>
        </r>
        <r>
          <rPr>
            <sz val="9"/>
            <color indexed="81"/>
            <rFont val="Tahoma"/>
            <family val="2"/>
          </rPr>
          <t xml:space="preserve">
Corresponde a la información en firme de cada vigencia fiscal.</t>
        </r>
      </text>
    </comment>
    <comment ref="MZQ7" authorId="0" shapeId="0" xr:uid="{B660AC5D-C982-4315-B813-6A81E094C733}">
      <text>
        <r>
          <rPr>
            <b/>
            <sz val="9"/>
            <color indexed="81"/>
            <rFont val="Tahoma"/>
            <family val="2"/>
          </rPr>
          <t>YULIED.PENARANDA:</t>
        </r>
        <r>
          <rPr>
            <sz val="9"/>
            <color indexed="81"/>
            <rFont val="Tahoma"/>
            <family val="2"/>
          </rPr>
          <t xml:space="preserve">
Corresponde a la información en firme de cada vigencia fiscal.</t>
        </r>
      </text>
    </comment>
    <comment ref="MZY7" authorId="0" shapeId="0" xr:uid="{484B8E2A-4AD8-4515-B908-DB37FF0B1C63}">
      <text>
        <r>
          <rPr>
            <b/>
            <sz val="9"/>
            <color indexed="81"/>
            <rFont val="Tahoma"/>
            <family val="2"/>
          </rPr>
          <t>YULIED.PENARANDA:</t>
        </r>
        <r>
          <rPr>
            <sz val="9"/>
            <color indexed="81"/>
            <rFont val="Tahoma"/>
            <family val="2"/>
          </rPr>
          <t xml:space="preserve">
Corresponde a la información en firme de cada vigencia fiscal.</t>
        </r>
      </text>
    </comment>
    <comment ref="NAG7" authorId="0" shapeId="0" xr:uid="{7155B61F-D506-46F2-937B-B142F5C72A10}">
      <text>
        <r>
          <rPr>
            <b/>
            <sz val="9"/>
            <color indexed="81"/>
            <rFont val="Tahoma"/>
            <family val="2"/>
          </rPr>
          <t>YULIED.PENARANDA:</t>
        </r>
        <r>
          <rPr>
            <sz val="9"/>
            <color indexed="81"/>
            <rFont val="Tahoma"/>
            <family val="2"/>
          </rPr>
          <t xml:space="preserve">
Corresponde a la información en firme de cada vigencia fiscal.</t>
        </r>
      </text>
    </comment>
    <comment ref="NAO7" authorId="0" shapeId="0" xr:uid="{A70F31CB-3AEA-4C56-8AB3-FC9B152366A6}">
      <text>
        <r>
          <rPr>
            <b/>
            <sz val="9"/>
            <color indexed="81"/>
            <rFont val="Tahoma"/>
            <family val="2"/>
          </rPr>
          <t>YULIED.PENARANDA:</t>
        </r>
        <r>
          <rPr>
            <sz val="9"/>
            <color indexed="81"/>
            <rFont val="Tahoma"/>
            <family val="2"/>
          </rPr>
          <t xml:space="preserve">
Corresponde a la información en firme de cada vigencia fiscal.</t>
        </r>
      </text>
    </comment>
    <comment ref="NAW7" authorId="0" shapeId="0" xr:uid="{280B8E15-EDA4-4F3F-AC82-0468E5FB307F}">
      <text>
        <r>
          <rPr>
            <b/>
            <sz val="9"/>
            <color indexed="81"/>
            <rFont val="Tahoma"/>
            <family val="2"/>
          </rPr>
          <t>YULIED.PENARANDA:</t>
        </r>
        <r>
          <rPr>
            <sz val="9"/>
            <color indexed="81"/>
            <rFont val="Tahoma"/>
            <family val="2"/>
          </rPr>
          <t xml:space="preserve">
Corresponde a la información en firme de cada vigencia fiscal.</t>
        </r>
      </text>
    </comment>
    <comment ref="NBE7" authorId="0" shapeId="0" xr:uid="{C2BA1E3D-1D7E-4501-BDDD-57B5F10900DA}">
      <text>
        <r>
          <rPr>
            <b/>
            <sz val="9"/>
            <color indexed="81"/>
            <rFont val="Tahoma"/>
            <family val="2"/>
          </rPr>
          <t>YULIED.PENARANDA:</t>
        </r>
        <r>
          <rPr>
            <sz val="9"/>
            <color indexed="81"/>
            <rFont val="Tahoma"/>
            <family val="2"/>
          </rPr>
          <t xml:space="preserve">
Corresponde a la información en firme de cada vigencia fiscal.</t>
        </r>
      </text>
    </comment>
    <comment ref="NBM7" authorId="0" shapeId="0" xr:uid="{66BA487B-BF26-4ACB-BE83-82C38E147356}">
      <text>
        <r>
          <rPr>
            <b/>
            <sz val="9"/>
            <color indexed="81"/>
            <rFont val="Tahoma"/>
            <family val="2"/>
          </rPr>
          <t>YULIED.PENARANDA:</t>
        </r>
        <r>
          <rPr>
            <sz val="9"/>
            <color indexed="81"/>
            <rFont val="Tahoma"/>
            <family val="2"/>
          </rPr>
          <t xml:space="preserve">
Corresponde a la información en firme de cada vigencia fiscal.</t>
        </r>
      </text>
    </comment>
    <comment ref="NBU7" authorId="0" shapeId="0" xr:uid="{DD5E8D2A-E11E-4104-B2D1-783D0C5C0826}">
      <text>
        <r>
          <rPr>
            <b/>
            <sz val="9"/>
            <color indexed="81"/>
            <rFont val="Tahoma"/>
            <family val="2"/>
          </rPr>
          <t>YULIED.PENARANDA:</t>
        </r>
        <r>
          <rPr>
            <sz val="9"/>
            <color indexed="81"/>
            <rFont val="Tahoma"/>
            <family val="2"/>
          </rPr>
          <t xml:space="preserve">
Corresponde a la información en firme de cada vigencia fiscal.</t>
        </r>
      </text>
    </comment>
    <comment ref="NCC7" authorId="0" shapeId="0" xr:uid="{A3D02BD1-62D7-402D-AF29-8D91CF4F1439}">
      <text>
        <r>
          <rPr>
            <b/>
            <sz val="9"/>
            <color indexed="81"/>
            <rFont val="Tahoma"/>
            <family val="2"/>
          </rPr>
          <t>YULIED.PENARANDA:</t>
        </r>
        <r>
          <rPr>
            <sz val="9"/>
            <color indexed="81"/>
            <rFont val="Tahoma"/>
            <family val="2"/>
          </rPr>
          <t xml:space="preserve">
Corresponde a la información en firme de cada vigencia fiscal.</t>
        </r>
      </text>
    </comment>
    <comment ref="NCK7" authorId="0" shapeId="0" xr:uid="{684F54CD-74E1-4BF0-A15E-915048A0421C}">
      <text>
        <r>
          <rPr>
            <b/>
            <sz val="9"/>
            <color indexed="81"/>
            <rFont val="Tahoma"/>
            <family val="2"/>
          </rPr>
          <t>YULIED.PENARANDA:</t>
        </r>
        <r>
          <rPr>
            <sz val="9"/>
            <color indexed="81"/>
            <rFont val="Tahoma"/>
            <family val="2"/>
          </rPr>
          <t xml:space="preserve">
Corresponde a la información en firme de cada vigencia fiscal.</t>
        </r>
      </text>
    </comment>
    <comment ref="NCS7" authorId="0" shapeId="0" xr:uid="{6B1AD8B0-3C37-4612-9D46-09B69AE1716D}">
      <text>
        <r>
          <rPr>
            <b/>
            <sz val="9"/>
            <color indexed="81"/>
            <rFont val="Tahoma"/>
            <family val="2"/>
          </rPr>
          <t>YULIED.PENARANDA:</t>
        </r>
        <r>
          <rPr>
            <sz val="9"/>
            <color indexed="81"/>
            <rFont val="Tahoma"/>
            <family val="2"/>
          </rPr>
          <t xml:space="preserve">
Corresponde a la información en firme de cada vigencia fiscal.</t>
        </r>
      </text>
    </comment>
    <comment ref="NDA7" authorId="0" shapeId="0" xr:uid="{0196F885-89BD-4B11-99E2-F0BEFF8F9FE2}">
      <text>
        <r>
          <rPr>
            <b/>
            <sz val="9"/>
            <color indexed="81"/>
            <rFont val="Tahoma"/>
            <family val="2"/>
          </rPr>
          <t>YULIED.PENARANDA:</t>
        </r>
        <r>
          <rPr>
            <sz val="9"/>
            <color indexed="81"/>
            <rFont val="Tahoma"/>
            <family val="2"/>
          </rPr>
          <t xml:space="preserve">
Corresponde a la información en firme de cada vigencia fiscal.</t>
        </r>
      </text>
    </comment>
    <comment ref="NDI7" authorId="0" shapeId="0" xr:uid="{369A3902-1BE4-4C8F-9D0A-0197CF09985E}">
      <text>
        <r>
          <rPr>
            <b/>
            <sz val="9"/>
            <color indexed="81"/>
            <rFont val="Tahoma"/>
            <family val="2"/>
          </rPr>
          <t>YULIED.PENARANDA:</t>
        </r>
        <r>
          <rPr>
            <sz val="9"/>
            <color indexed="81"/>
            <rFont val="Tahoma"/>
            <family val="2"/>
          </rPr>
          <t xml:space="preserve">
Corresponde a la información en firme de cada vigencia fiscal.</t>
        </r>
      </text>
    </comment>
    <comment ref="NDQ7" authorId="0" shapeId="0" xr:uid="{091611A4-E758-4E56-B71C-2E3499C6BC35}">
      <text>
        <r>
          <rPr>
            <b/>
            <sz val="9"/>
            <color indexed="81"/>
            <rFont val="Tahoma"/>
            <family val="2"/>
          </rPr>
          <t>YULIED.PENARANDA:</t>
        </r>
        <r>
          <rPr>
            <sz val="9"/>
            <color indexed="81"/>
            <rFont val="Tahoma"/>
            <family val="2"/>
          </rPr>
          <t xml:space="preserve">
Corresponde a la información en firme de cada vigencia fiscal.</t>
        </r>
      </text>
    </comment>
    <comment ref="NDY7" authorId="0" shapeId="0" xr:uid="{70885C04-4164-4A13-81F2-40D55B6B0816}">
      <text>
        <r>
          <rPr>
            <b/>
            <sz val="9"/>
            <color indexed="81"/>
            <rFont val="Tahoma"/>
            <family val="2"/>
          </rPr>
          <t>YULIED.PENARANDA:</t>
        </r>
        <r>
          <rPr>
            <sz val="9"/>
            <color indexed="81"/>
            <rFont val="Tahoma"/>
            <family val="2"/>
          </rPr>
          <t xml:space="preserve">
Corresponde a la información en firme de cada vigencia fiscal.</t>
        </r>
      </text>
    </comment>
    <comment ref="NEG7" authorId="0" shapeId="0" xr:uid="{295B592D-9B4E-476A-A259-0A70F4BFB966}">
      <text>
        <r>
          <rPr>
            <b/>
            <sz val="9"/>
            <color indexed="81"/>
            <rFont val="Tahoma"/>
            <family val="2"/>
          </rPr>
          <t>YULIED.PENARANDA:</t>
        </r>
        <r>
          <rPr>
            <sz val="9"/>
            <color indexed="81"/>
            <rFont val="Tahoma"/>
            <family val="2"/>
          </rPr>
          <t xml:space="preserve">
Corresponde a la información en firme de cada vigencia fiscal.</t>
        </r>
      </text>
    </comment>
    <comment ref="NEO7" authorId="0" shapeId="0" xr:uid="{F993F8B1-9AF7-4BEB-846A-1778CA2FCFDC}">
      <text>
        <r>
          <rPr>
            <b/>
            <sz val="9"/>
            <color indexed="81"/>
            <rFont val="Tahoma"/>
            <family val="2"/>
          </rPr>
          <t>YULIED.PENARANDA:</t>
        </r>
        <r>
          <rPr>
            <sz val="9"/>
            <color indexed="81"/>
            <rFont val="Tahoma"/>
            <family val="2"/>
          </rPr>
          <t xml:space="preserve">
Corresponde a la información en firme de cada vigencia fiscal.</t>
        </r>
      </text>
    </comment>
    <comment ref="NEW7" authorId="0" shapeId="0" xr:uid="{854E2505-161C-4BA8-8DEB-5982CC04602D}">
      <text>
        <r>
          <rPr>
            <b/>
            <sz val="9"/>
            <color indexed="81"/>
            <rFont val="Tahoma"/>
            <family val="2"/>
          </rPr>
          <t>YULIED.PENARANDA:</t>
        </r>
        <r>
          <rPr>
            <sz val="9"/>
            <color indexed="81"/>
            <rFont val="Tahoma"/>
            <family val="2"/>
          </rPr>
          <t xml:space="preserve">
Corresponde a la información en firme de cada vigencia fiscal.</t>
        </r>
      </text>
    </comment>
    <comment ref="NFE7" authorId="0" shapeId="0" xr:uid="{B75EAE1A-8F15-4610-ACC9-CAE713DD7BE7}">
      <text>
        <r>
          <rPr>
            <b/>
            <sz val="9"/>
            <color indexed="81"/>
            <rFont val="Tahoma"/>
            <family val="2"/>
          </rPr>
          <t>YULIED.PENARANDA:</t>
        </r>
        <r>
          <rPr>
            <sz val="9"/>
            <color indexed="81"/>
            <rFont val="Tahoma"/>
            <family val="2"/>
          </rPr>
          <t xml:space="preserve">
Corresponde a la información en firme de cada vigencia fiscal.</t>
        </r>
      </text>
    </comment>
    <comment ref="NFM7" authorId="0" shapeId="0" xr:uid="{C3C12D79-5FBC-40E1-BC7F-276EC12F6C9A}">
      <text>
        <r>
          <rPr>
            <b/>
            <sz val="9"/>
            <color indexed="81"/>
            <rFont val="Tahoma"/>
            <family val="2"/>
          </rPr>
          <t>YULIED.PENARANDA:</t>
        </r>
        <r>
          <rPr>
            <sz val="9"/>
            <color indexed="81"/>
            <rFont val="Tahoma"/>
            <family val="2"/>
          </rPr>
          <t xml:space="preserve">
Corresponde a la información en firme de cada vigencia fiscal.</t>
        </r>
      </text>
    </comment>
    <comment ref="NFU7" authorId="0" shapeId="0" xr:uid="{77AB3794-FCD9-4526-99C3-1E27A73DAAB8}">
      <text>
        <r>
          <rPr>
            <b/>
            <sz val="9"/>
            <color indexed="81"/>
            <rFont val="Tahoma"/>
            <family val="2"/>
          </rPr>
          <t>YULIED.PENARANDA:</t>
        </r>
        <r>
          <rPr>
            <sz val="9"/>
            <color indexed="81"/>
            <rFont val="Tahoma"/>
            <family val="2"/>
          </rPr>
          <t xml:space="preserve">
Corresponde a la información en firme de cada vigencia fiscal.</t>
        </r>
      </text>
    </comment>
    <comment ref="NGC7" authorId="0" shapeId="0" xr:uid="{71C17419-E490-484B-9EC7-3FCA51EFAE51}">
      <text>
        <r>
          <rPr>
            <b/>
            <sz val="9"/>
            <color indexed="81"/>
            <rFont val="Tahoma"/>
            <family val="2"/>
          </rPr>
          <t>YULIED.PENARANDA:</t>
        </r>
        <r>
          <rPr>
            <sz val="9"/>
            <color indexed="81"/>
            <rFont val="Tahoma"/>
            <family val="2"/>
          </rPr>
          <t xml:space="preserve">
Corresponde a la información en firme de cada vigencia fiscal.</t>
        </r>
      </text>
    </comment>
    <comment ref="NGK7" authorId="0" shapeId="0" xr:uid="{BFD89DB8-7E38-43DF-8F58-F5A113FCD29C}">
      <text>
        <r>
          <rPr>
            <b/>
            <sz val="9"/>
            <color indexed="81"/>
            <rFont val="Tahoma"/>
            <family val="2"/>
          </rPr>
          <t>YULIED.PENARANDA:</t>
        </r>
        <r>
          <rPr>
            <sz val="9"/>
            <color indexed="81"/>
            <rFont val="Tahoma"/>
            <family val="2"/>
          </rPr>
          <t xml:space="preserve">
Corresponde a la información en firme de cada vigencia fiscal.</t>
        </r>
      </text>
    </comment>
    <comment ref="NGS7" authorId="0" shapeId="0" xr:uid="{95014698-2703-4ED1-9AF6-288E05681FDA}">
      <text>
        <r>
          <rPr>
            <b/>
            <sz val="9"/>
            <color indexed="81"/>
            <rFont val="Tahoma"/>
            <family val="2"/>
          </rPr>
          <t>YULIED.PENARANDA:</t>
        </r>
        <r>
          <rPr>
            <sz val="9"/>
            <color indexed="81"/>
            <rFont val="Tahoma"/>
            <family val="2"/>
          </rPr>
          <t xml:space="preserve">
Corresponde a la información en firme de cada vigencia fiscal.</t>
        </r>
      </text>
    </comment>
    <comment ref="NHA7" authorId="0" shapeId="0" xr:uid="{97742D6F-C109-4943-94DC-E385786C1DD5}">
      <text>
        <r>
          <rPr>
            <b/>
            <sz val="9"/>
            <color indexed="81"/>
            <rFont val="Tahoma"/>
            <family val="2"/>
          </rPr>
          <t>YULIED.PENARANDA:</t>
        </r>
        <r>
          <rPr>
            <sz val="9"/>
            <color indexed="81"/>
            <rFont val="Tahoma"/>
            <family val="2"/>
          </rPr>
          <t xml:space="preserve">
Corresponde a la información en firme de cada vigencia fiscal.</t>
        </r>
      </text>
    </comment>
    <comment ref="NHI7" authorId="0" shapeId="0" xr:uid="{96DEF9E4-4D86-4039-BB6C-62FE7BA62432}">
      <text>
        <r>
          <rPr>
            <b/>
            <sz val="9"/>
            <color indexed="81"/>
            <rFont val="Tahoma"/>
            <family val="2"/>
          </rPr>
          <t>YULIED.PENARANDA:</t>
        </r>
        <r>
          <rPr>
            <sz val="9"/>
            <color indexed="81"/>
            <rFont val="Tahoma"/>
            <family val="2"/>
          </rPr>
          <t xml:space="preserve">
Corresponde a la información en firme de cada vigencia fiscal.</t>
        </r>
      </text>
    </comment>
    <comment ref="NHQ7" authorId="0" shapeId="0" xr:uid="{7EC2DC48-63A4-4B08-939A-8F5CD777EE35}">
      <text>
        <r>
          <rPr>
            <b/>
            <sz val="9"/>
            <color indexed="81"/>
            <rFont val="Tahoma"/>
            <family val="2"/>
          </rPr>
          <t>YULIED.PENARANDA:</t>
        </r>
        <r>
          <rPr>
            <sz val="9"/>
            <color indexed="81"/>
            <rFont val="Tahoma"/>
            <family val="2"/>
          </rPr>
          <t xml:space="preserve">
Corresponde a la información en firme de cada vigencia fiscal.</t>
        </r>
      </text>
    </comment>
    <comment ref="NHY7" authorId="0" shapeId="0" xr:uid="{FFB06D61-9B5A-4D23-80BB-F9E667BFD21A}">
      <text>
        <r>
          <rPr>
            <b/>
            <sz val="9"/>
            <color indexed="81"/>
            <rFont val="Tahoma"/>
            <family val="2"/>
          </rPr>
          <t>YULIED.PENARANDA:</t>
        </r>
        <r>
          <rPr>
            <sz val="9"/>
            <color indexed="81"/>
            <rFont val="Tahoma"/>
            <family val="2"/>
          </rPr>
          <t xml:space="preserve">
Corresponde a la información en firme de cada vigencia fiscal.</t>
        </r>
      </text>
    </comment>
    <comment ref="NIG7" authorId="0" shapeId="0" xr:uid="{C149B961-59B6-4797-83D6-FB782BE71342}">
      <text>
        <r>
          <rPr>
            <b/>
            <sz val="9"/>
            <color indexed="81"/>
            <rFont val="Tahoma"/>
            <family val="2"/>
          </rPr>
          <t>YULIED.PENARANDA:</t>
        </r>
        <r>
          <rPr>
            <sz val="9"/>
            <color indexed="81"/>
            <rFont val="Tahoma"/>
            <family val="2"/>
          </rPr>
          <t xml:space="preserve">
Corresponde a la información en firme de cada vigencia fiscal.</t>
        </r>
      </text>
    </comment>
    <comment ref="NIO7" authorId="0" shapeId="0" xr:uid="{9E4951FA-619F-4FFF-A19A-28DD6E414153}">
      <text>
        <r>
          <rPr>
            <b/>
            <sz val="9"/>
            <color indexed="81"/>
            <rFont val="Tahoma"/>
            <family val="2"/>
          </rPr>
          <t>YULIED.PENARANDA:</t>
        </r>
        <r>
          <rPr>
            <sz val="9"/>
            <color indexed="81"/>
            <rFont val="Tahoma"/>
            <family val="2"/>
          </rPr>
          <t xml:space="preserve">
Corresponde a la información en firme de cada vigencia fiscal.</t>
        </r>
      </text>
    </comment>
    <comment ref="NIW7" authorId="0" shapeId="0" xr:uid="{05CBA4AA-68C3-4C93-8A9B-EBE4D94C50C1}">
      <text>
        <r>
          <rPr>
            <b/>
            <sz val="9"/>
            <color indexed="81"/>
            <rFont val="Tahoma"/>
            <family val="2"/>
          </rPr>
          <t>YULIED.PENARANDA:</t>
        </r>
        <r>
          <rPr>
            <sz val="9"/>
            <color indexed="81"/>
            <rFont val="Tahoma"/>
            <family val="2"/>
          </rPr>
          <t xml:space="preserve">
Corresponde a la información en firme de cada vigencia fiscal.</t>
        </r>
      </text>
    </comment>
    <comment ref="NJE7" authorId="0" shapeId="0" xr:uid="{D3B30C8B-BCE8-4AC9-B541-40ED1A5EF3EF}">
      <text>
        <r>
          <rPr>
            <b/>
            <sz val="9"/>
            <color indexed="81"/>
            <rFont val="Tahoma"/>
            <family val="2"/>
          </rPr>
          <t>YULIED.PENARANDA:</t>
        </r>
        <r>
          <rPr>
            <sz val="9"/>
            <color indexed="81"/>
            <rFont val="Tahoma"/>
            <family val="2"/>
          </rPr>
          <t xml:space="preserve">
Corresponde a la información en firme de cada vigencia fiscal.</t>
        </r>
      </text>
    </comment>
    <comment ref="NJM7" authorId="0" shapeId="0" xr:uid="{62A05394-1A4A-4957-8AC2-75CBC2115787}">
      <text>
        <r>
          <rPr>
            <b/>
            <sz val="9"/>
            <color indexed="81"/>
            <rFont val="Tahoma"/>
            <family val="2"/>
          </rPr>
          <t>YULIED.PENARANDA:</t>
        </r>
        <r>
          <rPr>
            <sz val="9"/>
            <color indexed="81"/>
            <rFont val="Tahoma"/>
            <family val="2"/>
          </rPr>
          <t xml:space="preserve">
Corresponde a la información en firme de cada vigencia fiscal.</t>
        </r>
      </text>
    </comment>
    <comment ref="NJU7" authorId="0" shapeId="0" xr:uid="{70ED851B-EDC6-485E-B19D-3765A4EE3537}">
      <text>
        <r>
          <rPr>
            <b/>
            <sz val="9"/>
            <color indexed="81"/>
            <rFont val="Tahoma"/>
            <family val="2"/>
          </rPr>
          <t>YULIED.PENARANDA:</t>
        </r>
        <r>
          <rPr>
            <sz val="9"/>
            <color indexed="81"/>
            <rFont val="Tahoma"/>
            <family val="2"/>
          </rPr>
          <t xml:space="preserve">
Corresponde a la información en firme de cada vigencia fiscal.</t>
        </r>
      </text>
    </comment>
    <comment ref="NKC7" authorId="0" shapeId="0" xr:uid="{51E07225-4A51-4547-B3CB-B2BEA02C2B86}">
      <text>
        <r>
          <rPr>
            <b/>
            <sz val="9"/>
            <color indexed="81"/>
            <rFont val="Tahoma"/>
            <family val="2"/>
          </rPr>
          <t>YULIED.PENARANDA:</t>
        </r>
        <r>
          <rPr>
            <sz val="9"/>
            <color indexed="81"/>
            <rFont val="Tahoma"/>
            <family val="2"/>
          </rPr>
          <t xml:space="preserve">
Corresponde a la información en firme de cada vigencia fiscal.</t>
        </r>
      </text>
    </comment>
    <comment ref="NKK7" authorId="0" shapeId="0" xr:uid="{67235E5B-EC8E-4923-936C-D472FBF410C5}">
      <text>
        <r>
          <rPr>
            <b/>
            <sz val="9"/>
            <color indexed="81"/>
            <rFont val="Tahoma"/>
            <family val="2"/>
          </rPr>
          <t>YULIED.PENARANDA:</t>
        </r>
        <r>
          <rPr>
            <sz val="9"/>
            <color indexed="81"/>
            <rFont val="Tahoma"/>
            <family val="2"/>
          </rPr>
          <t xml:space="preserve">
Corresponde a la información en firme de cada vigencia fiscal.</t>
        </r>
      </text>
    </comment>
    <comment ref="NKS7" authorId="0" shapeId="0" xr:uid="{6D7F4B12-A36C-4F5A-9355-358F2B0093F4}">
      <text>
        <r>
          <rPr>
            <b/>
            <sz val="9"/>
            <color indexed="81"/>
            <rFont val="Tahoma"/>
            <family val="2"/>
          </rPr>
          <t>YULIED.PENARANDA:</t>
        </r>
        <r>
          <rPr>
            <sz val="9"/>
            <color indexed="81"/>
            <rFont val="Tahoma"/>
            <family val="2"/>
          </rPr>
          <t xml:space="preserve">
Corresponde a la información en firme de cada vigencia fiscal.</t>
        </r>
      </text>
    </comment>
    <comment ref="NLA7" authorId="0" shapeId="0" xr:uid="{3CEFDA25-3597-4139-A05B-E5A38843E5E3}">
      <text>
        <r>
          <rPr>
            <b/>
            <sz val="9"/>
            <color indexed="81"/>
            <rFont val="Tahoma"/>
            <family val="2"/>
          </rPr>
          <t>YULIED.PENARANDA:</t>
        </r>
        <r>
          <rPr>
            <sz val="9"/>
            <color indexed="81"/>
            <rFont val="Tahoma"/>
            <family val="2"/>
          </rPr>
          <t xml:space="preserve">
Corresponde a la información en firme de cada vigencia fiscal.</t>
        </r>
      </text>
    </comment>
    <comment ref="NLI7" authorId="0" shapeId="0" xr:uid="{B2615465-9F62-44BC-A2B6-CA8983DC0F8C}">
      <text>
        <r>
          <rPr>
            <b/>
            <sz val="9"/>
            <color indexed="81"/>
            <rFont val="Tahoma"/>
            <family val="2"/>
          </rPr>
          <t>YULIED.PENARANDA:</t>
        </r>
        <r>
          <rPr>
            <sz val="9"/>
            <color indexed="81"/>
            <rFont val="Tahoma"/>
            <family val="2"/>
          </rPr>
          <t xml:space="preserve">
Corresponde a la información en firme de cada vigencia fiscal.</t>
        </r>
      </text>
    </comment>
    <comment ref="NLQ7" authorId="0" shapeId="0" xr:uid="{AD98DD05-D48B-43D3-904F-0811FBECE623}">
      <text>
        <r>
          <rPr>
            <b/>
            <sz val="9"/>
            <color indexed="81"/>
            <rFont val="Tahoma"/>
            <family val="2"/>
          </rPr>
          <t>YULIED.PENARANDA:</t>
        </r>
        <r>
          <rPr>
            <sz val="9"/>
            <color indexed="81"/>
            <rFont val="Tahoma"/>
            <family val="2"/>
          </rPr>
          <t xml:space="preserve">
Corresponde a la información en firme de cada vigencia fiscal.</t>
        </r>
      </text>
    </comment>
    <comment ref="NLY7" authorId="0" shapeId="0" xr:uid="{4F3FED0D-4344-4856-A5EB-C562AC7861D1}">
      <text>
        <r>
          <rPr>
            <b/>
            <sz val="9"/>
            <color indexed="81"/>
            <rFont val="Tahoma"/>
            <family val="2"/>
          </rPr>
          <t>YULIED.PENARANDA:</t>
        </r>
        <r>
          <rPr>
            <sz val="9"/>
            <color indexed="81"/>
            <rFont val="Tahoma"/>
            <family val="2"/>
          </rPr>
          <t xml:space="preserve">
Corresponde a la información en firme de cada vigencia fiscal.</t>
        </r>
      </text>
    </comment>
    <comment ref="NMG7" authorId="0" shapeId="0" xr:uid="{1E6DE821-51D1-4247-BA38-87323B2AEBB8}">
      <text>
        <r>
          <rPr>
            <b/>
            <sz val="9"/>
            <color indexed="81"/>
            <rFont val="Tahoma"/>
            <family val="2"/>
          </rPr>
          <t>YULIED.PENARANDA:</t>
        </r>
        <r>
          <rPr>
            <sz val="9"/>
            <color indexed="81"/>
            <rFont val="Tahoma"/>
            <family val="2"/>
          </rPr>
          <t xml:space="preserve">
Corresponde a la información en firme de cada vigencia fiscal.</t>
        </r>
      </text>
    </comment>
    <comment ref="NMO7" authorId="0" shapeId="0" xr:uid="{8EA50057-770D-4106-ADD2-9D2C6ABB9684}">
      <text>
        <r>
          <rPr>
            <b/>
            <sz val="9"/>
            <color indexed="81"/>
            <rFont val="Tahoma"/>
            <family val="2"/>
          </rPr>
          <t>YULIED.PENARANDA:</t>
        </r>
        <r>
          <rPr>
            <sz val="9"/>
            <color indexed="81"/>
            <rFont val="Tahoma"/>
            <family val="2"/>
          </rPr>
          <t xml:space="preserve">
Corresponde a la información en firme de cada vigencia fiscal.</t>
        </r>
      </text>
    </comment>
    <comment ref="NMW7" authorId="0" shapeId="0" xr:uid="{33293712-E204-47F3-AF78-57CE2A01A64B}">
      <text>
        <r>
          <rPr>
            <b/>
            <sz val="9"/>
            <color indexed="81"/>
            <rFont val="Tahoma"/>
            <family val="2"/>
          </rPr>
          <t>YULIED.PENARANDA:</t>
        </r>
        <r>
          <rPr>
            <sz val="9"/>
            <color indexed="81"/>
            <rFont val="Tahoma"/>
            <family val="2"/>
          </rPr>
          <t xml:space="preserve">
Corresponde a la información en firme de cada vigencia fiscal.</t>
        </r>
      </text>
    </comment>
    <comment ref="NNE7" authorId="0" shapeId="0" xr:uid="{4C6377F1-F49C-4E92-BD3F-A195BD0ABFA6}">
      <text>
        <r>
          <rPr>
            <b/>
            <sz val="9"/>
            <color indexed="81"/>
            <rFont val="Tahoma"/>
            <family val="2"/>
          </rPr>
          <t>YULIED.PENARANDA:</t>
        </r>
        <r>
          <rPr>
            <sz val="9"/>
            <color indexed="81"/>
            <rFont val="Tahoma"/>
            <family val="2"/>
          </rPr>
          <t xml:space="preserve">
Corresponde a la información en firme de cada vigencia fiscal.</t>
        </r>
      </text>
    </comment>
    <comment ref="NNM7" authorId="0" shapeId="0" xr:uid="{53F19A2E-08EB-4A37-B28C-0E0B694FBAC4}">
      <text>
        <r>
          <rPr>
            <b/>
            <sz val="9"/>
            <color indexed="81"/>
            <rFont val="Tahoma"/>
            <family val="2"/>
          </rPr>
          <t>YULIED.PENARANDA:</t>
        </r>
        <r>
          <rPr>
            <sz val="9"/>
            <color indexed="81"/>
            <rFont val="Tahoma"/>
            <family val="2"/>
          </rPr>
          <t xml:space="preserve">
Corresponde a la información en firme de cada vigencia fiscal.</t>
        </r>
      </text>
    </comment>
    <comment ref="NNU7" authorId="0" shapeId="0" xr:uid="{AA8C46EB-2765-4356-BC06-1C64B9B6A1D2}">
      <text>
        <r>
          <rPr>
            <b/>
            <sz val="9"/>
            <color indexed="81"/>
            <rFont val="Tahoma"/>
            <family val="2"/>
          </rPr>
          <t>YULIED.PENARANDA:</t>
        </r>
        <r>
          <rPr>
            <sz val="9"/>
            <color indexed="81"/>
            <rFont val="Tahoma"/>
            <family val="2"/>
          </rPr>
          <t xml:space="preserve">
Corresponde a la información en firme de cada vigencia fiscal.</t>
        </r>
      </text>
    </comment>
    <comment ref="NOC7" authorId="0" shapeId="0" xr:uid="{5F6E30E0-2428-4512-B5EA-B86F16A35191}">
      <text>
        <r>
          <rPr>
            <b/>
            <sz val="9"/>
            <color indexed="81"/>
            <rFont val="Tahoma"/>
            <family val="2"/>
          </rPr>
          <t>YULIED.PENARANDA:</t>
        </r>
        <r>
          <rPr>
            <sz val="9"/>
            <color indexed="81"/>
            <rFont val="Tahoma"/>
            <family val="2"/>
          </rPr>
          <t xml:space="preserve">
Corresponde a la información en firme de cada vigencia fiscal.</t>
        </r>
      </text>
    </comment>
    <comment ref="NOK7" authorId="0" shapeId="0" xr:uid="{C96C117F-8BB0-4137-A651-7FC502FB0B8A}">
      <text>
        <r>
          <rPr>
            <b/>
            <sz val="9"/>
            <color indexed="81"/>
            <rFont val="Tahoma"/>
            <family val="2"/>
          </rPr>
          <t>YULIED.PENARANDA:</t>
        </r>
        <r>
          <rPr>
            <sz val="9"/>
            <color indexed="81"/>
            <rFont val="Tahoma"/>
            <family val="2"/>
          </rPr>
          <t xml:space="preserve">
Corresponde a la información en firme de cada vigencia fiscal.</t>
        </r>
      </text>
    </comment>
    <comment ref="NOS7" authorId="0" shapeId="0" xr:uid="{E4BEF9C8-CD03-42B3-BAFE-E86C56518D9C}">
      <text>
        <r>
          <rPr>
            <b/>
            <sz val="9"/>
            <color indexed="81"/>
            <rFont val="Tahoma"/>
            <family val="2"/>
          </rPr>
          <t>YULIED.PENARANDA:</t>
        </r>
        <r>
          <rPr>
            <sz val="9"/>
            <color indexed="81"/>
            <rFont val="Tahoma"/>
            <family val="2"/>
          </rPr>
          <t xml:space="preserve">
Corresponde a la información en firme de cada vigencia fiscal.</t>
        </r>
      </text>
    </comment>
    <comment ref="NPA7" authorId="0" shapeId="0" xr:uid="{20A85924-EA93-405A-84CD-1A550CF76A9C}">
      <text>
        <r>
          <rPr>
            <b/>
            <sz val="9"/>
            <color indexed="81"/>
            <rFont val="Tahoma"/>
            <family val="2"/>
          </rPr>
          <t>YULIED.PENARANDA:</t>
        </r>
        <r>
          <rPr>
            <sz val="9"/>
            <color indexed="81"/>
            <rFont val="Tahoma"/>
            <family val="2"/>
          </rPr>
          <t xml:space="preserve">
Corresponde a la información en firme de cada vigencia fiscal.</t>
        </r>
      </text>
    </comment>
    <comment ref="NPI7" authorId="0" shapeId="0" xr:uid="{65D61E1D-6C6D-4E09-A8CC-07EB40ED5D28}">
      <text>
        <r>
          <rPr>
            <b/>
            <sz val="9"/>
            <color indexed="81"/>
            <rFont val="Tahoma"/>
            <family val="2"/>
          </rPr>
          <t>YULIED.PENARANDA:</t>
        </r>
        <r>
          <rPr>
            <sz val="9"/>
            <color indexed="81"/>
            <rFont val="Tahoma"/>
            <family val="2"/>
          </rPr>
          <t xml:space="preserve">
Corresponde a la información en firme de cada vigencia fiscal.</t>
        </r>
      </text>
    </comment>
    <comment ref="NPQ7" authorId="0" shapeId="0" xr:uid="{D2BC000C-288D-481E-993B-8A189629342C}">
      <text>
        <r>
          <rPr>
            <b/>
            <sz val="9"/>
            <color indexed="81"/>
            <rFont val="Tahoma"/>
            <family val="2"/>
          </rPr>
          <t>YULIED.PENARANDA:</t>
        </r>
        <r>
          <rPr>
            <sz val="9"/>
            <color indexed="81"/>
            <rFont val="Tahoma"/>
            <family val="2"/>
          </rPr>
          <t xml:space="preserve">
Corresponde a la información en firme de cada vigencia fiscal.</t>
        </r>
      </text>
    </comment>
    <comment ref="NPY7" authorId="0" shapeId="0" xr:uid="{1D7BB6EF-D767-4E01-8E99-016342A27639}">
      <text>
        <r>
          <rPr>
            <b/>
            <sz val="9"/>
            <color indexed="81"/>
            <rFont val="Tahoma"/>
            <family val="2"/>
          </rPr>
          <t>YULIED.PENARANDA:</t>
        </r>
        <r>
          <rPr>
            <sz val="9"/>
            <color indexed="81"/>
            <rFont val="Tahoma"/>
            <family val="2"/>
          </rPr>
          <t xml:space="preserve">
Corresponde a la información en firme de cada vigencia fiscal.</t>
        </r>
      </text>
    </comment>
    <comment ref="NQG7" authorId="0" shapeId="0" xr:uid="{02AB4535-99B3-49ED-8297-FB28F431587B}">
      <text>
        <r>
          <rPr>
            <b/>
            <sz val="9"/>
            <color indexed="81"/>
            <rFont val="Tahoma"/>
            <family val="2"/>
          </rPr>
          <t>YULIED.PENARANDA:</t>
        </r>
        <r>
          <rPr>
            <sz val="9"/>
            <color indexed="81"/>
            <rFont val="Tahoma"/>
            <family val="2"/>
          </rPr>
          <t xml:space="preserve">
Corresponde a la información en firme de cada vigencia fiscal.</t>
        </r>
      </text>
    </comment>
    <comment ref="NQO7" authorId="0" shapeId="0" xr:uid="{9A8438CC-ACD7-4F36-9955-21B821EFD32D}">
      <text>
        <r>
          <rPr>
            <b/>
            <sz val="9"/>
            <color indexed="81"/>
            <rFont val="Tahoma"/>
            <family val="2"/>
          </rPr>
          <t>YULIED.PENARANDA:</t>
        </r>
        <r>
          <rPr>
            <sz val="9"/>
            <color indexed="81"/>
            <rFont val="Tahoma"/>
            <family val="2"/>
          </rPr>
          <t xml:space="preserve">
Corresponde a la información en firme de cada vigencia fiscal.</t>
        </r>
      </text>
    </comment>
    <comment ref="NQW7" authorId="0" shapeId="0" xr:uid="{93A1F049-71AB-4B47-916B-4DA3056F82F9}">
      <text>
        <r>
          <rPr>
            <b/>
            <sz val="9"/>
            <color indexed="81"/>
            <rFont val="Tahoma"/>
            <family val="2"/>
          </rPr>
          <t>YULIED.PENARANDA:</t>
        </r>
        <r>
          <rPr>
            <sz val="9"/>
            <color indexed="81"/>
            <rFont val="Tahoma"/>
            <family val="2"/>
          </rPr>
          <t xml:space="preserve">
Corresponde a la información en firme de cada vigencia fiscal.</t>
        </r>
      </text>
    </comment>
    <comment ref="NRE7" authorId="0" shapeId="0" xr:uid="{A2C23401-990D-4F00-B6DF-3E561F56C22C}">
      <text>
        <r>
          <rPr>
            <b/>
            <sz val="9"/>
            <color indexed="81"/>
            <rFont val="Tahoma"/>
            <family val="2"/>
          </rPr>
          <t>YULIED.PENARANDA:</t>
        </r>
        <r>
          <rPr>
            <sz val="9"/>
            <color indexed="81"/>
            <rFont val="Tahoma"/>
            <family val="2"/>
          </rPr>
          <t xml:space="preserve">
Corresponde a la información en firme de cada vigencia fiscal.</t>
        </r>
      </text>
    </comment>
    <comment ref="NRM7" authorId="0" shapeId="0" xr:uid="{462DCC3C-5E78-4D35-BB9E-893C0152FD7E}">
      <text>
        <r>
          <rPr>
            <b/>
            <sz val="9"/>
            <color indexed="81"/>
            <rFont val="Tahoma"/>
            <family val="2"/>
          </rPr>
          <t>YULIED.PENARANDA:</t>
        </r>
        <r>
          <rPr>
            <sz val="9"/>
            <color indexed="81"/>
            <rFont val="Tahoma"/>
            <family val="2"/>
          </rPr>
          <t xml:space="preserve">
Corresponde a la información en firme de cada vigencia fiscal.</t>
        </r>
      </text>
    </comment>
    <comment ref="NRU7" authorId="0" shapeId="0" xr:uid="{8BDC9A0A-4602-42DB-819E-5EB17CD67369}">
      <text>
        <r>
          <rPr>
            <b/>
            <sz val="9"/>
            <color indexed="81"/>
            <rFont val="Tahoma"/>
            <family val="2"/>
          </rPr>
          <t>YULIED.PENARANDA:</t>
        </r>
        <r>
          <rPr>
            <sz val="9"/>
            <color indexed="81"/>
            <rFont val="Tahoma"/>
            <family val="2"/>
          </rPr>
          <t xml:space="preserve">
Corresponde a la información en firme de cada vigencia fiscal.</t>
        </r>
      </text>
    </comment>
    <comment ref="NSC7" authorId="0" shapeId="0" xr:uid="{86317E8C-2F80-4DF8-A733-301C5ECCAA88}">
      <text>
        <r>
          <rPr>
            <b/>
            <sz val="9"/>
            <color indexed="81"/>
            <rFont val="Tahoma"/>
            <family val="2"/>
          </rPr>
          <t>YULIED.PENARANDA:</t>
        </r>
        <r>
          <rPr>
            <sz val="9"/>
            <color indexed="81"/>
            <rFont val="Tahoma"/>
            <family val="2"/>
          </rPr>
          <t xml:space="preserve">
Corresponde a la información en firme de cada vigencia fiscal.</t>
        </r>
      </text>
    </comment>
    <comment ref="NSK7" authorId="0" shapeId="0" xr:uid="{21BE1E75-8587-4902-BADF-4F8D38A08BB1}">
      <text>
        <r>
          <rPr>
            <b/>
            <sz val="9"/>
            <color indexed="81"/>
            <rFont val="Tahoma"/>
            <family val="2"/>
          </rPr>
          <t>YULIED.PENARANDA:</t>
        </r>
        <r>
          <rPr>
            <sz val="9"/>
            <color indexed="81"/>
            <rFont val="Tahoma"/>
            <family val="2"/>
          </rPr>
          <t xml:space="preserve">
Corresponde a la información en firme de cada vigencia fiscal.</t>
        </r>
      </text>
    </comment>
    <comment ref="NSS7" authorId="0" shapeId="0" xr:uid="{0A19B485-CF2E-417C-AA91-FCE205E13951}">
      <text>
        <r>
          <rPr>
            <b/>
            <sz val="9"/>
            <color indexed="81"/>
            <rFont val="Tahoma"/>
            <family val="2"/>
          </rPr>
          <t>YULIED.PENARANDA:</t>
        </r>
        <r>
          <rPr>
            <sz val="9"/>
            <color indexed="81"/>
            <rFont val="Tahoma"/>
            <family val="2"/>
          </rPr>
          <t xml:space="preserve">
Corresponde a la información en firme de cada vigencia fiscal.</t>
        </r>
      </text>
    </comment>
    <comment ref="NTA7" authorId="0" shapeId="0" xr:uid="{EBDD6F0D-F777-40C6-B056-335B04AF0DD9}">
      <text>
        <r>
          <rPr>
            <b/>
            <sz val="9"/>
            <color indexed="81"/>
            <rFont val="Tahoma"/>
            <family val="2"/>
          </rPr>
          <t>YULIED.PENARANDA:</t>
        </r>
        <r>
          <rPr>
            <sz val="9"/>
            <color indexed="81"/>
            <rFont val="Tahoma"/>
            <family val="2"/>
          </rPr>
          <t xml:space="preserve">
Corresponde a la información en firme de cada vigencia fiscal.</t>
        </r>
      </text>
    </comment>
    <comment ref="NTI7" authorId="0" shapeId="0" xr:uid="{6C114410-EBDC-4C73-8B88-719E27D0171C}">
      <text>
        <r>
          <rPr>
            <b/>
            <sz val="9"/>
            <color indexed="81"/>
            <rFont val="Tahoma"/>
            <family val="2"/>
          </rPr>
          <t>YULIED.PENARANDA:</t>
        </r>
        <r>
          <rPr>
            <sz val="9"/>
            <color indexed="81"/>
            <rFont val="Tahoma"/>
            <family val="2"/>
          </rPr>
          <t xml:space="preserve">
Corresponde a la información en firme de cada vigencia fiscal.</t>
        </r>
      </text>
    </comment>
    <comment ref="NTQ7" authorId="0" shapeId="0" xr:uid="{96DF3755-FCBC-4AB1-B336-460C24D85488}">
      <text>
        <r>
          <rPr>
            <b/>
            <sz val="9"/>
            <color indexed="81"/>
            <rFont val="Tahoma"/>
            <family val="2"/>
          </rPr>
          <t>YULIED.PENARANDA:</t>
        </r>
        <r>
          <rPr>
            <sz val="9"/>
            <color indexed="81"/>
            <rFont val="Tahoma"/>
            <family val="2"/>
          </rPr>
          <t xml:space="preserve">
Corresponde a la información en firme de cada vigencia fiscal.</t>
        </r>
      </text>
    </comment>
    <comment ref="NTY7" authorId="0" shapeId="0" xr:uid="{DFD92D8D-64CC-4F64-B17F-AAA0CC3E2838}">
      <text>
        <r>
          <rPr>
            <b/>
            <sz val="9"/>
            <color indexed="81"/>
            <rFont val="Tahoma"/>
            <family val="2"/>
          </rPr>
          <t>YULIED.PENARANDA:</t>
        </r>
        <r>
          <rPr>
            <sz val="9"/>
            <color indexed="81"/>
            <rFont val="Tahoma"/>
            <family val="2"/>
          </rPr>
          <t xml:space="preserve">
Corresponde a la información en firme de cada vigencia fiscal.</t>
        </r>
      </text>
    </comment>
    <comment ref="NUG7" authorId="0" shapeId="0" xr:uid="{2EF42D09-4A41-40F1-A35B-3C104EAE117F}">
      <text>
        <r>
          <rPr>
            <b/>
            <sz val="9"/>
            <color indexed="81"/>
            <rFont val="Tahoma"/>
            <family val="2"/>
          </rPr>
          <t>YULIED.PENARANDA:</t>
        </r>
        <r>
          <rPr>
            <sz val="9"/>
            <color indexed="81"/>
            <rFont val="Tahoma"/>
            <family val="2"/>
          </rPr>
          <t xml:space="preserve">
Corresponde a la información en firme de cada vigencia fiscal.</t>
        </r>
      </text>
    </comment>
    <comment ref="NUO7" authorId="0" shapeId="0" xr:uid="{7EF2D63C-8A09-4CFF-A0F1-2CCDADDBFBD7}">
      <text>
        <r>
          <rPr>
            <b/>
            <sz val="9"/>
            <color indexed="81"/>
            <rFont val="Tahoma"/>
            <family val="2"/>
          </rPr>
          <t>YULIED.PENARANDA:</t>
        </r>
        <r>
          <rPr>
            <sz val="9"/>
            <color indexed="81"/>
            <rFont val="Tahoma"/>
            <family val="2"/>
          </rPr>
          <t xml:space="preserve">
Corresponde a la información en firme de cada vigencia fiscal.</t>
        </r>
      </text>
    </comment>
    <comment ref="NUW7" authorId="0" shapeId="0" xr:uid="{F5DA2DC4-E650-44EF-AE7D-E7E569DA0524}">
      <text>
        <r>
          <rPr>
            <b/>
            <sz val="9"/>
            <color indexed="81"/>
            <rFont val="Tahoma"/>
            <family val="2"/>
          </rPr>
          <t>YULIED.PENARANDA:</t>
        </r>
        <r>
          <rPr>
            <sz val="9"/>
            <color indexed="81"/>
            <rFont val="Tahoma"/>
            <family val="2"/>
          </rPr>
          <t xml:space="preserve">
Corresponde a la información en firme de cada vigencia fiscal.</t>
        </r>
      </text>
    </comment>
    <comment ref="NVE7" authorId="0" shapeId="0" xr:uid="{EAE23EBE-0288-462A-AAAA-362006DC4CF2}">
      <text>
        <r>
          <rPr>
            <b/>
            <sz val="9"/>
            <color indexed="81"/>
            <rFont val="Tahoma"/>
            <family val="2"/>
          </rPr>
          <t>YULIED.PENARANDA:</t>
        </r>
        <r>
          <rPr>
            <sz val="9"/>
            <color indexed="81"/>
            <rFont val="Tahoma"/>
            <family val="2"/>
          </rPr>
          <t xml:space="preserve">
Corresponde a la información en firme de cada vigencia fiscal.</t>
        </r>
      </text>
    </comment>
    <comment ref="NVM7" authorId="0" shapeId="0" xr:uid="{086F69F2-136F-4182-B820-A1FD6BA28E67}">
      <text>
        <r>
          <rPr>
            <b/>
            <sz val="9"/>
            <color indexed="81"/>
            <rFont val="Tahoma"/>
            <family val="2"/>
          </rPr>
          <t>YULIED.PENARANDA:</t>
        </r>
        <r>
          <rPr>
            <sz val="9"/>
            <color indexed="81"/>
            <rFont val="Tahoma"/>
            <family val="2"/>
          </rPr>
          <t xml:space="preserve">
Corresponde a la información en firme de cada vigencia fiscal.</t>
        </r>
      </text>
    </comment>
    <comment ref="NVU7" authorId="0" shapeId="0" xr:uid="{717FA40B-6A40-4854-ADA6-429C9A9EC14B}">
      <text>
        <r>
          <rPr>
            <b/>
            <sz val="9"/>
            <color indexed="81"/>
            <rFont val="Tahoma"/>
            <family val="2"/>
          </rPr>
          <t>YULIED.PENARANDA:</t>
        </r>
        <r>
          <rPr>
            <sz val="9"/>
            <color indexed="81"/>
            <rFont val="Tahoma"/>
            <family val="2"/>
          </rPr>
          <t xml:space="preserve">
Corresponde a la información en firme de cada vigencia fiscal.</t>
        </r>
      </text>
    </comment>
    <comment ref="NWC7" authorId="0" shapeId="0" xr:uid="{4A3E566F-8500-4B69-A580-95B1ACC56941}">
      <text>
        <r>
          <rPr>
            <b/>
            <sz val="9"/>
            <color indexed="81"/>
            <rFont val="Tahoma"/>
            <family val="2"/>
          </rPr>
          <t>YULIED.PENARANDA:</t>
        </r>
        <r>
          <rPr>
            <sz val="9"/>
            <color indexed="81"/>
            <rFont val="Tahoma"/>
            <family val="2"/>
          </rPr>
          <t xml:space="preserve">
Corresponde a la información en firme de cada vigencia fiscal.</t>
        </r>
      </text>
    </comment>
    <comment ref="NWK7" authorId="0" shapeId="0" xr:uid="{B997EE59-0A22-43C7-842B-7CA0B31D8422}">
      <text>
        <r>
          <rPr>
            <b/>
            <sz val="9"/>
            <color indexed="81"/>
            <rFont val="Tahoma"/>
            <family val="2"/>
          </rPr>
          <t>YULIED.PENARANDA:</t>
        </r>
        <r>
          <rPr>
            <sz val="9"/>
            <color indexed="81"/>
            <rFont val="Tahoma"/>
            <family val="2"/>
          </rPr>
          <t xml:space="preserve">
Corresponde a la información en firme de cada vigencia fiscal.</t>
        </r>
      </text>
    </comment>
    <comment ref="NWS7" authorId="0" shapeId="0" xr:uid="{C496F4BC-051E-4EA4-8127-6683A95D4897}">
      <text>
        <r>
          <rPr>
            <b/>
            <sz val="9"/>
            <color indexed="81"/>
            <rFont val="Tahoma"/>
            <family val="2"/>
          </rPr>
          <t>YULIED.PENARANDA:</t>
        </r>
        <r>
          <rPr>
            <sz val="9"/>
            <color indexed="81"/>
            <rFont val="Tahoma"/>
            <family val="2"/>
          </rPr>
          <t xml:space="preserve">
Corresponde a la información en firme de cada vigencia fiscal.</t>
        </r>
      </text>
    </comment>
    <comment ref="NXA7" authorId="0" shapeId="0" xr:uid="{8C89A968-FB06-4BEB-8B7E-096BC1512C13}">
      <text>
        <r>
          <rPr>
            <b/>
            <sz val="9"/>
            <color indexed="81"/>
            <rFont val="Tahoma"/>
            <family val="2"/>
          </rPr>
          <t>YULIED.PENARANDA:</t>
        </r>
        <r>
          <rPr>
            <sz val="9"/>
            <color indexed="81"/>
            <rFont val="Tahoma"/>
            <family val="2"/>
          </rPr>
          <t xml:space="preserve">
Corresponde a la información en firme de cada vigencia fiscal.</t>
        </r>
      </text>
    </comment>
    <comment ref="NXI7" authorId="0" shapeId="0" xr:uid="{913BBBA2-A6D7-4C09-BE9E-22B58B14FD30}">
      <text>
        <r>
          <rPr>
            <b/>
            <sz val="9"/>
            <color indexed="81"/>
            <rFont val="Tahoma"/>
            <family val="2"/>
          </rPr>
          <t>YULIED.PENARANDA:</t>
        </r>
        <r>
          <rPr>
            <sz val="9"/>
            <color indexed="81"/>
            <rFont val="Tahoma"/>
            <family val="2"/>
          </rPr>
          <t xml:space="preserve">
Corresponde a la información en firme de cada vigencia fiscal.</t>
        </r>
      </text>
    </comment>
    <comment ref="NXQ7" authorId="0" shapeId="0" xr:uid="{AA4972A1-4A25-4B86-BD07-EFD31557C832}">
      <text>
        <r>
          <rPr>
            <b/>
            <sz val="9"/>
            <color indexed="81"/>
            <rFont val="Tahoma"/>
            <family val="2"/>
          </rPr>
          <t>YULIED.PENARANDA:</t>
        </r>
        <r>
          <rPr>
            <sz val="9"/>
            <color indexed="81"/>
            <rFont val="Tahoma"/>
            <family val="2"/>
          </rPr>
          <t xml:space="preserve">
Corresponde a la información en firme de cada vigencia fiscal.</t>
        </r>
      </text>
    </comment>
    <comment ref="NXY7" authorId="0" shapeId="0" xr:uid="{23312122-ACC9-4F1C-B164-80FA5C34BA9E}">
      <text>
        <r>
          <rPr>
            <b/>
            <sz val="9"/>
            <color indexed="81"/>
            <rFont val="Tahoma"/>
            <family val="2"/>
          </rPr>
          <t>YULIED.PENARANDA:</t>
        </r>
        <r>
          <rPr>
            <sz val="9"/>
            <color indexed="81"/>
            <rFont val="Tahoma"/>
            <family val="2"/>
          </rPr>
          <t xml:space="preserve">
Corresponde a la información en firme de cada vigencia fiscal.</t>
        </r>
      </text>
    </comment>
    <comment ref="NYG7" authorId="0" shapeId="0" xr:uid="{E74A5A3F-C23C-4EE6-B1E2-A6C8BBB8A995}">
      <text>
        <r>
          <rPr>
            <b/>
            <sz val="9"/>
            <color indexed="81"/>
            <rFont val="Tahoma"/>
            <family val="2"/>
          </rPr>
          <t>YULIED.PENARANDA:</t>
        </r>
        <r>
          <rPr>
            <sz val="9"/>
            <color indexed="81"/>
            <rFont val="Tahoma"/>
            <family val="2"/>
          </rPr>
          <t xml:space="preserve">
Corresponde a la información en firme de cada vigencia fiscal.</t>
        </r>
      </text>
    </comment>
    <comment ref="NYO7" authorId="0" shapeId="0" xr:uid="{08DE7B41-CE9A-4E8C-9ED4-6612D8ED65C0}">
      <text>
        <r>
          <rPr>
            <b/>
            <sz val="9"/>
            <color indexed="81"/>
            <rFont val="Tahoma"/>
            <family val="2"/>
          </rPr>
          <t>YULIED.PENARANDA:</t>
        </r>
        <r>
          <rPr>
            <sz val="9"/>
            <color indexed="81"/>
            <rFont val="Tahoma"/>
            <family val="2"/>
          </rPr>
          <t xml:space="preserve">
Corresponde a la información en firme de cada vigencia fiscal.</t>
        </r>
      </text>
    </comment>
    <comment ref="NYW7" authorId="0" shapeId="0" xr:uid="{11C41F64-23A4-42D9-AC11-21AD2763440C}">
      <text>
        <r>
          <rPr>
            <b/>
            <sz val="9"/>
            <color indexed="81"/>
            <rFont val="Tahoma"/>
            <family val="2"/>
          </rPr>
          <t>YULIED.PENARANDA:</t>
        </r>
        <r>
          <rPr>
            <sz val="9"/>
            <color indexed="81"/>
            <rFont val="Tahoma"/>
            <family val="2"/>
          </rPr>
          <t xml:space="preserve">
Corresponde a la información en firme de cada vigencia fiscal.</t>
        </r>
      </text>
    </comment>
    <comment ref="NZE7" authorId="0" shapeId="0" xr:uid="{401C2DA3-D501-44C9-85D7-F0F46D90C2AC}">
      <text>
        <r>
          <rPr>
            <b/>
            <sz val="9"/>
            <color indexed="81"/>
            <rFont val="Tahoma"/>
            <family val="2"/>
          </rPr>
          <t>YULIED.PENARANDA:</t>
        </r>
        <r>
          <rPr>
            <sz val="9"/>
            <color indexed="81"/>
            <rFont val="Tahoma"/>
            <family val="2"/>
          </rPr>
          <t xml:space="preserve">
Corresponde a la información en firme de cada vigencia fiscal.</t>
        </r>
      </text>
    </comment>
    <comment ref="NZM7" authorId="0" shapeId="0" xr:uid="{36BF1001-10C2-466F-B303-5136E0F94B73}">
      <text>
        <r>
          <rPr>
            <b/>
            <sz val="9"/>
            <color indexed="81"/>
            <rFont val="Tahoma"/>
            <family val="2"/>
          </rPr>
          <t>YULIED.PENARANDA:</t>
        </r>
        <r>
          <rPr>
            <sz val="9"/>
            <color indexed="81"/>
            <rFont val="Tahoma"/>
            <family val="2"/>
          </rPr>
          <t xml:space="preserve">
Corresponde a la información en firme de cada vigencia fiscal.</t>
        </r>
      </text>
    </comment>
    <comment ref="NZU7" authorId="0" shapeId="0" xr:uid="{529B981F-B17C-43AD-BCEF-7714B1630982}">
      <text>
        <r>
          <rPr>
            <b/>
            <sz val="9"/>
            <color indexed="81"/>
            <rFont val="Tahoma"/>
            <family val="2"/>
          </rPr>
          <t>YULIED.PENARANDA:</t>
        </r>
        <r>
          <rPr>
            <sz val="9"/>
            <color indexed="81"/>
            <rFont val="Tahoma"/>
            <family val="2"/>
          </rPr>
          <t xml:space="preserve">
Corresponde a la información en firme de cada vigencia fiscal.</t>
        </r>
      </text>
    </comment>
    <comment ref="OAC7" authorId="0" shapeId="0" xr:uid="{42CD566A-5605-4F2C-A934-E7CFAFBF24FC}">
      <text>
        <r>
          <rPr>
            <b/>
            <sz val="9"/>
            <color indexed="81"/>
            <rFont val="Tahoma"/>
            <family val="2"/>
          </rPr>
          <t>YULIED.PENARANDA:</t>
        </r>
        <r>
          <rPr>
            <sz val="9"/>
            <color indexed="81"/>
            <rFont val="Tahoma"/>
            <family val="2"/>
          </rPr>
          <t xml:space="preserve">
Corresponde a la información en firme de cada vigencia fiscal.</t>
        </r>
      </text>
    </comment>
    <comment ref="OAK7" authorId="0" shapeId="0" xr:uid="{E0575DE3-777D-4875-8690-28E348C2872F}">
      <text>
        <r>
          <rPr>
            <b/>
            <sz val="9"/>
            <color indexed="81"/>
            <rFont val="Tahoma"/>
            <family val="2"/>
          </rPr>
          <t>YULIED.PENARANDA:</t>
        </r>
        <r>
          <rPr>
            <sz val="9"/>
            <color indexed="81"/>
            <rFont val="Tahoma"/>
            <family val="2"/>
          </rPr>
          <t xml:space="preserve">
Corresponde a la información en firme de cada vigencia fiscal.</t>
        </r>
      </text>
    </comment>
    <comment ref="OAS7" authorId="0" shapeId="0" xr:uid="{52663B24-0154-4D46-A82F-A2BC4DFC2F53}">
      <text>
        <r>
          <rPr>
            <b/>
            <sz val="9"/>
            <color indexed="81"/>
            <rFont val="Tahoma"/>
            <family val="2"/>
          </rPr>
          <t>YULIED.PENARANDA:</t>
        </r>
        <r>
          <rPr>
            <sz val="9"/>
            <color indexed="81"/>
            <rFont val="Tahoma"/>
            <family val="2"/>
          </rPr>
          <t xml:space="preserve">
Corresponde a la información en firme de cada vigencia fiscal.</t>
        </r>
      </text>
    </comment>
    <comment ref="OBA7" authorId="0" shapeId="0" xr:uid="{7F131081-15C5-437A-9DD6-06AA12C6B7B5}">
      <text>
        <r>
          <rPr>
            <b/>
            <sz val="9"/>
            <color indexed="81"/>
            <rFont val="Tahoma"/>
            <family val="2"/>
          </rPr>
          <t>YULIED.PENARANDA:</t>
        </r>
        <r>
          <rPr>
            <sz val="9"/>
            <color indexed="81"/>
            <rFont val="Tahoma"/>
            <family val="2"/>
          </rPr>
          <t xml:space="preserve">
Corresponde a la información en firme de cada vigencia fiscal.</t>
        </r>
      </text>
    </comment>
    <comment ref="OBI7" authorId="0" shapeId="0" xr:uid="{79CF17B4-9F5C-4EC8-A669-10AFE82563F1}">
      <text>
        <r>
          <rPr>
            <b/>
            <sz val="9"/>
            <color indexed="81"/>
            <rFont val="Tahoma"/>
            <family val="2"/>
          </rPr>
          <t>YULIED.PENARANDA:</t>
        </r>
        <r>
          <rPr>
            <sz val="9"/>
            <color indexed="81"/>
            <rFont val="Tahoma"/>
            <family val="2"/>
          </rPr>
          <t xml:space="preserve">
Corresponde a la información en firme de cada vigencia fiscal.</t>
        </r>
      </text>
    </comment>
    <comment ref="OBQ7" authorId="0" shapeId="0" xr:uid="{642E20E8-0BBC-41C5-A59F-7A33EEE722CB}">
      <text>
        <r>
          <rPr>
            <b/>
            <sz val="9"/>
            <color indexed="81"/>
            <rFont val="Tahoma"/>
            <family val="2"/>
          </rPr>
          <t>YULIED.PENARANDA:</t>
        </r>
        <r>
          <rPr>
            <sz val="9"/>
            <color indexed="81"/>
            <rFont val="Tahoma"/>
            <family val="2"/>
          </rPr>
          <t xml:space="preserve">
Corresponde a la información en firme de cada vigencia fiscal.</t>
        </r>
      </text>
    </comment>
    <comment ref="OBY7" authorId="0" shapeId="0" xr:uid="{5E66DC68-8DAE-492D-BAB3-BDAA1C2D9828}">
      <text>
        <r>
          <rPr>
            <b/>
            <sz val="9"/>
            <color indexed="81"/>
            <rFont val="Tahoma"/>
            <family val="2"/>
          </rPr>
          <t>YULIED.PENARANDA:</t>
        </r>
        <r>
          <rPr>
            <sz val="9"/>
            <color indexed="81"/>
            <rFont val="Tahoma"/>
            <family val="2"/>
          </rPr>
          <t xml:space="preserve">
Corresponde a la información en firme de cada vigencia fiscal.</t>
        </r>
      </text>
    </comment>
    <comment ref="OCG7" authorId="0" shapeId="0" xr:uid="{D3A86850-A53D-4D2E-8355-C2C6B4B22FAA}">
      <text>
        <r>
          <rPr>
            <b/>
            <sz val="9"/>
            <color indexed="81"/>
            <rFont val="Tahoma"/>
            <family val="2"/>
          </rPr>
          <t>YULIED.PENARANDA:</t>
        </r>
        <r>
          <rPr>
            <sz val="9"/>
            <color indexed="81"/>
            <rFont val="Tahoma"/>
            <family val="2"/>
          </rPr>
          <t xml:space="preserve">
Corresponde a la información en firme de cada vigencia fiscal.</t>
        </r>
      </text>
    </comment>
    <comment ref="OCO7" authorId="0" shapeId="0" xr:uid="{BAF720EB-CE81-4949-8695-10CA507D6BF5}">
      <text>
        <r>
          <rPr>
            <b/>
            <sz val="9"/>
            <color indexed="81"/>
            <rFont val="Tahoma"/>
            <family val="2"/>
          </rPr>
          <t>YULIED.PENARANDA:</t>
        </r>
        <r>
          <rPr>
            <sz val="9"/>
            <color indexed="81"/>
            <rFont val="Tahoma"/>
            <family val="2"/>
          </rPr>
          <t xml:space="preserve">
Corresponde a la información en firme de cada vigencia fiscal.</t>
        </r>
      </text>
    </comment>
    <comment ref="OCW7" authorId="0" shapeId="0" xr:uid="{9BAD8B34-482B-4689-8755-067C5E5A7FFE}">
      <text>
        <r>
          <rPr>
            <b/>
            <sz val="9"/>
            <color indexed="81"/>
            <rFont val="Tahoma"/>
            <family val="2"/>
          </rPr>
          <t>YULIED.PENARANDA:</t>
        </r>
        <r>
          <rPr>
            <sz val="9"/>
            <color indexed="81"/>
            <rFont val="Tahoma"/>
            <family val="2"/>
          </rPr>
          <t xml:space="preserve">
Corresponde a la información en firme de cada vigencia fiscal.</t>
        </r>
      </text>
    </comment>
    <comment ref="ODE7" authorId="0" shapeId="0" xr:uid="{60D509AD-6B0F-4599-BBB9-261FAFDEA9A5}">
      <text>
        <r>
          <rPr>
            <b/>
            <sz val="9"/>
            <color indexed="81"/>
            <rFont val="Tahoma"/>
            <family val="2"/>
          </rPr>
          <t>YULIED.PENARANDA:</t>
        </r>
        <r>
          <rPr>
            <sz val="9"/>
            <color indexed="81"/>
            <rFont val="Tahoma"/>
            <family val="2"/>
          </rPr>
          <t xml:space="preserve">
Corresponde a la información en firme de cada vigencia fiscal.</t>
        </r>
      </text>
    </comment>
    <comment ref="ODM7" authorId="0" shapeId="0" xr:uid="{6B86D1B8-DE87-4731-BE57-9C7036E08A87}">
      <text>
        <r>
          <rPr>
            <b/>
            <sz val="9"/>
            <color indexed="81"/>
            <rFont val="Tahoma"/>
            <family val="2"/>
          </rPr>
          <t>YULIED.PENARANDA:</t>
        </r>
        <r>
          <rPr>
            <sz val="9"/>
            <color indexed="81"/>
            <rFont val="Tahoma"/>
            <family val="2"/>
          </rPr>
          <t xml:space="preserve">
Corresponde a la información en firme de cada vigencia fiscal.</t>
        </r>
      </text>
    </comment>
    <comment ref="ODU7" authorId="0" shapeId="0" xr:uid="{FA436EE3-00E9-403F-8FFA-70FA813A86EB}">
      <text>
        <r>
          <rPr>
            <b/>
            <sz val="9"/>
            <color indexed="81"/>
            <rFont val="Tahoma"/>
            <family val="2"/>
          </rPr>
          <t>YULIED.PENARANDA:</t>
        </r>
        <r>
          <rPr>
            <sz val="9"/>
            <color indexed="81"/>
            <rFont val="Tahoma"/>
            <family val="2"/>
          </rPr>
          <t xml:space="preserve">
Corresponde a la información en firme de cada vigencia fiscal.</t>
        </r>
      </text>
    </comment>
    <comment ref="OEC7" authorId="0" shapeId="0" xr:uid="{6A748229-0134-457B-BE67-F1E1D2735099}">
      <text>
        <r>
          <rPr>
            <b/>
            <sz val="9"/>
            <color indexed="81"/>
            <rFont val="Tahoma"/>
            <family val="2"/>
          </rPr>
          <t>YULIED.PENARANDA:</t>
        </r>
        <r>
          <rPr>
            <sz val="9"/>
            <color indexed="81"/>
            <rFont val="Tahoma"/>
            <family val="2"/>
          </rPr>
          <t xml:space="preserve">
Corresponde a la información en firme de cada vigencia fiscal.</t>
        </r>
      </text>
    </comment>
    <comment ref="OEK7" authorId="0" shapeId="0" xr:uid="{1D92BF4D-4B9C-4B31-8359-DEACE4A32E44}">
      <text>
        <r>
          <rPr>
            <b/>
            <sz val="9"/>
            <color indexed="81"/>
            <rFont val="Tahoma"/>
            <family val="2"/>
          </rPr>
          <t>YULIED.PENARANDA:</t>
        </r>
        <r>
          <rPr>
            <sz val="9"/>
            <color indexed="81"/>
            <rFont val="Tahoma"/>
            <family val="2"/>
          </rPr>
          <t xml:space="preserve">
Corresponde a la información en firme de cada vigencia fiscal.</t>
        </r>
      </text>
    </comment>
    <comment ref="OES7" authorId="0" shapeId="0" xr:uid="{960F5735-56A9-4376-ABAC-96466763AF95}">
      <text>
        <r>
          <rPr>
            <b/>
            <sz val="9"/>
            <color indexed="81"/>
            <rFont val="Tahoma"/>
            <family val="2"/>
          </rPr>
          <t>YULIED.PENARANDA:</t>
        </r>
        <r>
          <rPr>
            <sz val="9"/>
            <color indexed="81"/>
            <rFont val="Tahoma"/>
            <family val="2"/>
          </rPr>
          <t xml:space="preserve">
Corresponde a la información en firme de cada vigencia fiscal.</t>
        </r>
      </text>
    </comment>
    <comment ref="OFA7" authorId="0" shapeId="0" xr:uid="{76863A31-D490-42A6-B7C9-722BA317713F}">
      <text>
        <r>
          <rPr>
            <b/>
            <sz val="9"/>
            <color indexed="81"/>
            <rFont val="Tahoma"/>
            <family val="2"/>
          </rPr>
          <t>YULIED.PENARANDA:</t>
        </r>
        <r>
          <rPr>
            <sz val="9"/>
            <color indexed="81"/>
            <rFont val="Tahoma"/>
            <family val="2"/>
          </rPr>
          <t xml:space="preserve">
Corresponde a la información en firme de cada vigencia fiscal.</t>
        </r>
      </text>
    </comment>
    <comment ref="OFI7" authorId="0" shapeId="0" xr:uid="{115E1207-566F-413D-849F-31EC3CFF9983}">
      <text>
        <r>
          <rPr>
            <b/>
            <sz val="9"/>
            <color indexed="81"/>
            <rFont val="Tahoma"/>
            <family val="2"/>
          </rPr>
          <t>YULIED.PENARANDA:</t>
        </r>
        <r>
          <rPr>
            <sz val="9"/>
            <color indexed="81"/>
            <rFont val="Tahoma"/>
            <family val="2"/>
          </rPr>
          <t xml:space="preserve">
Corresponde a la información en firme de cada vigencia fiscal.</t>
        </r>
      </text>
    </comment>
    <comment ref="OFQ7" authorId="0" shapeId="0" xr:uid="{F42B2ADD-BDB4-4F2A-85B3-E1EB846DA116}">
      <text>
        <r>
          <rPr>
            <b/>
            <sz val="9"/>
            <color indexed="81"/>
            <rFont val="Tahoma"/>
            <family val="2"/>
          </rPr>
          <t>YULIED.PENARANDA:</t>
        </r>
        <r>
          <rPr>
            <sz val="9"/>
            <color indexed="81"/>
            <rFont val="Tahoma"/>
            <family val="2"/>
          </rPr>
          <t xml:space="preserve">
Corresponde a la información en firme de cada vigencia fiscal.</t>
        </r>
      </text>
    </comment>
    <comment ref="OFY7" authorId="0" shapeId="0" xr:uid="{ED74D14A-6E0A-4E05-8578-DB5BF27452DB}">
      <text>
        <r>
          <rPr>
            <b/>
            <sz val="9"/>
            <color indexed="81"/>
            <rFont val="Tahoma"/>
            <family val="2"/>
          </rPr>
          <t>YULIED.PENARANDA:</t>
        </r>
        <r>
          <rPr>
            <sz val="9"/>
            <color indexed="81"/>
            <rFont val="Tahoma"/>
            <family val="2"/>
          </rPr>
          <t xml:space="preserve">
Corresponde a la información en firme de cada vigencia fiscal.</t>
        </r>
      </text>
    </comment>
    <comment ref="OGG7" authorId="0" shapeId="0" xr:uid="{F8EFA36F-7EA6-421B-B6AA-CD6327238A97}">
      <text>
        <r>
          <rPr>
            <b/>
            <sz val="9"/>
            <color indexed="81"/>
            <rFont val="Tahoma"/>
            <family val="2"/>
          </rPr>
          <t>YULIED.PENARANDA:</t>
        </r>
        <r>
          <rPr>
            <sz val="9"/>
            <color indexed="81"/>
            <rFont val="Tahoma"/>
            <family val="2"/>
          </rPr>
          <t xml:space="preserve">
Corresponde a la información en firme de cada vigencia fiscal.</t>
        </r>
      </text>
    </comment>
    <comment ref="OGO7" authorId="0" shapeId="0" xr:uid="{5C90C8A0-7AFC-4823-A01B-EE5BA1EEE096}">
      <text>
        <r>
          <rPr>
            <b/>
            <sz val="9"/>
            <color indexed="81"/>
            <rFont val="Tahoma"/>
            <family val="2"/>
          </rPr>
          <t>YULIED.PENARANDA:</t>
        </r>
        <r>
          <rPr>
            <sz val="9"/>
            <color indexed="81"/>
            <rFont val="Tahoma"/>
            <family val="2"/>
          </rPr>
          <t xml:space="preserve">
Corresponde a la información en firme de cada vigencia fiscal.</t>
        </r>
      </text>
    </comment>
    <comment ref="OGW7" authorId="0" shapeId="0" xr:uid="{6DE04DA7-540E-4812-BD20-5272F185DCF2}">
      <text>
        <r>
          <rPr>
            <b/>
            <sz val="9"/>
            <color indexed="81"/>
            <rFont val="Tahoma"/>
            <family val="2"/>
          </rPr>
          <t>YULIED.PENARANDA:</t>
        </r>
        <r>
          <rPr>
            <sz val="9"/>
            <color indexed="81"/>
            <rFont val="Tahoma"/>
            <family val="2"/>
          </rPr>
          <t xml:space="preserve">
Corresponde a la información en firme de cada vigencia fiscal.</t>
        </r>
      </text>
    </comment>
    <comment ref="OHE7" authorId="0" shapeId="0" xr:uid="{E7F99AD0-9B4E-47CA-A868-4A6B1CC449AA}">
      <text>
        <r>
          <rPr>
            <b/>
            <sz val="9"/>
            <color indexed="81"/>
            <rFont val="Tahoma"/>
            <family val="2"/>
          </rPr>
          <t>YULIED.PENARANDA:</t>
        </r>
        <r>
          <rPr>
            <sz val="9"/>
            <color indexed="81"/>
            <rFont val="Tahoma"/>
            <family val="2"/>
          </rPr>
          <t xml:space="preserve">
Corresponde a la información en firme de cada vigencia fiscal.</t>
        </r>
      </text>
    </comment>
    <comment ref="OHM7" authorId="0" shapeId="0" xr:uid="{DABC9D1A-9EED-4BBD-A365-9977B86CA70A}">
      <text>
        <r>
          <rPr>
            <b/>
            <sz val="9"/>
            <color indexed="81"/>
            <rFont val="Tahoma"/>
            <family val="2"/>
          </rPr>
          <t>YULIED.PENARANDA:</t>
        </r>
        <r>
          <rPr>
            <sz val="9"/>
            <color indexed="81"/>
            <rFont val="Tahoma"/>
            <family val="2"/>
          </rPr>
          <t xml:space="preserve">
Corresponde a la información en firme de cada vigencia fiscal.</t>
        </r>
      </text>
    </comment>
    <comment ref="OHU7" authorId="0" shapeId="0" xr:uid="{06AE1723-13B7-4467-B51A-6900C2207F97}">
      <text>
        <r>
          <rPr>
            <b/>
            <sz val="9"/>
            <color indexed="81"/>
            <rFont val="Tahoma"/>
            <family val="2"/>
          </rPr>
          <t>YULIED.PENARANDA:</t>
        </r>
        <r>
          <rPr>
            <sz val="9"/>
            <color indexed="81"/>
            <rFont val="Tahoma"/>
            <family val="2"/>
          </rPr>
          <t xml:space="preserve">
Corresponde a la información en firme de cada vigencia fiscal.</t>
        </r>
      </text>
    </comment>
    <comment ref="OIC7" authorId="0" shapeId="0" xr:uid="{8E966902-76E6-414E-96D5-75C3572E9F57}">
      <text>
        <r>
          <rPr>
            <b/>
            <sz val="9"/>
            <color indexed="81"/>
            <rFont val="Tahoma"/>
            <family val="2"/>
          </rPr>
          <t>YULIED.PENARANDA:</t>
        </r>
        <r>
          <rPr>
            <sz val="9"/>
            <color indexed="81"/>
            <rFont val="Tahoma"/>
            <family val="2"/>
          </rPr>
          <t xml:space="preserve">
Corresponde a la información en firme de cada vigencia fiscal.</t>
        </r>
      </text>
    </comment>
    <comment ref="OIK7" authorId="0" shapeId="0" xr:uid="{EEC08D8C-7078-4B17-B673-35D30117E357}">
      <text>
        <r>
          <rPr>
            <b/>
            <sz val="9"/>
            <color indexed="81"/>
            <rFont val="Tahoma"/>
            <family val="2"/>
          </rPr>
          <t>YULIED.PENARANDA:</t>
        </r>
        <r>
          <rPr>
            <sz val="9"/>
            <color indexed="81"/>
            <rFont val="Tahoma"/>
            <family val="2"/>
          </rPr>
          <t xml:space="preserve">
Corresponde a la información en firme de cada vigencia fiscal.</t>
        </r>
      </text>
    </comment>
    <comment ref="OIS7" authorId="0" shapeId="0" xr:uid="{47865B8E-4FAC-4B23-8EEA-2A7CF4A6E03D}">
      <text>
        <r>
          <rPr>
            <b/>
            <sz val="9"/>
            <color indexed="81"/>
            <rFont val="Tahoma"/>
            <family val="2"/>
          </rPr>
          <t>YULIED.PENARANDA:</t>
        </r>
        <r>
          <rPr>
            <sz val="9"/>
            <color indexed="81"/>
            <rFont val="Tahoma"/>
            <family val="2"/>
          </rPr>
          <t xml:space="preserve">
Corresponde a la información en firme de cada vigencia fiscal.</t>
        </r>
      </text>
    </comment>
    <comment ref="OJA7" authorId="0" shapeId="0" xr:uid="{523DD143-9928-4891-9C79-A902487EB8B2}">
      <text>
        <r>
          <rPr>
            <b/>
            <sz val="9"/>
            <color indexed="81"/>
            <rFont val="Tahoma"/>
            <family val="2"/>
          </rPr>
          <t>YULIED.PENARANDA:</t>
        </r>
        <r>
          <rPr>
            <sz val="9"/>
            <color indexed="81"/>
            <rFont val="Tahoma"/>
            <family val="2"/>
          </rPr>
          <t xml:space="preserve">
Corresponde a la información en firme de cada vigencia fiscal.</t>
        </r>
      </text>
    </comment>
    <comment ref="OJI7" authorId="0" shapeId="0" xr:uid="{750A00B6-D0AE-4C70-B68E-D4AC5F9B92FA}">
      <text>
        <r>
          <rPr>
            <b/>
            <sz val="9"/>
            <color indexed="81"/>
            <rFont val="Tahoma"/>
            <family val="2"/>
          </rPr>
          <t>YULIED.PENARANDA:</t>
        </r>
        <r>
          <rPr>
            <sz val="9"/>
            <color indexed="81"/>
            <rFont val="Tahoma"/>
            <family val="2"/>
          </rPr>
          <t xml:space="preserve">
Corresponde a la información en firme de cada vigencia fiscal.</t>
        </r>
      </text>
    </comment>
    <comment ref="OJQ7" authorId="0" shapeId="0" xr:uid="{0C57DEB1-0D75-43E8-80A4-7A57FE415F4A}">
      <text>
        <r>
          <rPr>
            <b/>
            <sz val="9"/>
            <color indexed="81"/>
            <rFont val="Tahoma"/>
            <family val="2"/>
          </rPr>
          <t>YULIED.PENARANDA:</t>
        </r>
        <r>
          <rPr>
            <sz val="9"/>
            <color indexed="81"/>
            <rFont val="Tahoma"/>
            <family val="2"/>
          </rPr>
          <t xml:space="preserve">
Corresponde a la información en firme de cada vigencia fiscal.</t>
        </r>
      </text>
    </comment>
    <comment ref="OJY7" authorId="0" shapeId="0" xr:uid="{9B0EF5E7-BBAF-4C2F-A0B5-6DB6EB0E71AD}">
      <text>
        <r>
          <rPr>
            <b/>
            <sz val="9"/>
            <color indexed="81"/>
            <rFont val="Tahoma"/>
            <family val="2"/>
          </rPr>
          <t>YULIED.PENARANDA:</t>
        </r>
        <r>
          <rPr>
            <sz val="9"/>
            <color indexed="81"/>
            <rFont val="Tahoma"/>
            <family val="2"/>
          </rPr>
          <t xml:space="preserve">
Corresponde a la información en firme de cada vigencia fiscal.</t>
        </r>
      </text>
    </comment>
    <comment ref="OKG7" authorId="0" shapeId="0" xr:uid="{EF3C01D6-1DA0-46FB-9627-42982726AD7C}">
      <text>
        <r>
          <rPr>
            <b/>
            <sz val="9"/>
            <color indexed="81"/>
            <rFont val="Tahoma"/>
            <family val="2"/>
          </rPr>
          <t>YULIED.PENARANDA:</t>
        </r>
        <r>
          <rPr>
            <sz val="9"/>
            <color indexed="81"/>
            <rFont val="Tahoma"/>
            <family val="2"/>
          </rPr>
          <t xml:space="preserve">
Corresponde a la información en firme de cada vigencia fiscal.</t>
        </r>
      </text>
    </comment>
    <comment ref="OKO7" authorId="0" shapeId="0" xr:uid="{C7F6F174-143B-407C-A1A0-F2613D76EDCF}">
      <text>
        <r>
          <rPr>
            <b/>
            <sz val="9"/>
            <color indexed="81"/>
            <rFont val="Tahoma"/>
            <family val="2"/>
          </rPr>
          <t>YULIED.PENARANDA:</t>
        </r>
        <r>
          <rPr>
            <sz val="9"/>
            <color indexed="81"/>
            <rFont val="Tahoma"/>
            <family val="2"/>
          </rPr>
          <t xml:space="preserve">
Corresponde a la información en firme de cada vigencia fiscal.</t>
        </r>
      </text>
    </comment>
    <comment ref="OKW7" authorId="0" shapeId="0" xr:uid="{4F63775F-B735-4C05-8562-58557A10A20F}">
      <text>
        <r>
          <rPr>
            <b/>
            <sz val="9"/>
            <color indexed="81"/>
            <rFont val="Tahoma"/>
            <family val="2"/>
          </rPr>
          <t>YULIED.PENARANDA:</t>
        </r>
        <r>
          <rPr>
            <sz val="9"/>
            <color indexed="81"/>
            <rFont val="Tahoma"/>
            <family val="2"/>
          </rPr>
          <t xml:space="preserve">
Corresponde a la información en firme de cada vigencia fiscal.</t>
        </r>
      </text>
    </comment>
    <comment ref="OLE7" authorId="0" shapeId="0" xr:uid="{1C3B877E-F971-4A01-BDF2-338ACACEFC22}">
      <text>
        <r>
          <rPr>
            <b/>
            <sz val="9"/>
            <color indexed="81"/>
            <rFont val="Tahoma"/>
            <family val="2"/>
          </rPr>
          <t>YULIED.PENARANDA:</t>
        </r>
        <r>
          <rPr>
            <sz val="9"/>
            <color indexed="81"/>
            <rFont val="Tahoma"/>
            <family val="2"/>
          </rPr>
          <t xml:space="preserve">
Corresponde a la información en firme de cada vigencia fiscal.</t>
        </r>
      </text>
    </comment>
    <comment ref="OLM7" authorId="0" shapeId="0" xr:uid="{C7E7DF16-DC53-4159-84CE-A3668CB9BE8F}">
      <text>
        <r>
          <rPr>
            <b/>
            <sz val="9"/>
            <color indexed="81"/>
            <rFont val="Tahoma"/>
            <family val="2"/>
          </rPr>
          <t>YULIED.PENARANDA:</t>
        </r>
        <r>
          <rPr>
            <sz val="9"/>
            <color indexed="81"/>
            <rFont val="Tahoma"/>
            <family val="2"/>
          </rPr>
          <t xml:space="preserve">
Corresponde a la información en firme de cada vigencia fiscal.</t>
        </r>
      </text>
    </comment>
    <comment ref="OLU7" authorId="0" shapeId="0" xr:uid="{886FBDAE-A3F7-496D-9964-D52836970831}">
      <text>
        <r>
          <rPr>
            <b/>
            <sz val="9"/>
            <color indexed="81"/>
            <rFont val="Tahoma"/>
            <family val="2"/>
          </rPr>
          <t>YULIED.PENARANDA:</t>
        </r>
        <r>
          <rPr>
            <sz val="9"/>
            <color indexed="81"/>
            <rFont val="Tahoma"/>
            <family val="2"/>
          </rPr>
          <t xml:space="preserve">
Corresponde a la información en firme de cada vigencia fiscal.</t>
        </r>
      </text>
    </comment>
    <comment ref="OMC7" authorId="0" shapeId="0" xr:uid="{51A78293-36E3-4EF6-A739-52D902CEBC9E}">
      <text>
        <r>
          <rPr>
            <b/>
            <sz val="9"/>
            <color indexed="81"/>
            <rFont val="Tahoma"/>
            <family val="2"/>
          </rPr>
          <t>YULIED.PENARANDA:</t>
        </r>
        <r>
          <rPr>
            <sz val="9"/>
            <color indexed="81"/>
            <rFont val="Tahoma"/>
            <family val="2"/>
          </rPr>
          <t xml:space="preserve">
Corresponde a la información en firme de cada vigencia fiscal.</t>
        </r>
      </text>
    </comment>
    <comment ref="OMK7" authorId="0" shapeId="0" xr:uid="{5B606D2F-90D3-48A4-A4A2-2C1B22A78854}">
      <text>
        <r>
          <rPr>
            <b/>
            <sz val="9"/>
            <color indexed="81"/>
            <rFont val="Tahoma"/>
            <family val="2"/>
          </rPr>
          <t>YULIED.PENARANDA:</t>
        </r>
        <r>
          <rPr>
            <sz val="9"/>
            <color indexed="81"/>
            <rFont val="Tahoma"/>
            <family val="2"/>
          </rPr>
          <t xml:space="preserve">
Corresponde a la información en firme de cada vigencia fiscal.</t>
        </r>
      </text>
    </comment>
    <comment ref="OMS7" authorId="0" shapeId="0" xr:uid="{2A1F61A5-003E-493F-9A3F-02720F5ABED5}">
      <text>
        <r>
          <rPr>
            <b/>
            <sz val="9"/>
            <color indexed="81"/>
            <rFont val="Tahoma"/>
            <family val="2"/>
          </rPr>
          <t>YULIED.PENARANDA:</t>
        </r>
        <r>
          <rPr>
            <sz val="9"/>
            <color indexed="81"/>
            <rFont val="Tahoma"/>
            <family val="2"/>
          </rPr>
          <t xml:space="preserve">
Corresponde a la información en firme de cada vigencia fiscal.</t>
        </r>
      </text>
    </comment>
    <comment ref="ONA7" authorId="0" shapeId="0" xr:uid="{E05EE560-E143-47B4-A5C3-AC2C3F07963E}">
      <text>
        <r>
          <rPr>
            <b/>
            <sz val="9"/>
            <color indexed="81"/>
            <rFont val="Tahoma"/>
            <family val="2"/>
          </rPr>
          <t>YULIED.PENARANDA:</t>
        </r>
        <r>
          <rPr>
            <sz val="9"/>
            <color indexed="81"/>
            <rFont val="Tahoma"/>
            <family val="2"/>
          </rPr>
          <t xml:space="preserve">
Corresponde a la información en firme de cada vigencia fiscal.</t>
        </r>
      </text>
    </comment>
    <comment ref="ONI7" authorId="0" shapeId="0" xr:uid="{2F334C81-E6A3-4A03-9DDA-53D37E920771}">
      <text>
        <r>
          <rPr>
            <b/>
            <sz val="9"/>
            <color indexed="81"/>
            <rFont val="Tahoma"/>
            <family val="2"/>
          </rPr>
          <t>YULIED.PENARANDA:</t>
        </r>
        <r>
          <rPr>
            <sz val="9"/>
            <color indexed="81"/>
            <rFont val="Tahoma"/>
            <family val="2"/>
          </rPr>
          <t xml:space="preserve">
Corresponde a la información en firme de cada vigencia fiscal.</t>
        </r>
      </text>
    </comment>
    <comment ref="ONQ7" authorId="0" shapeId="0" xr:uid="{0EED2843-1574-4412-846D-502EBB7E4569}">
      <text>
        <r>
          <rPr>
            <b/>
            <sz val="9"/>
            <color indexed="81"/>
            <rFont val="Tahoma"/>
            <family val="2"/>
          </rPr>
          <t>YULIED.PENARANDA:</t>
        </r>
        <r>
          <rPr>
            <sz val="9"/>
            <color indexed="81"/>
            <rFont val="Tahoma"/>
            <family val="2"/>
          </rPr>
          <t xml:space="preserve">
Corresponde a la información en firme de cada vigencia fiscal.</t>
        </r>
      </text>
    </comment>
    <comment ref="ONY7" authorId="0" shapeId="0" xr:uid="{CAB3C937-B1B3-4982-A901-88BBE6C4CD5A}">
      <text>
        <r>
          <rPr>
            <b/>
            <sz val="9"/>
            <color indexed="81"/>
            <rFont val="Tahoma"/>
            <family val="2"/>
          </rPr>
          <t>YULIED.PENARANDA:</t>
        </r>
        <r>
          <rPr>
            <sz val="9"/>
            <color indexed="81"/>
            <rFont val="Tahoma"/>
            <family val="2"/>
          </rPr>
          <t xml:space="preserve">
Corresponde a la información en firme de cada vigencia fiscal.</t>
        </r>
      </text>
    </comment>
    <comment ref="OOG7" authorId="0" shapeId="0" xr:uid="{574CE3DA-55AC-4D1E-8698-1798B04BD33D}">
      <text>
        <r>
          <rPr>
            <b/>
            <sz val="9"/>
            <color indexed="81"/>
            <rFont val="Tahoma"/>
            <family val="2"/>
          </rPr>
          <t>YULIED.PENARANDA:</t>
        </r>
        <r>
          <rPr>
            <sz val="9"/>
            <color indexed="81"/>
            <rFont val="Tahoma"/>
            <family val="2"/>
          </rPr>
          <t xml:space="preserve">
Corresponde a la información en firme de cada vigencia fiscal.</t>
        </r>
      </text>
    </comment>
    <comment ref="OOO7" authorId="0" shapeId="0" xr:uid="{09BBF795-F992-4F4E-8271-7F57917BA141}">
      <text>
        <r>
          <rPr>
            <b/>
            <sz val="9"/>
            <color indexed="81"/>
            <rFont val="Tahoma"/>
            <family val="2"/>
          </rPr>
          <t>YULIED.PENARANDA:</t>
        </r>
        <r>
          <rPr>
            <sz val="9"/>
            <color indexed="81"/>
            <rFont val="Tahoma"/>
            <family val="2"/>
          </rPr>
          <t xml:space="preserve">
Corresponde a la información en firme de cada vigencia fiscal.</t>
        </r>
      </text>
    </comment>
    <comment ref="OOW7" authorId="0" shapeId="0" xr:uid="{BD107577-8D35-417B-B434-83B224A22857}">
      <text>
        <r>
          <rPr>
            <b/>
            <sz val="9"/>
            <color indexed="81"/>
            <rFont val="Tahoma"/>
            <family val="2"/>
          </rPr>
          <t>YULIED.PENARANDA:</t>
        </r>
        <r>
          <rPr>
            <sz val="9"/>
            <color indexed="81"/>
            <rFont val="Tahoma"/>
            <family val="2"/>
          </rPr>
          <t xml:space="preserve">
Corresponde a la información en firme de cada vigencia fiscal.</t>
        </r>
      </text>
    </comment>
    <comment ref="OPE7" authorId="0" shapeId="0" xr:uid="{DC9AA7E5-8550-47F6-975E-9B3AE244060A}">
      <text>
        <r>
          <rPr>
            <b/>
            <sz val="9"/>
            <color indexed="81"/>
            <rFont val="Tahoma"/>
            <family val="2"/>
          </rPr>
          <t>YULIED.PENARANDA:</t>
        </r>
        <r>
          <rPr>
            <sz val="9"/>
            <color indexed="81"/>
            <rFont val="Tahoma"/>
            <family val="2"/>
          </rPr>
          <t xml:space="preserve">
Corresponde a la información en firme de cada vigencia fiscal.</t>
        </r>
      </text>
    </comment>
    <comment ref="OPM7" authorId="0" shapeId="0" xr:uid="{E53D51F4-5608-4BDF-8E94-FF847BBDEB5B}">
      <text>
        <r>
          <rPr>
            <b/>
            <sz val="9"/>
            <color indexed="81"/>
            <rFont val="Tahoma"/>
            <family val="2"/>
          </rPr>
          <t>YULIED.PENARANDA:</t>
        </r>
        <r>
          <rPr>
            <sz val="9"/>
            <color indexed="81"/>
            <rFont val="Tahoma"/>
            <family val="2"/>
          </rPr>
          <t xml:space="preserve">
Corresponde a la información en firme de cada vigencia fiscal.</t>
        </r>
      </text>
    </comment>
    <comment ref="OPU7" authorId="0" shapeId="0" xr:uid="{F6D84B8A-3CC1-45D9-B231-78A0F9CE0A3C}">
      <text>
        <r>
          <rPr>
            <b/>
            <sz val="9"/>
            <color indexed="81"/>
            <rFont val="Tahoma"/>
            <family val="2"/>
          </rPr>
          <t>YULIED.PENARANDA:</t>
        </r>
        <r>
          <rPr>
            <sz val="9"/>
            <color indexed="81"/>
            <rFont val="Tahoma"/>
            <family val="2"/>
          </rPr>
          <t xml:space="preserve">
Corresponde a la información en firme de cada vigencia fiscal.</t>
        </r>
      </text>
    </comment>
    <comment ref="OQC7" authorId="0" shapeId="0" xr:uid="{68677208-47DB-4B3F-96CE-59E649DF854C}">
      <text>
        <r>
          <rPr>
            <b/>
            <sz val="9"/>
            <color indexed="81"/>
            <rFont val="Tahoma"/>
            <family val="2"/>
          </rPr>
          <t>YULIED.PENARANDA:</t>
        </r>
        <r>
          <rPr>
            <sz val="9"/>
            <color indexed="81"/>
            <rFont val="Tahoma"/>
            <family val="2"/>
          </rPr>
          <t xml:space="preserve">
Corresponde a la información en firme de cada vigencia fiscal.</t>
        </r>
      </text>
    </comment>
    <comment ref="OQK7" authorId="0" shapeId="0" xr:uid="{420D9556-1D89-42D9-A8D5-DBD802393177}">
      <text>
        <r>
          <rPr>
            <b/>
            <sz val="9"/>
            <color indexed="81"/>
            <rFont val="Tahoma"/>
            <family val="2"/>
          </rPr>
          <t>YULIED.PENARANDA:</t>
        </r>
        <r>
          <rPr>
            <sz val="9"/>
            <color indexed="81"/>
            <rFont val="Tahoma"/>
            <family val="2"/>
          </rPr>
          <t xml:space="preserve">
Corresponde a la información en firme de cada vigencia fiscal.</t>
        </r>
      </text>
    </comment>
    <comment ref="OQS7" authorId="0" shapeId="0" xr:uid="{E86559BB-6603-42DE-9F33-606236FF113D}">
      <text>
        <r>
          <rPr>
            <b/>
            <sz val="9"/>
            <color indexed="81"/>
            <rFont val="Tahoma"/>
            <family val="2"/>
          </rPr>
          <t>YULIED.PENARANDA:</t>
        </r>
        <r>
          <rPr>
            <sz val="9"/>
            <color indexed="81"/>
            <rFont val="Tahoma"/>
            <family val="2"/>
          </rPr>
          <t xml:space="preserve">
Corresponde a la información en firme de cada vigencia fiscal.</t>
        </r>
      </text>
    </comment>
    <comment ref="ORA7" authorId="0" shapeId="0" xr:uid="{326D4582-C4D6-41A0-8FE4-1336D25A2531}">
      <text>
        <r>
          <rPr>
            <b/>
            <sz val="9"/>
            <color indexed="81"/>
            <rFont val="Tahoma"/>
            <family val="2"/>
          </rPr>
          <t>YULIED.PENARANDA:</t>
        </r>
        <r>
          <rPr>
            <sz val="9"/>
            <color indexed="81"/>
            <rFont val="Tahoma"/>
            <family val="2"/>
          </rPr>
          <t xml:space="preserve">
Corresponde a la información en firme de cada vigencia fiscal.</t>
        </r>
      </text>
    </comment>
    <comment ref="ORI7" authorId="0" shapeId="0" xr:uid="{A2E9DB21-C176-4F18-8DE0-E1DE2C018CAF}">
      <text>
        <r>
          <rPr>
            <b/>
            <sz val="9"/>
            <color indexed="81"/>
            <rFont val="Tahoma"/>
            <family val="2"/>
          </rPr>
          <t>YULIED.PENARANDA:</t>
        </r>
        <r>
          <rPr>
            <sz val="9"/>
            <color indexed="81"/>
            <rFont val="Tahoma"/>
            <family val="2"/>
          </rPr>
          <t xml:space="preserve">
Corresponde a la información en firme de cada vigencia fiscal.</t>
        </r>
      </text>
    </comment>
    <comment ref="ORQ7" authorId="0" shapeId="0" xr:uid="{038A30C2-10C5-414D-9E61-06C401777E09}">
      <text>
        <r>
          <rPr>
            <b/>
            <sz val="9"/>
            <color indexed="81"/>
            <rFont val="Tahoma"/>
            <family val="2"/>
          </rPr>
          <t>YULIED.PENARANDA:</t>
        </r>
        <r>
          <rPr>
            <sz val="9"/>
            <color indexed="81"/>
            <rFont val="Tahoma"/>
            <family val="2"/>
          </rPr>
          <t xml:space="preserve">
Corresponde a la información en firme de cada vigencia fiscal.</t>
        </r>
      </text>
    </comment>
    <comment ref="ORY7" authorId="0" shapeId="0" xr:uid="{45D1BCC6-319B-4E7A-914B-DFB17E5104B0}">
      <text>
        <r>
          <rPr>
            <b/>
            <sz val="9"/>
            <color indexed="81"/>
            <rFont val="Tahoma"/>
            <family val="2"/>
          </rPr>
          <t>YULIED.PENARANDA:</t>
        </r>
        <r>
          <rPr>
            <sz val="9"/>
            <color indexed="81"/>
            <rFont val="Tahoma"/>
            <family val="2"/>
          </rPr>
          <t xml:space="preserve">
Corresponde a la información en firme de cada vigencia fiscal.</t>
        </r>
      </text>
    </comment>
    <comment ref="OSG7" authorId="0" shapeId="0" xr:uid="{C4DD8E09-28BA-4718-880B-6529C6D34DF0}">
      <text>
        <r>
          <rPr>
            <b/>
            <sz val="9"/>
            <color indexed="81"/>
            <rFont val="Tahoma"/>
            <family val="2"/>
          </rPr>
          <t>YULIED.PENARANDA:</t>
        </r>
        <r>
          <rPr>
            <sz val="9"/>
            <color indexed="81"/>
            <rFont val="Tahoma"/>
            <family val="2"/>
          </rPr>
          <t xml:space="preserve">
Corresponde a la información en firme de cada vigencia fiscal.</t>
        </r>
      </text>
    </comment>
    <comment ref="OSO7" authorId="0" shapeId="0" xr:uid="{CC791C33-1BC1-46B7-9431-E8D001EC3426}">
      <text>
        <r>
          <rPr>
            <b/>
            <sz val="9"/>
            <color indexed="81"/>
            <rFont val="Tahoma"/>
            <family val="2"/>
          </rPr>
          <t>YULIED.PENARANDA:</t>
        </r>
        <r>
          <rPr>
            <sz val="9"/>
            <color indexed="81"/>
            <rFont val="Tahoma"/>
            <family val="2"/>
          </rPr>
          <t xml:space="preserve">
Corresponde a la información en firme de cada vigencia fiscal.</t>
        </r>
      </text>
    </comment>
    <comment ref="OSW7" authorId="0" shapeId="0" xr:uid="{2B874A4C-BB9E-4381-B278-D8850E013875}">
      <text>
        <r>
          <rPr>
            <b/>
            <sz val="9"/>
            <color indexed="81"/>
            <rFont val="Tahoma"/>
            <family val="2"/>
          </rPr>
          <t>YULIED.PENARANDA:</t>
        </r>
        <r>
          <rPr>
            <sz val="9"/>
            <color indexed="81"/>
            <rFont val="Tahoma"/>
            <family val="2"/>
          </rPr>
          <t xml:space="preserve">
Corresponde a la información en firme de cada vigencia fiscal.</t>
        </r>
      </text>
    </comment>
    <comment ref="OTE7" authorId="0" shapeId="0" xr:uid="{16EF4B14-3804-465B-9E17-0D563756E88B}">
      <text>
        <r>
          <rPr>
            <b/>
            <sz val="9"/>
            <color indexed="81"/>
            <rFont val="Tahoma"/>
            <family val="2"/>
          </rPr>
          <t>YULIED.PENARANDA:</t>
        </r>
        <r>
          <rPr>
            <sz val="9"/>
            <color indexed="81"/>
            <rFont val="Tahoma"/>
            <family val="2"/>
          </rPr>
          <t xml:space="preserve">
Corresponde a la información en firme de cada vigencia fiscal.</t>
        </r>
      </text>
    </comment>
    <comment ref="OTM7" authorId="0" shapeId="0" xr:uid="{28AD7AB7-36B5-4EEA-AA50-97D50AE9802A}">
      <text>
        <r>
          <rPr>
            <b/>
            <sz val="9"/>
            <color indexed="81"/>
            <rFont val="Tahoma"/>
            <family val="2"/>
          </rPr>
          <t>YULIED.PENARANDA:</t>
        </r>
        <r>
          <rPr>
            <sz val="9"/>
            <color indexed="81"/>
            <rFont val="Tahoma"/>
            <family val="2"/>
          </rPr>
          <t xml:space="preserve">
Corresponde a la información en firme de cada vigencia fiscal.</t>
        </r>
      </text>
    </comment>
    <comment ref="OTU7" authorId="0" shapeId="0" xr:uid="{17EC9214-7D32-40ED-995E-8091E4727CC6}">
      <text>
        <r>
          <rPr>
            <b/>
            <sz val="9"/>
            <color indexed="81"/>
            <rFont val="Tahoma"/>
            <family val="2"/>
          </rPr>
          <t>YULIED.PENARANDA:</t>
        </r>
        <r>
          <rPr>
            <sz val="9"/>
            <color indexed="81"/>
            <rFont val="Tahoma"/>
            <family val="2"/>
          </rPr>
          <t xml:space="preserve">
Corresponde a la información en firme de cada vigencia fiscal.</t>
        </r>
      </text>
    </comment>
    <comment ref="OUC7" authorId="0" shapeId="0" xr:uid="{216FE821-466D-41A2-B560-505A9436AC97}">
      <text>
        <r>
          <rPr>
            <b/>
            <sz val="9"/>
            <color indexed="81"/>
            <rFont val="Tahoma"/>
            <family val="2"/>
          </rPr>
          <t>YULIED.PENARANDA:</t>
        </r>
        <r>
          <rPr>
            <sz val="9"/>
            <color indexed="81"/>
            <rFont val="Tahoma"/>
            <family val="2"/>
          </rPr>
          <t xml:space="preserve">
Corresponde a la información en firme de cada vigencia fiscal.</t>
        </r>
      </text>
    </comment>
    <comment ref="OUK7" authorId="0" shapeId="0" xr:uid="{DBC08AFC-6F78-4668-872C-1675BE1389D4}">
      <text>
        <r>
          <rPr>
            <b/>
            <sz val="9"/>
            <color indexed="81"/>
            <rFont val="Tahoma"/>
            <family val="2"/>
          </rPr>
          <t>YULIED.PENARANDA:</t>
        </r>
        <r>
          <rPr>
            <sz val="9"/>
            <color indexed="81"/>
            <rFont val="Tahoma"/>
            <family val="2"/>
          </rPr>
          <t xml:space="preserve">
Corresponde a la información en firme de cada vigencia fiscal.</t>
        </r>
      </text>
    </comment>
    <comment ref="OUS7" authorId="0" shapeId="0" xr:uid="{ED55317D-5E4E-4607-BDD5-ADD8715035FC}">
      <text>
        <r>
          <rPr>
            <b/>
            <sz val="9"/>
            <color indexed="81"/>
            <rFont val="Tahoma"/>
            <family val="2"/>
          </rPr>
          <t>YULIED.PENARANDA:</t>
        </r>
        <r>
          <rPr>
            <sz val="9"/>
            <color indexed="81"/>
            <rFont val="Tahoma"/>
            <family val="2"/>
          </rPr>
          <t xml:space="preserve">
Corresponde a la información en firme de cada vigencia fiscal.</t>
        </r>
      </text>
    </comment>
    <comment ref="OVA7" authorId="0" shapeId="0" xr:uid="{0384F9AD-E92F-4A42-8CFF-550A2CD5657D}">
      <text>
        <r>
          <rPr>
            <b/>
            <sz val="9"/>
            <color indexed="81"/>
            <rFont val="Tahoma"/>
            <family val="2"/>
          </rPr>
          <t>YULIED.PENARANDA:</t>
        </r>
        <r>
          <rPr>
            <sz val="9"/>
            <color indexed="81"/>
            <rFont val="Tahoma"/>
            <family val="2"/>
          </rPr>
          <t xml:space="preserve">
Corresponde a la información en firme de cada vigencia fiscal.</t>
        </r>
      </text>
    </comment>
    <comment ref="OVI7" authorId="0" shapeId="0" xr:uid="{AFD9AC18-1C17-4CC0-869D-C5F99888B6C9}">
      <text>
        <r>
          <rPr>
            <b/>
            <sz val="9"/>
            <color indexed="81"/>
            <rFont val="Tahoma"/>
            <family val="2"/>
          </rPr>
          <t>YULIED.PENARANDA:</t>
        </r>
        <r>
          <rPr>
            <sz val="9"/>
            <color indexed="81"/>
            <rFont val="Tahoma"/>
            <family val="2"/>
          </rPr>
          <t xml:space="preserve">
Corresponde a la información en firme de cada vigencia fiscal.</t>
        </r>
      </text>
    </comment>
    <comment ref="OVQ7" authorId="0" shapeId="0" xr:uid="{B6797FAA-502E-4CB6-A45E-97B41C2BC9E8}">
      <text>
        <r>
          <rPr>
            <b/>
            <sz val="9"/>
            <color indexed="81"/>
            <rFont val="Tahoma"/>
            <family val="2"/>
          </rPr>
          <t>YULIED.PENARANDA:</t>
        </r>
        <r>
          <rPr>
            <sz val="9"/>
            <color indexed="81"/>
            <rFont val="Tahoma"/>
            <family val="2"/>
          </rPr>
          <t xml:space="preserve">
Corresponde a la información en firme de cada vigencia fiscal.</t>
        </r>
      </text>
    </comment>
    <comment ref="OVY7" authorId="0" shapeId="0" xr:uid="{74E44F73-2BDF-48BF-BF9B-C89D4DEEE112}">
      <text>
        <r>
          <rPr>
            <b/>
            <sz val="9"/>
            <color indexed="81"/>
            <rFont val="Tahoma"/>
            <family val="2"/>
          </rPr>
          <t>YULIED.PENARANDA:</t>
        </r>
        <r>
          <rPr>
            <sz val="9"/>
            <color indexed="81"/>
            <rFont val="Tahoma"/>
            <family val="2"/>
          </rPr>
          <t xml:space="preserve">
Corresponde a la información en firme de cada vigencia fiscal.</t>
        </r>
      </text>
    </comment>
    <comment ref="OWG7" authorId="0" shapeId="0" xr:uid="{40C387B7-20CD-4472-8750-5B32BECDA529}">
      <text>
        <r>
          <rPr>
            <b/>
            <sz val="9"/>
            <color indexed="81"/>
            <rFont val="Tahoma"/>
            <family val="2"/>
          </rPr>
          <t>YULIED.PENARANDA:</t>
        </r>
        <r>
          <rPr>
            <sz val="9"/>
            <color indexed="81"/>
            <rFont val="Tahoma"/>
            <family val="2"/>
          </rPr>
          <t xml:space="preserve">
Corresponde a la información en firme de cada vigencia fiscal.</t>
        </r>
      </text>
    </comment>
    <comment ref="OWO7" authorId="0" shapeId="0" xr:uid="{D36117E6-7651-4018-A9E8-EB86C3451EF2}">
      <text>
        <r>
          <rPr>
            <b/>
            <sz val="9"/>
            <color indexed="81"/>
            <rFont val="Tahoma"/>
            <family val="2"/>
          </rPr>
          <t>YULIED.PENARANDA:</t>
        </r>
        <r>
          <rPr>
            <sz val="9"/>
            <color indexed="81"/>
            <rFont val="Tahoma"/>
            <family val="2"/>
          </rPr>
          <t xml:space="preserve">
Corresponde a la información en firme de cada vigencia fiscal.</t>
        </r>
      </text>
    </comment>
    <comment ref="OWW7" authorId="0" shapeId="0" xr:uid="{E7E5D633-ADF1-4688-A034-A0E5F2836131}">
      <text>
        <r>
          <rPr>
            <b/>
            <sz val="9"/>
            <color indexed="81"/>
            <rFont val="Tahoma"/>
            <family val="2"/>
          </rPr>
          <t>YULIED.PENARANDA:</t>
        </r>
        <r>
          <rPr>
            <sz val="9"/>
            <color indexed="81"/>
            <rFont val="Tahoma"/>
            <family val="2"/>
          </rPr>
          <t xml:space="preserve">
Corresponde a la información en firme de cada vigencia fiscal.</t>
        </r>
      </text>
    </comment>
    <comment ref="OXE7" authorId="0" shapeId="0" xr:uid="{6FAB427B-CDC8-44E3-839F-2CC89FF099D6}">
      <text>
        <r>
          <rPr>
            <b/>
            <sz val="9"/>
            <color indexed="81"/>
            <rFont val="Tahoma"/>
            <family val="2"/>
          </rPr>
          <t>YULIED.PENARANDA:</t>
        </r>
        <r>
          <rPr>
            <sz val="9"/>
            <color indexed="81"/>
            <rFont val="Tahoma"/>
            <family val="2"/>
          </rPr>
          <t xml:space="preserve">
Corresponde a la información en firme de cada vigencia fiscal.</t>
        </r>
      </text>
    </comment>
    <comment ref="OXM7" authorId="0" shapeId="0" xr:uid="{084833E2-9F56-4281-8531-4DB47E70A547}">
      <text>
        <r>
          <rPr>
            <b/>
            <sz val="9"/>
            <color indexed="81"/>
            <rFont val="Tahoma"/>
            <family val="2"/>
          </rPr>
          <t>YULIED.PENARANDA:</t>
        </r>
        <r>
          <rPr>
            <sz val="9"/>
            <color indexed="81"/>
            <rFont val="Tahoma"/>
            <family val="2"/>
          </rPr>
          <t xml:space="preserve">
Corresponde a la información en firme de cada vigencia fiscal.</t>
        </r>
      </text>
    </comment>
    <comment ref="OXU7" authorId="0" shapeId="0" xr:uid="{668FF8F2-51B8-4564-8A32-F7D13A456468}">
      <text>
        <r>
          <rPr>
            <b/>
            <sz val="9"/>
            <color indexed="81"/>
            <rFont val="Tahoma"/>
            <family val="2"/>
          </rPr>
          <t>YULIED.PENARANDA:</t>
        </r>
        <r>
          <rPr>
            <sz val="9"/>
            <color indexed="81"/>
            <rFont val="Tahoma"/>
            <family val="2"/>
          </rPr>
          <t xml:space="preserve">
Corresponde a la información en firme de cada vigencia fiscal.</t>
        </r>
      </text>
    </comment>
    <comment ref="OYC7" authorId="0" shapeId="0" xr:uid="{2C152931-9902-483B-87C7-9C3E99F64E42}">
      <text>
        <r>
          <rPr>
            <b/>
            <sz val="9"/>
            <color indexed="81"/>
            <rFont val="Tahoma"/>
            <family val="2"/>
          </rPr>
          <t>YULIED.PENARANDA:</t>
        </r>
        <r>
          <rPr>
            <sz val="9"/>
            <color indexed="81"/>
            <rFont val="Tahoma"/>
            <family val="2"/>
          </rPr>
          <t xml:space="preserve">
Corresponde a la información en firme de cada vigencia fiscal.</t>
        </r>
      </text>
    </comment>
    <comment ref="OYK7" authorId="0" shapeId="0" xr:uid="{59D54755-0244-4C0E-B357-1176A07C7FA6}">
      <text>
        <r>
          <rPr>
            <b/>
            <sz val="9"/>
            <color indexed="81"/>
            <rFont val="Tahoma"/>
            <family val="2"/>
          </rPr>
          <t>YULIED.PENARANDA:</t>
        </r>
        <r>
          <rPr>
            <sz val="9"/>
            <color indexed="81"/>
            <rFont val="Tahoma"/>
            <family val="2"/>
          </rPr>
          <t xml:space="preserve">
Corresponde a la información en firme de cada vigencia fiscal.</t>
        </r>
      </text>
    </comment>
    <comment ref="OYS7" authorId="0" shapeId="0" xr:uid="{AF47A0EF-1BBD-4C34-B58A-D936CAA4E264}">
      <text>
        <r>
          <rPr>
            <b/>
            <sz val="9"/>
            <color indexed="81"/>
            <rFont val="Tahoma"/>
            <family val="2"/>
          </rPr>
          <t>YULIED.PENARANDA:</t>
        </r>
        <r>
          <rPr>
            <sz val="9"/>
            <color indexed="81"/>
            <rFont val="Tahoma"/>
            <family val="2"/>
          </rPr>
          <t xml:space="preserve">
Corresponde a la información en firme de cada vigencia fiscal.</t>
        </r>
      </text>
    </comment>
    <comment ref="OZA7" authorId="0" shapeId="0" xr:uid="{78671AE7-5756-412D-9A09-0B7185A8B871}">
      <text>
        <r>
          <rPr>
            <b/>
            <sz val="9"/>
            <color indexed="81"/>
            <rFont val="Tahoma"/>
            <family val="2"/>
          </rPr>
          <t>YULIED.PENARANDA:</t>
        </r>
        <r>
          <rPr>
            <sz val="9"/>
            <color indexed="81"/>
            <rFont val="Tahoma"/>
            <family val="2"/>
          </rPr>
          <t xml:space="preserve">
Corresponde a la información en firme de cada vigencia fiscal.</t>
        </r>
      </text>
    </comment>
    <comment ref="OZI7" authorId="0" shapeId="0" xr:uid="{9F783439-5F45-44E2-B7F4-D3B1BE13955F}">
      <text>
        <r>
          <rPr>
            <b/>
            <sz val="9"/>
            <color indexed="81"/>
            <rFont val="Tahoma"/>
            <family val="2"/>
          </rPr>
          <t>YULIED.PENARANDA:</t>
        </r>
        <r>
          <rPr>
            <sz val="9"/>
            <color indexed="81"/>
            <rFont val="Tahoma"/>
            <family val="2"/>
          </rPr>
          <t xml:space="preserve">
Corresponde a la información en firme de cada vigencia fiscal.</t>
        </r>
      </text>
    </comment>
    <comment ref="OZQ7" authorId="0" shapeId="0" xr:uid="{31AECFF4-5B23-45BE-8B82-D4D3539B3BA4}">
      <text>
        <r>
          <rPr>
            <b/>
            <sz val="9"/>
            <color indexed="81"/>
            <rFont val="Tahoma"/>
            <family val="2"/>
          </rPr>
          <t>YULIED.PENARANDA:</t>
        </r>
        <r>
          <rPr>
            <sz val="9"/>
            <color indexed="81"/>
            <rFont val="Tahoma"/>
            <family val="2"/>
          </rPr>
          <t xml:space="preserve">
Corresponde a la información en firme de cada vigencia fiscal.</t>
        </r>
      </text>
    </comment>
    <comment ref="OZY7" authorId="0" shapeId="0" xr:uid="{949ADB3B-692C-477A-BA0B-31D32E424D64}">
      <text>
        <r>
          <rPr>
            <b/>
            <sz val="9"/>
            <color indexed="81"/>
            <rFont val="Tahoma"/>
            <family val="2"/>
          </rPr>
          <t>YULIED.PENARANDA:</t>
        </r>
        <r>
          <rPr>
            <sz val="9"/>
            <color indexed="81"/>
            <rFont val="Tahoma"/>
            <family val="2"/>
          </rPr>
          <t xml:space="preserve">
Corresponde a la información en firme de cada vigencia fiscal.</t>
        </r>
      </text>
    </comment>
    <comment ref="PAG7" authorId="0" shapeId="0" xr:uid="{1A424A23-13A9-43D2-9098-29B1EC6390A1}">
      <text>
        <r>
          <rPr>
            <b/>
            <sz val="9"/>
            <color indexed="81"/>
            <rFont val="Tahoma"/>
            <family val="2"/>
          </rPr>
          <t>YULIED.PENARANDA:</t>
        </r>
        <r>
          <rPr>
            <sz val="9"/>
            <color indexed="81"/>
            <rFont val="Tahoma"/>
            <family val="2"/>
          </rPr>
          <t xml:space="preserve">
Corresponde a la información en firme de cada vigencia fiscal.</t>
        </r>
      </text>
    </comment>
    <comment ref="PAO7" authorId="0" shapeId="0" xr:uid="{D17A2854-F570-451C-832F-5B40CE633CB0}">
      <text>
        <r>
          <rPr>
            <b/>
            <sz val="9"/>
            <color indexed="81"/>
            <rFont val="Tahoma"/>
            <family val="2"/>
          </rPr>
          <t>YULIED.PENARANDA:</t>
        </r>
        <r>
          <rPr>
            <sz val="9"/>
            <color indexed="81"/>
            <rFont val="Tahoma"/>
            <family val="2"/>
          </rPr>
          <t xml:space="preserve">
Corresponde a la información en firme de cada vigencia fiscal.</t>
        </r>
      </text>
    </comment>
    <comment ref="PAW7" authorId="0" shapeId="0" xr:uid="{A33AC7DB-8289-49C5-9506-8510A52AC2E3}">
      <text>
        <r>
          <rPr>
            <b/>
            <sz val="9"/>
            <color indexed="81"/>
            <rFont val="Tahoma"/>
            <family val="2"/>
          </rPr>
          <t>YULIED.PENARANDA:</t>
        </r>
        <r>
          <rPr>
            <sz val="9"/>
            <color indexed="81"/>
            <rFont val="Tahoma"/>
            <family val="2"/>
          </rPr>
          <t xml:space="preserve">
Corresponde a la información en firme de cada vigencia fiscal.</t>
        </r>
      </text>
    </comment>
    <comment ref="PBE7" authorId="0" shapeId="0" xr:uid="{65341CB1-CAD8-440F-8CD6-416E725C1E44}">
      <text>
        <r>
          <rPr>
            <b/>
            <sz val="9"/>
            <color indexed="81"/>
            <rFont val="Tahoma"/>
            <family val="2"/>
          </rPr>
          <t>YULIED.PENARANDA:</t>
        </r>
        <r>
          <rPr>
            <sz val="9"/>
            <color indexed="81"/>
            <rFont val="Tahoma"/>
            <family val="2"/>
          </rPr>
          <t xml:space="preserve">
Corresponde a la información en firme de cada vigencia fiscal.</t>
        </r>
      </text>
    </comment>
    <comment ref="PBM7" authorId="0" shapeId="0" xr:uid="{1F93D7D7-B33A-43E3-8100-B84AB050470A}">
      <text>
        <r>
          <rPr>
            <b/>
            <sz val="9"/>
            <color indexed="81"/>
            <rFont val="Tahoma"/>
            <family val="2"/>
          </rPr>
          <t>YULIED.PENARANDA:</t>
        </r>
        <r>
          <rPr>
            <sz val="9"/>
            <color indexed="81"/>
            <rFont val="Tahoma"/>
            <family val="2"/>
          </rPr>
          <t xml:space="preserve">
Corresponde a la información en firme de cada vigencia fiscal.</t>
        </r>
      </text>
    </comment>
    <comment ref="PBU7" authorId="0" shapeId="0" xr:uid="{33AE87E3-4FAD-47AD-AEA8-BC9497FA288A}">
      <text>
        <r>
          <rPr>
            <b/>
            <sz val="9"/>
            <color indexed="81"/>
            <rFont val="Tahoma"/>
            <family val="2"/>
          </rPr>
          <t>YULIED.PENARANDA:</t>
        </r>
        <r>
          <rPr>
            <sz val="9"/>
            <color indexed="81"/>
            <rFont val="Tahoma"/>
            <family val="2"/>
          </rPr>
          <t xml:space="preserve">
Corresponde a la información en firme de cada vigencia fiscal.</t>
        </r>
      </text>
    </comment>
    <comment ref="PCC7" authorId="0" shapeId="0" xr:uid="{BD77D4ED-A47A-4E6D-B2D7-CB5FBF1158F4}">
      <text>
        <r>
          <rPr>
            <b/>
            <sz val="9"/>
            <color indexed="81"/>
            <rFont val="Tahoma"/>
            <family val="2"/>
          </rPr>
          <t>YULIED.PENARANDA:</t>
        </r>
        <r>
          <rPr>
            <sz val="9"/>
            <color indexed="81"/>
            <rFont val="Tahoma"/>
            <family val="2"/>
          </rPr>
          <t xml:space="preserve">
Corresponde a la información en firme de cada vigencia fiscal.</t>
        </r>
      </text>
    </comment>
    <comment ref="PCK7" authorId="0" shapeId="0" xr:uid="{869D7270-8347-4732-877F-E073F02F23C7}">
      <text>
        <r>
          <rPr>
            <b/>
            <sz val="9"/>
            <color indexed="81"/>
            <rFont val="Tahoma"/>
            <family val="2"/>
          </rPr>
          <t>YULIED.PENARANDA:</t>
        </r>
        <r>
          <rPr>
            <sz val="9"/>
            <color indexed="81"/>
            <rFont val="Tahoma"/>
            <family val="2"/>
          </rPr>
          <t xml:space="preserve">
Corresponde a la información en firme de cada vigencia fiscal.</t>
        </r>
      </text>
    </comment>
    <comment ref="PCS7" authorId="0" shapeId="0" xr:uid="{E7B4C299-C29F-46CE-B81E-7CAF75CBEDD0}">
      <text>
        <r>
          <rPr>
            <b/>
            <sz val="9"/>
            <color indexed="81"/>
            <rFont val="Tahoma"/>
            <family val="2"/>
          </rPr>
          <t>YULIED.PENARANDA:</t>
        </r>
        <r>
          <rPr>
            <sz val="9"/>
            <color indexed="81"/>
            <rFont val="Tahoma"/>
            <family val="2"/>
          </rPr>
          <t xml:space="preserve">
Corresponde a la información en firme de cada vigencia fiscal.</t>
        </r>
      </text>
    </comment>
    <comment ref="PDA7" authorId="0" shapeId="0" xr:uid="{F137EBC9-FA62-45FA-9FF5-9887B1577BA9}">
      <text>
        <r>
          <rPr>
            <b/>
            <sz val="9"/>
            <color indexed="81"/>
            <rFont val="Tahoma"/>
            <family val="2"/>
          </rPr>
          <t>YULIED.PENARANDA:</t>
        </r>
        <r>
          <rPr>
            <sz val="9"/>
            <color indexed="81"/>
            <rFont val="Tahoma"/>
            <family val="2"/>
          </rPr>
          <t xml:space="preserve">
Corresponde a la información en firme de cada vigencia fiscal.</t>
        </r>
      </text>
    </comment>
    <comment ref="PDI7" authorId="0" shapeId="0" xr:uid="{BCC8AFCD-3085-4B19-BB28-721ACB42D19A}">
      <text>
        <r>
          <rPr>
            <b/>
            <sz val="9"/>
            <color indexed="81"/>
            <rFont val="Tahoma"/>
            <family val="2"/>
          </rPr>
          <t>YULIED.PENARANDA:</t>
        </r>
        <r>
          <rPr>
            <sz val="9"/>
            <color indexed="81"/>
            <rFont val="Tahoma"/>
            <family val="2"/>
          </rPr>
          <t xml:space="preserve">
Corresponde a la información en firme de cada vigencia fiscal.</t>
        </r>
      </text>
    </comment>
    <comment ref="PDQ7" authorId="0" shapeId="0" xr:uid="{256F3143-AD69-441A-B8CB-075294B7E590}">
      <text>
        <r>
          <rPr>
            <b/>
            <sz val="9"/>
            <color indexed="81"/>
            <rFont val="Tahoma"/>
            <family val="2"/>
          </rPr>
          <t>YULIED.PENARANDA:</t>
        </r>
        <r>
          <rPr>
            <sz val="9"/>
            <color indexed="81"/>
            <rFont val="Tahoma"/>
            <family val="2"/>
          </rPr>
          <t xml:space="preserve">
Corresponde a la información en firme de cada vigencia fiscal.</t>
        </r>
      </text>
    </comment>
    <comment ref="PDY7" authorId="0" shapeId="0" xr:uid="{9CD4AE03-A059-42FF-BF58-4B9C84C8700B}">
      <text>
        <r>
          <rPr>
            <b/>
            <sz val="9"/>
            <color indexed="81"/>
            <rFont val="Tahoma"/>
            <family val="2"/>
          </rPr>
          <t>YULIED.PENARANDA:</t>
        </r>
        <r>
          <rPr>
            <sz val="9"/>
            <color indexed="81"/>
            <rFont val="Tahoma"/>
            <family val="2"/>
          </rPr>
          <t xml:space="preserve">
Corresponde a la información en firme de cada vigencia fiscal.</t>
        </r>
      </text>
    </comment>
    <comment ref="PEG7" authorId="0" shapeId="0" xr:uid="{3E34E365-F723-4143-817F-A7894AEBE768}">
      <text>
        <r>
          <rPr>
            <b/>
            <sz val="9"/>
            <color indexed="81"/>
            <rFont val="Tahoma"/>
            <family val="2"/>
          </rPr>
          <t>YULIED.PENARANDA:</t>
        </r>
        <r>
          <rPr>
            <sz val="9"/>
            <color indexed="81"/>
            <rFont val="Tahoma"/>
            <family val="2"/>
          </rPr>
          <t xml:space="preserve">
Corresponde a la información en firme de cada vigencia fiscal.</t>
        </r>
      </text>
    </comment>
    <comment ref="PEO7" authorId="0" shapeId="0" xr:uid="{331009FC-B101-4F18-8D7C-D01F8ACC6F47}">
      <text>
        <r>
          <rPr>
            <b/>
            <sz val="9"/>
            <color indexed="81"/>
            <rFont val="Tahoma"/>
            <family val="2"/>
          </rPr>
          <t>YULIED.PENARANDA:</t>
        </r>
        <r>
          <rPr>
            <sz val="9"/>
            <color indexed="81"/>
            <rFont val="Tahoma"/>
            <family val="2"/>
          </rPr>
          <t xml:space="preserve">
Corresponde a la información en firme de cada vigencia fiscal.</t>
        </r>
      </text>
    </comment>
    <comment ref="PEW7" authorId="0" shapeId="0" xr:uid="{50787238-279D-415D-9511-2F0EAFE73341}">
      <text>
        <r>
          <rPr>
            <b/>
            <sz val="9"/>
            <color indexed="81"/>
            <rFont val="Tahoma"/>
            <family val="2"/>
          </rPr>
          <t>YULIED.PENARANDA:</t>
        </r>
        <r>
          <rPr>
            <sz val="9"/>
            <color indexed="81"/>
            <rFont val="Tahoma"/>
            <family val="2"/>
          </rPr>
          <t xml:space="preserve">
Corresponde a la información en firme de cada vigencia fiscal.</t>
        </r>
      </text>
    </comment>
    <comment ref="PFE7" authorId="0" shapeId="0" xr:uid="{067DEFBE-6B8B-459D-9282-B17E5F2F0AF4}">
      <text>
        <r>
          <rPr>
            <b/>
            <sz val="9"/>
            <color indexed="81"/>
            <rFont val="Tahoma"/>
            <family val="2"/>
          </rPr>
          <t>YULIED.PENARANDA:</t>
        </r>
        <r>
          <rPr>
            <sz val="9"/>
            <color indexed="81"/>
            <rFont val="Tahoma"/>
            <family val="2"/>
          </rPr>
          <t xml:space="preserve">
Corresponde a la información en firme de cada vigencia fiscal.</t>
        </r>
      </text>
    </comment>
    <comment ref="PFM7" authorId="0" shapeId="0" xr:uid="{C82A6F96-9BFB-4CC3-B13D-662A8F8E954D}">
      <text>
        <r>
          <rPr>
            <b/>
            <sz val="9"/>
            <color indexed="81"/>
            <rFont val="Tahoma"/>
            <family val="2"/>
          </rPr>
          <t>YULIED.PENARANDA:</t>
        </r>
        <r>
          <rPr>
            <sz val="9"/>
            <color indexed="81"/>
            <rFont val="Tahoma"/>
            <family val="2"/>
          </rPr>
          <t xml:space="preserve">
Corresponde a la información en firme de cada vigencia fiscal.</t>
        </r>
      </text>
    </comment>
    <comment ref="PFU7" authorId="0" shapeId="0" xr:uid="{95EBBED2-1728-4DC8-AC40-99E996CF7D3A}">
      <text>
        <r>
          <rPr>
            <b/>
            <sz val="9"/>
            <color indexed="81"/>
            <rFont val="Tahoma"/>
            <family val="2"/>
          </rPr>
          <t>YULIED.PENARANDA:</t>
        </r>
        <r>
          <rPr>
            <sz val="9"/>
            <color indexed="81"/>
            <rFont val="Tahoma"/>
            <family val="2"/>
          </rPr>
          <t xml:space="preserve">
Corresponde a la información en firme de cada vigencia fiscal.</t>
        </r>
      </text>
    </comment>
    <comment ref="PGC7" authorId="0" shapeId="0" xr:uid="{29668FA3-791B-45D3-812F-58D7557BFCBA}">
      <text>
        <r>
          <rPr>
            <b/>
            <sz val="9"/>
            <color indexed="81"/>
            <rFont val="Tahoma"/>
            <family val="2"/>
          </rPr>
          <t>YULIED.PENARANDA:</t>
        </r>
        <r>
          <rPr>
            <sz val="9"/>
            <color indexed="81"/>
            <rFont val="Tahoma"/>
            <family val="2"/>
          </rPr>
          <t xml:space="preserve">
Corresponde a la información en firme de cada vigencia fiscal.</t>
        </r>
      </text>
    </comment>
    <comment ref="PGK7" authorId="0" shapeId="0" xr:uid="{9CC130F6-1F6C-4A4F-8097-DBF49456B315}">
      <text>
        <r>
          <rPr>
            <b/>
            <sz val="9"/>
            <color indexed="81"/>
            <rFont val="Tahoma"/>
            <family val="2"/>
          </rPr>
          <t>YULIED.PENARANDA:</t>
        </r>
        <r>
          <rPr>
            <sz val="9"/>
            <color indexed="81"/>
            <rFont val="Tahoma"/>
            <family val="2"/>
          </rPr>
          <t xml:space="preserve">
Corresponde a la información en firme de cada vigencia fiscal.</t>
        </r>
      </text>
    </comment>
    <comment ref="PGS7" authorId="0" shapeId="0" xr:uid="{04263A6F-DAC0-4056-9219-BDF7F7B528E2}">
      <text>
        <r>
          <rPr>
            <b/>
            <sz val="9"/>
            <color indexed="81"/>
            <rFont val="Tahoma"/>
            <family val="2"/>
          </rPr>
          <t>YULIED.PENARANDA:</t>
        </r>
        <r>
          <rPr>
            <sz val="9"/>
            <color indexed="81"/>
            <rFont val="Tahoma"/>
            <family val="2"/>
          </rPr>
          <t xml:space="preserve">
Corresponde a la información en firme de cada vigencia fiscal.</t>
        </r>
      </text>
    </comment>
    <comment ref="PHA7" authorId="0" shapeId="0" xr:uid="{35D15EAB-128C-4192-B032-FB6639F8E545}">
      <text>
        <r>
          <rPr>
            <b/>
            <sz val="9"/>
            <color indexed="81"/>
            <rFont val="Tahoma"/>
            <family val="2"/>
          </rPr>
          <t>YULIED.PENARANDA:</t>
        </r>
        <r>
          <rPr>
            <sz val="9"/>
            <color indexed="81"/>
            <rFont val="Tahoma"/>
            <family val="2"/>
          </rPr>
          <t xml:space="preserve">
Corresponde a la información en firme de cada vigencia fiscal.</t>
        </r>
      </text>
    </comment>
    <comment ref="PHI7" authorId="0" shapeId="0" xr:uid="{1D496CAA-4991-499D-96B6-DAD00AC740D6}">
      <text>
        <r>
          <rPr>
            <b/>
            <sz val="9"/>
            <color indexed="81"/>
            <rFont val="Tahoma"/>
            <family val="2"/>
          </rPr>
          <t>YULIED.PENARANDA:</t>
        </r>
        <r>
          <rPr>
            <sz val="9"/>
            <color indexed="81"/>
            <rFont val="Tahoma"/>
            <family val="2"/>
          </rPr>
          <t xml:space="preserve">
Corresponde a la información en firme de cada vigencia fiscal.</t>
        </r>
      </text>
    </comment>
    <comment ref="PHQ7" authorId="0" shapeId="0" xr:uid="{B9ADBEEB-06CB-4275-B20B-DB0C037B1F5A}">
      <text>
        <r>
          <rPr>
            <b/>
            <sz val="9"/>
            <color indexed="81"/>
            <rFont val="Tahoma"/>
            <family val="2"/>
          </rPr>
          <t>YULIED.PENARANDA:</t>
        </r>
        <r>
          <rPr>
            <sz val="9"/>
            <color indexed="81"/>
            <rFont val="Tahoma"/>
            <family val="2"/>
          </rPr>
          <t xml:space="preserve">
Corresponde a la información en firme de cada vigencia fiscal.</t>
        </r>
      </text>
    </comment>
    <comment ref="PHY7" authorId="0" shapeId="0" xr:uid="{0F0E6509-D7AD-4254-AE0A-08947ED70810}">
      <text>
        <r>
          <rPr>
            <b/>
            <sz val="9"/>
            <color indexed="81"/>
            <rFont val="Tahoma"/>
            <family val="2"/>
          </rPr>
          <t>YULIED.PENARANDA:</t>
        </r>
        <r>
          <rPr>
            <sz val="9"/>
            <color indexed="81"/>
            <rFont val="Tahoma"/>
            <family val="2"/>
          </rPr>
          <t xml:space="preserve">
Corresponde a la información en firme de cada vigencia fiscal.</t>
        </r>
      </text>
    </comment>
    <comment ref="PIG7" authorId="0" shapeId="0" xr:uid="{38C4ECF7-F5EE-4262-969A-1D2374A272F2}">
      <text>
        <r>
          <rPr>
            <b/>
            <sz val="9"/>
            <color indexed="81"/>
            <rFont val="Tahoma"/>
            <family val="2"/>
          </rPr>
          <t>YULIED.PENARANDA:</t>
        </r>
        <r>
          <rPr>
            <sz val="9"/>
            <color indexed="81"/>
            <rFont val="Tahoma"/>
            <family val="2"/>
          </rPr>
          <t xml:space="preserve">
Corresponde a la información en firme de cada vigencia fiscal.</t>
        </r>
      </text>
    </comment>
    <comment ref="PIO7" authorId="0" shapeId="0" xr:uid="{06810487-A734-4C52-B1C8-DD3D5E072C34}">
      <text>
        <r>
          <rPr>
            <b/>
            <sz val="9"/>
            <color indexed="81"/>
            <rFont val="Tahoma"/>
            <family val="2"/>
          </rPr>
          <t>YULIED.PENARANDA:</t>
        </r>
        <r>
          <rPr>
            <sz val="9"/>
            <color indexed="81"/>
            <rFont val="Tahoma"/>
            <family val="2"/>
          </rPr>
          <t xml:space="preserve">
Corresponde a la información en firme de cada vigencia fiscal.</t>
        </r>
      </text>
    </comment>
    <comment ref="PIW7" authorId="0" shapeId="0" xr:uid="{B5306171-308F-4A51-9E4A-FE6A41BC00AA}">
      <text>
        <r>
          <rPr>
            <b/>
            <sz val="9"/>
            <color indexed="81"/>
            <rFont val="Tahoma"/>
            <family val="2"/>
          </rPr>
          <t>YULIED.PENARANDA:</t>
        </r>
        <r>
          <rPr>
            <sz val="9"/>
            <color indexed="81"/>
            <rFont val="Tahoma"/>
            <family val="2"/>
          </rPr>
          <t xml:space="preserve">
Corresponde a la información en firme de cada vigencia fiscal.</t>
        </r>
      </text>
    </comment>
    <comment ref="PJE7" authorId="0" shapeId="0" xr:uid="{5A7319EA-1456-45DD-BFCB-F458A9A15B37}">
      <text>
        <r>
          <rPr>
            <b/>
            <sz val="9"/>
            <color indexed="81"/>
            <rFont val="Tahoma"/>
            <family val="2"/>
          </rPr>
          <t>YULIED.PENARANDA:</t>
        </r>
        <r>
          <rPr>
            <sz val="9"/>
            <color indexed="81"/>
            <rFont val="Tahoma"/>
            <family val="2"/>
          </rPr>
          <t xml:space="preserve">
Corresponde a la información en firme de cada vigencia fiscal.</t>
        </r>
      </text>
    </comment>
    <comment ref="PJM7" authorId="0" shapeId="0" xr:uid="{83D381D5-C13C-489B-8E5A-728945C8DB58}">
      <text>
        <r>
          <rPr>
            <b/>
            <sz val="9"/>
            <color indexed="81"/>
            <rFont val="Tahoma"/>
            <family val="2"/>
          </rPr>
          <t>YULIED.PENARANDA:</t>
        </r>
        <r>
          <rPr>
            <sz val="9"/>
            <color indexed="81"/>
            <rFont val="Tahoma"/>
            <family val="2"/>
          </rPr>
          <t xml:space="preserve">
Corresponde a la información en firme de cada vigencia fiscal.</t>
        </r>
      </text>
    </comment>
    <comment ref="PJU7" authorId="0" shapeId="0" xr:uid="{5FD2413D-3D5B-4B0E-85A7-46ED6A3C1EE8}">
      <text>
        <r>
          <rPr>
            <b/>
            <sz val="9"/>
            <color indexed="81"/>
            <rFont val="Tahoma"/>
            <family val="2"/>
          </rPr>
          <t>YULIED.PENARANDA:</t>
        </r>
        <r>
          <rPr>
            <sz val="9"/>
            <color indexed="81"/>
            <rFont val="Tahoma"/>
            <family val="2"/>
          </rPr>
          <t xml:space="preserve">
Corresponde a la información en firme de cada vigencia fiscal.</t>
        </r>
      </text>
    </comment>
    <comment ref="PKC7" authorId="0" shapeId="0" xr:uid="{537A5431-5807-4C04-B29C-0C8F29287404}">
      <text>
        <r>
          <rPr>
            <b/>
            <sz val="9"/>
            <color indexed="81"/>
            <rFont val="Tahoma"/>
            <family val="2"/>
          </rPr>
          <t>YULIED.PENARANDA:</t>
        </r>
        <r>
          <rPr>
            <sz val="9"/>
            <color indexed="81"/>
            <rFont val="Tahoma"/>
            <family val="2"/>
          </rPr>
          <t xml:space="preserve">
Corresponde a la información en firme de cada vigencia fiscal.</t>
        </r>
      </text>
    </comment>
    <comment ref="PKK7" authorId="0" shapeId="0" xr:uid="{CA4AC728-D5A2-454D-AD93-8A049CC805BA}">
      <text>
        <r>
          <rPr>
            <b/>
            <sz val="9"/>
            <color indexed="81"/>
            <rFont val="Tahoma"/>
            <family val="2"/>
          </rPr>
          <t>YULIED.PENARANDA:</t>
        </r>
        <r>
          <rPr>
            <sz val="9"/>
            <color indexed="81"/>
            <rFont val="Tahoma"/>
            <family val="2"/>
          </rPr>
          <t xml:space="preserve">
Corresponde a la información en firme de cada vigencia fiscal.</t>
        </r>
      </text>
    </comment>
    <comment ref="PKS7" authorId="0" shapeId="0" xr:uid="{68A80823-34A6-4C8E-BBAD-5093EEB49D8B}">
      <text>
        <r>
          <rPr>
            <b/>
            <sz val="9"/>
            <color indexed="81"/>
            <rFont val="Tahoma"/>
            <family val="2"/>
          </rPr>
          <t>YULIED.PENARANDA:</t>
        </r>
        <r>
          <rPr>
            <sz val="9"/>
            <color indexed="81"/>
            <rFont val="Tahoma"/>
            <family val="2"/>
          </rPr>
          <t xml:space="preserve">
Corresponde a la información en firme de cada vigencia fiscal.</t>
        </r>
      </text>
    </comment>
    <comment ref="PLA7" authorId="0" shapeId="0" xr:uid="{9923CE17-F4BA-42C3-A377-D4A38B84E210}">
      <text>
        <r>
          <rPr>
            <b/>
            <sz val="9"/>
            <color indexed="81"/>
            <rFont val="Tahoma"/>
            <family val="2"/>
          </rPr>
          <t>YULIED.PENARANDA:</t>
        </r>
        <r>
          <rPr>
            <sz val="9"/>
            <color indexed="81"/>
            <rFont val="Tahoma"/>
            <family val="2"/>
          </rPr>
          <t xml:space="preserve">
Corresponde a la información en firme de cada vigencia fiscal.</t>
        </r>
      </text>
    </comment>
    <comment ref="PLI7" authorId="0" shapeId="0" xr:uid="{4BD2E20A-04C0-4422-A21F-7EB1880033DC}">
      <text>
        <r>
          <rPr>
            <b/>
            <sz val="9"/>
            <color indexed="81"/>
            <rFont val="Tahoma"/>
            <family val="2"/>
          </rPr>
          <t>YULIED.PENARANDA:</t>
        </r>
        <r>
          <rPr>
            <sz val="9"/>
            <color indexed="81"/>
            <rFont val="Tahoma"/>
            <family val="2"/>
          </rPr>
          <t xml:space="preserve">
Corresponde a la información en firme de cada vigencia fiscal.</t>
        </r>
      </text>
    </comment>
    <comment ref="PLQ7" authorId="0" shapeId="0" xr:uid="{7114254B-230F-4BBE-B477-6A6694A2BB01}">
      <text>
        <r>
          <rPr>
            <b/>
            <sz val="9"/>
            <color indexed="81"/>
            <rFont val="Tahoma"/>
            <family val="2"/>
          </rPr>
          <t>YULIED.PENARANDA:</t>
        </r>
        <r>
          <rPr>
            <sz val="9"/>
            <color indexed="81"/>
            <rFont val="Tahoma"/>
            <family val="2"/>
          </rPr>
          <t xml:space="preserve">
Corresponde a la información en firme de cada vigencia fiscal.</t>
        </r>
      </text>
    </comment>
    <comment ref="PLY7" authorId="0" shapeId="0" xr:uid="{5F1628A1-7CEE-4E40-8A70-EC6B392AD5DB}">
      <text>
        <r>
          <rPr>
            <b/>
            <sz val="9"/>
            <color indexed="81"/>
            <rFont val="Tahoma"/>
            <family val="2"/>
          </rPr>
          <t>YULIED.PENARANDA:</t>
        </r>
        <r>
          <rPr>
            <sz val="9"/>
            <color indexed="81"/>
            <rFont val="Tahoma"/>
            <family val="2"/>
          </rPr>
          <t xml:space="preserve">
Corresponde a la información en firme de cada vigencia fiscal.</t>
        </r>
      </text>
    </comment>
    <comment ref="PMG7" authorId="0" shapeId="0" xr:uid="{97CB1CAF-63AE-454E-96D1-1C4744CE2B37}">
      <text>
        <r>
          <rPr>
            <b/>
            <sz val="9"/>
            <color indexed="81"/>
            <rFont val="Tahoma"/>
            <family val="2"/>
          </rPr>
          <t>YULIED.PENARANDA:</t>
        </r>
        <r>
          <rPr>
            <sz val="9"/>
            <color indexed="81"/>
            <rFont val="Tahoma"/>
            <family val="2"/>
          </rPr>
          <t xml:space="preserve">
Corresponde a la información en firme de cada vigencia fiscal.</t>
        </r>
      </text>
    </comment>
    <comment ref="PMO7" authorId="0" shapeId="0" xr:uid="{8E5DFEED-BDB5-4ED7-9DB9-85F8F76C986D}">
      <text>
        <r>
          <rPr>
            <b/>
            <sz val="9"/>
            <color indexed="81"/>
            <rFont val="Tahoma"/>
            <family val="2"/>
          </rPr>
          <t>YULIED.PENARANDA:</t>
        </r>
        <r>
          <rPr>
            <sz val="9"/>
            <color indexed="81"/>
            <rFont val="Tahoma"/>
            <family val="2"/>
          </rPr>
          <t xml:space="preserve">
Corresponde a la información en firme de cada vigencia fiscal.</t>
        </r>
      </text>
    </comment>
    <comment ref="PMW7" authorId="0" shapeId="0" xr:uid="{5E288FA1-6FDC-4CF3-9B10-6A6F358C7A4A}">
      <text>
        <r>
          <rPr>
            <b/>
            <sz val="9"/>
            <color indexed="81"/>
            <rFont val="Tahoma"/>
            <family val="2"/>
          </rPr>
          <t>YULIED.PENARANDA:</t>
        </r>
        <r>
          <rPr>
            <sz val="9"/>
            <color indexed="81"/>
            <rFont val="Tahoma"/>
            <family val="2"/>
          </rPr>
          <t xml:space="preserve">
Corresponde a la información en firme de cada vigencia fiscal.</t>
        </r>
      </text>
    </comment>
    <comment ref="PNE7" authorId="0" shapeId="0" xr:uid="{A13CCC78-41F0-4CFD-B646-823198194A45}">
      <text>
        <r>
          <rPr>
            <b/>
            <sz val="9"/>
            <color indexed="81"/>
            <rFont val="Tahoma"/>
            <family val="2"/>
          </rPr>
          <t>YULIED.PENARANDA:</t>
        </r>
        <r>
          <rPr>
            <sz val="9"/>
            <color indexed="81"/>
            <rFont val="Tahoma"/>
            <family val="2"/>
          </rPr>
          <t xml:space="preserve">
Corresponde a la información en firme de cada vigencia fiscal.</t>
        </r>
      </text>
    </comment>
    <comment ref="PNM7" authorId="0" shapeId="0" xr:uid="{CEE63D95-E531-4A9D-BF2D-C1A29C97CCFD}">
      <text>
        <r>
          <rPr>
            <b/>
            <sz val="9"/>
            <color indexed="81"/>
            <rFont val="Tahoma"/>
            <family val="2"/>
          </rPr>
          <t>YULIED.PENARANDA:</t>
        </r>
        <r>
          <rPr>
            <sz val="9"/>
            <color indexed="81"/>
            <rFont val="Tahoma"/>
            <family val="2"/>
          </rPr>
          <t xml:space="preserve">
Corresponde a la información en firme de cada vigencia fiscal.</t>
        </r>
      </text>
    </comment>
    <comment ref="PNU7" authorId="0" shapeId="0" xr:uid="{A2F97114-CE5E-4570-AABA-0DF912B7332C}">
      <text>
        <r>
          <rPr>
            <b/>
            <sz val="9"/>
            <color indexed="81"/>
            <rFont val="Tahoma"/>
            <family val="2"/>
          </rPr>
          <t>YULIED.PENARANDA:</t>
        </r>
        <r>
          <rPr>
            <sz val="9"/>
            <color indexed="81"/>
            <rFont val="Tahoma"/>
            <family val="2"/>
          </rPr>
          <t xml:space="preserve">
Corresponde a la información en firme de cada vigencia fiscal.</t>
        </r>
      </text>
    </comment>
    <comment ref="POC7" authorId="0" shapeId="0" xr:uid="{6A6F7B7D-3146-40AC-8E28-E3695ECC6B86}">
      <text>
        <r>
          <rPr>
            <b/>
            <sz val="9"/>
            <color indexed="81"/>
            <rFont val="Tahoma"/>
            <family val="2"/>
          </rPr>
          <t>YULIED.PENARANDA:</t>
        </r>
        <r>
          <rPr>
            <sz val="9"/>
            <color indexed="81"/>
            <rFont val="Tahoma"/>
            <family val="2"/>
          </rPr>
          <t xml:space="preserve">
Corresponde a la información en firme de cada vigencia fiscal.</t>
        </r>
      </text>
    </comment>
    <comment ref="POK7" authorId="0" shapeId="0" xr:uid="{5C5F485D-EA84-4BD3-873B-C54F365B2CC1}">
      <text>
        <r>
          <rPr>
            <b/>
            <sz val="9"/>
            <color indexed="81"/>
            <rFont val="Tahoma"/>
            <family val="2"/>
          </rPr>
          <t>YULIED.PENARANDA:</t>
        </r>
        <r>
          <rPr>
            <sz val="9"/>
            <color indexed="81"/>
            <rFont val="Tahoma"/>
            <family val="2"/>
          </rPr>
          <t xml:space="preserve">
Corresponde a la información en firme de cada vigencia fiscal.</t>
        </r>
      </text>
    </comment>
    <comment ref="POS7" authorId="0" shapeId="0" xr:uid="{0C08F5FC-2799-4924-8DB2-DF0E1C83C4DE}">
      <text>
        <r>
          <rPr>
            <b/>
            <sz val="9"/>
            <color indexed="81"/>
            <rFont val="Tahoma"/>
            <family val="2"/>
          </rPr>
          <t>YULIED.PENARANDA:</t>
        </r>
        <r>
          <rPr>
            <sz val="9"/>
            <color indexed="81"/>
            <rFont val="Tahoma"/>
            <family val="2"/>
          </rPr>
          <t xml:space="preserve">
Corresponde a la información en firme de cada vigencia fiscal.</t>
        </r>
      </text>
    </comment>
    <comment ref="PPA7" authorId="0" shapeId="0" xr:uid="{4D505D27-BBF4-4EA6-BA3A-9F560249E2B4}">
      <text>
        <r>
          <rPr>
            <b/>
            <sz val="9"/>
            <color indexed="81"/>
            <rFont val="Tahoma"/>
            <family val="2"/>
          </rPr>
          <t>YULIED.PENARANDA:</t>
        </r>
        <r>
          <rPr>
            <sz val="9"/>
            <color indexed="81"/>
            <rFont val="Tahoma"/>
            <family val="2"/>
          </rPr>
          <t xml:space="preserve">
Corresponde a la información en firme de cada vigencia fiscal.</t>
        </r>
      </text>
    </comment>
    <comment ref="PPI7" authorId="0" shapeId="0" xr:uid="{F2F423BF-B8B5-4EB1-9ECB-A3E7C0908117}">
      <text>
        <r>
          <rPr>
            <b/>
            <sz val="9"/>
            <color indexed="81"/>
            <rFont val="Tahoma"/>
            <family val="2"/>
          </rPr>
          <t>YULIED.PENARANDA:</t>
        </r>
        <r>
          <rPr>
            <sz val="9"/>
            <color indexed="81"/>
            <rFont val="Tahoma"/>
            <family val="2"/>
          </rPr>
          <t xml:space="preserve">
Corresponde a la información en firme de cada vigencia fiscal.</t>
        </r>
      </text>
    </comment>
    <comment ref="PPQ7" authorId="0" shapeId="0" xr:uid="{16DBF535-DCE3-4864-9D60-7E9FEB9E403D}">
      <text>
        <r>
          <rPr>
            <b/>
            <sz val="9"/>
            <color indexed="81"/>
            <rFont val="Tahoma"/>
            <family val="2"/>
          </rPr>
          <t>YULIED.PENARANDA:</t>
        </r>
        <r>
          <rPr>
            <sz val="9"/>
            <color indexed="81"/>
            <rFont val="Tahoma"/>
            <family val="2"/>
          </rPr>
          <t xml:space="preserve">
Corresponde a la información en firme de cada vigencia fiscal.</t>
        </r>
      </text>
    </comment>
    <comment ref="PPY7" authorId="0" shapeId="0" xr:uid="{0EC393E4-A48F-49B0-9915-61924403CB83}">
      <text>
        <r>
          <rPr>
            <b/>
            <sz val="9"/>
            <color indexed="81"/>
            <rFont val="Tahoma"/>
            <family val="2"/>
          </rPr>
          <t>YULIED.PENARANDA:</t>
        </r>
        <r>
          <rPr>
            <sz val="9"/>
            <color indexed="81"/>
            <rFont val="Tahoma"/>
            <family val="2"/>
          </rPr>
          <t xml:space="preserve">
Corresponde a la información en firme de cada vigencia fiscal.</t>
        </r>
      </text>
    </comment>
    <comment ref="PQG7" authorId="0" shapeId="0" xr:uid="{D1744D5E-3E0A-46E8-8064-CA3DB1E6C0CE}">
      <text>
        <r>
          <rPr>
            <b/>
            <sz val="9"/>
            <color indexed="81"/>
            <rFont val="Tahoma"/>
            <family val="2"/>
          </rPr>
          <t>YULIED.PENARANDA:</t>
        </r>
        <r>
          <rPr>
            <sz val="9"/>
            <color indexed="81"/>
            <rFont val="Tahoma"/>
            <family val="2"/>
          </rPr>
          <t xml:space="preserve">
Corresponde a la información en firme de cada vigencia fiscal.</t>
        </r>
      </text>
    </comment>
    <comment ref="PQO7" authorId="0" shapeId="0" xr:uid="{6257E9EC-6183-49D0-BA12-DBF3226ED5B8}">
      <text>
        <r>
          <rPr>
            <b/>
            <sz val="9"/>
            <color indexed="81"/>
            <rFont val="Tahoma"/>
            <family val="2"/>
          </rPr>
          <t>YULIED.PENARANDA:</t>
        </r>
        <r>
          <rPr>
            <sz val="9"/>
            <color indexed="81"/>
            <rFont val="Tahoma"/>
            <family val="2"/>
          </rPr>
          <t xml:space="preserve">
Corresponde a la información en firme de cada vigencia fiscal.</t>
        </r>
      </text>
    </comment>
    <comment ref="PQW7" authorId="0" shapeId="0" xr:uid="{54717096-CDB9-4C80-8B92-F8DE2643F39F}">
      <text>
        <r>
          <rPr>
            <b/>
            <sz val="9"/>
            <color indexed="81"/>
            <rFont val="Tahoma"/>
            <family val="2"/>
          </rPr>
          <t>YULIED.PENARANDA:</t>
        </r>
        <r>
          <rPr>
            <sz val="9"/>
            <color indexed="81"/>
            <rFont val="Tahoma"/>
            <family val="2"/>
          </rPr>
          <t xml:space="preserve">
Corresponde a la información en firme de cada vigencia fiscal.</t>
        </r>
      </text>
    </comment>
    <comment ref="PRE7" authorId="0" shapeId="0" xr:uid="{68938387-4E3C-4B96-9EDB-ED5EE323FFF8}">
      <text>
        <r>
          <rPr>
            <b/>
            <sz val="9"/>
            <color indexed="81"/>
            <rFont val="Tahoma"/>
            <family val="2"/>
          </rPr>
          <t>YULIED.PENARANDA:</t>
        </r>
        <r>
          <rPr>
            <sz val="9"/>
            <color indexed="81"/>
            <rFont val="Tahoma"/>
            <family val="2"/>
          </rPr>
          <t xml:space="preserve">
Corresponde a la información en firme de cada vigencia fiscal.</t>
        </r>
      </text>
    </comment>
    <comment ref="PRM7" authorId="0" shapeId="0" xr:uid="{2748A93E-B6FF-4BF2-A8D0-123E833F3D23}">
      <text>
        <r>
          <rPr>
            <b/>
            <sz val="9"/>
            <color indexed="81"/>
            <rFont val="Tahoma"/>
            <family val="2"/>
          </rPr>
          <t>YULIED.PENARANDA:</t>
        </r>
        <r>
          <rPr>
            <sz val="9"/>
            <color indexed="81"/>
            <rFont val="Tahoma"/>
            <family val="2"/>
          </rPr>
          <t xml:space="preserve">
Corresponde a la información en firme de cada vigencia fiscal.</t>
        </r>
      </text>
    </comment>
    <comment ref="PRU7" authorId="0" shapeId="0" xr:uid="{4B9DC963-858D-4270-ADDD-981368D1DA09}">
      <text>
        <r>
          <rPr>
            <b/>
            <sz val="9"/>
            <color indexed="81"/>
            <rFont val="Tahoma"/>
            <family val="2"/>
          </rPr>
          <t>YULIED.PENARANDA:</t>
        </r>
        <r>
          <rPr>
            <sz val="9"/>
            <color indexed="81"/>
            <rFont val="Tahoma"/>
            <family val="2"/>
          </rPr>
          <t xml:space="preserve">
Corresponde a la información en firme de cada vigencia fiscal.</t>
        </r>
      </text>
    </comment>
    <comment ref="PSC7" authorId="0" shapeId="0" xr:uid="{4CB9AF97-4F32-48B3-ADDB-26D98C1D6A56}">
      <text>
        <r>
          <rPr>
            <b/>
            <sz val="9"/>
            <color indexed="81"/>
            <rFont val="Tahoma"/>
            <family val="2"/>
          </rPr>
          <t>YULIED.PENARANDA:</t>
        </r>
        <r>
          <rPr>
            <sz val="9"/>
            <color indexed="81"/>
            <rFont val="Tahoma"/>
            <family val="2"/>
          </rPr>
          <t xml:space="preserve">
Corresponde a la información en firme de cada vigencia fiscal.</t>
        </r>
      </text>
    </comment>
    <comment ref="PSK7" authorId="0" shapeId="0" xr:uid="{D3DB3A27-920D-4FF8-A9AA-AD95B4BBA99B}">
      <text>
        <r>
          <rPr>
            <b/>
            <sz val="9"/>
            <color indexed="81"/>
            <rFont val="Tahoma"/>
            <family val="2"/>
          </rPr>
          <t>YULIED.PENARANDA:</t>
        </r>
        <r>
          <rPr>
            <sz val="9"/>
            <color indexed="81"/>
            <rFont val="Tahoma"/>
            <family val="2"/>
          </rPr>
          <t xml:space="preserve">
Corresponde a la información en firme de cada vigencia fiscal.</t>
        </r>
      </text>
    </comment>
    <comment ref="PSS7" authorId="0" shapeId="0" xr:uid="{94605192-94F2-40F1-997E-003013939FE5}">
      <text>
        <r>
          <rPr>
            <b/>
            <sz val="9"/>
            <color indexed="81"/>
            <rFont val="Tahoma"/>
            <family val="2"/>
          </rPr>
          <t>YULIED.PENARANDA:</t>
        </r>
        <r>
          <rPr>
            <sz val="9"/>
            <color indexed="81"/>
            <rFont val="Tahoma"/>
            <family val="2"/>
          </rPr>
          <t xml:space="preserve">
Corresponde a la información en firme de cada vigencia fiscal.</t>
        </r>
      </text>
    </comment>
    <comment ref="PTA7" authorId="0" shapeId="0" xr:uid="{9BF06E74-1AB0-458F-8E37-CF032B9ACB46}">
      <text>
        <r>
          <rPr>
            <b/>
            <sz val="9"/>
            <color indexed="81"/>
            <rFont val="Tahoma"/>
            <family val="2"/>
          </rPr>
          <t>YULIED.PENARANDA:</t>
        </r>
        <r>
          <rPr>
            <sz val="9"/>
            <color indexed="81"/>
            <rFont val="Tahoma"/>
            <family val="2"/>
          </rPr>
          <t xml:space="preserve">
Corresponde a la información en firme de cada vigencia fiscal.</t>
        </r>
      </text>
    </comment>
    <comment ref="PTI7" authorId="0" shapeId="0" xr:uid="{DB50A57F-0AA1-4508-83FE-94F4EBAEAFB7}">
      <text>
        <r>
          <rPr>
            <b/>
            <sz val="9"/>
            <color indexed="81"/>
            <rFont val="Tahoma"/>
            <family val="2"/>
          </rPr>
          <t>YULIED.PENARANDA:</t>
        </r>
        <r>
          <rPr>
            <sz val="9"/>
            <color indexed="81"/>
            <rFont val="Tahoma"/>
            <family val="2"/>
          </rPr>
          <t xml:space="preserve">
Corresponde a la información en firme de cada vigencia fiscal.</t>
        </r>
      </text>
    </comment>
    <comment ref="PTQ7" authorId="0" shapeId="0" xr:uid="{86D32149-64D3-4107-8CFE-94BC7AA0EEA1}">
      <text>
        <r>
          <rPr>
            <b/>
            <sz val="9"/>
            <color indexed="81"/>
            <rFont val="Tahoma"/>
            <family val="2"/>
          </rPr>
          <t>YULIED.PENARANDA:</t>
        </r>
        <r>
          <rPr>
            <sz val="9"/>
            <color indexed="81"/>
            <rFont val="Tahoma"/>
            <family val="2"/>
          </rPr>
          <t xml:space="preserve">
Corresponde a la información en firme de cada vigencia fiscal.</t>
        </r>
      </text>
    </comment>
    <comment ref="PTY7" authorId="0" shapeId="0" xr:uid="{8F522081-C237-431C-8C64-CFB895A1DE50}">
      <text>
        <r>
          <rPr>
            <b/>
            <sz val="9"/>
            <color indexed="81"/>
            <rFont val="Tahoma"/>
            <family val="2"/>
          </rPr>
          <t>YULIED.PENARANDA:</t>
        </r>
        <r>
          <rPr>
            <sz val="9"/>
            <color indexed="81"/>
            <rFont val="Tahoma"/>
            <family val="2"/>
          </rPr>
          <t xml:space="preserve">
Corresponde a la información en firme de cada vigencia fiscal.</t>
        </r>
      </text>
    </comment>
    <comment ref="PUG7" authorId="0" shapeId="0" xr:uid="{40C7621C-C75E-4B48-BB75-4DC2CA6D4B51}">
      <text>
        <r>
          <rPr>
            <b/>
            <sz val="9"/>
            <color indexed="81"/>
            <rFont val="Tahoma"/>
            <family val="2"/>
          </rPr>
          <t>YULIED.PENARANDA:</t>
        </r>
        <r>
          <rPr>
            <sz val="9"/>
            <color indexed="81"/>
            <rFont val="Tahoma"/>
            <family val="2"/>
          </rPr>
          <t xml:space="preserve">
Corresponde a la información en firme de cada vigencia fiscal.</t>
        </r>
      </text>
    </comment>
    <comment ref="PUO7" authorId="0" shapeId="0" xr:uid="{FD051CF2-0917-4161-9A7F-272F101118E7}">
      <text>
        <r>
          <rPr>
            <b/>
            <sz val="9"/>
            <color indexed="81"/>
            <rFont val="Tahoma"/>
            <family val="2"/>
          </rPr>
          <t>YULIED.PENARANDA:</t>
        </r>
        <r>
          <rPr>
            <sz val="9"/>
            <color indexed="81"/>
            <rFont val="Tahoma"/>
            <family val="2"/>
          </rPr>
          <t xml:space="preserve">
Corresponde a la información en firme de cada vigencia fiscal.</t>
        </r>
      </text>
    </comment>
    <comment ref="PUW7" authorId="0" shapeId="0" xr:uid="{677903E0-FB8E-4AA3-91BA-34EE3B695A5D}">
      <text>
        <r>
          <rPr>
            <b/>
            <sz val="9"/>
            <color indexed="81"/>
            <rFont val="Tahoma"/>
            <family val="2"/>
          </rPr>
          <t>YULIED.PENARANDA:</t>
        </r>
        <r>
          <rPr>
            <sz val="9"/>
            <color indexed="81"/>
            <rFont val="Tahoma"/>
            <family val="2"/>
          </rPr>
          <t xml:space="preserve">
Corresponde a la información en firme de cada vigencia fiscal.</t>
        </r>
      </text>
    </comment>
    <comment ref="PVE7" authorId="0" shapeId="0" xr:uid="{4C4E96FB-BFDF-40D4-8223-97DF6F4036AC}">
      <text>
        <r>
          <rPr>
            <b/>
            <sz val="9"/>
            <color indexed="81"/>
            <rFont val="Tahoma"/>
            <family val="2"/>
          </rPr>
          <t>YULIED.PENARANDA:</t>
        </r>
        <r>
          <rPr>
            <sz val="9"/>
            <color indexed="81"/>
            <rFont val="Tahoma"/>
            <family val="2"/>
          </rPr>
          <t xml:space="preserve">
Corresponde a la información en firme de cada vigencia fiscal.</t>
        </r>
      </text>
    </comment>
    <comment ref="PVM7" authorId="0" shapeId="0" xr:uid="{80972AEC-A026-458C-A988-90564316F624}">
      <text>
        <r>
          <rPr>
            <b/>
            <sz val="9"/>
            <color indexed="81"/>
            <rFont val="Tahoma"/>
            <family val="2"/>
          </rPr>
          <t>YULIED.PENARANDA:</t>
        </r>
        <r>
          <rPr>
            <sz val="9"/>
            <color indexed="81"/>
            <rFont val="Tahoma"/>
            <family val="2"/>
          </rPr>
          <t xml:space="preserve">
Corresponde a la información en firme de cada vigencia fiscal.</t>
        </r>
      </text>
    </comment>
    <comment ref="PVU7" authorId="0" shapeId="0" xr:uid="{ABFD447A-CCA7-43FC-B3C6-F8FCE6AFE381}">
      <text>
        <r>
          <rPr>
            <b/>
            <sz val="9"/>
            <color indexed="81"/>
            <rFont val="Tahoma"/>
            <family val="2"/>
          </rPr>
          <t>YULIED.PENARANDA:</t>
        </r>
        <r>
          <rPr>
            <sz val="9"/>
            <color indexed="81"/>
            <rFont val="Tahoma"/>
            <family val="2"/>
          </rPr>
          <t xml:space="preserve">
Corresponde a la información en firme de cada vigencia fiscal.</t>
        </r>
      </text>
    </comment>
    <comment ref="PWC7" authorId="0" shapeId="0" xr:uid="{E8FF7E27-6E07-4F03-B6F8-DA544AC62891}">
      <text>
        <r>
          <rPr>
            <b/>
            <sz val="9"/>
            <color indexed="81"/>
            <rFont val="Tahoma"/>
            <family val="2"/>
          </rPr>
          <t>YULIED.PENARANDA:</t>
        </r>
        <r>
          <rPr>
            <sz val="9"/>
            <color indexed="81"/>
            <rFont val="Tahoma"/>
            <family val="2"/>
          </rPr>
          <t xml:space="preserve">
Corresponde a la información en firme de cada vigencia fiscal.</t>
        </r>
      </text>
    </comment>
    <comment ref="PWK7" authorId="0" shapeId="0" xr:uid="{1B84EAFA-A1FC-4649-A90A-D0FA16749FCA}">
      <text>
        <r>
          <rPr>
            <b/>
            <sz val="9"/>
            <color indexed="81"/>
            <rFont val="Tahoma"/>
            <family val="2"/>
          </rPr>
          <t>YULIED.PENARANDA:</t>
        </r>
        <r>
          <rPr>
            <sz val="9"/>
            <color indexed="81"/>
            <rFont val="Tahoma"/>
            <family val="2"/>
          </rPr>
          <t xml:space="preserve">
Corresponde a la información en firme de cada vigencia fiscal.</t>
        </r>
      </text>
    </comment>
    <comment ref="PWS7" authorId="0" shapeId="0" xr:uid="{6A0BB698-815C-48CE-966C-DB50229A8A6F}">
      <text>
        <r>
          <rPr>
            <b/>
            <sz val="9"/>
            <color indexed="81"/>
            <rFont val="Tahoma"/>
            <family val="2"/>
          </rPr>
          <t>YULIED.PENARANDA:</t>
        </r>
        <r>
          <rPr>
            <sz val="9"/>
            <color indexed="81"/>
            <rFont val="Tahoma"/>
            <family val="2"/>
          </rPr>
          <t xml:space="preserve">
Corresponde a la información en firme de cada vigencia fiscal.</t>
        </r>
      </text>
    </comment>
    <comment ref="PXA7" authorId="0" shapeId="0" xr:uid="{2476B6EE-8928-4360-8D27-16BA77FC467F}">
      <text>
        <r>
          <rPr>
            <b/>
            <sz val="9"/>
            <color indexed="81"/>
            <rFont val="Tahoma"/>
            <family val="2"/>
          </rPr>
          <t>YULIED.PENARANDA:</t>
        </r>
        <r>
          <rPr>
            <sz val="9"/>
            <color indexed="81"/>
            <rFont val="Tahoma"/>
            <family val="2"/>
          </rPr>
          <t xml:space="preserve">
Corresponde a la información en firme de cada vigencia fiscal.</t>
        </r>
      </text>
    </comment>
    <comment ref="PXI7" authorId="0" shapeId="0" xr:uid="{C9F61D29-2179-403D-B167-706673905A63}">
      <text>
        <r>
          <rPr>
            <b/>
            <sz val="9"/>
            <color indexed="81"/>
            <rFont val="Tahoma"/>
            <family val="2"/>
          </rPr>
          <t>YULIED.PENARANDA:</t>
        </r>
        <r>
          <rPr>
            <sz val="9"/>
            <color indexed="81"/>
            <rFont val="Tahoma"/>
            <family val="2"/>
          </rPr>
          <t xml:space="preserve">
Corresponde a la información en firme de cada vigencia fiscal.</t>
        </r>
      </text>
    </comment>
    <comment ref="PXQ7" authorId="0" shapeId="0" xr:uid="{8E670D7D-6F5B-4DE8-B7B0-CE2E67BFD0C1}">
      <text>
        <r>
          <rPr>
            <b/>
            <sz val="9"/>
            <color indexed="81"/>
            <rFont val="Tahoma"/>
            <family val="2"/>
          </rPr>
          <t>YULIED.PENARANDA:</t>
        </r>
        <r>
          <rPr>
            <sz val="9"/>
            <color indexed="81"/>
            <rFont val="Tahoma"/>
            <family val="2"/>
          </rPr>
          <t xml:space="preserve">
Corresponde a la información en firme de cada vigencia fiscal.</t>
        </r>
      </text>
    </comment>
    <comment ref="PXY7" authorId="0" shapeId="0" xr:uid="{D6E09B59-F646-4270-8B12-2FA76BCAA19D}">
      <text>
        <r>
          <rPr>
            <b/>
            <sz val="9"/>
            <color indexed="81"/>
            <rFont val="Tahoma"/>
            <family val="2"/>
          </rPr>
          <t>YULIED.PENARANDA:</t>
        </r>
        <r>
          <rPr>
            <sz val="9"/>
            <color indexed="81"/>
            <rFont val="Tahoma"/>
            <family val="2"/>
          </rPr>
          <t xml:space="preserve">
Corresponde a la información en firme de cada vigencia fiscal.</t>
        </r>
      </text>
    </comment>
    <comment ref="PYG7" authorId="0" shapeId="0" xr:uid="{F5B8DC6E-0F03-4B10-B244-5E82CD508C62}">
      <text>
        <r>
          <rPr>
            <b/>
            <sz val="9"/>
            <color indexed="81"/>
            <rFont val="Tahoma"/>
            <family val="2"/>
          </rPr>
          <t>YULIED.PENARANDA:</t>
        </r>
        <r>
          <rPr>
            <sz val="9"/>
            <color indexed="81"/>
            <rFont val="Tahoma"/>
            <family val="2"/>
          </rPr>
          <t xml:space="preserve">
Corresponde a la información en firme de cada vigencia fiscal.</t>
        </r>
      </text>
    </comment>
    <comment ref="PYO7" authorId="0" shapeId="0" xr:uid="{4BBFAAD0-AF14-4251-A3FE-937D773D41A5}">
      <text>
        <r>
          <rPr>
            <b/>
            <sz val="9"/>
            <color indexed="81"/>
            <rFont val="Tahoma"/>
            <family val="2"/>
          </rPr>
          <t>YULIED.PENARANDA:</t>
        </r>
        <r>
          <rPr>
            <sz val="9"/>
            <color indexed="81"/>
            <rFont val="Tahoma"/>
            <family val="2"/>
          </rPr>
          <t xml:space="preserve">
Corresponde a la información en firme de cada vigencia fiscal.</t>
        </r>
      </text>
    </comment>
    <comment ref="PYW7" authorId="0" shapeId="0" xr:uid="{CC0FE2AF-F23A-492C-A6A9-D15C2D9A48E7}">
      <text>
        <r>
          <rPr>
            <b/>
            <sz val="9"/>
            <color indexed="81"/>
            <rFont val="Tahoma"/>
            <family val="2"/>
          </rPr>
          <t>YULIED.PENARANDA:</t>
        </r>
        <r>
          <rPr>
            <sz val="9"/>
            <color indexed="81"/>
            <rFont val="Tahoma"/>
            <family val="2"/>
          </rPr>
          <t xml:space="preserve">
Corresponde a la información en firme de cada vigencia fiscal.</t>
        </r>
      </text>
    </comment>
    <comment ref="PZE7" authorId="0" shapeId="0" xr:uid="{CBB19B1F-A9FF-48B0-AC14-DCC8764511DE}">
      <text>
        <r>
          <rPr>
            <b/>
            <sz val="9"/>
            <color indexed="81"/>
            <rFont val="Tahoma"/>
            <family val="2"/>
          </rPr>
          <t>YULIED.PENARANDA:</t>
        </r>
        <r>
          <rPr>
            <sz val="9"/>
            <color indexed="81"/>
            <rFont val="Tahoma"/>
            <family val="2"/>
          </rPr>
          <t xml:space="preserve">
Corresponde a la información en firme de cada vigencia fiscal.</t>
        </r>
      </text>
    </comment>
    <comment ref="PZM7" authorId="0" shapeId="0" xr:uid="{02078467-3533-4F6C-B6E9-2110B2EA85C2}">
      <text>
        <r>
          <rPr>
            <b/>
            <sz val="9"/>
            <color indexed="81"/>
            <rFont val="Tahoma"/>
            <family val="2"/>
          </rPr>
          <t>YULIED.PENARANDA:</t>
        </r>
        <r>
          <rPr>
            <sz val="9"/>
            <color indexed="81"/>
            <rFont val="Tahoma"/>
            <family val="2"/>
          </rPr>
          <t xml:space="preserve">
Corresponde a la información en firme de cada vigencia fiscal.</t>
        </r>
      </text>
    </comment>
    <comment ref="PZU7" authorId="0" shapeId="0" xr:uid="{966D5F39-277F-4E91-B671-46ACF3FE91FC}">
      <text>
        <r>
          <rPr>
            <b/>
            <sz val="9"/>
            <color indexed="81"/>
            <rFont val="Tahoma"/>
            <family val="2"/>
          </rPr>
          <t>YULIED.PENARANDA:</t>
        </r>
        <r>
          <rPr>
            <sz val="9"/>
            <color indexed="81"/>
            <rFont val="Tahoma"/>
            <family val="2"/>
          </rPr>
          <t xml:space="preserve">
Corresponde a la información en firme de cada vigencia fiscal.</t>
        </r>
      </text>
    </comment>
    <comment ref="QAC7" authorId="0" shapeId="0" xr:uid="{C246F6BD-2590-4F20-BF66-4F4C4E56EC91}">
      <text>
        <r>
          <rPr>
            <b/>
            <sz val="9"/>
            <color indexed="81"/>
            <rFont val="Tahoma"/>
            <family val="2"/>
          </rPr>
          <t>YULIED.PENARANDA:</t>
        </r>
        <r>
          <rPr>
            <sz val="9"/>
            <color indexed="81"/>
            <rFont val="Tahoma"/>
            <family val="2"/>
          </rPr>
          <t xml:space="preserve">
Corresponde a la información en firme de cada vigencia fiscal.</t>
        </r>
      </text>
    </comment>
    <comment ref="QAK7" authorId="0" shapeId="0" xr:uid="{EDA622EB-C69F-4457-94AA-F4A8EF4F4562}">
      <text>
        <r>
          <rPr>
            <b/>
            <sz val="9"/>
            <color indexed="81"/>
            <rFont val="Tahoma"/>
            <family val="2"/>
          </rPr>
          <t>YULIED.PENARANDA:</t>
        </r>
        <r>
          <rPr>
            <sz val="9"/>
            <color indexed="81"/>
            <rFont val="Tahoma"/>
            <family val="2"/>
          </rPr>
          <t xml:space="preserve">
Corresponde a la información en firme de cada vigencia fiscal.</t>
        </r>
      </text>
    </comment>
    <comment ref="QAS7" authorId="0" shapeId="0" xr:uid="{B4D28C40-3494-4582-BB69-EE7BC53084F8}">
      <text>
        <r>
          <rPr>
            <b/>
            <sz val="9"/>
            <color indexed="81"/>
            <rFont val="Tahoma"/>
            <family val="2"/>
          </rPr>
          <t>YULIED.PENARANDA:</t>
        </r>
        <r>
          <rPr>
            <sz val="9"/>
            <color indexed="81"/>
            <rFont val="Tahoma"/>
            <family val="2"/>
          </rPr>
          <t xml:space="preserve">
Corresponde a la información en firme de cada vigencia fiscal.</t>
        </r>
      </text>
    </comment>
    <comment ref="QBA7" authorId="0" shapeId="0" xr:uid="{EE14CBDE-253C-4862-9253-9384A34436B0}">
      <text>
        <r>
          <rPr>
            <b/>
            <sz val="9"/>
            <color indexed="81"/>
            <rFont val="Tahoma"/>
            <family val="2"/>
          </rPr>
          <t>YULIED.PENARANDA:</t>
        </r>
        <r>
          <rPr>
            <sz val="9"/>
            <color indexed="81"/>
            <rFont val="Tahoma"/>
            <family val="2"/>
          </rPr>
          <t xml:space="preserve">
Corresponde a la información en firme de cada vigencia fiscal.</t>
        </r>
      </text>
    </comment>
    <comment ref="QBI7" authorId="0" shapeId="0" xr:uid="{23033889-BF0A-4DCF-A99D-1BF1F23594A9}">
      <text>
        <r>
          <rPr>
            <b/>
            <sz val="9"/>
            <color indexed="81"/>
            <rFont val="Tahoma"/>
            <family val="2"/>
          </rPr>
          <t>YULIED.PENARANDA:</t>
        </r>
        <r>
          <rPr>
            <sz val="9"/>
            <color indexed="81"/>
            <rFont val="Tahoma"/>
            <family val="2"/>
          </rPr>
          <t xml:space="preserve">
Corresponde a la información en firme de cada vigencia fiscal.</t>
        </r>
      </text>
    </comment>
    <comment ref="QBQ7" authorId="0" shapeId="0" xr:uid="{791DD1A1-4E6C-4021-9D14-CB067CF6AD00}">
      <text>
        <r>
          <rPr>
            <b/>
            <sz val="9"/>
            <color indexed="81"/>
            <rFont val="Tahoma"/>
            <family val="2"/>
          </rPr>
          <t>YULIED.PENARANDA:</t>
        </r>
        <r>
          <rPr>
            <sz val="9"/>
            <color indexed="81"/>
            <rFont val="Tahoma"/>
            <family val="2"/>
          </rPr>
          <t xml:space="preserve">
Corresponde a la información en firme de cada vigencia fiscal.</t>
        </r>
      </text>
    </comment>
    <comment ref="QBY7" authorId="0" shapeId="0" xr:uid="{D5BD8102-51BF-4A82-9F19-9E2DE028A27F}">
      <text>
        <r>
          <rPr>
            <b/>
            <sz val="9"/>
            <color indexed="81"/>
            <rFont val="Tahoma"/>
            <family val="2"/>
          </rPr>
          <t>YULIED.PENARANDA:</t>
        </r>
        <r>
          <rPr>
            <sz val="9"/>
            <color indexed="81"/>
            <rFont val="Tahoma"/>
            <family val="2"/>
          </rPr>
          <t xml:space="preserve">
Corresponde a la información en firme de cada vigencia fiscal.</t>
        </r>
      </text>
    </comment>
    <comment ref="QCG7" authorId="0" shapeId="0" xr:uid="{F67150D4-4F44-490C-97D3-E6FD6D727758}">
      <text>
        <r>
          <rPr>
            <b/>
            <sz val="9"/>
            <color indexed="81"/>
            <rFont val="Tahoma"/>
            <family val="2"/>
          </rPr>
          <t>YULIED.PENARANDA:</t>
        </r>
        <r>
          <rPr>
            <sz val="9"/>
            <color indexed="81"/>
            <rFont val="Tahoma"/>
            <family val="2"/>
          </rPr>
          <t xml:space="preserve">
Corresponde a la información en firme de cada vigencia fiscal.</t>
        </r>
      </text>
    </comment>
    <comment ref="QCO7" authorId="0" shapeId="0" xr:uid="{3E0FF30B-B21B-4B49-BC4D-3DA266F13E87}">
      <text>
        <r>
          <rPr>
            <b/>
            <sz val="9"/>
            <color indexed="81"/>
            <rFont val="Tahoma"/>
            <family val="2"/>
          </rPr>
          <t>YULIED.PENARANDA:</t>
        </r>
        <r>
          <rPr>
            <sz val="9"/>
            <color indexed="81"/>
            <rFont val="Tahoma"/>
            <family val="2"/>
          </rPr>
          <t xml:space="preserve">
Corresponde a la información en firme de cada vigencia fiscal.</t>
        </r>
      </text>
    </comment>
    <comment ref="QCW7" authorId="0" shapeId="0" xr:uid="{C41984F6-7CF6-42AF-B764-615736655C06}">
      <text>
        <r>
          <rPr>
            <b/>
            <sz val="9"/>
            <color indexed="81"/>
            <rFont val="Tahoma"/>
            <family val="2"/>
          </rPr>
          <t>YULIED.PENARANDA:</t>
        </r>
        <r>
          <rPr>
            <sz val="9"/>
            <color indexed="81"/>
            <rFont val="Tahoma"/>
            <family val="2"/>
          </rPr>
          <t xml:space="preserve">
Corresponde a la información en firme de cada vigencia fiscal.</t>
        </r>
      </text>
    </comment>
    <comment ref="QDE7" authorId="0" shapeId="0" xr:uid="{8093D9CD-72C8-4A3F-ADA4-118FB1825E88}">
      <text>
        <r>
          <rPr>
            <b/>
            <sz val="9"/>
            <color indexed="81"/>
            <rFont val="Tahoma"/>
            <family val="2"/>
          </rPr>
          <t>YULIED.PENARANDA:</t>
        </r>
        <r>
          <rPr>
            <sz val="9"/>
            <color indexed="81"/>
            <rFont val="Tahoma"/>
            <family val="2"/>
          </rPr>
          <t xml:space="preserve">
Corresponde a la información en firme de cada vigencia fiscal.</t>
        </r>
      </text>
    </comment>
    <comment ref="QDM7" authorId="0" shapeId="0" xr:uid="{6668CA1B-6790-4BB7-BC3E-9CAB65ABAAD4}">
      <text>
        <r>
          <rPr>
            <b/>
            <sz val="9"/>
            <color indexed="81"/>
            <rFont val="Tahoma"/>
            <family val="2"/>
          </rPr>
          <t>YULIED.PENARANDA:</t>
        </r>
        <r>
          <rPr>
            <sz val="9"/>
            <color indexed="81"/>
            <rFont val="Tahoma"/>
            <family val="2"/>
          </rPr>
          <t xml:space="preserve">
Corresponde a la información en firme de cada vigencia fiscal.</t>
        </r>
      </text>
    </comment>
    <comment ref="QDU7" authorId="0" shapeId="0" xr:uid="{F7E84D47-5854-4305-B1DF-D7AF7EE32BD2}">
      <text>
        <r>
          <rPr>
            <b/>
            <sz val="9"/>
            <color indexed="81"/>
            <rFont val="Tahoma"/>
            <family val="2"/>
          </rPr>
          <t>YULIED.PENARANDA:</t>
        </r>
        <r>
          <rPr>
            <sz val="9"/>
            <color indexed="81"/>
            <rFont val="Tahoma"/>
            <family val="2"/>
          </rPr>
          <t xml:space="preserve">
Corresponde a la información en firme de cada vigencia fiscal.</t>
        </r>
      </text>
    </comment>
    <comment ref="QEC7" authorId="0" shapeId="0" xr:uid="{4C940B59-D04F-41F4-BEA1-F29FB9C3636C}">
      <text>
        <r>
          <rPr>
            <b/>
            <sz val="9"/>
            <color indexed="81"/>
            <rFont val="Tahoma"/>
            <family val="2"/>
          </rPr>
          <t>YULIED.PENARANDA:</t>
        </r>
        <r>
          <rPr>
            <sz val="9"/>
            <color indexed="81"/>
            <rFont val="Tahoma"/>
            <family val="2"/>
          </rPr>
          <t xml:space="preserve">
Corresponde a la información en firme de cada vigencia fiscal.</t>
        </r>
      </text>
    </comment>
    <comment ref="QEK7" authorId="0" shapeId="0" xr:uid="{60D3791F-1183-4821-A01F-EC6583A42EDA}">
      <text>
        <r>
          <rPr>
            <b/>
            <sz val="9"/>
            <color indexed="81"/>
            <rFont val="Tahoma"/>
            <family val="2"/>
          </rPr>
          <t>YULIED.PENARANDA:</t>
        </r>
        <r>
          <rPr>
            <sz val="9"/>
            <color indexed="81"/>
            <rFont val="Tahoma"/>
            <family val="2"/>
          </rPr>
          <t xml:space="preserve">
Corresponde a la información en firme de cada vigencia fiscal.</t>
        </r>
      </text>
    </comment>
    <comment ref="QES7" authorId="0" shapeId="0" xr:uid="{FC0645B5-2A5E-426E-AD5C-6F3B1C660D85}">
      <text>
        <r>
          <rPr>
            <b/>
            <sz val="9"/>
            <color indexed="81"/>
            <rFont val="Tahoma"/>
            <family val="2"/>
          </rPr>
          <t>YULIED.PENARANDA:</t>
        </r>
        <r>
          <rPr>
            <sz val="9"/>
            <color indexed="81"/>
            <rFont val="Tahoma"/>
            <family val="2"/>
          </rPr>
          <t xml:space="preserve">
Corresponde a la información en firme de cada vigencia fiscal.</t>
        </r>
      </text>
    </comment>
    <comment ref="QFA7" authorId="0" shapeId="0" xr:uid="{B1D561EF-5ABC-4613-805B-F8F33409D6D5}">
      <text>
        <r>
          <rPr>
            <b/>
            <sz val="9"/>
            <color indexed="81"/>
            <rFont val="Tahoma"/>
            <family val="2"/>
          </rPr>
          <t>YULIED.PENARANDA:</t>
        </r>
        <r>
          <rPr>
            <sz val="9"/>
            <color indexed="81"/>
            <rFont val="Tahoma"/>
            <family val="2"/>
          </rPr>
          <t xml:space="preserve">
Corresponde a la información en firme de cada vigencia fiscal.</t>
        </r>
      </text>
    </comment>
    <comment ref="QFI7" authorId="0" shapeId="0" xr:uid="{8992B409-0575-45E3-9BAD-02A07B6D4A63}">
      <text>
        <r>
          <rPr>
            <b/>
            <sz val="9"/>
            <color indexed="81"/>
            <rFont val="Tahoma"/>
            <family val="2"/>
          </rPr>
          <t>YULIED.PENARANDA:</t>
        </r>
        <r>
          <rPr>
            <sz val="9"/>
            <color indexed="81"/>
            <rFont val="Tahoma"/>
            <family val="2"/>
          </rPr>
          <t xml:space="preserve">
Corresponde a la información en firme de cada vigencia fiscal.</t>
        </r>
      </text>
    </comment>
    <comment ref="QFQ7" authorId="0" shapeId="0" xr:uid="{C589C33E-BC2C-4C4C-A0BB-12A123BD7484}">
      <text>
        <r>
          <rPr>
            <b/>
            <sz val="9"/>
            <color indexed="81"/>
            <rFont val="Tahoma"/>
            <family val="2"/>
          </rPr>
          <t>YULIED.PENARANDA:</t>
        </r>
        <r>
          <rPr>
            <sz val="9"/>
            <color indexed="81"/>
            <rFont val="Tahoma"/>
            <family val="2"/>
          </rPr>
          <t xml:space="preserve">
Corresponde a la información en firme de cada vigencia fiscal.</t>
        </r>
      </text>
    </comment>
    <comment ref="QFY7" authorId="0" shapeId="0" xr:uid="{D79B751C-603E-4765-A685-A0678F8F79CB}">
      <text>
        <r>
          <rPr>
            <b/>
            <sz val="9"/>
            <color indexed="81"/>
            <rFont val="Tahoma"/>
            <family val="2"/>
          </rPr>
          <t>YULIED.PENARANDA:</t>
        </r>
        <r>
          <rPr>
            <sz val="9"/>
            <color indexed="81"/>
            <rFont val="Tahoma"/>
            <family val="2"/>
          </rPr>
          <t xml:space="preserve">
Corresponde a la información en firme de cada vigencia fiscal.</t>
        </r>
      </text>
    </comment>
    <comment ref="QGG7" authorId="0" shapeId="0" xr:uid="{0B2AF22A-37CD-41A2-8B20-01FBC5CA718C}">
      <text>
        <r>
          <rPr>
            <b/>
            <sz val="9"/>
            <color indexed="81"/>
            <rFont val="Tahoma"/>
            <family val="2"/>
          </rPr>
          <t>YULIED.PENARANDA:</t>
        </r>
        <r>
          <rPr>
            <sz val="9"/>
            <color indexed="81"/>
            <rFont val="Tahoma"/>
            <family val="2"/>
          </rPr>
          <t xml:space="preserve">
Corresponde a la información en firme de cada vigencia fiscal.</t>
        </r>
      </text>
    </comment>
    <comment ref="QGO7" authorId="0" shapeId="0" xr:uid="{24AB3683-DA41-4B63-8272-5416E93AEC8D}">
      <text>
        <r>
          <rPr>
            <b/>
            <sz val="9"/>
            <color indexed="81"/>
            <rFont val="Tahoma"/>
            <family val="2"/>
          </rPr>
          <t>YULIED.PENARANDA:</t>
        </r>
        <r>
          <rPr>
            <sz val="9"/>
            <color indexed="81"/>
            <rFont val="Tahoma"/>
            <family val="2"/>
          </rPr>
          <t xml:space="preserve">
Corresponde a la información en firme de cada vigencia fiscal.</t>
        </r>
      </text>
    </comment>
    <comment ref="QGW7" authorId="0" shapeId="0" xr:uid="{A2127C20-CBB2-46F9-93F5-FEB1DBC3D737}">
      <text>
        <r>
          <rPr>
            <b/>
            <sz val="9"/>
            <color indexed="81"/>
            <rFont val="Tahoma"/>
            <family val="2"/>
          </rPr>
          <t>YULIED.PENARANDA:</t>
        </r>
        <r>
          <rPr>
            <sz val="9"/>
            <color indexed="81"/>
            <rFont val="Tahoma"/>
            <family val="2"/>
          </rPr>
          <t xml:space="preserve">
Corresponde a la información en firme de cada vigencia fiscal.</t>
        </r>
      </text>
    </comment>
    <comment ref="QHE7" authorId="0" shapeId="0" xr:uid="{6BE3BED7-321B-47BC-BFDC-D81EF5F24C0F}">
      <text>
        <r>
          <rPr>
            <b/>
            <sz val="9"/>
            <color indexed="81"/>
            <rFont val="Tahoma"/>
            <family val="2"/>
          </rPr>
          <t>YULIED.PENARANDA:</t>
        </r>
        <r>
          <rPr>
            <sz val="9"/>
            <color indexed="81"/>
            <rFont val="Tahoma"/>
            <family val="2"/>
          </rPr>
          <t xml:space="preserve">
Corresponde a la información en firme de cada vigencia fiscal.</t>
        </r>
      </text>
    </comment>
    <comment ref="QHM7" authorId="0" shapeId="0" xr:uid="{323D8C2E-EF0B-4EE0-B46D-0C3320C4ED1B}">
      <text>
        <r>
          <rPr>
            <b/>
            <sz val="9"/>
            <color indexed="81"/>
            <rFont val="Tahoma"/>
            <family val="2"/>
          </rPr>
          <t>YULIED.PENARANDA:</t>
        </r>
        <r>
          <rPr>
            <sz val="9"/>
            <color indexed="81"/>
            <rFont val="Tahoma"/>
            <family val="2"/>
          </rPr>
          <t xml:space="preserve">
Corresponde a la información en firme de cada vigencia fiscal.</t>
        </r>
      </text>
    </comment>
    <comment ref="QHU7" authorId="0" shapeId="0" xr:uid="{63F2AEED-B7CA-412B-A47A-4828439B1858}">
      <text>
        <r>
          <rPr>
            <b/>
            <sz val="9"/>
            <color indexed="81"/>
            <rFont val="Tahoma"/>
            <family val="2"/>
          </rPr>
          <t>YULIED.PENARANDA:</t>
        </r>
        <r>
          <rPr>
            <sz val="9"/>
            <color indexed="81"/>
            <rFont val="Tahoma"/>
            <family val="2"/>
          </rPr>
          <t xml:space="preserve">
Corresponde a la información en firme de cada vigencia fiscal.</t>
        </r>
      </text>
    </comment>
    <comment ref="QIC7" authorId="0" shapeId="0" xr:uid="{158D52BB-0CB8-4B90-83B4-45041391BF83}">
      <text>
        <r>
          <rPr>
            <b/>
            <sz val="9"/>
            <color indexed="81"/>
            <rFont val="Tahoma"/>
            <family val="2"/>
          </rPr>
          <t>YULIED.PENARANDA:</t>
        </r>
        <r>
          <rPr>
            <sz val="9"/>
            <color indexed="81"/>
            <rFont val="Tahoma"/>
            <family val="2"/>
          </rPr>
          <t xml:space="preserve">
Corresponde a la información en firme de cada vigencia fiscal.</t>
        </r>
      </text>
    </comment>
    <comment ref="QIK7" authorId="0" shapeId="0" xr:uid="{3F81077F-86B6-44DA-B986-7891F67521D4}">
      <text>
        <r>
          <rPr>
            <b/>
            <sz val="9"/>
            <color indexed="81"/>
            <rFont val="Tahoma"/>
            <family val="2"/>
          </rPr>
          <t>YULIED.PENARANDA:</t>
        </r>
        <r>
          <rPr>
            <sz val="9"/>
            <color indexed="81"/>
            <rFont val="Tahoma"/>
            <family val="2"/>
          </rPr>
          <t xml:space="preserve">
Corresponde a la información en firme de cada vigencia fiscal.</t>
        </r>
      </text>
    </comment>
    <comment ref="QIS7" authorId="0" shapeId="0" xr:uid="{5CBA7CE6-4E01-4650-A962-4B7EAB3EB51D}">
      <text>
        <r>
          <rPr>
            <b/>
            <sz val="9"/>
            <color indexed="81"/>
            <rFont val="Tahoma"/>
            <family val="2"/>
          </rPr>
          <t>YULIED.PENARANDA:</t>
        </r>
        <r>
          <rPr>
            <sz val="9"/>
            <color indexed="81"/>
            <rFont val="Tahoma"/>
            <family val="2"/>
          </rPr>
          <t xml:space="preserve">
Corresponde a la información en firme de cada vigencia fiscal.</t>
        </r>
      </text>
    </comment>
    <comment ref="QJA7" authorId="0" shapeId="0" xr:uid="{29E07E9F-78A0-4970-BC71-6E803E1DEE5F}">
      <text>
        <r>
          <rPr>
            <b/>
            <sz val="9"/>
            <color indexed="81"/>
            <rFont val="Tahoma"/>
            <family val="2"/>
          </rPr>
          <t>YULIED.PENARANDA:</t>
        </r>
        <r>
          <rPr>
            <sz val="9"/>
            <color indexed="81"/>
            <rFont val="Tahoma"/>
            <family val="2"/>
          </rPr>
          <t xml:space="preserve">
Corresponde a la información en firme de cada vigencia fiscal.</t>
        </r>
      </text>
    </comment>
    <comment ref="QJI7" authorId="0" shapeId="0" xr:uid="{59E7E81D-208D-467A-B3D6-DF316DABC0C8}">
      <text>
        <r>
          <rPr>
            <b/>
            <sz val="9"/>
            <color indexed="81"/>
            <rFont val="Tahoma"/>
            <family val="2"/>
          </rPr>
          <t>YULIED.PENARANDA:</t>
        </r>
        <r>
          <rPr>
            <sz val="9"/>
            <color indexed="81"/>
            <rFont val="Tahoma"/>
            <family val="2"/>
          </rPr>
          <t xml:space="preserve">
Corresponde a la información en firme de cada vigencia fiscal.</t>
        </r>
      </text>
    </comment>
    <comment ref="QJQ7" authorId="0" shapeId="0" xr:uid="{1DE67118-C671-4C18-B22F-07E2158509BA}">
      <text>
        <r>
          <rPr>
            <b/>
            <sz val="9"/>
            <color indexed="81"/>
            <rFont val="Tahoma"/>
            <family val="2"/>
          </rPr>
          <t>YULIED.PENARANDA:</t>
        </r>
        <r>
          <rPr>
            <sz val="9"/>
            <color indexed="81"/>
            <rFont val="Tahoma"/>
            <family val="2"/>
          </rPr>
          <t xml:space="preserve">
Corresponde a la información en firme de cada vigencia fiscal.</t>
        </r>
      </text>
    </comment>
    <comment ref="QJY7" authorId="0" shapeId="0" xr:uid="{B17D8B66-928D-4FD0-B768-F8965A9E3F61}">
      <text>
        <r>
          <rPr>
            <b/>
            <sz val="9"/>
            <color indexed="81"/>
            <rFont val="Tahoma"/>
            <family val="2"/>
          </rPr>
          <t>YULIED.PENARANDA:</t>
        </r>
        <r>
          <rPr>
            <sz val="9"/>
            <color indexed="81"/>
            <rFont val="Tahoma"/>
            <family val="2"/>
          </rPr>
          <t xml:space="preserve">
Corresponde a la información en firme de cada vigencia fiscal.</t>
        </r>
      </text>
    </comment>
    <comment ref="QKG7" authorId="0" shapeId="0" xr:uid="{983BB77C-9475-4ACF-99A5-6CFB62F75900}">
      <text>
        <r>
          <rPr>
            <b/>
            <sz val="9"/>
            <color indexed="81"/>
            <rFont val="Tahoma"/>
            <family val="2"/>
          </rPr>
          <t>YULIED.PENARANDA:</t>
        </r>
        <r>
          <rPr>
            <sz val="9"/>
            <color indexed="81"/>
            <rFont val="Tahoma"/>
            <family val="2"/>
          </rPr>
          <t xml:space="preserve">
Corresponde a la información en firme de cada vigencia fiscal.</t>
        </r>
      </text>
    </comment>
    <comment ref="QKO7" authorId="0" shapeId="0" xr:uid="{B7A751DF-B7ED-4810-BA43-67A276AC2B48}">
      <text>
        <r>
          <rPr>
            <b/>
            <sz val="9"/>
            <color indexed="81"/>
            <rFont val="Tahoma"/>
            <family val="2"/>
          </rPr>
          <t>YULIED.PENARANDA:</t>
        </r>
        <r>
          <rPr>
            <sz val="9"/>
            <color indexed="81"/>
            <rFont val="Tahoma"/>
            <family val="2"/>
          </rPr>
          <t xml:space="preserve">
Corresponde a la información en firme de cada vigencia fiscal.</t>
        </r>
      </text>
    </comment>
    <comment ref="QKW7" authorId="0" shapeId="0" xr:uid="{5EE11904-14E7-412E-BC7B-C75755BABA46}">
      <text>
        <r>
          <rPr>
            <b/>
            <sz val="9"/>
            <color indexed="81"/>
            <rFont val="Tahoma"/>
            <family val="2"/>
          </rPr>
          <t>YULIED.PENARANDA:</t>
        </r>
        <r>
          <rPr>
            <sz val="9"/>
            <color indexed="81"/>
            <rFont val="Tahoma"/>
            <family val="2"/>
          </rPr>
          <t xml:space="preserve">
Corresponde a la información en firme de cada vigencia fiscal.</t>
        </r>
      </text>
    </comment>
    <comment ref="QLE7" authorId="0" shapeId="0" xr:uid="{AA4C98A4-23FC-4F90-8C8D-2DB4A007DAEF}">
      <text>
        <r>
          <rPr>
            <b/>
            <sz val="9"/>
            <color indexed="81"/>
            <rFont val="Tahoma"/>
            <family val="2"/>
          </rPr>
          <t>YULIED.PENARANDA:</t>
        </r>
        <r>
          <rPr>
            <sz val="9"/>
            <color indexed="81"/>
            <rFont val="Tahoma"/>
            <family val="2"/>
          </rPr>
          <t xml:space="preserve">
Corresponde a la información en firme de cada vigencia fiscal.</t>
        </r>
      </text>
    </comment>
    <comment ref="QLM7" authorId="0" shapeId="0" xr:uid="{1BFFC77D-13AE-49B1-AF4B-87D241D3087C}">
      <text>
        <r>
          <rPr>
            <b/>
            <sz val="9"/>
            <color indexed="81"/>
            <rFont val="Tahoma"/>
            <family val="2"/>
          </rPr>
          <t>YULIED.PENARANDA:</t>
        </r>
        <r>
          <rPr>
            <sz val="9"/>
            <color indexed="81"/>
            <rFont val="Tahoma"/>
            <family val="2"/>
          </rPr>
          <t xml:space="preserve">
Corresponde a la información en firme de cada vigencia fiscal.</t>
        </r>
      </text>
    </comment>
    <comment ref="QLU7" authorId="0" shapeId="0" xr:uid="{1AAF9E30-9A3B-45CF-B831-687DD927904E}">
      <text>
        <r>
          <rPr>
            <b/>
            <sz val="9"/>
            <color indexed="81"/>
            <rFont val="Tahoma"/>
            <family val="2"/>
          </rPr>
          <t>YULIED.PENARANDA:</t>
        </r>
        <r>
          <rPr>
            <sz val="9"/>
            <color indexed="81"/>
            <rFont val="Tahoma"/>
            <family val="2"/>
          </rPr>
          <t xml:space="preserve">
Corresponde a la información en firme de cada vigencia fiscal.</t>
        </r>
      </text>
    </comment>
    <comment ref="QMC7" authorId="0" shapeId="0" xr:uid="{D0CEFEDE-B4B7-47CF-BF1D-E6B4A729B0E6}">
      <text>
        <r>
          <rPr>
            <b/>
            <sz val="9"/>
            <color indexed="81"/>
            <rFont val="Tahoma"/>
            <family val="2"/>
          </rPr>
          <t>YULIED.PENARANDA:</t>
        </r>
        <r>
          <rPr>
            <sz val="9"/>
            <color indexed="81"/>
            <rFont val="Tahoma"/>
            <family val="2"/>
          </rPr>
          <t xml:space="preserve">
Corresponde a la información en firme de cada vigencia fiscal.</t>
        </r>
      </text>
    </comment>
    <comment ref="QMK7" authorId="0" shapeId="0" xr:uid="{BD8DF28F-DD9E-4D9F-8136-1B72392386A4}">
      <text>
        <r>
          <rPr>
            <b/>
            <sz val="9"/>
            <color indexed="81"/>
            <rFont val="Tahoma"/>
            <family val="2"/>
          </rPr>
          <t>YULIED.PENARANDA:</t>
        </r>
        <r>
          <rPr>
            <sz val="9"/>
            <color indexed="81"/>
            <rFont val="Tahoma"/>
            <family val="2"/>
          </rPr>
          <t xml:space="preserve">
Corresponde a la información en firme de cada vigencia fiscal.</t>
        </r>
      </text>
    </comment>
    <comment ref="QMS7" authorId="0" shapeId="0" xr:uid="{13D06FB9-E3FB-4069-AA37-8C8774A3D0E9}">
      <text>
        <r>
          <rPr>
            <b/>
            <sz val="9"/>
            <color indexed="81"/>
            <rFont val="Tahoma"/>
            <family val="2"/>
          </rPr>
          <t>YULIED.PENARANDA:</t>
        </r>
        <r>
          <rPr>
            <sz val="9"/>
            <color indexed="81"/>
            <rFont val="Tahoma"/>
            <family val="2"/>
          </rPr>
          <t xml:space="preserve">
Corresponde a la información en firme de cada vigencia fiscal.</t>
        </r>
      </text>
    </comment>
    <comment ref="QNA7" authorId="0" shapeId="0" xr:uid="{1741BE74-447C-45BC-8D50-02E872648611}">
      <text>
        <r>
          <rPr>
            <b/>
            <sz val="9"/>
            <color indexed="81"/>
            <rFont val="Tahoma"/>
            <family val="2"/>
          </rPr>
          <t>YULIED.PENARANDA:</t>
        </r>
        <r>
          <rPr>
            <sz val="9"/>
            <color indexed="81"/>
            <rFont val="Tahoma"/>
            <family val="2"/>
          </rPr>
          <t xml:space="preserve">
Corresponde a la información en firme de cada vigencia fiscal.</t>
        </r>
      </text>
    </comment>
    <comment ref="QNI7" authorId="0" shapeId="0" xr:uid="{65A812F0-20B5-4AC5-BFEE-DE942CC824CF}">
      <text>
        <r>
          <rPr>
            <b/>
            <sz val="9"/>
            <color indexed="81"/>
            <rFont val="Tahoma"/>
            <family val="2"/>
          </rPr>
          <t>YULIED.PENARANDA:</t>
        </r>
        <r>
          <rPr>
            <sz val="9"/>
            <color indexed="81"/>
            <rFont val="Tahoma"/>
            <family val="2"/>
          </rPr>
          <t xml:space="preserve">
Corresponde a la información en firme de cada vigencia fiscal.</t>
        </r>
      </text>
    </comment>
    <comment ref="QNQ7" authorId="0" shapeId="0" xr:uid="{6DE69622-4A77-4B48-8B5C-FC5AD227F2FC}">
      <text>
        <r>
          <rPr>
            <b/>
            <sz val="9"/>
            <color indexed="81"/>
            <rFont val="Tahoma"/>
            <family val="2"/>
          </rPr>
          <t>YULIED.PENARANDA:</t>
        </r>
        <r>
          <rPr>
            <sz val="9"/>
            <color indexed="81"/>
            <rFont val="Tahoma"/>
            <family val="2"/>
          </rPr>
          <t xml:space="preserve">
Corresponde a la información en firme de cada vigencia fiscal.</t>
        </r>
      </text>
    </comment>
    <comment ref="QNY7" authorId="0" shapeId="0" xr:uid="{E6904663-C7A4-4A88-8C5E-10B34E80DE1C}">
      <text>
        <r>
          <rPr>
            <b/>
            <sz val="9"/>
            <color indexed="81"/>
            <rFont val="Tahoma"/>
            <family val="2"/>
          </rPr>
          <t>YULIED.PENARANDA:</t>
        </r>
        <r>
          <rPr>
            <sz val="9"/>
            <color indexed="81"/>
            <rFont val="Tahoma"/>
            <family val="2"/>
          </rPr>
          <t xml:space="preserve">
Corresponde a la información en firme de cada vigencia fiscal.</t>
        </r>
      </text>
    </comment>
    <comment ref="QOG7" authorId="0" shapeId="0" xr:uid="{95E38007-05B7-4C68-AB4B-5614149018BF}">
      <text>
        <r>
          <rPr>
            <b/>
            <sz val="9"/>
            <color indexed="81"/>
            <rFont val="Tahoma"/>
            <family val="2"/>
          </rPr>
          <t>YULIED.PENARANDA:</t>
        </r>
        <r>
          <rPr>
            <sz val="9"/>
            <color indexed="81"/>
            <rFont val="Tahoma"/>
            <family val="2"/>
          </rPr>
          <t xml:space="preserve">
Corresponde a la información en firme de cada vigencia fiscal.</t>
        </r>
      </text>
    </comment>
    <comment ref="QOO7" authorId="0" shapeId="0" xr:uid="{64242B9A-F320-40A9-ACEC-2C3A5C16B7EA}">
      <text>
        <r>
          <rPr>
            <b/>
            <sz val="9"/>
            <color indexed="81"/>
            <rFont val="Tahoma"/>
            <family val="2"/>
          </rPr>
          <t>YULIED.PENARANDA:</t>
        </r>
        <r>
          <rPr>
            <sz val="9"/>
            <color indexed="81"/>
            <rFont val="Tahoma"/>
            <family val="2"/>
          </rPr>
          <t xml:space="preserve">
Corresponde a la información en firme de cada vigencia fiscal.</t>
        </r>
      </text>
    </comment>
    <comment ref="QOW7" authorId="0" shapeId="0" xr:uid="{16DDD77B-2859-4971-873B-953DC89C455E}">
      <text>
        <r>
          <rPr>
            <b/>
            <sz val="9"/>
            <color indexed="81"/>
            <rFont val="Tahoma"/>
            <family val="2"/>
          </rPr>
          <t>YULIED.PENARANDA:</t>
        </r>
        <r>
          <rPr>
            <sz val="9"/>
            <color indexed="81"/>
            <rFont val="Tahoma"/>
            <family val="2"/>
          </rPr>
          <t xml:space="preserve">
Corresponde a la información en firme de cada vigencia fiscal.</t>
        </r>
      </text>
    </comment>
    <comment ref="QPE7" authorId="0" shapeId="0" xr:uid="{7CC405C7-32DF-444B-A5FE-1E8185ABF8FC}">
      <text>
        <r>
          <rPr>
            <b/>
            <sz val="9"/>
            <color indexed="81"/>
            <rFont val="Tahoma"/>
            <family val="2"/>
          </rPr>
          <t>YULIED.PENARANDA:</t>
        </r>
        <r>
          <rPr>
            <sz val="9"/>
            <color indexed="81"/>
            <rFont val="Tahoma"/>
            <family val="2"/>
          </rPr>
          <t xml:space="preserve">
Corresponde a la información en firme de cada vigencia fiscal.</t>
        </r>
      </text>
    </comment>
    <comment ref="QPM7" authorId="0" shapeId="0" xr:uid="{56DEC4E7-0D4D-497F-B89A-75BA714D23DC}">
      <text>
        <r>
          <rPr>
            <b/>
            <sz val="9"/>
            <color indexed="81"/>
            <rFont val="Tahoma"/>
            <family val="2"/>
          </rPr>
          <t>YULIED.PENARANDA:</t>
        </r>
        <r>
          <rPr>
            <sz val="9"/>
            <color indexed="81"/>
            <rFont val="Tahoma"/>
            <family val="2"/>
          </rPr>
          <t xml:space="preserve">
Corresponde a la información en firme de cada vigencia fiscal.</t>
        </r>
      </text>
    </comment>
    <comment ref="QPU7" authorId="0" shapeId="0" xr:uid="{6B5CEBD2-BA8E-46BA-B4F0-68640846B7B7}">
      <text>
        <r>
          <rPr>
            <b/>
            <sz val="9"/>
            <color indexed="81"/>
            <rFont val="Tahoma"/>
            <family val="2"/>
          </rPr>
          <t>YULIED.PENARANDA:</t>
        </r>
        <r>
          <rPr>
            <sz val="9"/>
            <color indexed="81"/>
            <rFont val="Tahoma"/>
            <family val="2"/>
          </rPr>
          <t xml:space="preserve">
Corresponde a la información en firme de cada vigencia fiscal.</t>
        </r>
      </text>
    </comment>
    <comment ref="QQC7" authorId="0" shapeId="0" xr:uid="{1A408D72-2425-4424-A9D7-D84D3ABB9EF6}">
      <text>
        <r>
          <rPr>
            <b/>
            <sz val="9"/>
            <color indexed="81"/>
            <rFont val="Tahoma"/>
            <family val="2"/>
          </rPr>
          <t>YULIED.PENARANDA:</t>
        </r>
        <r>
          <rPr>
            <sz val="9"/>
            <color indexed="81"/>
            <rFont val="Tahoma"/>
            <family val="2"/>
          </rPr>
          <t xml:space="preserve">
Corresponde a la información en firme de cada vigencia fiscal.</t>
        </r>
      </text>
    </comment>
    <comment ref="QQK7" authorId="0" shapeId="0" xr:uid="{332777B3-6D96-45EB-9943-D51A3A94A221}">
      <text>
        <r>
          <rPr>
            <b/>
            <sz val="9"/>
            <color indexed="81"/>
            <rFont val="Tahoma"/>
            <family val="2"/>
          </rPr>
          <t>YULIED.PENARANDA:</t>
        </r>
        <r>
          <rPr>
            <sz val="9"/>
            <color indexed="81"/>
            <rFont val="Tahoma"/>
            <family val="2"/>
          </rPr>
          <t xml:space="preserve">
Corresponde a la información en firme de cada vigencia fiscal.</t>
        </r>
      </text>
    </comment>
    <comment ref="QQS7" authorId="0" shapeId="0" xr:uid="{C15BA572-E3CB-403E-9C62-FF93D9D19DEB}">
      <text>
        <r>
          <rPr>
            <b/>
            <sz val="9"/>
            <color indexed="81"/>
            <rFont val="Tahoma"/>
            <family val="2"/>
          </rPr>
          <t>YULIED.PENARANDA:</t>
        </r>
        <r>
          <rPr>
            <sz val="9"/>
            <color indexed="81"/>
            <rFont val="Tahoma"/>
            <family val="2"/>
          </rPr>
          <t xml:space="preserve">
Corresponde a la información en firme de cada vigencia fiscal.</t>
        </r>
      </text>
    </comment>
    <comment ref="QRA7" authorId="0" shapeId="0" xr:uid="{B7F1AA54-9279-4477-8D3E-2E1A4D2AC0CC}">
      <text>
        <r>
          <rPr>
            <b/>
            <sz val="9"/>
            <color indexed="81"/>
            <rFont val="Tahoma"/>
            <family val="2"/>
          </rPr>
          <t>YULIED.PENARANDA:</t>
        </r>
        <r>
          <rPr>
            <sz val="9"/>
            <color indexed="81"/>
            <rFont val="Tahoma"/>
            <family val="2"/>
          </rPr>
          <t xml:space="preserve">
Corresponde a la información en firme de cada vigencia fiscal.</t>
        </r>
      </text>
    </comment>
    <comment ref="QRI7" authorId="0" shapeId="0" xr:uid="{00ADD3D8-19C3-473E-A9FB-4A49A8B6819D}">
      <text>
        <r>
          <rPr>
            <b/>
            <sz val="9"/>
            <color indexed="81"/>
            <rFont val="Tahoma"/>
            <family val="2"/>
          </rPr>
          <t>YULIED.PENARANDA:</t>
        </r>
        <r>
          <rPr>
            <sz val="9"/>
            <color indexed="81"/>
            <rFont val="Tahoma"/>
            <family val="2"/>
          </rPr>
          <t xml:space="preserve">
Corresponde a la información en firme de cada vigencia fiscal.</t>
        </r>
      </text>
    </comment>
    <comment ref="QRQ7" authorId="0" shapeId="0" xr:uid="{F8A65B42-C610-40CD-8267-B717FB287792}">
      <text>
        <r>
          <rPr>
            <b/>
            <sz val="9"/>
            <color indexed="81"/>
            <rFont val="Tahoma"/>
            <family val="2"/>
          </rPr>
          <t>YULIED.PENARANDA:</t>
        </r>
        <r>
          <rPr>
            <sz val="9"/>
            <color indexed="81"/>
            <rFont val="Tahoma"/>
            <family val="2"/>
          </rPr>
          <t xml:space="preserve">
Corresponde a la información en firme de cada vigencia fiscal.</t>
        </r>
      </text>
    </comment>
    <comment ref="QRY7" authorId="0" shapeId="0" xr:uid="{2CAAB543-1EB2-47DA-9E09-DFA966AAA2E4}">
      <text>
        <r>
          <rPr>
            <b/>
            <sz val="9"/>
            <color indexed="81"/>
            <rFont val="Tahoma"/>
            <family val="2"/>
          </rPr>
          <t>YULIED.PENARANDA:</t>
        </r>
        <r>
          <rPr>
            <sz val="9"/>
            <color indexed="81"/>
            <rFont val="Tahoma"/>
            <family val="2"/>
          </rPr>
          <t xml:space="preserve">
Corresponde a la información en firme de cada vigencia fiscal.</t>
        </r>
      </text>
    </comment>
    <comment ref="QSG7" authorId="0" shapeId="0" xr:uid="{1D563661-DF44-42D1-8433-2AC05919FA68}">
      <text>
        <r>
          <rPr>
            <b/>
            <sz val="9"/>
            <color indexed="81"/>
            <rFont val="Tahoma"/>
            <family val="2"/>
          </rPr>
          <t>YULIED.PENARANDA:</t>
        </r>
        <r>
          <rPr>
            <sz val="9"/>
            <color indexed="81"/>
            <rFont val="Tahoma"/>
            <family val="2"/>
          </rPr>
          <t xml:space="preserve">
Corresponde a la información en firme de cada vigencia fiscal.</t>
        </r>
      </text>
    </comment>
    <comment ref="QSO7" authorId="0" shapeId="0" xr:uid="{2FD33C51-213A-42A7-A975-1E9666043EAA}">
      <text>
        <r>
          <rPr>
            <b/>
            <sz val="9"/>
            <color indexed="81"/>
            <rFont val="Tahoma"/>
            <family val="2"/>
          </rPr>
          <t>YULIED.PENARANDA:</t>
        </r>
        <r>
          <rPr>
            <sz val="9"/>
            <color indexed="81"/>
            <rFont val="Tahoma"/>
            <family val="2"/>
          </rPr>
          <t xml:space="preserve">
Corresponde a la información en firme de cada vigencia fiscal.</t>
        </r>
      </text>
    </comment>
    <comment ref="QSW7" authorId="0" shapeId="0" xr:uid="{96CCDC30-80A8-4993-8BF0-DD21D8182920}">
      <text>
        <r>
          <rPr>
            <b/>
            <sz val="9"/>
            <color indexed="81"/>
            <rFont val="Tahoma"/>
            <family val="2"/>
          </rPr>
          <t>YULIED.PENARANDA:</t>
        </r>
        <r>
          <rPr>
            <sz val="9"/>
            <color indexed="81"/>
            <rFont val="Tahoma"/>
            <family val="2"/>
          </rPr>
          <t xml:space="preserve">
Corresponde a la información en firme de cada vigencia fiscal.</t>
        </r>
      </text>
    </comment>
    <comment ref="QTE7" authorId="0" shapeId="0" xr:uid="{557DC6D0-D3CD-4E0F-9BF9-0089140E5EE6}">
      <text>
        <r>
          <rPr>
            <b/>
            <sz val="9"/>
            <color indexed="81"/>
            <rFont val="Tahoma"/>
            <family val="2"/>
          </rPr>
          <t>YULIED.PENARANDA:</t>
        </r>
        <r>
          <rPr>
            <sz val="9"/>
            <color indexed="81"/>
            <rFont val="Tahoma"/>
            <family val="2"/>
          </rPr>
          <t xml:space="preserve">
Corresponde a la información en firme de cada vigencia fiscal.</t>
        </r>
      </text>
    </comment>
    <comment ref="QTM7" authorId="0" shapeId="0" xr:uid="{1203B5F6-E44D-477C-8BAD-F3730CD501D9}">
      <text>
        <r>
          <rPr>
            <b/>
            <sz val="9"/>
            <color indexed="81"/>
            <rFont val="Tahoma"/>
            <family val="2"/>
          </rPr>
          <t>YULIED.PENARANDA:</t>
        </r>
        <r>
          <rPr>
            <sz val="9"/>
            <color indexed="81"/>
            <rFont val="Tahoma"/>
            <family val="2"/>
          </rPr>
          <t xml:space="preserve">
Corresponde a la información en firme de cada vigencia fiscal.</t>
        </r>
      </text>
    </comment>
    <comment ref="QTU7" authorId="0" shapeId="0" xr:uid="{21875EE3-255F-47ED-AEEE-D093F3D124E9}">
      <text>
        <r>
          <rPr>
            <b/>
            <sz val="9"/>
            <color indexed="81"/>
            <rFont val="Tahoma"/>
            <family val="2"/>
          </rPr>
          <t>YULIED.PENARANDA:</t>
        </r>
        <r>
          <rPr>
            <sz val="9"/>
            <color indexed="81"/>
            <rFont val="Tahoma"/>
            <family val="2"/>
          </rPr>
          <t xml:space="preserve">
Corresponde a la información en firme de cada vigencia fiscal.</t>
        </r>
      </text>
    </comment>
    <comment ref="QUC7" authorId="0" shapeId="0" xr:uid="{EE333747-66CE-48F8-8313-BADDE67951CB}">
      <text>
        <r>
          <rPr>
            <b/>
            <sz val="9"/>
            <color indexed="81"/>
            <rFont val="Tahoma"/>
            <family val="2"/>
          </rPr>
          <t>YULIED.PENARANDA:</t>
        </r>
        <r>
          <rPr>
            <sz val="9"/>
            <color indexed="81"/>
            <rFont val="Tahoma"/>
            <family val="2"/>
          </rPr>
          <t xml:space="preserve">
Corresponde a la información en firme de cada vigencia fiscal.</t>
        </r>
      </text>
    </comment>
    <comment ref="QUK7" authorId="0" shapeId="0" xr:uid="{61F291E3-89A7-40C1-AC68-93505D0FC441}">
      <text>
        <r>
          <rPr>
            <b/>
            <sz val="9"/>
            <color indexed="81"/>
            <rFont val="Tahoma"/>
            <family val="2"/>
          </rPr>
          <t>YULIED.PENARANDA:</t>
        </r>
        <r>
          <rPr>
            <sz val="9"/>
            <color indexed="81"/>
            <rFont val="Tahoma"/>
            <family val="2"/>
          </rPr>
          <t xml:space="preserve">
Corresponde a la información en firme de cada vigencia fiscal.</t>
        </r>
      </text>
    </comment>
    <comment ref="QUS7" authorId="0" shapeId="0" xr:uid="{0688AB83-DA2B-4F6D-AA1C-E487C9E2BDA3}">
      <text>
        <r>
          <rPr>
            <b/>
            <sz val="9"/>
            <color indexed="81"/>
            <rFont val="Tahoma"/>
            <family val="2"/>
          </rPr>
          <t>YULIED.PENARANDA:</t>
        </r>
        <r>
          <rPr>
            <sz val="9"/>
            <color indexed="81"/>
            <rFont val="Tahoma"/>
            <family val="2"/>
          </rPr>
          <t xml:space="preserve">
Corresponde a la información en firme de cada vigencia fiscal.</t>
        </r>
      </text>
    </comment>
    <comment ref="QVA7" authorId="0" shapeId="0" xr:uid="{1A0DEFFA-E75F-4634-B6FB-E29EFA5E46AA}">
      <text>
        <r>
          <rPr>
            <b/>
            <sz val="9"/>
            <color indexed="81"/>
            <rFont val="Tahoma"/>
            <family val="2"/>
          </rPr>
          <t>YULIED.PENARANDA:</t>
        </r>
        <r>
          <rPr>
            <sz val="9"/>
            <color indexed="81"/>
            <rFont val="Tahoma"/>
            <family val="2"/>
          </rPr>
          <t xml:space="preserve">
Corresponde a la información en firme de cada vigencia fiscal.</t>
        </r>
      </text>
    </comment>
    <comment ref="QVI7" authorId="0" shapeId="0" xr:uid="{4C012DEC-0C32-4B29-9509-513B1055ADF2}">
      <text>
        <r>
          <rPr>
            <b/>
            <sz val="9"/>
            <color indexed="81"/>
            <rFont val="Tahoma"/>
            <family val="2"/>
          </rPr>
          <t>YULIED.PENARANDA:</t>
        </r>
        <r>
          <rPr>
            <sz val="9"/>
            <color indexed="81"/>
            <rFont val="Tahoma"/>
            <family val="2"/>
          </rPr>
          <t xml:space="preserve">
Corresponde a la información en firme de cada vigencia fiscal.</t>
        </r>
      </text>
    </comment>
    <comment ref="QVQ7" authorId="0" shapeId="0" xr:uid="{9B3E3E5F-FE0C-4DD1-8B27-8628ECA2C334}">
      <text>
        <r>
          <rPr>
            <b/>
            <sz val="9"/>
            <color indexed="81"/>
            <rFont val="Tahoma"/>
            <family val="2"/>
          </rPr>
          <t>YULIED.PENARANDA:</t>
        </r>
        <r>
          <rPr>
            <sz val="9"/>
            <color indexed="81"/>
            <rFont val="Tahoma"/>
            <family val="2"/>
          </rPr>
          <t xml:space="preserve">
Corresponde a la información en firme de cada vigencia fiscal.</t>
        </r>
      </text>
    </comment>
    <comment ref="QVY7" authorId="0" shapeId="0" xr:uid="{EB6B3400-1E79-439F-86D5-756D37A4CF04}">
      <text>
        <r>
          <rPr>
            <b/>
            <sz val="9"/>
            <color indexed="81"/>
            <rFont val="Tahoma"/>
            <family val="2"/>
          </rPr>
          <t>YULIED.PENARANDA:</t>
        </r>
        <r>
          <rPr>
            <sz val="9"/>
            <color indexed="81"/>
            <rFont val="Tahoma"/>
            <family val="2"/>
          </rPr>
          <t xml:space="preserve">
Corresponde a la información en firme de cada vigencia fiscal.</t>
        </r>
      </text>
    </comment>
    <comment ref="QWG7" authorId="0" shapeId="0" xr:uid="{A0EE2D73-1607-476D-A02E-B7741487EC6B}">
      <text>
        <r>
          <rPr>
            <b/>
            <sz val="9"/>
            <color indexed="81"/>
            <rFont val="Tahoma"/>
            <family val="2"/>
          </rPr>
          <t>YULIED.PENARANDA:</t>
        </r>
        <r>
          <rPr>
            <sz val="9"/>
            <color indexed="81"/>
            <rFont val="Tahoma"/>
            <family val="2"/>
          </rPr>
          <t xml:space="preserve">
Corresponde a la información en firme de cada vigencia fiscal.</t>
        </r>
      </text>
    </comment>
    <comment ref="QWO7" authorId="0" shapeId="0" xr:uid="{14FA2BBA-D53E-4981-BA99-AE0EBEA7FEA9}">
      <text>
        <r>
          <rPr>
            <b/>
            <sz val="9"/>
            <color indexed="81"/>
            <rFont val="Tahoma"/>
            <family val="2"/>
          </rPr>
          <t>YULIED.PENARANDA:</t>
        </r>
        <r>
          <rPr>
            <sz val="9"/>
            <color indexed="81"/>
            <rFont val="Tahoma"/>
            <family val="2"/>
          </rPr>
          <t xml:space="preserve">
Corresponde a la información en firme de cada vigencia fiscal.</t>
        </r>
      </text>
    </comment>
    <comment ref="QWW7" authorId="0" shapeId="0" xr:uid="{E07D1750-C688-4A9C-BC15-3B74D22B4AE3}">
      <text>
        <r>
          <rPr>
            <b/>
            <sz val="9"/>
            <color indexed="81"/>
            <rFont val="Tahoma"/>
            <family val="2"/>
          </rPr>
          <t>YULIED.PENARANDA:</t>
        </r>
        <r>
          <rPr>
            <sz val="9"/>
            <color indexed="81"/>
            <rFont val="Tahoma"/>
            <family val="2"/>
          </rPr>
          <t xml:space="preserve">
Corresponde a la información en firme de cada vigencia fiscal.</t>
        </r>
      </text>
    </comment>
    <comment ref="QXE7" authorId="0" shapeId="0" xr:uid="{487D5D49-1749-498E-877F-ECD179A8E7D4}">
      <text>
        <r>
          <rPr>
            <b/>
            <sz val="9"/>
            <color indexed="81"/>
            <rFont val="Tahoma"/>
            <family val="2"/>
          </rPr>
          <t>YULIED.PENARANDA:</t>
        </r>
        <r>
          <rPr>
            <sz val="9"/>
            <color indexed="81"/>
            <rFont val="Tahoma"/>
            <family val="2"/>
          </rPr>
          <t xml:space="preserve">
Corresponde a la información en firme de cada vigencia fiscal.</t>
        </r>
      </text>
    </comment>
    <comment ref="QXM7" authorId="0" shapeId="0" xr:uid="{D976E31F-3811-4209-BEC3-FE40901D1C2A}">
      <text>
        <r>
          <rPr>
            <b/>
            <sz val="9"/>
            <color indexed="81"/>
            <rFont val="Tahoma"/>
            <family val="2"/>
          </rPr>
          <t>YULIED.PENARANDA:</t>
        </r>
        <r>
          <rPr>
            <sz val="9"/>
            <color indexed="81"/>
            <rFont val="Tahoma"/>
            <family val="2"/>
          </rPr>
          <t xml:space="preserve">
Corresponde a la información en firme de cada vigencia fiscal.</t>
        </r>
      </text>
    </comment>
    <comment ref="QXU7" authorId="0" shapeId="0" xr:uid="{FF453D6C-DC3C-4B65-A508-781503C15C20}">
      <text>
        <r>
          <rPr>
            <b/>
            <sz val="9"/>
            <color indexed="81"/>
            <rFont val="Tahoma"/>
            <family val="2"/>
          </rPr>
          <t>YULIED.PENARANDA:</t>
        </r>
        <r>
          <rPr>
            <sz val="9"/>
            <color indexed="81"/>
            <rFont val="Tahoma"/>
            <family val="2"/>
          </rPr>
          <t xml:space="preserve">
Corresponde a la información en firme de cada vigencia fiscal.</t>
        </r>
      </text>
    </comment>
    <comment ref="QYC7" authorId="0" shapeId="0" xr:uid="{85C4BB43-2941-42BF-9A2A-27C3F083F1D9}">
      <text>
        <r>
          <rPr>
            <b/>
            <sz val="9"/>
            <color indexed="81"/>
            <rFont val="Tahoma"/>
            <family val="2"/>
          </rPr>
          <t>YULIED.PENARANDA:</t>
        </r>
        <r>
          <rPr>
            <sz val="9"/>
            <color indexed="81"/>
            <rFont val="Tahoma"/>
            <family val="2"/>
          </rPr>
          <t xml:space="preserve">
Corresponde a la información en firme de cada vigencia fiscal.</t>
        </r>
      </text>
    </comment>
    <comment ref="QYK7" authorId="0" shapeId="0" xr:uid="{BC923DC2-9AE4-4B04-BFAB-5F03B7E7D183}">
      <text>
        <r>
          <rPr>
            <b/>
            <sz val="9"/>
            <color indexed="81"/>
            <rFont val="Tahoma"/>
            <family val="2"/>
          </rPr>
          <t>YULIED.PENARANDA:</t>
        </r>
        <r>
          <rPr>
            <sz val="9"/>
            <color indexed="81"/>
            <rFont val="Tahoma"/>
            <family val="2"/>
          </rPr>
          <t xml:space="preserve">
Corresponde a la información en firme de cada vigencia fiscal.</t>
        </r>
      </text>
    </comment>
    <comment ref="QYS7" authorId="0" shapeId="0" xr:uid="{60AC4DF3-E0F0-444E-89AE-3DF78B046248}">
      <text>
        <r>
          <rPr>
            <b/>
            <sz val="9"/>
            <color indexed="81"/>
            <rFont val="Tahoma"/>
            <family val="2"/>
          </rPr>
          <t>YULIED.PENARANDA:</t>
        </r>
        <r>
          <rPr>
            <sz val="9"/>
            <color indexed="81"/>
            <rFont val="Tahoma"/>
            <family val="2"/>
          </rPr>
          <t xml:space="preserve">
Corresponde a la información en firme de cada vigencia fiscal.</t>
        </r>
      </text>
    </comment>
    <comment ref="QZA7" authorId="0" shapeId="0" xr:uid="{8D60024E-33BC-457B-B301-D7B90F54E36F}">
      <text>
        <r>
          <rPr>
            <b/>
            <sz val="9"/>
            <color indexed="81"/>
            <rFont val="Tahoma"/>
            <family val="2"/>
          </rPr>
          <t>YULIED.PENARANDA:</t>
        </r>
        <r>
          <rPr>
            <sz val="9"/>
            <color indexed="81"/>
            <rFont val="Tahoma"/>
            <family val="2"/>
          </rPr>
          <t xml:space="preserve">
Corresponde a la información en firme de cada vigencia fiscal.</t>
        </r>
      </text>
    </comment>
    <comment ref="QZI7" authorId="0" shapeId="0" xr:uid="{7CCE4374-737B-4424-A401-DE276CD472C1}">
      <text>
        <r>
          <rPr>
            <b/>
            <sz val="9"/>
            <color indexed="81"/>
            <rFont val="Tahoma"/>
            <family val="2"/>
          </rPr>
          <t>YULIED.PENARANDA:</t>
        </r>
        <r>
          <rPr>
            <sz val="9"/>
            <color indexed="81"/>
            <rFont val="Tahoma"/>
            <family val="2"/>
          </rPr>
          <t xml:space="preserve">
Corresponde a la información en firme de cada vigencia fiscal.</t>
        </r>
      </text>
    </comment>
    <comment ref="QZQ7" authorId="0" shapeId="0" xr:uid="{4B04DD08-13F6-434F-926B-BDE800B7FCE2}">
      <text>
        <r>
          <rPr>
            <b/>
            <sz val="9"/>
            <color indexed="81"/>
            <rFont val="Tahoma"/>
            <family val="2"/>
          </rPr>
          <t>YULIED.PENARANDA:</t>
        </r>
        <r>
          <rPr>
            <sz val="9"/>
            <color indexed="81"/>
            <rFont val="Tahoma"/>
            <family val="2"/>
          </rPr>
          <t xml:space="preserve">
Corresponde a la información en firme de cada vigencia fiscal.</t>
        </r>
      </text>
    </comment>
    <comment ref="QZY7" authorId="0" shapeId="0" xr:uid="{FF39AB61-6819-4F70-BBC0-E8AF632A9002}">
      <text>
        <r>
          <rPr>
            <b/>
            <sz val="9"/>
            <color indexed="81"/>
            <rFont val="Tahoma"/>
            <family val="2"/>
          </rPr>
          <t>YULIED.PENARANDA:</t>
        </r>
        <r>
          <rPr>
            <sz val="9"/>
            <color indexed="81"/>
            <rFont val="Tahoma"/>
            <family val="2"/>
          </rPr>
          <t xml:space="preserve">
Corresponde a la información en firme de cada vigencia fiscal.</t>
        </r>
      </text>
    </comment>
    <comment ref="RAG7" authorId="0" shapeId="0" xr:uid="{4F8C8708-A95E-4062-9CD5-D36DA9BAE629}">
      <text>
        <r>
          <rPr>
            <b/>
            <sz val="9"/>
            <color indexed="81"/>
            <rFont val="Tahoma"/>
            <family val="2"/>
          </rPr>
          <t>YULIED.PENARANDA:</t>
        </r>
        <r>
          <rPr>
            <sz val="9"/>
            <color indexed="81"/>
            <rFont val="Tahoma"/>
            <family val="2"/>
          </rPr>
          <t xml:space="preserve">
Corresponde a la información en firme de cada vigencia fiscal.</t>
        </r>
      </text>
    </comment>
    <comment ref="RAO7" authorId="0" shapeId="0" xr:uid="{7EED6924-0327-45E0-B8F8-C1CB6D217605}">
      <text>
        <r>
          <rPr>
            <b/>
            <sz val="9"/>
            <color indexed="81"/>
            <rFont val="Tahoma"/>
            <family val="2"/>
          </rPr>
          <t>YULIED.PENARANDA:</t>
        </r>
        <r>
          <rPr>
            <sz val="9"/>
            <color indexed="81"/>
            <rFont val="Tahoma"/>
            <family val="2"/>
          </rPr>
          <t xml:space="preserve">
Corresponde a la información en firme de cada vigencia fiscal.</t>
        </r>
      </text>
    </comment>
    <comment ref="RAW7" authorId="0" shapeId="0" xr:uid="{5754CAC4-FADA-42DC-99D7-0DFEAB3D7DAC}">
      <text>
        <r>
          <rPr>
            <b/>
            <sz val="9"/>
            <color indexed="81"/>
            <rFont val="Tahoma"/>
            <family val="2"/>
          </rPr>
          <t>YULIED.PENARANDA:</t>
        </r>
        <r>
          <rPr>
            <sz val="9"/>
            <color indexed="81"/>
            <rFont val="Tahoma"/>
            <family val="2"/>
          </rPr>
          <t xml:space="preserve">
Corresponde a la información en firme de cada vigencia fiscal.</t>
        </r>
      </text>
    </comment>
    <comment ref="RBE7" authorId="0" shapeId="0" xr:uid="{88544A5A-1F75-4B37-9E31-B36922BDABFD}">
      <text>
        <r>
          <rPr>
            <b/>
            <sz val="9"/>
            <color indexed="81"/>
            <rFont val="Tahoma"/>
            <family val="2"/>
          </rPr>
          <t>YULIED.PENARANDA:</t>
        </r>
        <r>
          <rPr>
            <sz val="9"/>
            <color indexed="81"/>
            <rFont val="Tahoma"/>
            <family val="2"/>
          </rPr>
          <t xml:space="preserve">
Corresponde a la información en firme de cada vigencia fiscal.</t>
        </r>
      </text>
    </comment>
    <comment ref="RBM7" authorId="0" shapeId="0" xr:uid="{6ED278B8-4019-4CD2-8410-9291C576B347}">
      <text>
        <r>
          <rPr>
            <b/>
            <sz val="9"/>
            <color indexed="81"/>
            <rFont val="Tahoma"/>
            <family val="2"/>
          </rPr>
          <t>YULIED.PENARANDA:</t>
        </r>
        <r>
          <rPr>
            <sz val="9"/>
            <color indexed="81"/>
            <rFont val="Tahoma"/>
            <family val="2"/>
          </rPr>
          <t xml:space="preserve">
Corresponde a la información en firme de cada vigencia fiscal.</t>
        </r>
      </text>
    </comment>
    <comment ref="RBU7" authorId="0" shapeId="0" xr:uid="{1C01C97E-37DE-4BD9-B11D-3538800606AD}">
      <text>
        <r>
          <rPr>
            <b/>
            <sz val="9"/>
            <color indexed="81"/>
            <rFont val="Tahoma"/>
            <family val="2"/>
          </rPr>
          <t>YULIED.PENARANDA:</t>
        </r>
        <r>
          <rPr>
            <sz val="9"/>
            <color indexed="81"/>
            <rFont val="Tahoma"/>
            <family val="2"/>
          </rPr>
          <t xml:space="preserve">
Corresponde a la información en firme de cada vigencia fiscal.</t>
        </r>
      </text>
    </comment>
    <comment ref="RCC7" authorId="0" shapeId="0" xr:uid="{0BA62F26-30E8-4E92-9242-8BC3EAEB2E4B}">
      <text>
        <r>
          <rPr>
            <b/>
            <sz val="9"/>
            <color indexed="81"/>
            <rFont val="Tahoma"/>
            <family val="2"/>
          </rPr>
          <t>YULIED.PENARANDA:</t>
        </r>
        <r>
          <rPr>
            <sz val="9"/>
            <color indexed="81"/>
            <rFont val="Tahoma"/>
            <family val="2"/>
          </rPr>
          <t xml:space="preserve">
Corresponde a la información en firme de cada vigencia fiscal.</t>
        </r>
      </text>
    </comment>
    <comment ref="RCK7" authorId="0" shapeId="0" xr:uid="{36A10CE1-3CC8-4C83-8D18-08360D98E533}">
      <text>
        <r>
          <rPr>
            <b/>
            <sz val="9"/>
            <color indexed="81"/>
            <rFont val="Tahoma"/>
            <family val="2"/>
          </rPr>
          <t>YULIED.PENARANDA:</t>
        </r>
        <r>
          <rPr>
            <sz val="9"/>
            <color indexed="81"/>
            <rFont val="Tahoma"/>
            <family val="2"/>
          </rPr>
          <t xml:space="preserve">
Corresponde a la información en firme de cada vigencia fiscal.</t>
        </r>
      </text>
    </comment>
    <comment ref="RCS7" authorId="0" shapeId="0" xr:uid="{BB89EBA9-7935-4D88-AA87-71897E654BD1}">
      <text>
        <r>
          <rPr>
            <b/>
            <sz val="9"/>
            <color indexed="81"/>
            <rFont val="Tahoma"/>
            <family val="2"/>
          </rPr>
          <t>YULIED.PENARANDA:</t>
        </r>
        <r>
          <rPr>
            <sz val="9"/>
            <color indexed="81"/>
            <rFont val="Tahoma"/>
            <family val="2"/>
          </rPr>
          <t xml:space="preserve">
Corresponde a la información en firme de cada vigencia fiscal.</t>
        </r>
      </text>
    </comment>
    <comment ref="RDA7" authorId="0" shapeId="0" xr:uid="{DB42E2A8-FA37-41BB-8223-D9A250DD1C2B}">
      <text>
        <r>
          <rPr>
            <b/>
            <sz val="9"/>
            <color indexed="81"/>
            <rFont val="Tahoma"/>
            <family val="2"/>
          </rPr>
          <t>YULIED.PENARANDA:</t>
        </r>
        <r>
          <rPr>
            <sz val="9"/>
            <color indexed="81"/>
            <rFont val="Tahoma"/>
            <family val="2"/>
          </rPr>
          <t xml:space="preserve">
Corresponde a la información en firme de cada vigencia fiscal.</t>
        </r>
      </text>
    </comment>
    <comment ref="RDI7" authorId="0" shapeId="0" xr:uid="{D13F3CEF-7BC1-4B50-9C6A-61010FD1F382}">
      <text>
        <r>
          <rPr>
            <b/>
            <sz val="9"/>
            <color indexed="81"/>
            <rFont val="Tahoma"/>
            <family val="2"/>
          </rPr>
          <t>YULIED.PENARANDA:</t>
        </r>
        <r>
          <rPr>
            <sz val="9"/>
            <color indexed="81"/>
            <rFont val="Tahoma"/>
            <family val="2"/>
          </rPr>
          <t xml:space="preserve">
Corresponde a la información en firme de cada vigencia fiscal.</t>
        </r>
      </text>
    </comment>
    <comment ref="RDQ7" authorId="0" shapeId="0" xr:uid="{94E3264D-C6EA-4B7B-AE59-540C632980F7}">
      <text>
        <r>
          <rPr>
            <b/>
            <sz val="9"/>
            <color indexed="81"/>
            <rFont val="Tahoma"/>
            <family val="2"/>
          </rPr>
          <t>YULIED.PENARANDA:</t>
        </r>
        <r>
          <rPr>
            <sz val="9"/>
            <color indexed="81"/>
            <rFont val="Tahoma"/>
            <family val="2"/>
          </rPr>
          <t xml:space="preserve">
Corresponde a la información en firme de cada vigencia fiscal.</t>
        </r>
      </text>
    </comment>
    <comment ref="RDY7" authorId="0" shapeId="0" xr:uid="{AB4E0031-5B9C-4E6B-8071-D30C4B9045E8}">
      <text>
        <r>
          <rPr>
            <b/>
            <sz val="9"/>
            <color indexed="81"/>
            <rFont val="Tahoma"/>
            <family val="2"/>
          </rPr>
          <t>YULIED.PENARANDA:</t>
        </r>
        <r>
          <rPr>
            <sz val="9"/>
            <color indexed="81"/>
            <rFont val="Tahoma"/>
            <family val="2"/>
          </rPr>
          <t xml:space="preserve">
Corresponde a la información en firme de cada vigencia fiscal.</t>
        </r>
      </text>
    </comment>
    <comment ref="REG7" authorId="0" shapeId="0" xr:uid="{C619947C-C08D-40FA-BBAE-7ABD74D9D5D5}">
      <text>
        <r>
          <rPr>
            <b/>
            <sz val="9"/>
            <color indexed="81"/>
            <rFont val="Tahoma"/>
            <family val="2"/>
          </rPr>
          <t>YULIED.PENARANDA:</t>
        </r>
        <r>
          <rPr>
            <sz val="9"/>
            <color indexed="81"/>
            <rFont val="Tahoma"/>
            <family val="2"/>
          </rPr>
          <t xml:space="preserve">
Corresponde a la información en firme de cada vigencia fiscal.</t>
        </r>
      </text>
    </comment>
    <comment ref="REO7" authorId="0" shapeId="0" xr:uid="{C2A0F6C9-C57F-491B-B550-C206AE2A9BA0}">
      <text>
        <r>
          <rPr>
            <b/>
            <sz val="9"/>
            <color indexed="81"/>
            <rFont val="Tahoma"/>
            <family val="2"/>
          </rPr>
          <t>YULIED.PENARANDA:</t>
        </r>
        <r>
          <rPr>
            <sz val="9"/>
            <color indexed="81"/>
            <rFont val="Tahoma"/>
            <family val="2"/>
          </rPr>
          <t xml:space="preserve">
Corresponde a la información en firme de cada vigencia fiscal.</t>
        </r>
      </text>
    </comment>
    <comment ref="REW7" authorId="0" shapeId="0" xr:uid="{0C40BC02-4BCC-43CD-8F32-95966914D14A}">
      <text>
        <r>
          <rPr>
            <b/>
            <sz val="9"/>
            <color indexed="81"/>
            <rFont val="Tahoma"/>
            <family val="2"/>
          </rPr>
          <t>YULIED.PENARANDA:</t>
        </r>
        <r>
          <rPr>
            <sz val="9"/>
            <color indexed="81"/>
            <rFont val="Tahoma"/>
            <family val="2"/>
          </rPr>
          <t xml:space="preserve">
Corresponde a la información en firme de cada vigencia fiscal.</t>
        </r>
      </text>
    </comment>
    <comment ref="RFE7" authorId="0" shapeId="0" xr:uid="{591245DF-5097-4775-B7C6-011E97008E35}">
      <text>
        <r>
          <rPr>
            <b/>
            <sz val="9"/>
            <color indexed="81"/>
            <rFont val="Tahoma"/>
            <family val="2"/>
          </rPr>
          <t>YULIED.PENARANDA:</t>
        </r>
        <r>
          <rPr>
            <sz val="9"/>
            <color indexed="81"/>
            <rFont val="Tahoma"/>
            <family val="2"/>
          </rPr>
          <t xml:space="preserve">
Corresponde a la información en firme de cada vigencia fiscal.</t>
        </r>
      </text>
    </comment>
    <comment ref="RFM7" authorId="0" shapeId="0" xr:uid="{F46F5E1B-9F3D-4B16-9E1D-5945DE9B6B96}">
      <text>
        <r>
          <rPr>
            <b/>
            <sz val="9"/>
            <color indexed="81"/>
            <rFont val="Tahoma"/>
            <family val="2"/>
          </rPr>
          <t>YULIED.PENARANDA:</t>
        </r>
        <r>
          <rPr>
            <sz val="9"/>
            <color indexed="81"/>
            <rFont val="Tahoma"/>
            <family val="2"/>
          </rPr>
          <t xml:space="preserve">
Corresponde a la información en firme de cada vigencia fiscal.</t>
        </r>
      </text>
    </comment>
    <comment ref="RFU7" authorId="0" shapeId="0" xr:uid="{FB53BB0A-E46A-4EED-9DBC-DC6188FE253C}">
      <text>
        <r>
          <rPr>
            <b/>
            <sz val="9"/>
            <color indexed="81"/>
            <rFont val="Tahoma"/>
            <family val="2"/>
          </rPr>
          <t>YULIED.PENARANDA:</t>
        </r>
        <r>
          <rPr>
            <sz val="9"/>
            <color indexed="81"/>
            <rFont val="Tahoma"/>
            <family val="2"/>
          </rPr>
          <t xml:space="preserve">
Corresponde a la información en firme de cada vigencia fiscal.</t>
        </r>
      </text>
    </comment>
    <comment ref="RGC7" authorId="0" shapeId="0" xr:uid="{BEF4A3C3-5B2F-443F-A34F-61AC83D04A01}">
      <text>
        <r>
          <rPr>
            <b/>
            <sz val="9"/>
            <color indexed="81"/>
            <rFont val="Tahoma"/>
            <family val="2"/>
          </rPr>
          <t>YULIED.PENARANDA:</t>
        </r>
        <r>
          <rPr>
            <sz val="9"/>
            <color indexed="81"/>
            <rFont val="Tahoma"/>
            <family val="2"/>
          </rPr>
          <t xml:space="preserve">
Corresponde a la información en firme de cada vigencia fiscal.</t>
        </r>
      </text>
    </comment>
    <comment ref="RGK7" authorId="0" shapeId="0" xr:uid="{8724BA9B-7BBB-40F2-BB80-5FC32D25EDD7}">
      <text>
        <r>
          <rPr>
            <b/>
            <sz val="9"/>
            <color indexed="81"/>
            <rFont val="Tahoma"/>
            <family val="2"/>
          </rPr>
          <t>YULIED.PENARANDA:</t>
        </r>
        <r>
          <rPr>
            <sz val="9"/>
            <color indexed="81"/>
            <rFont val="Tahoma"/>
            <family val="2"/>
          </rPr>
          <t xml:space="preserve">
Corresponde a la información en firme de cada vigencia fiscal.</t>
        </r>
      </text>
    </comment>
    <comment ref="RGS7" authorId="0" shapeId="0" xr:uid="{B0ABEC4C-C952-4B57-B134-C35A8515820B}">
      <text>
        <r>
          <rPr>
            <b/>
            <sz val="9"/>
            <color indexed="81"/>
            <rFont val="Tahoma"/>
            <family val="2"/>
          </rPr>
          <t>YULIED.PENARANDA:</t>
        </r>
        <r>
          <rPr>
            <sz val="9"/>
            <color indexed="81"/>
            <rFont val="Tahoma"/>
            <family val="2"/>
          </rPr>
          <t xml:space="preserve">
Corresponde a la información en firme de cada vigencia fiscal.</t>
        </r>
      </text>
    </comment>
    <comment ref="RHA7" authorId="0" shapeId="0" xr:uid="{B34DBA46-F3ED-4FC3-9DDE-DBE5F3305C6B}">
      <text>
        <r>
          <rPr>
            <b/>
            <sz val="9"/>
            <color indexed="81"/>
            <rFont val="Tahoma"/>
            <family val="2"/>
          </rPr>
          <t>YULIED.PENARANDA:</t>
        </r>
        <r>
          <rPr>
            <sz val="9"/>
            <color indexed="81"/>
            <rFont val="Tahoma"/>
            <family val="2"/>
          </rPr>
          <t xml:space="preserve">
Corresponde a la información en firme de cada vigencia fiscal.</t>
        </r>
      </text>
    </comment>
    <comment ref="RHI7" authorId="0" shapeId="0" xr:uid="{D8029855-5A4C-4769-81D2-C304990E01F9}">
      <text>
        <r>
          <rPr>
            <b/>
            <sz val="9"/>
            <color indexed="81"/>
            <rFont val="Tahoma"/>
            <family val="2"/>
          </rPr>
          <t>YULIED.PENARANDA:</t>
        </r>
        <r>
          <rPr>
            <sz val="9"/>
            <color indexed="81"/>
            <rFont val="Tahoma"/>
            <family val="2"/>
          </rPr>
          <t xml:space="preserve">
Corresponde a la información en firme de cada vigencia fiscal.</t>
        </r>
      </text>
    </comment>
    <comment ref="RHQ7" authorId="0" shapeId="0" xr:uid="{53D018AE-27AD-4262-969F-AAE88AFE899E}">
      <text>
        <r>
          <rPr>
            <b/>
            <sz val="9"/>
            <color indexed="81"/>
            <rFont val="Tahoma"/>
            <family val="2"/>
          </rPr>
          <t>YULIED.PENARANDA:</t>
        </r>
        <r>
          <rPr>
            <sz val="9"/>
            <color indexed="81"/>
            <rFont val="Tahoma"/>
            <family val="2"/>
          </rPr>
          <t xml:space="preserve">
Corresponde a la información en firme de cada vigencia fiscal.</t>
        </r>
      </text>
    </comment>
    <comment ref="RHY7" authorId="0" shapeId="0" xr:uid="{D1A9CC15-6CDE-4F12-B080-4EC28156138B}">
      <text>
        <r>
          <rPr>
            <b/>
            <sz val="9"/>
            <color indexed="81"/>
            <rFont val="Tahoma"/>
            <family val="2"/>
          </rPr>
          <t>YULIED.PENARANDA:</t>
        </r>
        <r>
          <rPr>
            <sz val="9"/>
            <color indexed="81"/>
            <rFont val="Tahoma"/>
            <family val="2"/>
          </rPr>
          <t xml:space="preserve">
Corresponde a la información en firme de cada vigencia fiscal.</t>
        </r>
      </text>
    </comment>
    <comment ref="RIG7" authorId="0" shapeId="0" xr:uid="{2ACD5077-C776-4CBF-8179-BE02630D69D3}">
      <text>
        <r>
          <rPr>
            <b/>
            <sz val="9"/>
            <color indexed="81"/>
            <rFont val="Tahoma"/>
            <family val="2"/>
          </rPr>
          <t>YULIED.PENARANDA:</t>
        </r>
        <r>
          <rPr>
            <sz val="9"/>
            <color indexed="81"/>
            <rFont val="Tahoma"/>
            <family val="2"/>
          </rPr>
          <t xml:space="preserve">
Corresponde a la información en firme de cada vigencia fiscal.</t>
        </r>
      </text>
    </comment>
    <comment ref="RIO7" authorId="0" shapeId="0" xr:uid="{804F525A-EEDE-4FFE-A5C5-3D5B28FA0575}">
      <text>
        <r>
          <rPr>
            <b/>
            <sz val="9"/>
            <color indexed="81"/>
            <rFont val="Tahoma"/>
            <family val="2"/>
          </rPr>
          <t>YULIED.PENARANDA:</t>
        </r>
        <r>
          <rPr>
            <sz val="9"/>
            <color indexed="81"/>
            <rFont val="Tahoma"/>
            <family val="2"/>
          </rPr>
          <t xml:space="preserve">
Corresponde a la información en firme de cada vigencia fiscal.</t>
        </r>
      </text>
    </comment>
    <comment ref="RIW7" authorId="0" shapeId="0" xr:uid="{9A0DD11B-FF3B-4174-A2E0-0B6013B774C0}">
      <text>
        <r>
          <rPr>
            <b/>
            <sz val="9"/>
            <color indexed="81"/>
            <rFont val="Tahoma"/>
            <family val="2"/>
          </rPr>
          <t>YULIED.PENARANDA:</t>
        </r>
        <r>
          <rPr>
            <sz val="9"/>
            <color indexed="81"/>
            <rFont val="Tahoma"/>
            <family val="2"/>
          </rPr>
          <t xml:space="preserve">
Corresponde a la información en firme de cada vigencia fiscal.</t>
        </r>
      </text>
    </comment>
    <comment ref="RJE7" authorId="0" shapeId="0" xr:uid="{FFDB5BA2-4450-43E2-8183-79E89785CFF8}">
      <text>
        <r>
          <rPr>
            <b/>
            <sz val="9"/>
            <color indexed="81"/>
            <rFont val="Tahoma"/>
            <family val="2"/>
          </rPr>
          <t>YULIED.PENARANDA:</t>
        </r>
        <r>
          <rPr>
            <sz val="9"/>
            <color indexed="81"/>
            <rFont val="Tahoma"/>
            <family val="2"/>
          </rPr>
          <t xml:space="preserve">
Corresponde a la información en firme de cada vigencia fiscal.</t>
        </r>
      </text>
    </comment>
    <comment ref="RJM7" authorId="0" shapeId="0" xr:uid="{8999BD25-491D-4F79-97B8-18B69A3FBA4F}">
      <text>
        <r>
          <rPr>
            <b/>
            <sz val="9"/>
            <color indexed="81"/>
            <rFont val="Tahoma"/>
            <family val="2"/>
          </rPr>
          <t>YULIED.PENARANDA:</t>
        </r>
        <r>
          <rPr>
            <sz val="9"/>
            <color indexed="81"/>
            <rFont val="Tahoma"/>
            <family val="2"/>
          </rPr>
          <t xml:space="preserve">
Corresponde a la información en firme de cada vigencia fiscal.</t>
        </r>
      </text>
    </comment>
    <comment ref="RJU7" authorId="0" shapeId="0" xr:uid="{42BDDFBF-5FBB-4E01-A8A7-C73349323D8B}">
      <text>
        <r>
          <rPr>
            <b/>
            <sz val="9"/>
            <color indexed="81"/>
            <rFont val="Tahoma"/>
            <family val="2"/>
          </rPr>
          <t>YULIED.PENARANDA:</t>
        </r>
        <r>
          <rPr>
            <sz val="9"/>
            <color indexed="81"/>
            <rFont val="Tahoma"/>
            <family val="2"/>
          </rPr>
          <t xml:space="preserve">
Corresponde a la información en firme de cada vigencia fiscal.</t>
        </r>
      </text>
    </comment>
    <comment ref="RKC7" authorId="0" shapeId="0" xr:uid="{1CCBF5DB-0477-4AC7-B996-93B74F1DEE1C}">
      <text>
        <r>
          <rPr>
            <b/>
            <sz val="9"/>
            <color indexed="81"/>
            <rFont val="Tahoma"/>
            <family val="2"/>
          </rPr>
          <t>YULIED.PENARANDA:</t>
        </r>
        <r>
          <rPr>
            <sz val="9"/>
            <color indexed="81"/>
            <rFont val="Tahoma"/>
            <family val="2"/>
          </rPr>
          <t xml:space="preserve">
Corresponde a la información en firme de cada vigencia fiscal.</t>
        </r>
      </text>
    </comment>
    <comment ref="RKK7" authorId="0" shapeId="0" xr:uid="{2DA7DF99-E748-40C2-AAAE-4EA8A38E3FEF}">
      <text>
        <r>
          <rPr>
            <b/>
            <sz val="9"/>
            <color indexed="81"/>
            <rFont val="Tahoma"/>
            <family val="2"/>
          </rPr>
          <t>YULIED.PENARANDA:</t>
        </r>
        <r>
          <rPr>
            <sz val="9"/>
            <color indexed="81"/>
            <rFont val="Tahoma"/>
            <family val="2"/>
          </rPr>
          <t xml:space="preserve">
Corresponde a la información en firme de cada vigencia fiscal.</t>
        </r>
      </text>
    </comment>
    <comment ref="RKS7" authorId="0" shapeId="0" xr:uid="{FAB296D5-2E54-48C3-9B0F-17851D2D6085}">
      <text>
        <r>
          <rPr>
            <b/>
            <sz val="9"/>
            <color indexed="81"/>
            <rFont val="Tahoma"/>
            <family val="2"/>
          </rPr>
          <t>YULIED.PENARANDA:</t>
        </r>
        <r>
          <rPr>
            <sz val="9"/>
            <color indexed="81"/>
            <rFont val="Tahoma"/>
            <family val="2"/>
          </rPr>
          <t xml:space="preserve">
Corresponde a la información en firme de cada vigencia fiscal.</t>
        </r>
      </text>
    </comment>
    <comment ref="RLA7" authorId="0" shapeId="0" xr:uid="{2E232D8E-247C-42F6-88E3-B84090FFF68F}">
      <text>
        <r>
          <rPr>
            <b/>
            <sz val="9"/>
            <color indexed="81"/>
            <rFont val="Tahoma"/>
            <family val="2"/>
          </rPr>
          <t>YULIED.PENARANDA:</t>
        </r>
        <r>
          <rPr>
            <sz val="9"/>
            <color indexed="81"/>
            <rFont val="Tahoma"/>
            <family val="2"/>
          </rPr>
          <t xml:space="preserve">
Corresponde a la información en firme de cada vigencia fiscal.</t>
        </r>
      </text>
    </comment>
    <comment ref="RLI7" authorId="0" shapeId="0" xr:uid="{A6DD9B92-D674-465D-BF0A-53345D51815A}">
      <text>
        <r>
          <rPr>
            <b/>
            <sz val="9"/>
            <color indexed="81"/>
            <rFont val="Tahoma"/>
            <family val="2"/>
          </rPr>
          <t>YULIED.PENARANDA:</t>
        </r>
        <r>
          <rPr>
            <sz val="9"/>
            <color indexed="81"/>
            <rFont val="Tahoma"/>
            <family val="2"/>
          </rPr>
          <t xml:space="preserve">
Corresponde a la información en firme de cada vigencia fiscal.</t>
        </r>
      </text>
    </comment>
    <comment ref="RLQ7" authorId="0" shapeId="0" xr:uid="{F6EEE3B2-8D8B-4B05-A11F-95D6472E4218}">
      <text>
        <r>
          <rPr>
            <b/>
            <sz val="9"/>
            <color indexed="81"/>
            <rFont val="Tahoma"/>
            <family val="2"/>
          </rPr>
          <t>YULIED.PENARANDA:</t>
        </r>
        <r>
          <rPr>
            <sz val="9"/>
            <color indexed="81"/>
            <rFont val="Tahoma"/>
            <family val="2"/>
          </rPr>
          <t xml:space="preserve">
Corresponde a la información en firme de cada vigencia fiscal.</t>
        </r>
      </text>
    </comment>
    <comment ref="RLY7" authorId="0" shapeId="0" xr:uid="{0CF711E3-97AC-45EE-A7C4-096C51BEF8DF}">
      <text>
        <r>
          <rPr>
            <b/>
            <sz val="9"/>
            <color indexed="81"/>
            <rFont val="Tahoma"/>
            <family val="2"/>
          </rPr>
          <t>YULIED.PENARANDA:</t>
        </r>
        <r>
          <rPr>
            <sz val="9"/>
            <color indexed="81"/>
            <rFont val="Tahoma"/>
            <family val="2"/>
          </rPr>
          <t xml:space="preserve">
Corresponde a la información en firme de cada vigencia fiscal.</t>
        </r>
      </text>
    </comment>
    <comment ref="RMG7" authorId="0" shapeId="0" xr:uid="{4FEB623B-CECD-4D1A-84E1-FC735ED75A3E}">
      <text>
        <r>
          <rPr>
            <b/>
            <sz val="9"/>
            <color indexed="81"/>
            <rFont val="Tahoma"/>
            <family val="2"/>
          </rPr>
          <t>YULIED.PENARANDA:</t>
        </r>
        <r>
          <rPr>
            <sz val="9"/>
            <color indexed="81"/>
            <rFont val="Tahoma"/>
            <family val="2"/>
          </rPr>
          <t xml:space="preserve">
Corresponde a la información en firme de cada vigencia fiscal.</t>
        </r>
      </text>
    </comment>
    <comment ref="RMO7" authorId="0" shapeId="0" xr:uid="{4582D934-798B-49C0-B82B-1D5916C6C7A4}">
      <text>
        <r>
          <rPr>
            <b/>
            <sz val="9"/>
            <color indexed="81"/>
            <rFont val="Tahoma"/>
            <family val="2"/>
          </rPr>
          <t>YULIED.PENARANDA:</t>
        </r>
        <r>
          <rPr>
            <sz val="9"/>
            <color indexed="81"/>
            <rFont val="Tahoma"/>
            <family val="2"/>
          </rPr>
          <t xml:space="preserve">
Corresponde a la información en firme de cada vigencia fiscal.</t>
        </r>
      </text>
    </comment>
    <comment ref="RMW7" authorId="0" shapeId="0" xr:uid="{526F6C71-FB5B-47A4-94C6-6CAF57B85AA0}">
      <text>
        <r>
          <rPr>
            <b/>
            <sz val="9"/>
            <color indexed="81"/>
            <rFont val="Tahoma"/>
            <family val="2"/>
          </rPr>
          <t>YULIED.PENARANDA:</t>
        </r>
        <r>
          <rPr>
            <sz val="9"/>
            <color indexed="81"/>
            <rFont val="Tahoma"/>
            <family val="2"/>
          </rPr>
          <t xml:space="preserve">
Corresponde a la información en firme de cada vigencia fiscal.</t>
        </r>
      </text>
    </comment>
    <comment ref="RNE7" authorId="0" shapeId="0" xr:uid="{119F93E5-C857-45FC-9896-7F46E88B0503}">
      <text>
        <r>
          <rPr>
            <b/>
            <sz val="9"/>
            <color indexed="81"/>
            <rFont val="Tahoma"/>
            <family val="2"/>
          </rPr>
          <t>YULIED.PENARANDA:</t>
        </r>
        <r>
          <rPr>
            <sz val="9"/>
            <color indexed="81"/>
            <rFont val="Tahoma"/>
            <family val="2"/>
          </rPr>
          <t xml:space="preserve">
Corresponde a la información en firme de cada vigencia fiscal.</t>
        </r>
      </text>
    </comment>
    <comment ref="RNM7" authorId="0" shapeId="0" xr:uid="{78F7904D-E067-4767-890D-4AC78FAEB26E}">
      <text>
        <r>
          <rPr>
            <b/>
            <sz val="9"/>
            <color indexed="81"/>
            <rFont val="Tahoma"/>
            <family val="2"/>
          </rPr>
          <t>YULIED.PENARANDA:</t>
        </r>
        <r>
          <rPr>
            <sz val="9"/>
            <color indexed="81"/>
            <rFont val="Tahoma"/>
            <family val="2"/>
          </rPr>
          <t xml:space="preserve">
Corresponde a la información en firme de cada vigencia fiscal.</t>
        </r>
      </text>
    </comment>
    <comment ref="RNU7" authorId="0" shapeId="0" xr:uid="{819F3B8C-52FE-4DAC-A00D-04DF3586A193}">
      <text>
        <r>
          <rPr>
            <b/>
            <sz val="9"/>
            <color indexed="81"/>
            <rFont val="Tahoma"/>
            <family val="2"/>
          </rPr>
          <t>YULIED.PENARANDA:</t>
        </r>
        <r>
          <rPr>
            <sz val="9"/>
            <color indexed="81"/>
            <rFont val="Tahoma"/>
            <family val="2"/>
          </rPr>
          <t xml:space="preserve">
Corresponde a la información en firme de cada vigencia fiscal.</t>
        </r>
      </text>
    </comment>
    <comment ref="ROC7" authorId="0" shapeId="0" xr:uid="{3CC35CD7-2AB2-4B26-A706-77F3071ACD73}">
      <text>
        <r>
          <rPr>
            <b/>
            <sz val="9"/>
            <color indexed="81"/>
            <rFont val="Tahoma"/>
            <family val="2"/>
          </rPr>
          <t>YULIED.PENARANDA:</t>
        </r>
        <r>
          <rPr>
            <sz val="9"/>
            <color indexed="81"/>
            <rFont val="Tahoma"/>
            <family val="2"/>
          </rPr>
          <t xml:space="preserve">
Corresponde a la información en firme de cada vigencia fiscal.</t>
        </r>
      </text>
    </comment>
    <comment ref="ROK7" authorId="0" shapeId="0" xr:uid="{D78A3030-1326-4F10-8077-3FAF7A22B2E5}">
      <text>
        <r>
          <rPr>
            <b/>
            <sz val="9"/>
            <color indexed="81"/>
            <rFont val="Tahoma"/>
            <family val="2"/>
          </rPr>
          <t>YULIED.PENARANDA:</t>
        </r>
        <r>
          <rPr>
            <sz val="9"/>
            <color indexed="81"/>
            <rFont val="Tahoma"/>
            <family val="2"/>
          </rPr>
          <t xml:space="preserve">
Corresponde a la información en firme de cada vigencia fiscal.</t>
        </r>
      </text>
    </comment>
    <comment ref="ROS7" authorId="0" shapeId="0" xr:uid="{06117440-85F7-4B8F-9EB6-223325DB7A26}">
      <text>
        <r>
          <rPr>
            <b/>
            <sz val="9"/>
            <color indexed="81"/>
            <rFont val="Tahoma"/>
            <family val="2"/>
          </rPr>
          <t>YULIED.PENARANDA:</t>
        </r>
        <r>
          <rPr>
            <sz val="9"/>
            <color indexed="81"/>
            <rFont val="Tahoma"/>
            <family val="2"/>
          </rPr>
          <t xml:space="preserve">
Corresponde a la información en firme de cada vigencia fiscal.</t>
        </r>
      </text>
    </comment>
    <comment ref="RPA7" authorId="0" shapeId="0" xr:uid="{1BBD12DD-1D1C-4209-9C84-D27800347ACA}">
      <text>
        <r>
          <rPr>
            <b/>
            <sz val="9"/>
            <color indexed="81"/>
            <rFont val="Tahoma"/>
            <family val="2"/>
          </rPr>
          <t>YULIED.PENARANDA:</t>
        </r>
        <r>
          <rPr>
            <sz val="9"/>
            <color indexed="81"/>
            <rFont val="Tahoma"/>
            <family val="2"/>
          </rPr>
          <t xml:space="preserve">
Corresponde a la información en firme de cada vigencia fiscal.</t>
        </r>
      </text>
    </comment>
    <comment ref="RPI7" authorId="0" shapeId="0" xr:uid="{CDC644C4-6CFB-4EEA-9F26-081EBC30175D}">
      <text>
        <r>
          <rPr>
            <b/>
            <sz val="9"/>
            <color indexed="81"/>
            <rFont val="Tahoma"/>
            <family val="2"/>
          </rPr>
          <t>YULIED.PENARANDA:</t>
        </r>
        <r>
          <rPr>
            <sz val="9"/>
            <color indexed="81"/>
            <rFont val="Tahoma"/>
            <family val="2"/>
          </rPr>
          <t xml:space="preserve">
Corresponde a la información en firme de cada vigencia fiscal.</t>
        </r>
      </text>
    </comment>
    <comment ref="RPQ7" authorId="0" shapeId="0" xr:uid="{DDE9A303-B161-47B3-B95A-2975939974E9}">
      <text>
        <r>
          <rPr>
            <b/>
            <sz val="9"/>
            <color indexed="81"/>
            <rFont val="Tahoma"/>
            <family val="2"/>
          </rPr>
          <t>YULIED.PENARANDA:</t>
        </r>
        <r>
          <rPr>
            <sz val="9"/>
            <color indexed="81"/>
            <rFont val="Tahoma"/>
            <family val="2"/>
          </rPr>
          <t xml:space="preserve">
Corresponde a la información en firme de cada vigencia fiscal.</t>
        </r>
      </text>
    </comment>
    <comment ref="RPY7" authorId="0" shapeId="0" xr:uid="{618F980C-9BE4-46D8-85E7-9DDBD315EA55}">
      <text>
        <r>
          <rPr>
            <b/>
            <sz val="9"/>
            <color indexed="81"/>
            <rFont val="Tahoma"/>
            <family val="2"/>
          </rPr>
          <t>YULIED.PENARANDA:</t>
        </r>
        <r>
          <rPr>
            <sz val="9"/>
            <color indexed="81"/>
            <rFont val="Tahoma"/>
            <family val="2"/>
          </rPr>
          <t xml:space="preserve">
Corresponde a la información en firme de cada vigencia fiscal.</t>
        </r>
      </text>
    </comment>
    <comment ref="RQG7" authorId="0" shapeId="0" xr:uid="{D4C61FAF-09A2-4CC0-9F83-0A177209C896}">
      <text>
        <r>
          <rPr>
            <b/>
            <sz val="9"/>
            <color indexed="81"/>
            <rFont val="Tahoma"/>
            <family val="2"/>
          </rPr>
          <t>YULIED.PENARANDA:</t>
        </r>
        <r>
          <rPr>
            <sz val="9"/>
            <color indexed="81"/>
            <rFont val="Tahoma"/>
            <family val="2"/>
          </rPr>
          <t xml:space="preserve">
Corresponde a la información en firme de cada vigencia fiscal.</t>
        </r>
      </text>
    </comment>
    <comment ref="RQO7" authorId="0" shapeId="0" xr:uid="{EE943A93-4EC6-4C7A-A8D6-DA876F4432C6}">
      <text>
        <r>
          <rPr>
            <b/>
            <sz val="9"/>
            <color indexed="81"/>
            <rFont val="Tahoma"/>
            <family val="2"/>
          </rPr>
          <t>YULIED.PENARANDA:</t>
        </r>
        <r>
          <rPr>
            <sz val="9"/>
            <color indexed="81"/>
            <rFont val="Tahoma"/>
            <family val="2"/>
          </rPr>
          <t xml:space="preserve">
Corresponde a la información en firme de cada vigencia fiscal.</t>
        </r>
      </text>
    </comment>
    <comment ref="RQW7" authorId="0" shapeId="0" xr:uid="{7593486D-8AB1-46E9-80FC-7FA417625058}">
      <text>
        <r>
          <rPr>
            <b/>
            <sz val="9"/>
            <color indexed="81"/>
            <rFont val="Tahoma"/>
            <family val="2"/>
          </rPr>
          <t>YULIED.PENARANDA:</t>
        </r>
        <r>
          <rPr>
            <sz val="9"/>
            <color indexed="81"/>
            <rFont val="Tahoma"/>
            <family val="2"/>
          </rPr>
          <t xml:space="preserve">
Corresponde a la información en firme de cada vigencia fiscal.</t>
        </r>
      </text>
    </comment>
    <comment ref="RRE7" authorId="0" shapeId="0" xr:uid="{148C01ED-7FCA-465C-832C-56F7749BD854}">
      <text>
        <r>
          <rPr>
            <b/>
            <sz val="9"/>
            <color indexed="81"/>
            <rFont val="Tahoma"/>
            <family val="2"/>
          </rPr>
          <t>YULIED.PENARANDA:</t>
        </r>
        <r>
          <rPr>
            <sz val="9"/>
            <color indexed="81"/>
            <rFont val="Tahoma"/>
            <family val="2"/>
          </rPr>
          <t xml:space="preserve">
Corresponde a la información en firme de cada vigencia fiscal.</t>
        </r>
      </text>
    </comment>
    <comment ref="RRM7" authorId="0" shapeId="0" xr:uid="{E08C8C5B-753C-49A0-A5FF-C6D10DADDE73}">
      <text>
        <r>
          <rPr>
            <b/>
            <sz val="9"/>
            <color indexed="81"/>
            <rFont val="Tahoma"/>
            <family val="2"/>
          </rPr>
          <t>YULIED.PENARANDA:</t>
        </r>
        <r>
          <rPr>
            <sz val="9"/>
            <color indexed="81"/>
            <rFont val="Tahoma"/>
            <family val="2"/>
          </rPr>
          <t xml:space="preserve">
Corresponde a la información en firme de cada vigencia fiscal.</t>
        </r>
      </text>
    </comment>
    <comment ref="RRU7" authorId="0" shapeId="0" xr:uid="{66031764-2E55-4241-8D4D-2CB82939226A}">
      <text>
        <r>
          <rPr>
            <b/>
            <sz val="9"/>
            <color indexed="81"/>
            <rFont val="Tahoma"/>
            <family val="2"/>
          </rPr>
          <t>YULIED.PENARANDA:</t>
        </r>
        <r>
          <rPr>
            <sz val="9"/>
            <color indexed="81"/>
            <rFont val="Tahoma"/>
            <family val="2"/>
          </rPr>
          <t xml:space="preserve">
Corresponde a la información en firme de cada vigencia fiscal.</t>
        </r>
      </text>
    </comment>
    <comment ref="RSC7" authorId="0" shapeId="0" xr:uid="{826E5955-717E-4533-91D2-1C90715B2C19}">
      <text>
        <r>
          <rPr>
            <b/>
            <sz val="9"/>
            <color indexed="81"/>
            <rFont val="Tahoma"/>
            <family val="2"/>
          </rPr>
          <t>YULIED.PENARANDA:</t>
        </r>
        <r>
          <rPr>
            <sz val="9"/>
            <color indexed="81"/>
            <rFont val="Tahoma"/>
            <family val="2"/>
          </rPr>
          <t xml:space="preserve">
Corresponde a la información en firme de cada vigencia fiscal.</t>
        </r>
      </text>
    </comment>
    <comment ref="RSK7" authorId="0" shapeId="0" xr:uid="{95D6AE2A-05BF-495E-B43F-CFB9F00088F5}">
      <text>
        <r>
          <rPr>
            <b/>
            <sz val="9"/>
            <color indexed="81"/>
            <rFont val="Tahoma"/>
            <family val="2"/>
          </rPr>
          <t>YULIED.PENARANDA:</t>
        </r>
        <r>
          <rPr>
            <sz val="9"/>
            <color indexed="81"/>
            <rFont val="Tahoma"/>
            <family val="2"/>
          </rPr>
          <t xml:space="preserve">
Corresponde a la información en firme de cada vigencia fiscal.</t>
        </r>
      </text>
    </comment>
    <comment ref="RSS7" authorId="0" shapeId="0" xr:uid="{9C17F3FF-9FE2-4F9B-ACE8-BAC03C83D91E}">
      <text>
        <r>
          <rPr>
            <b/>
            <sz val="9"/>
            <color indexed="81"/>
            <rFont val="Tahoma"/>
            <family val="2"/>
          </rPr>
          <t>YULIED.PENARANDA:</t>
        </r>
        <r>
          <rPr>
            <sz val="9"/>
            <color indexed="81"/>
            <rFont val="Tahoma"/>
            <family val="2"/>
          </rPr>
          <t xml:space="preserve">
Corresponde a la información en firme de cada vigencia fiscal.</t>
        </r>
      </text>
    </comment>
    <comment ref="RTA7" authorId="0" shapeId="0" xr:uid="{7BB02489-1B5A-4CAE-9D54-736EB7AF6C49}">
      <text>
        <r>
          <rPr>
            <b/>
            <sz val="9"/>
            <color indexed="81"/>
            <rFont val="Tahoma"/>
            <family val="2"/>
          </rPr>
          <t>YULIED.PENARANDA:</t>
        </r>
        <r>
          <rPr>
            <sz val="9"/>
            <color indexed="81"/>
            <rFont val="Tahoma"/>
            <family val="2"/>
          </rPr>
          <t xml:space="preserve">
Corresponde a la información en firme de cada vigencia fiscal.</t>
        </r>
      </text>
    </comment>
    <comment ref="RTI7" authorId="0" shapeId="0" xr:uid="{D615A8AB-72E1-4BAF-BC77-4B4FC1A2E3BC}">
      <text>
        <r>
          <rPr>
            <b/>
            <sz val="9"/>
            <color indexed="81"/>
            <rFont val="Tahoma"/>
            <family val="2"/>
          </rPr>
          <t>YULIED.PENARANDA:</t>
        </r>
        <r>
          <rPr>
            <sz val="9"/>
            <color indexed="81"/>
            <rFont val="Tahoma"/>
            <family val="2"/>
          </rPr>
          <t xml:space="preserve">
Corresponde a la información en firme de cada vigencia fiscal.</t>
        </r>
      </text>
    </comment>
    <comment ref="RTQ7" authorId="0" shapeId="0" xr:uid="{4C65B993-B4D1-4A79-9A8E-6A64027E7DDE}">
      <text>
        <r>
          <rPr>
            <b/>
            <sz val="9"/>
            <color indexed="81"/>
            <rFont val="Tahoma"/>
            <family val="2"/>
          </rPr>
          <t>YULIED.PENARANDA:</t>
        </r>
        <r>
          <rPr>
            <sz val="9"/>
            <color indexed="81"/>
            <rFont val="Tahoma"/>
            <family val="2"/>
          </rPr>
          <t xml:space="preserve">
Corresponde a la información en firme de cada vigencia fiscal.</t>
        </r>
      </text>
    </comment>
    <comment ref="RTY7" authorId="0" shapeId="0" xr:uid="{BFE79E73-A1C0-4C98-A9AC-F1C8064FCA84}">
      <text>
        <r>
          <rPr>
            <b/>
            <sz val="9"/>
            <color indexed="81"/>
            <rFont val="Tahoma"/>
            <family val="2"/>
          </rPr>
          <t>YULIED.PENARANDA:</t>
        </r>
        <r>
          <rPr>
            <sz val="9"/>
            <color indexed="81"/>
            <rFont val="Tahoma"/>
            <family val="2"/>
          </rPr>
          <t xml:space="preserve">
Corresponde a la información en firme de cada vigencia fiscal.</t>
        </r>
      </text>
    </comment>
    <comment ref="RUG7" authorId="0" shapeId="0" xr:uid="{AFD1024C-CE2C-4A89-A849-25870BAC8501}">
      <text>
        <r>
          <rPr>
            <b/>
            <sz val="9"/>
            <color indexed="81"/>
            <rFont val="Tahoma"/>
            <family val="2"/>
          </rPr>
          <t>YULIED.PENARANDA:</t>
        </r>
        <r>
          <rPr>
            <sz val="9"/>
            <color indexed="81"/>
            <rFont val="Tahoma"/>
            <family val="2"/>
          </rPr>
          <t xml:space="preserve">
Corresponde a la información en firme de cada vigencia fiscal.</t>
        </r>
      </text>
    </comment>
    <comment ref="RUO7" authorId="0" shapeId="0" xr:uid="{24522DCF-7C8D-4E61-BEED-F2584FA0008D}">
      <text>
        <r>
          <rPr>
            <b/>
            <sz val="9"/>
            <color indexed="81"/>
            <rFont val="Tahoma"/>
            <family val="2"/>
          </rPr>
          <t>YULIED.PENARANDA:</t>
        </r>
        <r>
          <rPr>
            <sz val="9"/>
            <color indexed="81"/>
            <rFont val="Tahoma"/>
            <family val="2"/>
          </rPr>
          <t xml:space="preserve">
Corresponde a la información en firme de cada vigencia fiscal.</t>
        </r>
      </text>
    </comment>
    <comment ref="RUW7" authorId="0" shapeId="0" xr:uid="{C43709F1-0344-4236-933D-F0CAF9666536}">
      <text>
        <r>
          <rPr>
            <b/>
            <sz val="9"/>
            <color indexed="81"/>
            <rFont val="Tahoma"/>
            <family val="2"/>
          </rPr>
          <t>YULIED.PENARANDA:</t>
        </r>
        <r>
          <rPr>
            <sz val="9"/>
            <color indexed="81"/>
            <rFont val="Tahoma"/>
            <family val="2"/>
          </rPr>
          <t xml:space="preserve">
Corresponde a la información en firme de cada vigencia fiscal.</t>
        </r>
      </text>
    </comment>
    <comment ref="RVE7" authorId="0" shapeId="0" xr:uid="{BA051687-F305-49F3-B9CD-140E6F8DEA45}">
      <text>
        <r>
          <rPr>
            <b/>
            <sz val="9"/>
            <color indexed="81"/>
            <rFont val="Tahoma"/>
            <family val="2"/>
          </rPr>
          <t>YULIED.PENARANDA:</t>
        </r>
        <r>
          <rPr>
            <sz val="9"/>
            <color indexed="81"/>
            <rFont val="Tahoma"/>
            <family val="2"/>
          </rPr>
          <t xml:space="preserve">
Corresponde a la información en firme de cada vigencia fiscal.</t>
        </r>
      </text>
    </comment>
    <comment ref="RVM7" authorId="0" shapeId="0" xr:uid="{80FB8079-D9B5-40DA-ABEA-285864495955}">
      <text>
        <r>
          <rPr>
            <b/>
            <sz val="9"/>
            <color indexed="81"/>
            <rFont val="Tahoma"/>
            <family val="2"/>
          </rPr>
          <t>YULIED.PENARANDA:</t>
        </r>
        <r>
          <rPr>
            <sz val="9"/>
            <color indexed="81"/>
            <rFont val="Tahoma"/>
            <family val="2"/>
          </rPr>
          <t xml:space="preserve">
Corresponde a la información en firme de cada vigencia fiscal.</t>
        </r>
      </text>
    </comment>
    <comment ref="RVU7" authorId="0" shapeId="0" xr:uid="{37600D6B-1DC2-45A8-83E4-A0B15FCB80CD}">
      <text>
        <r>
          <rPr>
            <b/>
            <sz val="9"/>
            <color indexed="81"/>
            <rFont val="Tahoma"/>
            <family val="2"/>
          </rPr>
          <t>YULIED.PENARANDA:</t>
        </r>
        <r>
          <rPr>
            <sz val="9"/>
            <color indexed="81"/>
            <rFont val="Tahoma"/>
            <family val="2"/>
          </rPr>
          <t xml:space="preserve">
Corresponde a la información en firme de cada vigencia fiscal.</t>
        </r>
      </text>
    </comment>
    <comment ref="RWC7" authorId="0" shapeId="0" xr:uid="{E1BBE6EA-ECBC-41D5-80BE-E4101B7FA0CD}">
      <text>
        <r>
          <rPr>
            <b/>
            <sz val="9"/>
            <color indexed="81"/>
            <rFont val="Tahoma"/>
            <family val="2"/>
          </rPr>
          <t>YULIED.PENARANDA:</t>
        </r>
        <r>
          <rPr>
            <sz val="9"/>
            <color indexed="81"/>
            <rFont val="Tahoma"/>
            <family val="2"/>
          </rPr>
          <t xml:space="preserve">
Corresponde a la información en firme de cada vigencia fiscal.</t>
        </r>
      </text>
    </comment>
    <comment ref="RWK7" authorId="0" shapeId="0" xr:uid="{E0E10A92-BE57-4719-804A-1745CB51569D}">
      <text>
        <r>
          <rPr>
            <b/>
            <sz val="9"/>
            <color indexed="81"/>
            <rFont val="Tahoma"/>
            <family val="2"/>
          </rPr>
          <t>YULIED.PENARANDA:</t>
        </r>
        <r>
          <rPr>
            <sz val="9"/>
            <color indexed="81"/>
            <rFont val="Tahoma"/>
            <family val="2"/>
          </rPr>
          <t xml:space="preserve">
Corresponde a la información en firme de cada vigencia fiscal.</t>
        </r>
      </text>
    </comment>
    <comment ref="RWS7" authorId="0" shapeId="0" xr:uid="{9C8A523B-1806-4721-B59F-0DF2AA84B1DC}">
      <text>
        <r>
          <rPr>
            <b/>
            <sz val="9"/>
            <color indexed="81"/>
            <rFont val="Tahoma"/>
            <family val="2"/>
          </rPr>
          <t>YULIED.PENARANDA:</t>
        </r>
        <r>
          <rPr>
            <sz val="9"/>
            <color indexed="81"/>
            <rFont val="Tahoma"/>
            <family val="2"/>
          </rPr>
          <t xml:space="preserve">
Corresponde a la información en firme de cada vigencia fiscal.</t>
        </r>
      </text>
    </comment>
    <comment ref="RXA7" authorId="0" shapeId="0" xr:uid="{1E4E0FE1-C5A3-4834-84C8-ABC5D8E75122}">
      <text>
        <r>
          <rPr>
            <b/>
            <sz val="9"/>
            <color indexed="81"/>
            <rFont val="Tahoma"/>
            <family val="2"/>
          </rPr>
          <t>YULIED.PENARANDA:</t>
        </r>
        <r>
          <rPr>
            <sz val="9"/>
            <color indexed="81"/>
            <rFont val="Tahoma"/>
            <family val="2"/>
          </rPr>
          <t xml:space="preserve">
Corresponde a la información en firme de cada vigencia fiscal.</t>
        </r>
      </text>
    </comment>
    <comment ref="RXI7" authorId="0" shapeId="0" xr:uid="{3702F26D-36D5-4B3F-AFEF-6C1F3E742999}">
      <text>
        <r>
          <rPr>
            <b/>
            <sz val="9"/>
            <color indexed="81"/>
            <rFont val="Tahoma"/>
            <family val="2"/>
          </rPr>
          <t>YULIED.PENARANDA:</t>
        </r>
        <r>
          <rPr>
            <sz val="9"/>
            <color indexed="81"/>
            <rFont val="Tahoma"/>
            <family val="2"/>
          </rPr>
          <t xml:space="preserve">
Corresponde a la información en firme de cada vigencia fiscal.</t>
        </r>
      </text>
    </comment>
    <comment ref="RXQ7" authorId="0" shapeId="0" xr:uid="{1F3347F7-102B-4C0A-A724-C09F62944413}">
      <text>
        <r>
          <rPr>
            <b/>
            <sz val="9"/>
            <color indexed="81"/>
            <rFont val="Tahoma"/>
            <family val="2"/>
          </rPr>
          <t>YULIED.PENARANDA:</t>
        </r>
        <r>
          <rPr>
            <sz val="9"/>
            <color indexed="81"/>
            <rFont val="Tahoma"/>
            <family val="2"/>
          </rPr>
          <t xml:space="preserve">
Corresponde a la información en firme de cada vigencia fiscal.</t>
        </r>
      </text>
    </comment>
    <comment ref="RXY7" authorId="0" shapeId="0" xr:uid="{DE25B92D-2280-4313-BF6A-1E1F21A33009}">
      <text>
        <r>
          <rPr>
            <b/>
            <sz val="9"/>
            <color indexed="81"/>
            <rFont val="Tahoma"/>
            <family val="2"/>
          </rPr>
          <t>YULIED.PENARANDA:</t>
        </r>
        <r>
          <rPr>
            <sz val="9"/>
            <color indexed="81"/>
            <rFont val="Tahoma"/>
            <family val="2"/>
          </rPr>
          <t xml:space="preserve">
Corresponde a la información en firme de cada vigencia fiscal.</t>
        </r>
      </text>
    </comment>
    <comment ref="RYG7" authorId="0" shapeId="0" xr:uid="{220D8945-EC94-476D-B213-7A094B77116B}">
      <text>
        <r>
          <rPr>
            <b/>
            <sz val="9"/>
            <color indexed="81"/>
            <rFont val="Tahoma"/>
            <family val="2"/>
          </rPr>
          <t>YULIED.PENARANDA:</t>
        </r>
        <r>
          <rPr>
            <sz val="9"/>
            <color indexed="81"/>
            <rFont val="Tahoma"/>
            <family val="2"/>
          </rPr>
          <t xml:space="preserve">
Corresponde a la información en firme de cada vigencia fiscal.</t>
        </r>
      </text>
    </comment>
    <comment ref="RYO7" authorId="0" shapeId="0" xr:uid="{43EC38C4-F004-4B13-89F9-EAFBC10FD4BD}">
      <text>
        <r>
          <rPr>
            <b/>
            <sz val="9"/>
            <color indexed="81"/>
            <rFont val="Tahoma"/>
            <family val="2"/>
          </rPr>
          <t>YULIED.PENARANDA:</t>
        </r>
        <r>
          <rPr>
            <sz val="9"/>
            <color indexed="81"/>
            <rFont val="Tahoma"/>
            <family val="2"/>
          </rPr>
          <t xml:space="preserve">
Corresponde a la información en firme de cada vigencia fiscal.</t>
        </r>
      </text>
    </comment>
    <comment ref="RYW7" authorId="0" shapeId="0" xr:uid="{A4E84CA1-A8A0-44EA-ACC4-D71DCA54D54B}">
      <text>
        <r>
          <rPr>
            <b/>
            <sz val="9"/>
            <color indexed="81"/>
            <rFont val="Tahoma"/>
            <family val="2"/>
          </rPr>
          <t>YULIED.PENARANDA:</t>
        </r>
        <r>
          <rPr>
            <sz val="9"/>
            <color indexed="81"/>
            <rFont val="Tahoma"/>
            <family val="2"/>
          </rPr>
          <t xml:space="preserve">
Corresponde a la información en firme de cada vigencia fiscal.</t>
        </r>
      </text>
    </comment>
    <comment ref="RZE7" authorId="0" shapeId="0" xr:uid="{9299EA62-CCD3-4D5A-91F3-80FFC7275C40}">
      <text>
        <r>
          <rPr>
            <b/>
            <sz val="9"/>
            <color indexed="81"/>
            <rFont val="Tahoma"/>
            <family val="2"/>
          </rPr>
          <t>YULIED.PENARANDA:</t>
        </r>
        <r>
          <rPr>
            <sz val="9"/>
            <color indexed="81"/>
            <rFont val="Tahoma"/>
            <family val="2"/>
          </rPr>
          <t xml:space="preserve">
Corresponde a la información en firme de cada vigencia fiscal.</t>
        </r>
      </text>
    </comment>
    <comment ref="RZM7" authorId="0" shapeId="0" xr:uid="{C0DE3F33-8FDF-4FDB-AFF6-015294BBC6B7}">
      <text>
        <r>
          <rPr>
            <b/>
            <sz val="9"/>
            <color indexed="81"/>
            <rFont val="Tahoma"/>
            <family val="2"/>
          </rPr>
          <t>YULIED.PENARANDA:</t>
        </r>
        <r>
          <rPr>
            <sz val="9"/>
            <color indexed="81"/>
            <rFont val="Tahoma"/>
            <family val="2"/>
          </rPr>
          <t xml:space="preserve">
Corresponde a la información en firme de cada vigencia fiscal.</t>
        </r>
      </text>
    </comment>
    <comment ref="RZU7" authorId="0" shapeId="0" xr:uid="{ABCF30DE-ABAB-46E4-8B0E-E4C5E3295A81}">
      <text>
        <r>
          <rPr>
            <b/>
            <sz val="9"/>
            <color indexed="81"/>
            <rFont val="Tahoma"/>
            <family val="2"/>
          </rPr>
          <t>YULIED.PENARANDA:</t>
        </r>
        <r>
          <rPr>
            <sz val="9"/>
            <color indexed="81"/>
            <rFont val="Tahoma"/>
            <family val="2"/>
          </rPr>
          <t xml:space="preserve">
Corresponde a la información en firme de cada vigencia fiscal.</t>
        </r>
      </text>
    </comment>
    <comment ref="SAC7" authorId="0" shapeId="0" xr:uid="{DE0DB446-38EE-49EF-B2DA-587E33D278AE}">
      <text>
        <r>
          <rPr>
            <b/>
            <sz val="9"/>
            <color indexed="81"/>
            <rFont val="Tahoma"/>
            <family val="2"/>
          </rPr>
          <t>YULIED.PENARANDA:</t>
        </r>
        <r>
          <rPr>
            <sz val="9"/>
            <color indexed="81"/>
            <rFont val="Tahoma"/>
            <family val="2"/>
          </rPr>
          <t xml:space="preserve">
Corresponde a la información en firme de cada vigencia fiscal.</t>
        </r>
      </text>
    </comment>
    <comment ref="SAK7" authorId="0" shapeId="0" xr:uid="{458752E3-7A61-4590-8B5D-C6849928F3A1}">
      <text>
        <r>
          <rPr>
            <b/>
            <sz val="9"/>
            <color indexed="81"/>
            <rFont val="Tahoma"/>
            <family val="2"/>
          </rPr>
          <t>YULIED.PENARANDA:</t>
        </r>
        <r>
          <rPr>
            <sz val="9"/>
            <color indexed="81"/>
            <rFont val="Tahoma"/>
            <family val="2"/>
          </rPr>
          <t xml:space="preserve">
Corresponde a la información en firme de cada vigencia fiscal.</t>
        </r>
      </text>
    </comment>
    <comment ref="SAS7" authorId="0" shapeId="0" xr:uid="{25177847-974F-45E3-A136-BC872DC24A8B}">
      <text>
        <r>
          <rPr>
            <b/>
            <sz val="9"/>
            <color indexed="81"/>
            <rFont val="Tahoma"/>
            <family val="2"/>
          </rPr>
          <t>YULIED.PENARANDA:</t>
        </r>
        <r>
          <rPr>
            <sz val="9"/>
            <color indexed="81"/>
            <rFont val="Tahoma"/>
            <family val="2"/>
          </rPr>
          <t xml:space="preserve">
Corresponde a la información en firme de cada vigencia fiscal.</t>
        </r>
      </text>
    </comment>
    <comment ref="SBA7" authorId="0" shapeId="0" xr:uid="{EAEE68B4-5BC3-4542-A039-7EFDE7A651B0}">
      <text>
        <r>
          <rPr>
            <b/>
            <sz val="9"/>
            <color indexed="81"/>
            <rFont val="Tahoma"/>
            <family val="2"/>
          </rPr>
          <t>YULIED.PENARANDA:</t>
        </r>
        <r>
          <rPr>
            <sz val="9"/>
            <color indexed="81"/>
            <rFont val="Tahoma"/>
            <family val="2"/>
          </rPr>
          <t xml:space="preserve">
Corresponde a la información en firme de cada vigencia fiscal.</t>
        </r>
      </text>
    </comment>
    <comment ref="SBI7" authorId="0" shapeId="0" xr:uid="{CAACD41A-F640-40CF-9C7A-1CA3BBC9D4E1}">
      <text>
        <r>
          <rPr>
            <b/>
            <sz val="9"/>
            <color indexed="81"/>
            <rFont val="Tahoma"/>
            <family val="2"/>
          </rPr>
          <t>YULIED.PENARANDA:</t>
        </r>
        <r>
          <rPr>
            <sz val="9"/>
            <color indexed="81"/>
            <rFont val="Tahoma"/>
            <family val="2"/>
          </rPr>
          <t xml:space="preserve">
Corresponde a la información en firme de cada vigencia fiscal.</t>
        </r>
      </text>
    </comment>
    <comment ref="SBQ7" authorId="0" shapeId="0" xr:uid="{D3D6DC08-E52D-4C91-BAEE-E89C258721FE}">
      <text>
        <r>
          <rPr>
            <b/>
            <sz val="9"/>
            <color indexed="81"/>
            <rFont val="Tahoma"/>
            <family val="2"/>
          </rPr>
          <t>YULIED.PENARANDA:</t>
        </r>
        <r>
          <rPr>
            <sz val="9"/>
            <color indexed="81"/>
            <rFont val="Tahoma"/>
            <family val="2"/>
          </rPr>
          <t xml:space="preserve">
Corresponde a la información en firme de cada vigencia fiscal.</t>
        </r>
      </text>
    </comment>
    <comment ref="SBY7" authorId="0" shapeId="0" xr:uid="{C52BA693-DE77-44CF-8D26-8CCDF48D94D6}">
      <text>
        <r>
          <rPr>
            <b/>
            <sz val="9"/>
            <color indexed="81"/>
            <rFont val="Tahoma"/>
            <family val="2"/>
          </rPr>
          <t>YULIED.PENARANDA:</t>
        </r>
        <r>
          <rPr>
            <sz val="9"/>
            <color indexed="81"/>
            <rFont val="Tahoma"/>
            <family val="2"/>
          </rPr>
          <t xml:space="preserve">
Corresponde a la información en firme de cada vigencia fiscal.</t>
        </r>
      </text>
    </comment>
    <comment ref="SCG7" authorId="0" shapeId="0" xr:uid="{BB7B0165-013C-48B1-AE6A-A7395C14C97F}">
      <text>
        <r>
          <rPr>
            <b/>
            <sz val="9"/>
            <color indexed="81"/>
            <rFont val="Tahoma"/>
            <family val="2"/>
          </rPr>
          <t>YULIED.PENARANDA:</t>
        </r>
        <r>
          <rPr>
            <sz val="9"/>
            <color indexed="81"/>
            <rFont val="Tahoma"/>
            <family val="2"/>
          </rPr>
          <t xml:space="preserve">
Corresponde a la información en firme de cada vigencia fiscal.</t>
        </r>
      </text>
    </comment>
    <comment ref="SCO7" authorId="0" shapeId="0" xr:uid="{8866E5B9-EA11-4826-A189-1B7A54208AA6}">
      <text>
        <r>
          <rPr>
            <b/>
            <sz val="9"/>
            <color indexed="81"/>
            <rFont val="Tahoma"/>
            <family val="2"/>
          </rPr>
          <t>YULIED.PENARANDA:</t>
        </r>
        <r>
          <rPr>
            <sz val="9"/>
            <color indexed="81"/>
            <rFont val="Tahoma"/>
            <family val="2"/>
          </rPr>
          <t xml:space="preserve">
Corresponde a la información en firme de cada vigencia fiscal.</t>
        </r>
      </text>
    </comment>
    <comment ref="SCW7" authorId="0" shapeId="0" xr:uid="{88860AD6-158C-4E8B-BA8C-97563B652D4A}">
      <text>
        <r>
          <rPr>
            <b/>
            <sz val="9"/>
            <color indexed="81"/>
            <rFont val="Tahoma"/>
            <family val="2"/>
          </rPr>
          <t>YULIED.PENARANDA:</t>
        </r>
        <r>
          <rPr>
            <sz val="9"/>
            <color indexed="81"/>
            <rFont val="Tahoma"/>
            <family val="2"/>
          </rPr>
          <t xml:space="preserve">
Corresponde a la información en firme de cada vigencia fiscal.</t>
        </r>
      </text>
    </comment>
    <comment ref="SDE7" authorId="0" shapeId="0" xr:uid="{5CF79839-FD8A-4BEA-93E1-44ABA3CEEAEF}">
      <text>
        <r>
          <rPr>
            <b/>
            <sz val="9"/>
            <color indexed="81"/>
            <rFont val="Tahoma"/>
            <family val="2"/>
          </rPr>
          <t>YULIED.PENARANDA:</t>
        </r>
        <r>
          <rPr>
            <sz val="9"/>
            <color indexed="81"/>
            <rFont val="Tahoma"/>
            <family val="2"/>
          </rPr>
          <t xml:space="preserve">
Corresponde a la información en firme de cada vigencia fiscal.</t>
        </r>
      </text>
    </comment>
    <comment ref="SDM7" authorId="0" shapeId="0" xr:uid="{09009D4A-379B-4F6B-A68D-B20C671A0C7A}">
      <text>
        <r>
          <rPr>
            <b/>
            <sz val="9"/>
            <color indexed="81"/>
            <rFont val="Tahoma"/>
            <family val="2"/>
          </rPr>
          <t>YULIED.PENARANDA:</t>
        </r>
        <r>
          <rPr>
            <sz val="9"/>
            <color indexed="81"/>
            <rFont val="Tahoma"/>
            <family val="2"/>
          </rPr>
          <t xml:space="preserve">
Corresponde a la información en firme de cada vigencia fiscal.</t>
        </r>
      </text>
    </comment>
    <comment ref="SDU7" authorId="0" shapeId="0" xr:uid="{814711B9-C6D8-402B-A86B-9B7B5EEBA10E}">
      <text>
        <r>
          <rPr>
            <b/>
            <sz val="9"/>
            <color indexed="81"/>
            <rFont val="Tahoma"/>
            <family val="2"/>
          </rPr>
          <t>YULIED.PENARANDA:</t>
        </r>
        <r>
          <rPr>
            <sz val="9"/>
            <color indexed="81"/>
            <rFont val="Tahoma"/>
            <family val="2"/>
          </rPr>
          <t xml:space="preserve">
Corresponde a la información en firme de cada vigencia fiscal.</t>
        </r>
      </text>
    </comment>
    <comment ref="SEC7" authorId="0" shapeId="0" xr:uid="{5F6D481E-C80B-4D77-B7EA-BE0407829440}">
      <text>
        <r>
          <rPr>
            <b/>
            <sz val="9"/>
            <color indexed="81"/>
            <rFont val="Tahoma"/>
            <family val="2"/>
          </rPr>
          <t>YULIED.PENARANDA:</t>
        </r>
        <r>
          <rPr>
            <sz val="9"/>
            <color indexed="81"/>
            <rFont val="Tahoma"/>
            <family val="2"/>
          </rPr>
          <t xml:space="preserve">
Corresponde a la información en firme de cada vigencia fiscal.</t>
        </r>
      </text>
    </comment>
    <comment ref="SEK7" authorId="0" shapeId="0" xr:uid="{9A28E146-2C40-46D7-A8E6-F514BC8F8B99}">
      <text>
        <r>
          <rPr>
            <b/>
            <sz val="9"/>
            <color indexed="81"/>
            <rFont val="Tahoma"/>
            <family val="2"/>
          </rPr>
          <t>YULIED.PENARANDA:</t>
        </r>
        <r>
          <rPr>
            <sz val="9"/>
            <color indexed="81"/>
            <rFont val="Tahoma"/>
            <family val="2"/>
          </rPr>
          <t xml:space="preserve">
Corresponde a la información en firme de cada vigencia fiscal.</t>
        </r>
      </text>
    </comment>
    <comment ref="SES7" authorId="0" shapeId="0" xr:uid="{79565E51-02E3-4594-AF10-0F135A41031E}">
      <text>
        <r>
          <rPr>
            <b/>
            <sz val="9"/>
            <color indexed="81"/>
            <rFont val="Tahoma"/>
            <family val="2"/>
          </rPr>
          <t>YULIED.PENARANDA:</t>
        </r>
        <r>
          <rPr>
            <sz val="9"/>
            <color indexed="81"/>
            <rFont val="Tahoma"/>
            <family val="2"/>
          </rPr>
          <t xml:space="preserve">
Corresponde a la información en firme de cada vigencia fiscal.</t>
        </r>
      </text>
    </comment>
    <comment ref="SFA7" authorId="0" shapeId="0" xr:uid="{3FACE7B3-35C4-4E04-AF13-989B2C095500}">
      <text>
        <r>
          <rPr>
            <b/>
            <sz val="9"/>
            <color indexed="81"/>
            <rFont val="Tahoma"/>
            <family val="2"/>
          </rPr>
          <t>YULIED.PENARANDA:</t>
        </r>
        <r>
          <rPr>
            <sz val="9"/>
            <color indexed="81"/>
            <rFont val="Tahoma"/>
            <family val="2"/>
          </rPr>
          <t xml:space="preserve">
Corresponde a la información en firme de cada vigencia fiscal.</t>
        </r>
      </text>
    </comment>
    <comment ref="SFI7" authorId="0" shapeId="0" xr:uid="{6891F31E-ED19-4871-8A30-AC909DE370EA}">
      <text>
        <r>
          <rPr>
            <b/>
            <sz val="9"/>
            <color indexed="81"/>
            <rFont val="Tahoma"/>
            <family val="2"/>
          </rPr>
          <t>YULIED.PENARANDA:</t>
        </r>
        <r>
          <rPr>
            <sz val="9"/>
            <color indexed="81"/>
            <rFont val="Tahoma"/>
            <family val="2"/>
          </rPr>
          <t xml:space="preserve">
Corresponde a la información en firme de cada vigencia fiscal.</t>
        </r>
      </text>
    </comment>
    <comment ref="SFQ7" authorId="0" shapeId="0" xr:uid="{30ED4F63-6E84-4F34-89E0-FDBAC40CF83D}">
      <text>
        <r>
          <rPr>
            <b/>
            <sz val="9"/>
            <color indexed="81"/>
            <rFont val="Tahoma"/>
            <family val="2"/>
          </rPr>
          <t>YULIED.PENARANDA:</t>
        </r>
        <r>
          <rPr>
            <sz val="9"/>
            <color indexed="81"/>
            <rFont val="Tahoma"/>
            <family val="2"/>
          </rPr>
          <t xml:space="preserve">
Corresponde a la información en firme de cada vigencia fiscal.</t>
        </r>
      </text>
    </comment>
    <comment ref="SFY7" authorId="0" shapeId="0" xr:uid="{D75D4AA7-4F6B-4134-96CE-EBCE4DCA8BD1}">
      <text>
        <r>
          <rPr>
            <b/>
            <sz val="9"/>
            <color indexed="81"/>
            <rFont val="Tahoma"/>
            <family val="2"/>
          </rPr>
          <t>YULIED.PENARANDA:</t>
        </r>
        <r>
          <rPr>
            <sz val="9"/>
            <color indexed="81"/>
            <rFont val="Tahoma"/>
            <family val="2"/>
          </rPr>
          <t xml:space="preserve">
Corresponde a la información en firme de cada vigencia fiscal.</t>
        </r>
      </text>
    </comment>
    <comment ref="SGG7" authorId="0" shapeId="0" xr:uid="{481192FB-D728-44FF-9307-9B72FAD372B5}">
      <text>
        <r>
          <rPr>
            <b/>
            <sz val="9"/>
            <color indexed="81"/>
            <rFont val="Tahoma"/>
            <family val="2"/>
          </rPr>
          <t>YULIED.PENARANDA:</t>
        </r>
        <r>
          <rPr>
            <sz val="9"/>
            <color indexed="81"/>
            <rFont val="Tahoma"/>
            <family val="2"/>
          </rPr>
          <t xml:space="preserve">
Corresponde a la información en firme de cada vigencia fiscal.</t>
        </r>
      </text>
    </comment>
    <comment ref="SGO7" authorId="0" shapeId="0" xr:uid="{F28BA331-0A73-49D3-B5CB-8FAE1331E630}">
      <text>
        <r>
          <rPr>
            <b/>
            <sz val="9"/>
            <color indexed="81"/>
            <rFont val="Tahoma"/>
            <family val="2"/>
          </rPr>
          <t>YULIED.PENARANDA:</t>
        </r>
        <r>
          <rPr>
            <sz val="9"/>
            <color indexed="81"/>
            <rFont val="Tahoma"/>
            <family val="2"/>
          </rPr>
          <t xml:space="preserve">
Corresponde a la información en firme de cada vigencia fiscal.</t>
        </r>
      </text>
    </comment>
    <comment ref="SGW7" authorId="0" shapeId="0" xr:uid="{0DA8115F-D6C6-4435-97A9-C81619378464}">
      <text>
        <r>
          <rPr>
            <b/>
            <sz val="9"/>
            <color indexed="81"/>
            <rFont val="Tahoma"/>
            <family val="2"/>
          </rPr>
          <t>YULIED.PENARANDA:</t>
        </r>
        <r>
          <rPr>
            <sz val="9"/>
            <color indexed="81"/>
            <rFont val="Tahoma"/>
            <family val="2"/>
          </rPr>
          <t xml:space="preserve">
Corresponde a la información en firme de cada vigencia fiscal.</t>
        </r>
      </text>
    </comment>
    <comment ref="SHE7" authorId="0" shapeId="0" xr:uid="{68DB9E21-7921-440C-8CE2-17B314524B30}">
      <text>
        <r>
          <rPr>
            <b/>
            <sz val="9"/>
            <color indexed="81"/>
            <rFont val="Tahoma"/>
            <family val="2"/>
          </rPr>
          <t>YULIED.PENARANDA:</t>
        </r>
        <r>
          <rPr>
            <sz val="9"/>
            <color indexed="81"/>
            <rFont val="Tahoma"/>
            <family val="2"/>
          </rPr>
          <t xml:space="preserve">
Corresponde a la información en firme de cada vigencia fiscal.</t>
        </r>
      </text>
    </comment>
    <comment ref="SHM7" authorId="0" shapeId="0" xr:uid="{994F8EA8-1917-4E74-B334-FFB31CAD6057}">
      <text>
        <r>
          <rPr>
            <b/>
            <sz val="9"/>
            <color indexed="81"/>
            <rFont val="Tahoma"/>
            <family val="2"/>
          </rPr>
          <t>YULIED.PENARANDA:</t>
        </r>
        <r>
          <rPr>
            <sz val="9"/>
            <color indexed="81"/>
            <rFont val="Tahoma"/>
            <family val="2"/>
          </rPr>
          <t xml:space="preserve">
Corresponde a la información en firme de cada vigencia fiscal.</t>
        </r>
      </text>
    </comment>
    <comment ref="SHU7" authorId="0" shapeId="0" xr:uid="{A16F8EFC-B0D7-444D-B85B-FD498D2C44E3}">
      <text>
        <r>
          <rPr>
            <b/>
            <sz val="9"/>
            <color indexed="81"/>
            <rFont val="Tahoma"/>
            <family val="2"/>
          </rPr>
          <t>YULIED.PENARANDA:</t>
        </r>
        <r>
          <rPr>
            <sz val="9"/>
            <color indexed="81"/>
            <rFont val="Tahoma"/>
            <family val="2"/>
          </rPr>
          <t xml:space="preserve">
Corresponde a la información en firme de cada vigencia fiscal.</t>
        </r>
      </text>
    </comment>
    <comment ref="SIC7" authorId="0" shapeId="0" xr:uid="{15E74EEC-A694-41F7-AE3C-60F46686B4ED}">
      <text>
        <r>
          <rPr>
            <b/>
            <sz val="9"/>
            <color indexed="81"/>
            <rFont val="Tahoma"/>
            <family val="2"/>
          </rPr>
          <t>YULIED.PENARANDA:</t>
        </r>
        <r>
          <rPr>
            <sz val="9"/>
            <color indexed="81"/>
            <rFont val="Tahoma"/>
            <family val="2"/>
          </rPr>
          <t xml:space="preserve">
Corresponde a la información en firme de cada vigencia fiscal.</t>
        </r>
      </text>
    </comment>
    <comment ref="SIK7" authorId="0" shapeId="0" xr:uid="{EEBA32E3-3F7B-41A9-8218-0B9DB7011342}">
      <text>
        <r>
          <rPr>
            <b/>
            <sz val="9"/>
            <color indexed="81"/>
            <rFont val="Tahoma"/>
            <family val="2"/>
          </rPr>
          <t>YULIED.PENARANDA:</t>
        </r>
        <r>
          <rPr>
            <sz val="9"/>
            <color indexed="81"/>
            <rFont val="Tahoma"/>
            <family val="2"/>
          </rPr>
          <t xml:space="preserve">
Corresponde a la información en firme de cada vigencia fiscal.</t>
        </r>
      </text>
    </comment>
    <comment ref="SIS7" authorId="0" shapeId="0" xr:uid="{C4D5CB1F-6ED1-49F0-850D-D2D00E4B04D1}">
      <text>
        <r>
          <rPr>
            <b/>
            <sz val="9"/>
            <color indexed="81"/>
            <rFont val="Tahoma"/>
            <family val="2"/>
          </rPr>
          <t>YULIED.PENARANDA:</t>
        </r>
        <r>
          <rPr>
            <sz val="9"/>
            <color indexed="81"/>
            <rFont val="Tahoma"/>
            <family val="2"/>
          </rPr>
          <t xml:space="preserve">
Corresponde a la información en firme de cada vigencia fiscal.</t>
        </r>
      </text>
    </comment>
    <comment ref="SJA7" authorId="0" shapeId="0" xr:uid="{042D4C1D-2E4C-4888-97A5-0B6C3B5D0F65}">
      <text>
        <r>
          <rPr>
            <b/>
            <sz val="9"/>
            <color indexed="81"/>
            <rFont val="Tahoma"/>
            <family val="2"/>
          </rPr>
          <t>YULIED.PENARANDA:</t>
        </r>
        <r>
          <rPr>
            <sz val="9"/>
            <color indexed="81"/>
            <rFont val="Tahoma"/>
            <family val="2"/>
          </rPr>
          <t xml:space="preserve">
Corresponde a la información en firme de cada vigencia fiscal.</t>
        </r>
      </text>
    </comment>
    <comment ref="SJI7" authorId="0" shapeId="0" xr:uid="{298A37D7-CCFE-47DF-9C6C-4BC72BCDFC2F}">
      <text>
        <r>
          <rPr>
            <b/>
            <sz val="9"/>
            <color indexed="81"/>
            <rFont val="Tahoma"/>
            <family val="2"/>
          </rPr>
          <t>YULIED.PENARANDA:</t>
        </r>
        <r>
          <rPr>
            <sz val="9"/>
            <color indexed="81"/>
            <rFont val="Tahoma"/>
            <family val="2"/>
          </rPr>
          <t xml:space="preserve">
Corresponde a la información en firme de cada vigencia fiscal.</t>
        </r>
      </text>
    </comment>
    <comment ref="SJQ7" authorId="0" shapeId="0" xr:uid="{2EFB4E62-74C3-406E-978C-F7AC10644C31}">
      <text>
        <r>
          <rPr>
            <b/>
            <sz val="9"/>
            <color indexed="81"/>
            <rFont val="Tahoma"/>
            <family val="2"/>
          </rPr>
          <t>YULIED.PENARANDA:</t>
        </r>
        <r>
          <rPr>
            <sz val="9"/>
            <color indexed="81"/>
            <rFont val="Tahoma"/>
            <family val="2"/>
          </rPr>
          <t xml:space="preserve">
Corresponde a la información en firme de cada vigencia fiscal.</t>
        </r>
      </text>
    </comment>
    <comment ref="SJY7" authorId="0" shapeId="0" xr:uid="{E93F7D9F-995D-4206-A396-D01B6B1BE4DA}">
      <text>
        <r>
          <rPr>
            <b/>
            <sz val="9"/>
            <color indexed="81"/>
            <rFont val="Tahoma"/>
            <family val="2"/>
          </rPr>
          <t>YULIED.PENARANDA:</t>
        </r>
        <r>
          <rPr>
            <sz val="9"/>
            <color indexed="81"/>
            <rFont val="Tahoma"/>
            <family val="2"/>
          </rPr>
          <t xml:space="preserve">
Corresponde a la información en firme de cada vigencia fiscal.</t>
        </r>
      </text>
    </comment>
    <comment ref="SKG7" authorId="0" shapeId="0" xr:uid="{76D782C1-D036-45FC-BF19-EAA80D5EB51D}">
      <text>
        <r>
          <rPr>
            <b/>
            <sz val="9"/>
            <color indexed="81"/>
            <rFont val="Tahoma"/>
            <family val="2"/>
          </rPr>
          <t>YULIED.PENARANDA:</t>
        </r>
        <r>
          <rPr>
            <sz val="9"/>
            <color indexed="81"/>
            <rFont val="Tahoma"/>
            <family val="2"/>
          </rPr>
          <t xml:space="preserve">
Corresponde a la información en firme de cada vigencia fiscal.</t>
        </r>
      </text>
    </comment>
    <comment ref="SKO7" authorId="0" shapeId="0" xr:uid="{CD09286C-70BD-4FC8-99FB-66BC8BC448B0}">
      <text>
        <r>
          <rPr>
            <b/>
            <sz val="9"/>
            <color indexed="81"/>
            <rFont val="Tahoma"/>
            <family val="2"/>
          </rPr>
          <t>YULIED.PENARANDA:</t>
        </r>
        <r>
          <rPr>
            <sz val="9"/>
            <color indexed="81"/>
            <rFont val="Tahoma"/>
            <family val="2"/>
          </rPr>
          <t xml:space="preserve">
Corresponde a la información en firme de cada vigencia fiscal.</t>
        </r>
      </text>
    </comment>
    <comment ref="SKW7" authorId="0" shapeId="0" xr:uid="{9BB7930A-A619-4DFC-9201-B710220482CE}">
      <text>
        <r>
          <rPr>
            <b/>
            <sz val="9"/>
            <color indexed="81"/>
            <rFont val="Tahoma"/>
            <family val="2"/>
          </rPr>
          <t>YULIED.PENARANDA:</t>
        </r>
        <r>
          <rPr>
            <sz val="9"/>
            <color indexed="81"/>
            <rFont val="Tahoma"/>
            <family val="2"/>
          </rPr>
          <t xml:space="preserve">
Corresponde a la información en firme de cada vigencia fiscal.</t>
        </r>
      </text>
    </comment>
    <comment ref="SLE7" authorId="0" shapeId="0" xr:uid="{BC83F45E-4583-41B3-BCC4-96E0E90C2668}">
      <text>
        <r>
          <rPr>
            <b/>
            <sz val="9"/>
            <color indexed="81"/>
            <rFont val="Tahoma"/>
            <family val="2"/>
          </rPr>
          <t>YULIED.PENARANDA:</t>
        </r>
        <r>
          <rPr>
            <sz val="9"/>
            <color indexed="81"/>
            <rFont val="Tahoma"/>
            <family val="2"/>
          </rPr>
          <t xml:space="preserve">
Corresponde a la información en firme de cada vigencia fiscal.</t>
        </r>
      </text>
    </comment>
    <comment ref="SLM7" authorId="0" shapeId="0" xr:uid="{10CA31E6-5C04-4297-AD6F-70A9BD00422F}">
      <text>
        <r>
          <rPr>
            <b/>
            <sz val="9"/>
            <color indexed="81"/>
            <rFont val="Tahoma"/>
            <family val="2"/>
          </rPr>
          <t>YULIED.PENARANDA:</t>
        </r>
        <r>
          <rPr>
            <sz val="9"/>
            <color indexed="81"/>
            <rFont val="Tahoma"/>
            <family val="2"/>
          </rPr>
          <t xml:space="preserve">
Corresponde a la información en firme de cada vigencia fiscal.</t>
        </r>
      </text>
    </comment>
    <comment ref="SLU7" authorId="0" shapeId="0" xr:uid="{AB5D93ED-4BA3-4FF1-BC72-CD7ECCDFA64B}">
      <text>
        <r>
          <rPr>
            <b/>
            <sz val="9"/>
            <color indexed="81"/>
            <rFont val="Tahoma"/>
            <family val="2"/>
          </rPr>
          <t>YULIED.PENARANDA:</t>
        </r>
        <r>
          <rPr>
            <sz val="9"/>
            <color indexed="81"/>
            <rFont val="Tahoma"/>
            <family val="2"/>
          </rPr>
          <t xml:space="preserve">
Corresponde a la información en firme de cada vigencia fiscal.</t>
        </r>
      </text>
    </comment>
    <comment ref="SMC7" authorId="0" shapeId="0" xr:uid="{4B1B31EA-21D8-4AA1-993F-A6E742DAF734}">
      <text>
        <r>
          <rPr>
            <b/>
            <sz val="9"/>
            <color indexed="81"/>
            <rFont val="Tahoma"/>
            <family val="2"/>
          </rPr>
          <t>YULIED.PENARANDA:</t>
        </r>
        <r>
          <rPr>
            <sz val="9"/>
            <color indexed="81"/>
            <rFont val="Tahoma"/>
            <family val="2"/>
          </rPr>
          <t xml:space="preserve">
Corresponde a la información en firme de cada vigencia fiscal.</t>
        </r>
      </text>
    </comment>
    <comment ref="SMK7" authorId="0" shapeId="0" xr:uid="{1032C489-B1F9-4B1C-AEBC-996F0C2F3070}">
      <text>
        <r>
          <rPr>
            <b/>
            <sz val="9"/>
            <color indexed="81"/>
            <rFont val="Tahoma"/>
            <family val="2"/>
          </rPr>
          <t>YULIED.PENARANDA:</t>
        </r>
        <r>
          <rPr>
            <sz val="9"/>
            <color indexed="81"/>
            <rFont val="Tahoma"/>
            <family val="2"/>
          </rPr>
          <t xml:space="preserve">
Corresponde a la información en firme de cada vigencia fiscal.</t>
        </r>
      </text>
    </comment>
    <comment ref="SMS7" authorId="0" shapeId="0" xr:uid="{AF774FF3-F594-4592-9D6B-9789F5AD23BA}">
      <text>
        <r>
          <rPr>
            <b/>
            <sz val="9"/>
            <color indexed="81"/>
            <rFont val="Tahoma"/>
            <family val="2"/>
          </rPr>
          <t>YULIED.PENARANDA:</t>
        </r>
        <r>
          <rPr>
            <sz val="9"/>
            <color indexed="81"/>
            <rFont val="Tahoma"/>
            <family val="2"/>
          </rPr>
          <t xml:space="preserve">
Corresponde a la información en firme de cada vigencia fiscal.</t>
        </r>
      </text>
    </comment>
    <comment ref="SNA7" authorId="0" shapeId="0" xr:uid="{CB1C2985-4730-4207-8C1F-FCEDEE7E2D83}">
      <text>
        <r>
          <rPr>
            <b/>
            <sz val="9"/>
            <color indexed="81"/>
            <rFont val="Tahoma"/>
            <family val="2"/>
          </rPr>
          <t>YULIED.PENARANDA:</t>
        </r>
        <r>
          <rPr>
            <sz val="9"/>
            <color indexed="81"/>
            <rFont val="Tahoma"/>
            <family val="2"/>
          </rPr>
          <t xml:space="preserve">
Corresponde a la información en firme de cada vigencia fiscal.</t>
        </r>
      </text>
    </comment>
    <comment ref="SNI7" authorId="0" shapeId="0" xr:uid="{EEFF0E71-D141-48AD-AA2C-E838A9DD53A5}">
      <text>
        <r>
          <rPr>
            <b/>
            <sz val="9"/>
            <color indexed="81"/>
            <rFont val="Tahoma"/>
            <family val="2"/>
          </rPr>
          <t>YULIED.PENARANDA:</t>
        </r>
        <r>
          <rPr>
            <sz val="9"/>
            <color indexed="81"/>
            <rFont val="Tahoma"/>
            <family val="2"/>
          </rPr>
          <t xml:space="preserve">
Corresponde a la información en firme de cada vigencia fiscal.</t>
        </r>
      </text>
    </comment>
    <comment ref="SNQ7" authorId="0" shapeId="0" xr:uid="{C685423F-5247-4B6F-8A8A-3921021EE122}">
      <text>
        <r>
          <rPr>
            <b/>
            <sz val="9"/>
            <color indexed="81"/>
            <rFont val="Tahoma"/>
            <family val="2"/>
          </rPr>
          <t>YULIED.PENARANDA:</t>
        </r>
        <r>
          <rPr>
            <sz val="9"/>
            <color indexed="81"/>
            <rFont val="Tahoma"/>
            <family val="2"/>
          </rPr>
          <t xml:space="preserve">
Corresponde a la información en firme de cada vigencia fiscal.</t>
        </r>
      </text>
    </comment>
    <comment ref="SNY7" authorId="0" shapeId="0" xr:uid="{77840DBB-6C95-4F68-93C8-A6AB8D3AFA33}">
      <text>
        <r>
          <rPr>
            <b/>
            <sz val="9"/>
            <color indexed="81"/>
            <rFont val="Tahoma"/>
            <family val="2"/>
          </rPr>
          <t>YULIED.PENARANDA:</t>
        </r>
        <r>
          <rPr>
            <sz val="9"/>
            <color indexed="81"/>
            <rFont val="Tahoma"/>
            <family val="2"/>
          </rPr>
          <t xml:space="preserve">
Corresponde a la información en firme de cada vigencia fiscal.</t>
        </r>
      </text>
    </comment>
    <comment ref="SOG7" authorId="0" shapeId="0" xr:uid="{5FB6020C-F5B4-4A80-93CB-F118250170C6}">
      <text>
        <r>
          <rPr>
            <b/>
            <sz val="9"/>
            <color indexed="81"/>
            <rFont val="Tahoma"/>
            <family val="2"/>
          </rPr>
          <t>YULIED.PENARANDA:</t>
        </r>
        <r>
          <rPr>
            <sz val="9"/>
            <color indexed="81"/>
            <rFont val="Tahoma"/>
            <family val="2"/>
          </rPr>
          <t xml:space="preserve">
Corresponde a la información en firme de cada vigencia fiscal.</t>
        </r>
      </text>
    </comment>
    <comment ref="SOO7" authorId="0" shapeId="0" xr:uid="{C31E8340-A12A-4A37-8B30-5637AFA70B4B}">
      <text>
        <r>
          <rPr>
            <b/>
            <sz val="9"/>
            <color indexed="81"/>
            <rFont val="Tahoma"/>
            <family val="2"/>
          </rPr>
          <t>YULIED.PENARANDA:</t>
        </r>
        <r>
          <rPr>
            <sz val="9"/>
            <color indexed="81"/>
            <rFont val="Tahoma"/>
            <family val="2"/>
          </rPr>
          <t xml:space="preserve">
Corresponde a la información en firme de cada vigencia fiscal.</t>
        </r>
      </text>
    </comment>
    <comment ref="SOW7" authorId="0" shapeId="0" xr:uid="{F27ADEB0-C4E3-4CF3-969D-ECFCC3C7A3BC}">
      <text>
        <r>
          <rPr>
            <b/>
            <sz val="9"/>
            <color indexed="81"/>
            <rFont val="Tahoma"/>
            <family val="2"/>
          </rPr>
          <t>YULIED.PENARANDA:</t>
        </r>
        <r>
          <rPr>
            <sz val="9"/>
            <color indexed="81"/>
            <rFont val="Tahoma"/>
            <family val="2"/>
          </rPr>
          <t xml:space="preserve">
Corresponde a la información en firme de cada vigencia fiscal.</t>
        </r>
      </text>
    </comment>
    <comment ref="SPE7" authorId="0" shapeId="0" xr:uid="{E9B10901-F6E9-443E-99F2-CC372564B6A9}">
      <text>
        <r>
          <rPr>
            <b/>
            <sz val="9"/>
            <color indexed="81"/>
            <rFont val="Tahoma"/>
            <family val="2"/>
          </rPr>
          <t>YULIED.PENARANDA:</t>
        </r>
        <r>
          <rPr>
            <sz val="9"/>
            <color indexed="81"/>
            <rFont val="Tahoma"/>
            <family val="2"/>
          </rPr>
          <t xml:space="preserve">
Corresponde a la información en firme de cada vigencia fiscal.</t>
        </r>
      </text>
    </comment>
    <comment ref="SPM7" authorId="0" shapeId="0" xr:uid="{0B07326C-35A5-4C78-BA62-AD950A4DF74C}">
      <text>
        <r>
          <rPr>
            <b/>
            <sz val="9"/>
            <color indexed="81"/>
            <rFont val="Tahoma"/>
            <family val="2"/>
          </rPr>
          <t>YULIED.PENARANDA:</t>
        </r>
        <r>
          <rPr>
            <sz val="9"/>
            <color indexed="81"/>
            <rFont val="Tahoma"/>
            <family val="2"/>
          </rPr>
          <t xml:space="preserve">
Corresponde a la información en firme de cada vigencia fiscal.</t>
        </r>
      </text>
    </comment>
    <comment ref="SPU7" authorId="0" shapeId="0" xr:uid="{3B03195C-A8DF-46D5-BB90-475D05274523}">
      <text>
        <r>
          <rPr>
            <b/>
            <sz val="9"/>
            <color indexed="81"/>
            <rFont val="Tahoma"/>
            <family val="2"/>
          </rPr>
          <t>YULIED.PENARANDA:</t>
        </r>
        <r>
          <rPr>
            <sz val="9"/>
            <color indexed="81"/>
            <rFont val="Tahoma"/>
            <family val="2"/>
          </rPr>
          <t xml:space="preserve">
Corresponde a la información en firme de cada vigencia fiscal.</t>
        </r>
      </text>
    </comment>
    <comment ref="SQC7" authorId="0" shapeId="0" xr:uid="{D8E6AB93-E585-4BBE-A8A8-235BC1A2CCD0}">
      <text>
        <r>
          <rPr>
            <b/>
            <sz val="9"/>
            <color indexed="81"/>
            <rFont val="Tahoma"/>
            <family val="2"/>
          </rPr>
          <t>YULIED.PENARANDA:</t>
        </r>
        <r>
          <rPr>
            <sz val="9"/>
            <color indexed="81"/>
            <rFont val="Tahoma"/>
            <family val="2"/>
          </rPr>
          <t xml:space="preserve">
Corresponde a la información en firme de cada vigencia fiscal.</t>
        </r>
      </text>
    </comment>
    <comment ref="SQK7" authorId="0" shapeId="0" xr:uid="{7F8E7093-44CC-4035-8A52-FB412AB9D642}">
      <text>
        <r>
          <rPr>
            <b/>
            <sz val="9"/>
            <color indexed="81"/>
            <rFont val="Tahoma"/>
            <family val="2"/>
          </rPr>
          <t>YULIED.PENARANDA:</t>
        </r>
        <r>
          <rPr>
            <sz val="9"/>
            <color indexed="81"/>
            <rFont val="Tahoma"/>
            <family val="2"/>
          </rPr>
          <t xml:space="preserve">
Corresponde a la información en firme de cada vigencia fiscal.</t>
        </r>
      </text>
    </comment>
    <comment ref="SQS7" authorId="0" shapeId="0" xr:uid="{0C206917-306B-49CA-B75A-1373A8B120E0}">
      <text>
        <r>
          <rPr>
            <b/>
            <sz val="9"/>
            <color indexed="81"/>
            <rFont val="Tahoma"/>
            <family val="2"/>
          </rPr>
          <t>YULIED.PENARANDA:</t>
        </r>
        <r>
          <rPr>
            <sz val="9"/>
            <color indexed="81"/>
            <rFont val="Tahoma"/>
            <family val="2"/>
          </rPr>
          <t xml:space="preserve">
Corresponde a la información en firme de cada vigencia fiscal.</t>
        </r>
      </text>
    </comment>
    <comment ref="SRA7" authorId="0" shapeId="0" xr:uid="{EA98712C-048D-454C-BDEA-AE37FED11AF1}">
      <text>
        <r>
          <rPr>
            <b/>
            <sz val="9"/>
            <color indexed="81"/>
            <rFont val="Tahoma"/>
            <family val="2"/>
          </rPr>
          <t>YULIED.PENARANDA:</t>
        </r>
        <r>
          <rPr>
            <sz val="9"/>
            <color indexed="81"/>
            <rFont val="Tahoma"/>
            <family val="2"/>
          </rPr>
          <t xml:space="preserve">
Corresponde a la información en firme de cada vigencia fiscal.</t>
        </r>
      </text>
    </comment>
    <comment ref="SRI7" authorId="0" shapeId="0" xr:uid="{350C7681-1463-4444-B986-613C0D687919}">
      <text>
        <r>
          <rPr>
            <b/>
            <sz val="9"/>
            <color indexed="81"/>
            <rFont val="Tahoma"/>
            <family val="2"/>
          </rPr>
          <t>YULIED.PENARANDA:</t>
        </r>
        <r>
          <rPr>
            <sz val="9"/>
            <color indexed="81"/>
            <rFont val="Tahoma"/>
            <family val="2"/>
          </rPr>
          <t xml:space="preserve">
Corresponde a la información en firme de cada vigencia fiscal.</t>
        </r>
      </text>
    </comment>
    <comment ref="SRQ7" authorId="0" shapeId="0" xr:uid="{97A7ED25-7FE9-481A-A9D0-DECED934DF9C}">
      <text>
        <r>
          <rPr>
            <b/>
            <sz val="9"/>
            <color indexed="81"/>
            <rFont val="Tahoma"/>
            <family val="2"/>
          </rPr>
          <t>YULIED.PENARANDA:</t>
        </r>
        <r>
          <rPr>
            <sz val="9"/>
            <color indexed="81"/>
            <rFont val="Tahoma"/>
            <family val="2"/>
          </rPr>
          <t xml:space="preserve">
Corresponde a la información en firme de cada vigencia fiscal.</t>
        </r>
      </text>
    </comment>
    <comment ref="SRY7" authorId="0" shapeId="0" xr:uid="{636A2D98-EEC0-49AB-B0AC-6DBE13E6F2D5}">
      <text>
        <r>
          <rPr>
            <b/>
            <sz val="9"/>
            <color indexed="81"/>
            <rFont val="Tahoma"/>
            <family val="2"/>
          </rPr>
          <t>YULIED.PENARANDA:</t>
        </r>
        <r>
          <rPr>
            <sz val="9"/>
            <color indexed="81"/>
            <rFont val="Tahoma"/>
            <family val="2"/>
          </rPr>
          <t xml:space="preserve">
Corresponde a la información en firme de cada vigencia fiscal.</t>
        </r>
      </text>
    </comment>
    <comment ref="SSG7" authorId="0" shapeId="0" xr:uid="{9B21C7EC-DBF8-4D8B-B612-A8D96AB55A58}">
      <text>
        <r>
          <rPr>
            <b/>
            <sz val="9"/>
            <color indexed="81"/>
            <rFont val="Tahoma"/>
            <family val="2"/>
          </rPr>
          <t>YULIED.PENARANDA:</t>
        </r>
        <r>
          <rPr>
            <sz val="9"/>
            <color indexed="81"/>
            <rFont val="Tahoma"/>
            <family val="2"/>
          </rPr>
          <t xml:space="preserve">
Corresponde a la información en firme de cada vigencia fiscal.</t>
        </r>
      </text>
    </comment>
    <comment ref="SSO7" authorId="0" shapeId="0" xr:uid="{A8297F0B-E3C6-4BE6-8716-AB3038BC0183}">
      <text>
        <r>
          <rPr>
            <b/>
            <sz val="9"/>
            <color indexed="81"/>
            <rFont val="Tahoma"/>
            <family val="2"/>
          </rPr>
          <t>YULIED.PENARANDA:</t>
        </r>
        <r>
          <rPr>
            <sz val="9"/>
            <color indexed="81"/>
            <rFont val="Tahoma"/>
            <family val="2"/>
          </rPr>
          <t xml:space="preserve">
Corresponde a la información en firme de cada vigencia fiscal.</t>
        </r>
      </text>
    </comment>
    <comment ref="SSW7" authorId="0" shapeId="0" xr:uid="{FC500848-A521-41C9-9EAB-460F8B6ED75E}">
      <text>
        <r>
          <rPr>
            <b/>
            <sz val="9"/>
            <color indexed="81"/>
            <rFont val="Tahoma"/>
            <family val="2"/>
          </rPr>
          <t>YULIED.PENARANDA:</t>
        </r>
        <r>
          <rPr>
            <sz val="9"/>
            <color indexed="81"/>
            <rFont val="Tahoma"/>
            <family val="2"/>
          </rPr>
          <t xml:space="preserve">
Corresponde a la información en firme de cada vigencia fiscal.</t>
        </r>
      </text>
    </comment>
    <comment ref="STE7" authorId="0" shapeId="0" xr:uid="{178A6673-3075-455C-B98F-6F4908D481A4}">
      <text>
        <r>
          <rPr>
            <b/>
            <sz val="9"/>
            <color indexed="81"/>
            <rFont val="Tahoma"/>
            <family val="2"/>
          </rPr>
          <t>YULIED.PENARANDA:</t>
        </r>
        <r>
          <rPr>
            <sz val="9"/>
            <color indexed="81"/>
            <rFont val="Tahoma"/>
            <family val="2"/>
          </rPr>
          <t xml:space="preserve">
Corresponde a la información en firme de cada vigencia fiscal.</t>
        </r>
      </text>
    </comment>
    <comment ref="STM7" authorId="0" shapeId="0" xr:uid="{DF18EF11-0473-4701-8DDB-8BBE7FD58D6F}">
      <text>
        <r>
          <rPr>
            <b/>
            <sz val="9"/>
            <color indexed="81"/>
            <rFont val="Tahoma"/>
            <family val="2"/>
          </rPr>
          <t>YULIED.PENARANDA:</t>
        </r>
        <r>
          <rPr>
            <sz val="9"/>
            <color indexed="81"/>
            <rFont val="Tahoma"/>
            <family val="2"/>
          </rPr>
          <t xml:space="preserve">
Corresponde a la información en firme de cada vigencia fiscal.</t>
        </r>
      </text>
    </comment>
    <comment ref="STU7" authorId="0" shapeId="0" xr:uid="{16DC22CA-27BA-4A4C-86F8-1C4100E398FD}">
      <text>
        <r>
          <rPr>
            <b/>
            <sz val="9"/>
            <color indexed="81"/>
            <rFont val="Tahoma"/>
            <family val="2"/>
          </rPr>
          <t>YULIED.PENARANDA:</t>
        </r>
        <r>
          <rPr>
            <sz val="9"/>
            <color indexed="81"/>
            <rFont val="Tahoma"/>
            <family val="2"/>
          </rPr>
          <t xml:space="preserve">
Corresponde a la información en firme de cada vigencia fiscal.</t>
        </r>
      </text>
    </comment>
    <comment ref="SUC7" authorId="0" shapeId="0" xr:uid="{C5754F9E-ABFC-4380-8E7D-1209E17C8A51}">
      <text>
        <r>
          <rPr>
            <b/>
            <sz val="9"/>
            <color indexed="81"/>
            <rFont val="Tahoma"/>
            <family val="2"/>
          </rPr>
          <t>YULIED.PENARANDA:</t>
        </r>
        <r>
          <rPr>
            <sz val="9"/>
            <color indexed="81"/>
            <rFont val="Tahoma"/>
            <family val="2"/>
          </rPr>
          <t xml:space="preserve">
Corresponde a la información en firme de cada vigencia fiscal.</t>
        </r>
      </text>
    </comment>
    <comment ref="SUK7" authorId="0" shapeId="0" xr:uid="{3533910D-6A8C-476A-BBD9-CEB60682495A}">
      <text>
        <r>
          <rPr>
            <b/>
            <sz val="9"/>
            <color indexed="81"/>
            <rFont val="Tahoma"/>
            <family val="2"/>
          </rPr>
          <t>YULIED.PENARANDA:</t>
        </r>
        <r>
          <rPr>
            <sz val="9"/>
            <color indexed="81"/>
            <rFont val="Tahoma"/>
            <family val="2"/>
          </rPr>
          <t xml:space="preserve">
Corresponde a la información en firme de cada vigencia fiscal.</t>
        </r>
      </text>
    </comment>
    <comment ref="SUS7" authorId="0" shapeId="0" xr:uid="{521FD3C8-9E4E-4CF4-B18C-CA1D5932FB05}">
      <text>
        <r>
          <rPr>
            <b/>
            <sz val="9"/>
            <color indexed="81"/>
            <rFont val="Tahoma"/>
            <family val="2"/>
          </rPr>
          <t>YULIED.PENARANDA:</t>
        </r>
        <r>
          <rPr>
            <sz val="9"/>
            <color indexed="81"/>
            <rFont val="Tahoma"/>
            <family val="2"/>
          </rPr>
          <t xml:space="preserve">
Corresponde a la información en firme de cada vigencia fiscal.</t>
        </r>
      </text>
    </comment>
    <comment ref="SVA7" authorId="0" shapeId="0" xr:uid="{437CF506-5A47-4C71-BE6E-8CAF0C412FDB}">
      <text>
        <r>
          <rPr>
            <b/>
            <sz val="9"/>
            <color indexed="81"/>
            <rFont val="Tahoma"/>
            <family val="2"/>
          </rPr>
          <t>YULIED.PENARANDA:</t>
        </r>
        <r>
          <rPr>
            <sz val="9"/>
            <color indexed="81"/>
            <rFont val="Tahoma"/>
            <family val="2"/>
          </rPr>
          <t xml:space="preserve">
Corresponde a la información en firme de cada vigencia fiscal.</t>
        </r>
      </text>
    </comment>
    <comment ref="SVI7" authorId="0" shapeId="0" xr:uid="{5B708E70-74BC-4EA8-B802-FEAF4F34AF5D}">
      <text>
        <r>
          <rPr>
            <b/>
            <sz val="9"/>
            <color indexed="81"/>
            <rFont val="Tahoma"/>
            <family val="2"/>
          </rPr>
          <t>YULIED.PENARANDA:</t>
        </r>
        <r>
          <rPr>
            <sz val="9"/>
            <color indexed="81"/>
            <rFont val="Tahoma"/>
            <family val="2"/>
          </rPr>
          <t xml:space="preserve">
Corresponde a la información en firme de cada vigencia fiscal.</t>
        </r>
      </text>
    </comment>
    <comment ref="SVQ7" authorId="0" shapeId="0" xr:uid="{9B50E837-601B-4755-80C9-2A12E90B1835}">
      <text>
        <r>
          <rPr>
            <b/>
            <sz val="9"/>
            <color indexed="81"/>
            <rFont val="Tahoma"/>
            <family val="2"/>
          </rPr>
          <t>YULIED.PENARANDA:</t>
        </r>
        <r>
          <rPr>
            <sz val="9"/>
            <color indexed="81"/>
            <rFont val="Tahoma"/>
            <family val="2"/>
          </rPr>
          <t xml:space="preserve">
Corresponde a la información en firme de cada vigencia fiscal.</t>
        </r>
      </text>
    </comment>
    <comment ref="SVY7" authorId="0" shapeId="0" xr:uid="{BF91966E-F138-47DC-B6F4-46A21B4DD902}">
      <text>
        <r>
          <rPr>
            <b/>
            <sz val="9"/>
            <color indexed="81"/>
            <rFont val="Tahoma"/>
            <family val="2"/>
          </rPr>
          <t>YULIED.PENARANDA:</t>
        </r>
        <r>
          <rPr>
            <sz val="9"/>
            <color indexed="81"/>
            <rFont val="Tahoma"/>
            <family val="2"/>
          </rPr>
          <t xml:space="preserve">
Corresponde a la información en firme de cada vigencia fiscal.</t>
        </r>
      </text>
    </comment>
    <comment ref="SWG7" authorId="0" shapeId="0" xr:uid="{81630537-E305-47E7-B415-8A9538D8E86A}">
      <text>
        <r>
          <rPr>
            <b/>
            <sz val="9"/>
            <color indexed="81"/>
            <rFont val="Tahoma"/>
            <family val="2"/>
          </rPr>
          <t>YULIED.PENARANDA:</t>
        </r>
        <r>
          <rPr>
            <sz val="9"/>
            <color indexed="81"/>
            <rFont val="Tahoma"/>
            <family val="2"/>
          </rPr>
          <t xml:space="preserve">
Corresponde a la información en firme de cada vigencia fiscal.</t>
        </r>
      </text>
    </comment>
    <comment ref="SWO7" authorId="0" shapeId="0" xr:uid="{E35908C6-E4EB-4A53-AE7B-F6A9B7450A2A}">
      <text>
        <r>
          <rPr>
            <b/>
            <sz val="9"/>
            <color indexed="81"/>
            <rFont val="Tahoma"/>
            <family val="2"/>
          </rPr>
          <t>YULIED.PENARANDA:</t>
        </r>
        <r>
          <rPr>
            <sz val="9"/>
            <color indexed="81"/>
            <rFont val="Tahoma"/>
            <family val="2"/>
          </rPr>
          <t xml:space="preserve">
Corresponde a la información en firme de cada vigencia fiscal.</t>
        </r>
      </text>
    </comment>
    <comment ref="SWW7" authorId="0" shapeId="0" xr:uid="{0530BA56-00EB-46E0-BEAC-02E74AF39973}">
      <text>
        <r>
          <rPr>
            <b/>
            <sz val="9"/>
            <color indexed="81"/>
            <rFont val="Tahoma"/>
            <family val="2"/>
          </rPr>
          <t>YULIED.PENARANDA:</t>
        </r>
        <r>
          <rPr>
            <sz val="9"/>
            <color indexed="81"/>
            <rFont val="Tahoma"/>
            <family val="2"/>
          </rPr>
          <t xml:space="preserve">
Corresponde a la información en firme de cada vigencia fiscal.</t>
        </r>
      </text>
    </comment>
    <comment ref="SXE7" authorId="0" shapeId="0" xr:uid="{FD3D3828-E1B5-4290-8DF6-50EF5DD0BB17}">
      <text>
        <r>
          <rPr>
            <b/>
            <sz val="9"/>
            <color indexed="81"/>
            <rFont val="Tahoma"/>
            <family val="2"/>
          </rPr>
          <t>YULIED.PENARANDA:</t>
        </r>
        <r>
          <rPr>
            <sz val="9"/>
            <color indexed="81"/>
            <rFont val="Tahoma"/>
            <family val="2"/>
          </rPr>
          <t xml:space="preserve">
Corresponde a la información en firme de cada vigencia fiscal.</t>
        </r>
      </text>
    </comment>
    <comment ref="SXM7" authorId="0" shapeId="0" xr:uid="{14E843D8-CAF8-464C-8401-08D57196E8F3}">
      <text>
        <r>
          <rPr>
            <b/>
            <sz val="9"/>
            <color indexed="81"/>
            <rFont val="Tahoma"/>
            <family val="2"/>
          </rPr>
          <t>YULIED.PENARANDA:</t>
        </r>
        <r>
          <rPr>
            <sz val="9"/>
            <color indexed="81"/>
            <rFont val="Tahoma"/>
            <family val="2"/>
          </rPr>
          <t xml:space="preserve">
Corresponde a la información en firme de cada vigencia fiscal.</t>
        </r>
      </text>
    </comment>
    <comment ref="SXU7" authorId="0" shapeId="0" xr:uid="{75A80F54-C9BB-474B-9FA7-83F7A9D3E7A7}">
      <text>
        <r>
          <rPr>
            <b/>
            <sz val="9"/>
            <color indexed="81"/>
            <rFont val="Tahoma"/>
            <family val="2"/>
          </rPr>
          <t>YULIED.PENARANDA:</t>
        </r>
        <r>
          <rPr>
            <sz val="9"/>
            <color indexed="81"/>
            <rFont val="Tahoma"/>
            <family val="2"/>
          </rPr>
          <t xml:space="preserve">
Corresponde a la información en firme de cada vigencia fiscal.</t>
        </r>
      </text>
    </comment>
    <comment ref="SYC7" authorId="0" shapeId="0" xr:uid="{C2970916-68B5-4255-AB90-7D68A074631B}">
      <text>
        <r>
          <rPr>
            <b/>
            <sz val="9"/>
            <color indexed="81"/>
            <rFont val="Tahoma"/>
            <family val="2"/>
          </rPr>
          <t>YULIED.PENARANDA:</t>
        </r>
        <r>
          <rPr>
            <sz val="9"/>
            <color indexed="81"/>
            <rFont val="Tahoma"/>
            <family val="2"/>
          </rPr>
          <t xml:space="preserve">
Corresponde a la información en firme de cada vigencia fiscal.</t>
        </r>
      </text>
    </comment>
    <comment ref="SYK7" authorId="0" shapeId="0" xr:uid="{9F60F55F-F5F7-4916-B9AA-174A16BE193C}">
      <text>
        <r>
          <rPr>
            <b/>
            <sz val="9"/>
            <color indexed="81"/>
            <rFont val="Tahoma"/>
            <family val="2"/>
          </rPr>
          <t>YULIED.PENARANDA:</t>
        </r>
        <r>
          <rPr>
            <sz val="9"/>
            <color indexed="81"/>
            <rFont val="Tahoma"/>
            <family val="2"/>
          </rPr>
          <t xml:space="preserve">
Corresponde a la información en firme de cada vigencia fiscal.</t>
        </r>
      </text>
    </comment>
    <comment ref="SYS7" authorId="0" shapeId="0" xr:uid="{54947A4F-4610-4F4B-B53B-7DF779D8963D}">
      <text>
        <r>
          <rPr>
            <b/>
            <sz val="9"/>
            <color indexed="81"/>
            <rFont val="Tahoma"/>
            <family val="2"/>
          </rPr>
          <t>YULIED.PENARANDA:</t>
        </r>
        <r>
          <rPr>
            <sz val="9"/>
            <color indexed="81"/>
            <rFont val="Tahoma"/>
            <family val="2"/>
          </rPr>
          <t xml:space="preserve">
Corresponde a la información en firme de cada vigencia fiscal.</t>
        </r>
      </text>
    </comment>
    <comment ref="SZA7" authorId="0" shapeId="0" xr:uid="{21CB70D4-9C45-4E3B-B54D-0FCEFBB32380}">
      <text>
        <r>
          <rPr>
            <b/>
            <sz val="9"/>
            <color indexed="81"/>
            <rFont val="Tahoma"/>
            <family val="2"/>
          </rPr>
          <t>YULIED.PENARANDA:</t>
        </r>
        <r>
          <rPr>
            <sz val="9"/>
            <color indexed="81"/>
            <rFont val="Tahoma"/>
            <family val="2"/>
          </rPr>
          <t xml:space="preserve">
Corresponde a la información en firme de cada vigencia fiscal.</t>
        </r>
      </text>
    </comment>
    <comment ref="SZI7" authorId="0" shapeId="0" xr:uid="{3294F5DF-485B-461A-AED8-0AA4BD0986D8}">
      <text>
        <r>
          <rPr>
            <b/>
            <sz val="9"/>
            <color indexed="81"/>
            <rFont val="Tahoma"/>
            <family val="2"/>
          </rPr>
          <t>YULIED.PENARANDA:</t>
        </r>
        <r>
          <rPr>
            <sz val="9"/>
            <color indexed="81"/>
            <rFont val="Tahoma"/>
            <family val="2"/>
          </rPr>
          <t xml:space="preserve">
Corresponde a la información en firme de cada vigencia fiscal.</t>
        </r>
      </text>
    </comment>
    <comment ref="SZQ7" authorId="0" shapeId="0" xr:uid="{7C05FB85-A782-44A9-9B71-7A8761FE93C3}">
      <text>
        <r>
          <rPr>
            <b/>
            <sz val="9"/>
            <color indexed="81"/>
            <rFont val="Tahoma"/>
            <family val="2"/>
          </rPr>
          <t>YULIED.PENARANDA:</t>
        </r>
        <r>
          <rPr>
            <sz val="9"/>
            <color indexed="81"/>
            <rFont val="Tahoma"/>
            <family val="2"/>
          </rPr>
          <t xml:space="preserve">
Corresponde a la información en firme de cada vigencia fiscal.</t>
        </r>
      </text>
    </comment>
    <comment ref="SZY7" authorId="0" shapeId="0" xr:uid="{F3F8CFD3-6641-41FC-90B5-D62B87E6F979}">
      <text>
        <r>
          <rPr>
            <b/>
            <sz val="9"/>
            <color indexed="81"/>
            <rFont val="Tahoma"/>
            <family val="2"/>
          </rPr>
          <t>YULIED.PENARANDA:</t>
        </r>
        <r>
          <rPr>
            <sz val="9"/>
            <color indexed="81"/>
            <rFont val="Tahoma"/>
            <family val="2"/>
          </rPr>
          <t xml:space="preserve">
Corresponde a la información en firme de cada vigencia fiscal.</t>
        </r>
      </text>
    </comment>
    <comment ref="TAG7" authorId="0" shapeId="0" xr:uid="{E660E821-3700-42D3-B272-A8A32412C194}">
      <text>
        <r>
          <rPr>
            <b/>
            <sz val="9"/>
            <color indexed="81"/>
            <rFont val="Tahoma"/>
            <family val="2"/>
          </rPr>
          <t>YULIED.PENARANDA:</t>
        </r>
        <r>
          <rPr>
            <sz val="9"/>
            <color indexed="81"/>
            <rFont val="Tahoma"/>
            <family val="2"/>
          </rPr>
          <t xml:space="preserve">
Corresponde a la información en firme de cada vigencia fiscal.</t>
        </r>
      </text>
    </comment>
    <comment ref="TAO7" authorId="0" shapeId="0" xr:uid="{A41ED0B8-0DAF-49C9-BAAC-833A3B039D72}">
      <text>
        <r>
          <rPr>
            <b/>
            <sz val="9"/>
            <color indexed="81"/>
            <rFont val="Tahoma"/>
            <family val="2"/>
          </rPr>
          <t>YULIED.PENARANDA:</t>
        </r>
        <r>
          <rPr>
            <sz val="9"/>
            <color indexed="81"/>
            <rFont val="Tahoma"/>
            <family val="2"/>
          </rPr>
          <t xml:space="preserve">
Corresponde a la información en firme de cada vigencia fiscal.</t>
        </r>
      </text>
    </comment>
    <comment ref="TAW7" authorId="0" shapeId="0" xr:uid="{44B318DE-9157-4EE7-B149-37E67249DD0C}">
      <text>
        <r>
          <rPr>
            <b/>
            <sz val="9"/>
            <color indexed="81"/>
            <rFont val="Tahoma"/>
            <family val="2"/>
          </rPr>
          <t>YULIED.PENARANDA:</t>
        </r>
        <r>
          <rPr>
            <sz val="9"/>
            <color indexed="81"/>
            <rFont val="Tahoma"/>
            <family val="2"/>
          </rPr>
          <t xml:space="preserve">
Corresponde a la información en firme de cada vigencia fiscal.</t>
        </r>
      </text>
    </comment>
    <comment ref="TBE7" authorId="0" shapeId="0" xr:uid="{2EA475C5-6085-4434-8724-06B302C035B7}">
      <text>
        <r>
          <rPr>
            <b/>
            <sz val="9"/>
            <color indexed="81"/>
            <rFont val="Tahoma"/>
            <family val="2"/>
          </rPr>
          <t>YULIED.PENARANDA:</t>
        </r>
        <r>
          <rPr>
            <sz val="9"/>
            <color indexed="81"/>
            <rFont val="Tahoma"/>
            <family val="2"/>
          </rPr>
          <t xml:space="preserve">
Corresponde a la información en firme de cada vigencia fiscal.</t>
        </r>
      </text>
    </comment>
    <comment ref="TBM7" authorId="0" shapeId="0" xr:uid="{35F80B2B-296A-409B-BE92-4D1C4FB099B2}">
      <text>
        <r>
          <rPr>
            <b/>
            <sz val="9"/>
            <color indexed="81"/>
            <rFont val="Tahoma"/>
            <family val="2"/>
          </rPr>
          <t>YULIED.PENARANDA:</t>
        </r>
        <r>
          <rPr>
            <sz val="9"/>
            <color indexed="81"/>
            <rFont val="Tahoma"/>
            <family val="2"/>
          </rPr>
          <t xml:space="preserve">
Corresponde a la información en firme de cada vigencia fiscal.</t>
        </r>
      </text>
    </comment>
    <comment ref="TBU7" authorId="0" shapeId="0" xr:uid="{117B713C-19CA-4AB8-9818-B40F0789CE38}">
      <text>
        <r>
          <rPr>
            <b/>
            <sz val="9"/>
            <color indexed="81"/>
            <rFont val="Tahoma"/>
            <family val="2"/>
          </rPr>
          <t>YULIED.PENARANDA:</t>
        </r>
        <r>
          <rPr>
            <sz val="9"/>
            <color indexed="81"/>
            <rFont val="Tahoma"/>
            <family val="2"/>
          </rPr>
          <t xml:space="preserve">
Corresponde a la información en firme de cada vigencia fiscal.</t>
        </r>
      </text>
    </comment>
    <comment ref="TCC7" authorId="0" shapeId="0" xr:uid="{A7C5770F-E80E-4F38-8E9D-BDB5C2CA05E8}">
      <text>
        <r>
          <rPr>
            <b/>
            <sz val="9"/>
            <color indexed="81"/>
            <rFont val="Tahoma"/>
            <family val="2"/>
          </rPr>
          <t>YULIED.PENARANDA:</t>
        </r>
        <r>
          <rPr>
            <sz val="9"/>
            <color indexed="81"/>
            <rFont val="Tahoma"/>
            <family val="2"/>
          </rPr>
          <t xml:space="preserve">
Corresponde a la información en firme de cada vigencia fiscal.</t>
        </r>
      </text>
    </comment>
    <comment ref="TCK7" authorId="0" shapeId="0" xr:uid="{805B98C2-40BA-4FAE-A2D5-A4DC8713A5A5}">
      <text>
        <r>
          <rPr>
            <b/>
            <sz val="9"/>
            <color indexed="81"/>
            <rFont val="Tahoma"/>
            <family val="2"/>
          </rPr>
          <t>YULIED.PENARANDA:</t>
        </r>
        <r>
          <rPr>
            <sz val="9"/>
            <color indexed="81"/>
            <rFont val="Tahoma"/>
            <family val="2"/>
          </rPr>
          <t xml:space="preserve">
Corresponde a la información en firme de cada vigencia fiscal.</t>
        </r>
      </text>
    </comment>
    <comment ref="TCS7" authorId="0" shapeId="0" xr:uid="{4E42CD84-53E1-4256-BE6B-FDCE1A4C4850}">
      <text>
        <r>
          <rPr>
            <b/>
            <sz val="9"/>
            <color indexed="81"/>
            <rFont val="Tahoma"/>
            <family val="2"/>
          </rPr>
          <t>YULIED.PENARANDA:</t>
        </r>
        <r>
          <rPr>
            <sz val="9"/>
            <color indexed="81"/>
            <rFont val="Tahoma"/>
            <family val="2"/>
          </rPr>
          <t xml:space="preserve">
Corresponde a la información en firme de cada vigencia fiscal.</t>
        </r>
      </text>
    </comment>
    <comment ref="TDA7" authorId="0" shapeId="0" xr:uid="{C86727BE-91AA-40D2-B6CE-5A689841CDA6}">
      <text>
        <r>
          <rPr>
            <b/>
            <sz val="9"/>
            <color indexed="81"/>
            <rFont val="Tahoma"/>
            <family val="2"/>
          </rPr>
          <t>YULIED.PENARANDA:</t>
        </r>
        <r>
          <rPr>
            <sz val="9"/>
            <color indexed="81"/>
            <rFont val="Tahoma"/>
            <family val="2"/>
          </rPr>
          <t xml:space="preserve">
Corresponde a la información en firme de cada vigencia fiscal.</t>
        </r>
      </text>
    </comment>
    <comment ref="TDI7" authorId="0" shapeId="0" xr:uid="{D859AC85-ED41-4EFF-B599-3DA0DF14C075}">
      <text>
        <r>
          <rPr>
            <b/>
            <sz val="9"/>
            <color indexed="81"/>
            <rFont val="Tahoma"/>
            <family val="2"/>
          </rPr>
          <t>YULIED.PENARANDA:</t>
        </r>
        <r>
          <rPr>
            <sz val="9"/>
            <color indexed="81"/>
            <rFont val="Tahoma"/>
            <family val="2"/>
          </rPr>
          <t xml:space="preserve">
Corresponde a la información en firme de cada vigencia fiscal.</t>
        </r>
      </text>
    </comment>
    <comment ref="TDQ7" authorId="0" shapeId="0" xr:uid="{BB77357B-AE77-442E-BA9A-F0FF76E52810}">
      <text>
        <r>
          <rPr>
            <b/>
            <sz val="9"/>
            <color indexed="81"/>
            <rFont val="Tahoma"/>
            <family val="2"/>
          </rPr>
          <t>YULIED.PENARANDA:</t>
        </r>
        <r>
          <rPr>
            <sz val="9"/>
            <color indexed="81"/>
            <rFont val="Tahoma"/>
            <family val="2"/>
          </rPr>
          <t xml:space="preserve">
Corresponde a la información en firme de cada vigencia fiscal.</t>
        </r>
      </text>
    </comment>
    <comment ref="TDY7" authorId="0" shapeId="0" xr:uid="{8ADCEAFC-CB05-48E3-BA96-BA3669ABF9C9}">
      <text>
        <r>
          <rPr>
            <b/>
            <sz val="9"/>
            <color indexed="81"/>
            <rFont val="Tahoma"/>
            <family val="2"/>
          </rPr>
          <t>YULIED.PENARANDA:</t>
        </r>
        <r>
          <rPr>
            <sz val="9"/>
            <color indexed="81"/>
            <rFont val="Tahoma"/>
            <family val="2"/>
          </rPr>
          <t xml:space="preserve">
Corresponde a la información en firme de cada vigencia fiscal.</t>
        </r>
      </text>
    </comment>
    <comment ref="TEG7" authorId="0" shapeId="0" xr:uid="{8FEF090C-067B-4D8F-AC88-814C581F81FA}">
      <text>
        <r>
          <rPr>
            <b/>
            <sz val="9"/>
            <color indexed="81"/>
            <rFont val="Tahoma"/>
            <family val="2"/>
          </rPr>
          <t>YULIED.PENARANDA:</t>
        </r>
        <r>
          <rPr>
            <sz val="9"/>
            <color indexed="81"/>
            <rFont val="Tahoma"/>
            <family val="2"/>
          </rPr>
          <t xml:space="preserve">
Corresponde a la información en firme de cada vigencia fiscal.</t>
        </r>
      </text>
    </comment>
    <comment ref="TEO7" authorId="0" shapeId="0" xr:uid="{B0318243-8632-4FFD-8A5E-F906E1DA934D}">
      <text>
        <r>
          <rPr>
            <b/>
            <sz val="9"/>
            <color indexed="81"/>
            <rFont val="Tahoma"/>
            <family val="2"/>
          </rPr>
          <t>YULIED.PENARANDA:</t>
        </r>
        <r>
          <rPr>
            <sz val="9"/>
            <color indexed="81"/>
            <rFont val="Tahoma"/>
            <family val="2"/>
          </rPr>
          <t xml:space="preserve">
Corresponde a la información en firme de cada vigencia fiscal.</t>
        </r>
      </text>
    </comment>
    <comment ref="TEW7" authorId="0" shapeId="0" xr:uid="{93F6F001-BAD8-4980-8A6F-14E3A457DA66}">
      <text>
        <r>
          <rPr>
            <b/>
            <sz val="9"/>
            <color indexed="81"/>
            <rFont val="Tahoma"/>
            <family val="2"/>
          </rPr>
          <t>YULIED.PENARANDA:</t>
        </r>
        <r>
          <rPr>
            <sz val="9"/>
            <color indexed="81"/>
            <rFont val="Tahoma"/>
            <family val="2"/>
          </rPr>
          <t xml:space="preserve">
Corresponde a la información en firme de cada vigencia fiscal.</t>
        </r>
      </text>
    </comment>
    <comment ref="TFE7" authorId="0" shapeId="0" xr:uid="{7939D76D-9C65-4B68-BF90-74ECE9344BDF}">
      <text>
        <r>
          <rPr>
            <b/>
            <sz val="9"/>
            <color indexed="81"/>
            <rFont val="Tahoma"/>
            <family val="2"/>
          </rPr>
          <t>YULIED.PENARANDA:</t>
        </r>
        <r>
          <rPr>
            <sz val="9"/>
            <color indexed="81"/>
            <rFont val="Tahoma"/>
            <family val="2"/>
          </rPr>
          <t xml:space="preserve">
Corresponde a la información en firme de cada vigencia fiscal.</t>
        </r>
      </text>
    </comment>
    <comment ref="TFM7" authorId="0" shapeId="0" xr:uid="{82A06FDB-0320-49C4-8AB5-77F13BCAE45F}">
      <text>
        <r>
          <rPr>
            <b/>
            <sz val="9"/>
            <color indexed="81"/>
            <rFont val="Tahoma"/>
            <family val="2"/>
          </rPr>
          <t>YULIED.PENARANDA:</t>
        </r>
        <r>
          <rPr>
            <sz val="9"/>
            <color indexed="81"/>
            <rFont val="Tahoma"/>
            <family val="2"/>
          </rPr>
          <t xml:space="preserve">
Corresponde a la información en firme de cada vigencia fiscal.</t>
        </r>
      </text>
    </comment>
    <comment ref="TFU7" authorId="0" shapeId="0" xr:uid="{371013B8-A492-4FFB-8C3A-1AED1188665E}">
      <text>
        <r>
          <rPr>
            <b/>
            <sz val="9"/>
            <color indexed="81"/>
            <rFont val="Tahoma"/>
            <family val="2"/>
          </rPr>
          <t>YULIED.PENARANDA:</t>
        </r>
        <r>
          <rPr>
            <sz val="9"/>
            <color indexed="81"/>
            <rFont val="Tahoma"/>
            <family val="2"/>
          </rPr>
          <t xml:space="preserve">
Corresponde a la información en firme de cada vigencia fiscal.</t>
        </r>
      </text>
    </comment>
    <comment ref="TGC7" authorId="0" shapeId="0" xr:uid="{84F33883-8C43-4267-B848-C72524671476}">
      <text>
        <r>
          <rPr>
            <b/>
            <sz val="9"/>
            <color indexed="81"/>
            <rFont val="Tahoma"/>
            <family val="2"/>
          </rPr>
          <t>YULIED.PENARANDA:</t>
        </r>
        <r>
          <rPr>
            <sz val="9"/>
            <color indexed="81"/>
            <rFont val="Tahoma"/>
            <family val="2"/>
          </rPr>
          <t xml:space="preserve">
Corresponde a la información en firme de cada vigencia fiscal.</t>
        </r>
      </text>
    </comment>
    <comment ref="TGK7" authorId="0" shapeId="0" xr:uid="{715B645F-4484-4D9D-AABD-8CE9DCD2AAAE}">
      <text>
        <r>
          <rPr>
            <b/>
            <sz val="9"/>
            <color indexed="81"/>
            <rFont val="Tahoma"/>
            <family val="2"/>
          </rPr>
          <t>YULIED.PENARANDA:</t>
        </r>
        <r>
          <rPr>
            <sz val="9"/>
            <color indexed="81"/>
            <rFont val="Tahoma"/>
            <family val="2"/>
          </rPr>
          <t xml:space="preserve">
Corresponde a la información en firme de cada vigencia fiscal.</t>
        </r>
      </text>
    </comment>
    <comment ref="TGS7" authorId="0" shapeId="0" xr:uid="{1FD0F840-7662-4926-BE7D-95F7030EDB96}">
      <text>
        <r>
          <rPr>
            <b/>
            <sz val="9"/>
            <color indexed="81"/>
            <rFont val="Tahoma"/>
            <family val="2"/>
          </rPr>
          <t>YULIED.PENARANDA:</t>
        </r>
        <r>
          <rPr>
            <sz val="9"/>
            <color indexed="81"/>
            <rFont val="Tahoma"/>
            <family val="2"/>
          </rPr>
          <t xml:space="preserve">
Corresponde a la información en firme de cada vigencia fiscal.</t>
        </r>
      </text>
    </comment>
    <comment ref="THA7" authorId="0" shapeId="0" xr:uid="{70523DFC-6FC6-4908-B8A1-B466D4DFF271}">
      <text>
        <r>
          <rPr>
            <b/>
            <sz val="9"/>
            <color indexed="81"/>
            <rFont val="Tahoma"/>
            <family val="2"/>
          </rPr>
          <t>YULIED.PENARANDA:</t>
        </r>
        <r>
          <rPr>
            <sz val="9"/>
            <color indexed="81"/>
            <rFont val="Tahoma"/>
            <family val="2"/>
          </rPr>
          <t xml:space="preserve">
Corresponde a la información en firme de cada vigencia fiscal.</t>
        </r>
      </text>
    </comment>
    <comment ref="THI7" authorId="0" shapeId="0" xr:uid="{1B1DCF00-455E-4FC5-811E-A71A56586917}">
      <text>
        <r>
          <rPr>
            <b/>
            <sz val="9"/>
            <color indexed="81"/>
            <rFont val="Tahoma"/>
            <family val="2"/>
          </rPr>
          <t>YULIED.PENARANDA:</t>
        </r>
        <r>
          <rPr>
            <sz val="9"/>
            <color indexed="81"/>
            <rFont val="Tahoma"/>
            <family val="2"/>
          </rPr>
          <t xml:space="preserve">
Corresponde a la información en firme de cada vigencia fiscal.</t>
        </r>
      </text>
    </comment>
    <comment ref="THQ7" authorId="0" shapeId="0" xr:uid="{BD1FEA0A-C564-4E93-9F30-C77A8B01BE39}">
      <text>
        <r>
          <rPr>
            <b/>
            <sz val="9"/>
            <color indexed="81"/>
            <rFont val="Tahoma"/>
            <family val="2"/>
          </rPr>
          <t>YULIED.PENARANDA:</t>
        </r>
        <r>
          <rPr>
            <sz val="9"/>
            <color indexed="81"/>
            <rFont val="Tahoma"/>
            <family val="2"/>
          </rPr>
          <t xml:space="preserve">
Corresponde a la información en firme de cada vigencia fiscal.</t>
        </r>
      </text>
    </comment>
    <comment ref="THY7" authorId="0" shapeId="0" xr:uid="{D58D4767-5FDD-430D-AE50-BA834362C374}">
      <text>
        <r>
          <rPr>
            <b/>
            <sz val="9"/>
            <color indexed="81"/>
            <rFont val="Tahoma"/>
            <family val="2"/>
          </rPr>
          <t>YULIED.PENARANDA:</t>
        </r>
        <r>
          <rPr>
            <sz val="9"/>
            <color indexed="81"/>
            <rFont val="Tahoma"/>
            <family val="2"/>
          </rPr>
          <t xml:space="preserve">
Corresponde a la información en firme de cada vigencia fiscal.</t>
        </r>
      </text>
    </comment>
    <comment ref="TIG7" authorId="0" shapeId="0" xr:uid="{4AD01000-C784-4715-BF8E-ADB580BA5CD9}">
      <text>
        <r>
          <rPr>
            <b/>
            <sz val="9"/>
            <color indexed="81"/>
            <rFont val="Tahoma"/>
            <family val="2"/>
          </rPr>
          <t>YULIED.PENARANDA:</t>
        </r>
        <r>
          <rPr>
            <sz val="9"/>
            <color indexed="81"/>
            <rFont val="Tahoma"/>
            <family val="2"/>
          </rPr>
          <t xml:space="preserve">
Corresponde a la información en firme de cada vigencia fiscal.</t>
        </r>
      </text>
    </comment>
    <comment ref="TIO7" authorId="0" shapeId="0" xr:uid="{B0D7856C-1879-4705-8A03-95B6F7C43400}">
      <text>
        <r>
          <rPr>
            <b/>
            <sz val="9"/>
            <color indexed="81"/>
            <rFont val="Tahoma"/>
            <family val="2"/>
          </rPr>
          <t>YULIED.PENARANDA:</t>
        </r>
        <r>
          <rPr>
            <sz val="9"/>
            <color indexed="81"/>
            <rFont val="Tahoma"/>
            <family val="2"/>
          </rPr>
          <t xml:space="preserve">
Corresponde a la información en firme de cada vigencia fiscal.</t>
        </r>
      </text>
    </comment>
    <comment ref="TIW7" authorId="0" shapeId="0" xr:uid="{7C403CAC-A118-4813-8599-7429B41D1FC8}">
      <text>
        <r>
          <rPr>
            <b/>
            <sz val="9"/>
            <color indexed="81"/>
            <rFont val="Tahoma"/>
            <family val="2"/>
          </rPr>
          <t>YULIED.PENARANDA:</t>
        </r>
        <r>
          <rPr>
            <sz val="9"/>
            <color indexed="81"/>
            <rFont val="Tahoma"/>
            <family val="2"/>
          </rPr>
          <t xml:space="preserve">
Corresponde a la información en firme de cada vigencia fiscal.</t>
        </r>
      </text>
    </comment>
    <comment ref="TJE7" authorId="0" shapeId="0" xr:uid="{1CD08F2A-4D4A-4DAA-9C63-F53356DC5D63}">
      <text>
        <r>
          <rPr>
            <b/>
            <sz val="9"/>
            <color indexed="81"/>
            <rFont val="Tahoma"/>
            <family val="2"/>
          </rPr>
          <t>YULIED.PENARANDA:</t>
        </r>
        <r>
          <rPr>
            <sz val="9"/>
            <color indexed="81"/>
            <rFont val="Tahoma"/>
            <family val="2"/>
          </rPr>
          <t xml:space="preserve">
Corresponde a la información en firme de cada vigencia fiscal.</t>
        </r>
      </text>
    </comment>
    <comment ref="TJM7" authorId="0" shapeId="0" xr:uid="{B533B47C-A441-4C66-BCAB-4B4D66B4C7D7}">
      <text>
        <r>
          <rPr>
            <b/>
            <sz val="9"/>
            <color indexed="81"/>
            <rFont val="Tahoma"/>
            <family val="2"/>
          </rPr>
          <t>YULIED.PENARANDA:</t>
        </r>
        <r>
          <rPr>
            <sz val="9"/>
            <color indexed="81"/>
            <rFont val="Tahoma"/>
            <family val="2"/>
          </rPr>
          <t xml:space="preserve">
Corresponde a la información en firme de cada vigencia fiscal.</t>
        </r>
      </text>
    </comment>
    <comment ref="TJU7" authorId="0" shapeId="0" xr:uid="{A6045C09-D65B-4E64-B4C7-22541CEFEE53}">
      <text>
        <r>
          <rPr>
            <b/>
            <sz val="9"/>
            <color indexed="81"/>
            <rFont val="Tahoma"/>
            <family val="2"/>
          </rPr>
          <t>YULIED.PENARANDA:</t>
        </r>
        <r>
          <rPr>
            <sz val="9"/>
            <color indexed="81"/>
            <rFont val="Tahoma"/>
            <family val="2"/>
          </rPr>
          <t xml:space="preserve">
Corresponde a la información en firme de cada vigencia fiscal.</t>
        </r>
      </text>
    </comment>
    <comment ref="TKC7" authorId="0" shapeId="0" xr:uid="{580AF560-EEA0-494E-ADB6-828D991EF33E}">
      <text>
        <r>
          <rPr>
            <b/>
            <sz val="9"/>
            <color indexed="81"/>
            <rFont val="Tahoma"/>
            <family val="2"/>
          </rPr>
          <t>YULIED.PENARANDA:</t>
        </r>
        <r>
          <rPr>
            <sz val="9"/>
            <color indexed="81"/>
            <rFont val="Tahoma"/>
            <family val="2"/>
          </rPr>
          <t xml:space="preserve">
Corresponde a la información en firme de cada vigencia fiscal.</t>
        </r>
      </text>
    </comment>
    <comment ref="TKK7" authorId="0" shapeId="0" xr:uid="{0BDC9DFB-0E8E-4A93-B7BC-D654C9D77867}">
      <text>
        <r>
          <rPr>
            <b/>
            <sz val="9"/>
            <color indexed="81"/>
            <rFont val="Tahoma"/>
            <family val="2"/>
          </rPr>
          <t>YULIED.PENARANDA:</t>
        </r>
        <r>
          <rPr>
            <sz val="9"/>
            <color indexed="81"/>
            <rFont val="Tahoma"/>
            <family val="2"/>
          </rPr>
          <t xml:space="preserve">
Corresponde a la información en firme de cada vigencia fiscal.</t>
        </r>
      </text>
    </comment>
    <comment ref="TKS7" authorId="0" shapeId="0" xr:uid="{62C333C8-CE61-4E64-A5EF-9A5223BAE615}">
      <text>
        <r>
          <rPr>
            <b/>
            <sz val="9"/>
            <color indexed="81"/>
            <rFont val="Tahoma"/>
            <family val="2"/>
          </rPr>
          <t>YULIED.PENARANDA:</t>
        </r>
        <r>
          <rPr>
            <sz val="9"/>
            <color indexed="81"/>
            <rFont val="Tahoma"/>
            <family val="2"/>
          </rPr>
          <t xml:space="preserve">
Corresponde a la información en firme de cada vigencia fiscal.</t>
        </r>
      </text>
    </comment>
    <comment ref="TLA7" authorId="0" shapeId="0" xr:uid="{5C484FD5-6FE4-45D2-89B6-A516849F6897}">
      <text>
        <r>
          <rPr>
            <b/>
            <sz val="9"/>
            <color indexed="81"/>
            <rFont val="Tahoma"/>
            <family val="2"/>
          </rPr>
          <t>YULIED.PENARANDA:</t>
        </r>
        <r>
          <rPr>
            <sz val="9"/>
            <color indexed="81"/>
            <rFont val="Tahoma"/>
            <family val="2"/>
          </rPr>
          <t xml:space="preserve">
Corresponde a la información en firme de cada vigencia fiscal.</t>
        </r>
      </text>
    </comment>
    <comment ref="TLI7" authorId="0" shapeId="0" xr:uid="{8E9F8969-1CC2-4180-943F-0CE81D8D3D86}">
      <text>
        <r>
          <rPr>
            <b/>
            <sz val="9"/>
            <color indexed="81"/>
            <rFont val="Tahoma"/>
            <family val="2"/>
          </rPr>
          <t>YULIED.PENARANDA:</t>
        </r>
        <r>
          <rPr>
            <sz val="9"/>
            <color indexed="81"/>
            <rFont val="Tahoma"/>
            <family val="2"/>
          </rPr>
          <t xml:space="preserve">
Corresponde a la información en firme de cada vigencia fiscal.</t>
        </r>
      </text>
    </comment>
    <comment ref="TLQ7" authorId="0" shapeId="0" xr:uid="{6F160A74-9DF9-436E-9487-9F85B7844230}">
      <text>
        <r>
          <rPr>
            <b/>
            <sz val="9"/>
            <color indexed="81"/>
            <rFont val="Tahoma"/>
            <family val="2"/>
          </rPr>
          <t>YULIED.PENARANDA:</t>
        </r>
        <r>
          <rPr>
            <sz val="9"/>
            <color indexed="81"/>
            <rFont val="Tahoma"/>
            <family val="2"/>
          </rPr>
          <t xml:space="preserve">
Corresponde a la información en firme de cada vigencia fiscal.</t>
        </r>
      </text>
    </comment>
    <comment ref="TLY7" authorId="0" shapeId="0" xr:uid="{6F1053A1-21EB-4A6C-8F7C-CF98662F4F43}">
      <text>
        <r>
          <rPr>
            <b/>
            <sz val="9"/>
            <color indexed="81"/>
            <rFont val="Tahoma"/>
            <family val="2"/>
          </rPr>
          <t>YULIED.PENARANDA:</t>
        </r>
        <r>
          <rPr>
            <sz val="9"/>
            <color indexed="81"/>
            <rFont val="Tahoma"/>
            <family val="2"/>
          </rPr>
          <t xml:space="preserve">
Corresponde a la información en firme de cada vigencia fiscal.</t>
        </r>
      </text>
    </comment>
    <comment ref="TMG7" authorId="0" shapeId="0" xr:uid="{C326D18C-52C7-4CCD-9543-763B8A5D7F6F}">
      <text>
        <r>
          <rPr>
            <b/>
            <sz val="9"/>
            <color indexed="81"/>
            <rFont val="Tahoma"/>
            <family val="2"/>
          </rPr>
          <t>YULIED.PENARANDA:</t>
        </r>
        <r>
          <rPr>
            <sz val="9"/>
            <color indexed="81"/>
            <rFont val="Tahoma"/>
            <family val="2"/>
          </rPr>
          <t xml:space="preserve">
Corresponde a la información en firme de cada vigencia fiscal.</t>
        </r>
      </text>
    </comment>
    <comment ref="TMO7" authorId="0" shapeId="0" xr:uid="{0120CF04-66A3-4769-B4E0-00BA6C6CD03E}">
      <text>
        <r>
          <rPr>
            <b/>
            <sz val="9"/>
            <color indexed="81"/>
            <rFont val="Tahoma"/>
            <family val="2"/>
          </rPr>
          <t>YULIED.PENARANDA:</t>
        </r>
        <r>
          <rPr>
            <sz val="9"/>
            <color indexed="81"/>
            <rFont val="Tahoma"/>
            <family val="2"/>
          </rPr>
          <t xml:space="preserve">
Corresponde a la información en firme de cada vigencia fiscal.</t>
        </r>
      </text>
    </comment>
    <comment ref="TMW7" authorId="0" shapeId="0" xr:uid="{1D5F98FB-B7BC-462B-B98B-1E5470CECA64}">
      <text>
        <r>
          <rPr>
            <b/>
            <sz val="9"/>
            <color indexed="81"/>
            <rFont val="Tahoma"/>
            <family val="2"/>
          </rPr>
          <t>YULIED.PENARANDA:</t>
        </r>
        <r>
          <rPr>
            <sz val="9"/>
            <color indexed="81"/>
            <rFont val="Tahoma"/>
            <family val="2"/>
          </rPr>
          <t xml:space="preserve">
Corresponde a la información en firme de cada vigencia fiscal.</t>
        </r>
      </text>
    </comment>
    <comment ref="TNE7" authorId="0" shapeId="0" xr:uid="{E12B127F-4B9C-45D9-91FD-EC27824A8C87}">
      <text>
        <r>
          <rPr>
            <b/>
            <sz val="9"/>
            <color indexed="81"/>
            <rFont val="Tahoma"/>
            <family val="2"/>
          </rPr>
          <t>YULIED.PENARANDA:</t>
        </r>
        <r>
          <rPr>
            <sz val="9"/>
            <color indexed="81"/>
            <rFont val="Tahoma"/>
            <family val="2"/>
          </rPr>
          <t xml:space="preserve">
Corresponde a la información en firme de cada vigencia fiscal.</t>
        </r>
      </text>
    </comment>
    <comment ref="TNM7" authorId="0" shapeId="0" xr:uid="{1920D903-D81C-407C-B0C5-68DD7910FEA1}">
      <text>
        <r>
          <rPr>
            <b/>
            <sz val="9"/>
            <color indexed="81"/>
            <rFont val="Tahoma"/>
            <family val="2"/>
          </rPr>
          <t>YULIED.PENARANDA:</t>
        </r>
        <r>
          <rPr>
            <sz val="9"/>
            <color indexed="81"/>
            <rFont val="Tahoma"/>
            <family val="2"/>
          </rPr>
          <t xml:space="preserve">
Corresponde a la información en firme de cada vigencia fiscal.</t>
        </r>
      </text>
    </comment>
    <comment ref="TNU7" authorId="0" shapeId="0" xr:uid="{080325AB-76AF-4D12-997C-9D0EDB93DD92}">
      <text>
        <r>
          <rPr>
            <b/>
            <sz val="9"/>
            <color indexed="81"/>
            <rFont val="Tahoma"/>
            <family val="2"/>
          </rPr>
          <t>YULIED.PENARANDA:</t>
        </r>
        <r>
          <rPr>
            <sz val="9"/>
            <color indexed="81"/>
            <rFont val="Tahoma"/>
            <family val="2"/>
          </rPr>
          <t xml:space="preserve">
Corresponde a la información en firme de cada vigencia fiscal.</t>
        </r>
      </text>
    </comment>
    <comment ref="TOC7" authorId="0" shapeId="0" xr:uid="{C74A3193-2330-404D-8C04-24730058CA9E}">
      <text>
        <r>
          <rPr>
            <b/>
            <sz val="9"/>
            <color indexed="81"/>
            <rFont val="Tahoma"/>
            <family val="2"/>
          </rPr>
          <t>YULIED.PENARANDA:</t>
        </r>
        <r>
          <rPr>
            <sz val="9"/>
            <color indexed="81"/>
            <rFont val="Tahoma"/>
            <family val="2"/>
          </rPr>
          <t xml:space="preserve">
Corresponde a la información en firme de cada vigencia fiscal.</t>
        </r>
      </text>
    </comment>
    <comment ref="TOK7" authorId="0" shapeId="0" xr:uid="{900C1C6E-3593-4284-B1FD-C9EBD479FD51}">
      <text>
        <r>
          <rPr>
            <b/>
            <sz val="9"/>
            <color indexed="81"/>
            <rFont val="Tahoma"/>
            <family val="2"/>
          </rPr>
          <t>YULIED.PENARANDA:</t>
        </r>
        <r>
          <rPr>
            <sz val="9"/>
            <color indexed="81"/>
            <rFont val="Tahoma"/>
            <family val="2"/>
          </rPr>
          <t xml:space="preserve">
Corresponde a la información en firme de cada vigencia fiscal.</t>
        </r>
      </text>
    </comment>
    <comment ref="TOS7" authorId="0" shapeId="0" xr:uid="{F9C8A56B-EF0C-41AF-B413-C08AF5EE1155}">
      <text>
        <r>
          <rPr>
            <b/>
            <sz val="9"/>
            <color indexed="81"/>
            <rFont val="Tahoma"/>
            <family val="2"/>
          </rPr>
          <t>YULIED.PENARANDA:</t>
        </r>
        <r>
          <rPr>
            <sz val="9"/>
            <color indexed="81"/>
            <rFont val="Tahoma"/>
            <family val="2"/>
          </rPr>
          <t xml:space="preserve">
Corresponde a la información en firme de cada vigencia fiscal.</t>
        </r>
      </text>
    </comment>
    <comment ref="TPA7" authorId="0" shapeId="0" xr:uid="{E7C5D479-64D7-4B43-82EA-89F1CA4FEE8C}">
      <text>
        <r>
          <rPr>
            <b/>
            <sz val="9"/>
            <color indexed="81"/>
            <rFont val="Tahoma"/>
            <family val="2"/>
          </rPr>
          <t>YULIED.PENARANDA:</t>
        </r>
        <r>
          <rPr>
            <sz val="9"/>
            <color indexed="81"/>
            <rFont val="Tahoma"/>
            <family val="2"/>
          </rPr>
          <t xml:space="preserve">
Corresponde a la información en firme de cada vigencia fiscal.</t>
        </r>
      </text>
    </comment>
    <comment ref="TPI7" authorId="0" shapeId="0" xr:uid="{2D84B62C-A357-4D86-9FCD-FC919432C4BE}">
      <text>
        <r>
          <rPr>
            <b/>
            <sz val="9"/>
            <color indexed="81"/>
            <rFont val="Tahoma"/>
            <family val="2"/>
          </rPr>
          <t>YULIED.PENARANDA:</t>
        </r>
        <r>
          <rPr>
            <sz val="9"/>
            <color indexed="81"/>
            <rFont val="Tahoma"/>
            <family val="2"/>
          </rPr>
          <t xml:space="preserve">
Corresponde a la información en firme de cada vigencia fiscal.</t>
        </r>
      </text>
    </comment>
    <comment ref="TPQ7" authorId="0" shapeId="0" xr:uid="{6AADBDF0-E682-43C4-B145-1F3F5088489D}">
      <text>
        <r>
          <rPr>
            <b/>
            <sz val="9"/>
            <color indexed="81"/>
            <rFont val="Tahoma"/>
            <family val="2"/>
          </rPr>
          <t>YULIED.PENARANDA:</t>
        </r>
        <r>
          <rPr>
            <sz val="9"/>
            <color indexed="81"/>
            <rFont val="Tahoma"/>
            <family val="2"/>
          </rPr>
          <t xml:space="preserve">
Corresponde a la información en firme de cada vigencia fiscal.</t>
        </r>
      </text>
    </comment>
    <comment ref="TPY7" authorId="0" shapeId="0" xr:uid="{C6E3262E-7E88-4CE7-BC2D-C8E7F70B27F1}">
      <text>
        <r>
          <rPr>
            <b/>
            <sz val="9"/>
            <color indexed="81"/>
            <rFont val="Tahoma"/>
            <family val="2"/>
          </rPr>
          <t>YULIED.PENARANDA:</t>
        </r>
        <r>
          <rPr>
            <sz val="9"/>
            <color indexed="81"/>
            <rFont val="Tahoma"/>
            <family val="2"/>
          </rPr>
          <t xml:space="preserve">
Corresponde a la información en firme de cada vigencia fiscal.</t>
        </r>
      </text>
    </comment>
    <comment ref="TQG7" authorId="0" shapeId="0" xr:uid="{73F81C6C-2E99-422F-B65B-FC271CEE89A5}">
      <text>
        <r>
          <rPr>
            <b/>
            <sz val="9"/>
            <color indexed="81"/>
            <rFont val="Tahoma"/>
            <family val="2"/>
          </rPr>
          <t>YULIED.PENARANDA:</t>
        </r>
        <r>
          <rPr>
            <sz val="9"/>
            <color indexed="81"/>
            <rFont val="Tahoma"/>
            <family val="2"/>
          </rPr>
          <t xml:space="preserve">
Corresponde a la información en firme de cada vigencia fiscal.</t>
        </r>
      </text>
    </comment>
    <comment ref="TQO7" authorId="0" shapeId="0" xr:uid="{712670F0-6A24-4FE7-A3C4-AA92B9ED3746}">
      <text>
        <r>
          <rPr>
            <b/>
            <sz val="9"/>
            <color indexed="81"/>
            <rFont val="Tahoma"/>
            <family val="2"/>
          </rPr>
          <t>YULIED.PENARANDA:</t>
        </r>
        <r>
          <rPr>
            <sz val="9"/>
            <color indexed="81"/>
            <rFont val="Tahoma"/>
            <family val="2"/>
          </rPr>
          <t xml:space="preserve">
Corresponde a la información en firme de cada vigencia fiscal.</t>
        </r>
      </text>
    </comment>
    <comment ref="TQW7" authorId="0" shapeId="0" xr:uid="{DE96A1B6-A881-4DD5-A56B-4394B3B0DA3D}">
      <text>
        <r>
          <rPr>
            <b/>
            <sz val="9"/>
            <color indexed="81"/>
            <rFont val="Tahoma"/>
            <family val="2"/>
          </rPr>
          <t>YULIED.PENARANDA:</t>
        </r>
        <r>
          <rPr>
            <sz val="9"/>
            <color indexed="81"/>
            <rFont val="Tahoma"/>
            <family val="2"/>
          </rPr>
          <t xml:space="preserve">
Corresponde a la información en firme de cada vigencia fiscal.</t>
        </r>
      </text>
    </comment>
    <comment ref="TRE7" authorId="0" shapeId="0" xr:uid="{DEA19C7D-472F-4194-AC41-83BC6B211211}">
      <text>
        <r>
          <rPr>
            <b/>
            <sz val="9"/>
            <color indexed="81"/>
            <rFont val="Tahoma"/>
            <family val="2"/>
          </rPr>
          <t>YULIED.PENARANDA:</t>
        </r>
        <r>
          <rPr>
            <sz val="9"/>
            <color indexed="81"/>
            <rFont val="Tahoma"/>
            <family val="2"/>
          </rPr>
          <t xml:space="preserve">
Corresponde a la información en firme de cada vigencia fiscal.</t>
        </r>
      </text>
    </comment>
    <comment ref="TRM7" authorId="0" shapeId="0" xr:uid="{F0326585-2226-4227-92EF-310069A4FE1F}">
      <text>
        <r>
          <rPr>
            <b/>
            <sz val="9"/>
            <color indexed="81"/>
            <rFont val="Tahoma"/>
            <family val="2"/>
          </rPr>
          <t>YULIED.PENARANDA:</t>
        </r>
        <r>
          <rPr>
            <sz val="9"/>
            <color indexed="81"/>
            <rFont val="Tahoma"/>
            <family val="2"/>
          </rPr>
          <t xml:space="preserve">
Corresponde a la información en firme de cada vigencia fiscal.</t>
        </r>
      </text>
    </comment>
    <comment ref="TRU7" authorId="0" shapeId="0" xr:uid="{D687F380-ABC6-46C7-94B3-D0E9CB1A673D}">
      <text>
        <r>
          <rPr>
            <b/>
            <sz val="9"/>
            <color indexed="81"/>
            <rFont val="Tahoma"/>
            <family val="2"/>
          </rPr>
          <t>YULIED.PENARANDA:</t>
        </r>
        <r>
          <rPr>
            <sz val="9"/>
            <color indexed="81"/>
            <rFont val="Tahoma"/>
            <family val="2"/>
          </rPr>
          <t xml:space="preserve">
Corresponde a la información en firme de cada vigencia fiscal.</t>
        </r>
      </text>
    </comment>
    <comment ref="TSC7" authorId="0" shapeId="0" xr:uid="{C8C2057D-B5A0-40F3-9CFC-0A190A037450}">
      <text>
        <r>
          <rPr>
            <b/>
            <sz val="9"/>
            <color indexed="81"/>
            <rFont val="Tahoma"/>
            <family val="2"/>
          </rPr>
          <t>YULIED.PENARANDA:</t>
        </r>
        <r>
          <rPr>
            <sz val="9"/>
            <color indexed="81"/>
            <rFont val="Tahoma"/>
            <family val="2"/>
          </rPr>
          <t xml:space="preserve">
Corresponde a la información en firme de cada vigencia fiscal.</t>
        </r>
      </text>
    </comment>
    <comment ref="TSK7" authorId="0" shapeId="0" xr:uid="{9B2E4F45-2F0D-4232-81AC-DDD965DD2C66}">
      <text>
        <r>
          <rPr>
            <b/>
            <sz val="9"/>
            <color indexed="81"/>
            <rFont val="Tahoma"/>
            <family val="2"/>
          </rPr>
          <t>YULIED.PENARANDA:</t>
        </r>
        <r>
          <rPr>
            <sz val="9"/>
            <color indexed="81"/>
            <rFont val="Tahoma"/>
            <family val="2"/>
          </rPr>
          <t xml:space="preserve">
Corresponde a la información en firme de cada vigencia fiscal.</t>
        </r>
      </text>
    </comment>
    <comment ref="TSS7" authorId="0" shapeId="0" xr:uid="{1A9183CC-B00F-4802-AF93-586FF50C72D4}">
      <text>
        <r>
          <rPr>
            <b/>
            <sz val="9"/>
            <color indexed="81"/>
            <rFont val="Tahoma"/>
            <family val="2"/>
          </rPr>
          <t>YULIED.PENARANDA:</t>
        </r>
        <r>
          <rPr>
            <sz val="9"/>
            <color indexed="81"/>
            <rFont val="Tahoma"/>
            <family val="2"/>
          </rPr>
          <t xml:space="preserve">
Corresponde a la información en firme de cada vigencia fiscal.</t>
        </r>
      </text>
    </comment>
    <comment ref="TTA7" authorId="0" shapeId="0" xr:uid="{99040BB2-6751-4233-BE2C-BA47D9E097B7}">
      <text>
        <r>
          <rPr>
            <b/>
            <sz val="9"/>
            <color indexed="81"/>
            <rFont val="Tahoma"/>
            <family val="2"/>
          </rPr>
          <t>YULIED.PENARANDA:</t>
        </r>
        <r>
          <rPr>
            <sz val="9"/>
            <color indexed="81"/>
            <rFont val="Tahoma"/>
            <family val="2"/>
          </rPr>
          <t xml:space="preserve">
Corresponde a la información en firme de cada vigencia fiscal.</t>
        </r>
      </text>
    </comment>
    <comment ref="TTI7" authorId="0" shapeId="0" xr:uid="{91A2E6A0-72B3-49DD-8F59-5F5FE4512A0B}">
      <text>
        <r>
          <rPr>
            <b/>
            <sz val="9"/>
            <color indexed="81"/>
            <rFont val="Tahoma"/>
            <family val="2"/>
          </rPr>
          <t>YULIED.PENARANDA:</t>
        </r>
        <r>
          <rPr>
            <sz val="9"/>
            <color indexed="81"/>
            <rFont val="Tahoma"/>
            <family val="2"/>
          </rPr>
          <t xml:space="preserve">
Corresponde a la información en firme de cada vigencia fiscal.</t>
        </r>
      </text>
    </comment>
    <comment ref="TTQ7" authorId="0" shapeId="0" xr:uid="{ECF2CDD2-C990-45C2-9650-DA121A0979E2}">
      <text>
        <r>
          <rPr>
            <b/>
            <sz val="9"/>
            <color indexed="81"/>
            <rFont val="Tahoma"/>
            <family val="2"/>
          </rPr>
          <t>YULIED.PENARANDA:</t>
        </r>
        <r>
          <rPr>
            <sz val="9"/>
            <color indexed="81"/>
            <rFont val="Tahoma"/>
            <family val="2"/>
          </rPr>
          <t xml:space="preserve">
Corresponde a la información en firme de cada vigencia fiscal.</t>
        </r>
      </text>
    </comment>
    <comment ref="TTY7" authorId="0" shapeId="0" xr:uid="{8B571DCB-D1E3-4C13-A2FC-09DAFF85C640}">
      <text>
        <r>
          <rPr>
            <b/>
            <sz val="9"/>
            <color indexed="81"/>
            <rFont val="Tahoma"/>
            <family val="2"/>
          </rPr>
          <t>YULIED.PENARANDA:</t>
        </r>
        <r>
          <rPr>
            <sz val="9"/>
            <color indexed="81"/>
            <rFont val="Tahoma"/>
            <family val="2"/>
          </rPr>
          <t xml:space="preserve">
Corresponde a la información en firme de cada vigencia fiscal.</t>
        </r>
      </text>
    </comment>
    <comment ref="TUG7" authorId="0" shapeId="0" xr:uid="{BEB51D04-6282-42A5-A6FD-F0DA180DAADE}">
      <text>
        <r>
          <rPr>
            <b/>
            <sz val="9"/>
            <color indexed="81"/>
            <rFont val="Tahoma"/>
            <family val="2"/>
          </rPr>
          <t>YULIED.PENARANDA:</t>
        </r>
        <r>
          <rPr>
            <sz val="9"/>
            <color indexed="81"/>
            <rFont val="Tahoma"/>
            <family val="2"/>
          </rPr>
          <t xml:space="preserve">
Corresponde a la información en firme de cada vigencia fiscal.</t>
        </r>
      </text>
    </comment>
    <comment ref="TUO7" authorId="0" shapeId="0" xr:uid="{01F22B7C-8791-4B7C-B9AA-815F19065A0E}">
      <text>
        <r>
          <rPr>
            <b/>
            <sz val="9"/>
            <color indexed="81"/>
            <rFont val="Tahoma"/>
            <family val="2"/>
          </rPr>
          <t>YULIED.PENARANDA:</t>
        </r>
        <r>
          <rPr>
            <sz val="9"/>
            <color indexed="81"/>
            <rFont val="Tahoma"/>
            <family val="2"/>
          </rPr>
          <t xml:space="preserve">
Corresponde a la información en firme de cada vigencia fiscal.</t>
        </r>
      </text>
    </comment>
    <comment ref="TUW7" authorId="0" shapeId="0" xr:uid="{1CD7137B-FD54-456B-A502-81D67C1715D1}">
      <text>
        <r>
          <rPr>
            <b/>
            <sz val="9"/>
            <color indexed="81"/>
            <rFont val="Tahoma"/>
            <family val="2"/>
          </rPr>
          <t>YULIED.PENARANDA:</t>
        </r>
        <r>
          <rPr>
            <sz val="9"/>
            <color indexed="81"/>
            <rFont val="Tahoma"/>
            <family val="2"/>
          </rPr>
          <t xml:space="preserve">
Corresponde a la información en firme de cada vigencia fiscal.</t>
        </r>
      </text>
    </comment>
    <comment ref="TVE7" authorId="0" shapeId="0" xr:uid="{466DBB41-1B44-4283-9F5D-26E5601D5C9E}">
      <text>
        <r>
          <rPr>
            <b/>
            <sz val="9"/>
            <color indexed="81"/>
            <rFont val="Tahoma"/>
            <family val="2"/>
          </rPr>
          <t>YULIED.PENARANDA:</t>
        </r>
        <r>
          <rPr>
            <sz val="9"/>
            <color indexed="81"/>
            <rFont val="Tahoma"/>
            <family val="2"/>
          </rPr>
          <t xml:space="preserve">
Corresponde a la información en firme de cada vigencia fiscal.</t>
        </r>
      </text>
    </comment>
    <comment ref="TVM7" authorId="0" shapeId="0" xr:uid="{990B1A69-2035-4E24-BCCA-80F29612F863}">
      <text>
        <r>
          <rPr>
            <b/>
            <sz val="9"/>
            <color indexed="81"/>
            <rFont val="Tahoma"/>
            <family val="2"/>
          </rPr>
          <t>YULIED.PENARANDA:</t>
        </r>
        <r>
          <rPr>
            <sz val="9"/>
            <color indexed="81"/>
            <rFont val="Tahoma"/>
            <family val="2"/>
          </rPr>
          <t xml:space="preserve">
Corresponde a la información en firme de cada vigencia fiscal.</t>
        </r>
      </text>
    </comment>
    <comment ref="TVU7" authorId="0" shapeId="0" xr:uid="{B3C8B0E2-C326-4F41-BC75-A58151D62919}">
      <text>
        <r>
          <rPr>
            <b/>
            <sz val="9"/>
            <color indexed="81"/>
            <rFont val="Tahoma"/>
            <family val="2"/>
          </rPr>
          <t>YULIED.PENARANDA:</t>
        </r>
        <r>
          <rPr>
            <sz val="9"/>
            <color indexed="81"/>
            <rFont val="Tahoma"/>
            <family val="2"/>
          </rPr>
          <t xml:space="preserve">
Corresponde a la información en firme de cada vigencia fiscal.</t>
        </r>
      </text>
    </comment>
    <comment ref="TWC7" authorId="0" shapeId="0" xr:uid="{CB045810-41B1-4F28-B08D-76E9FD93CCA6}">
      <text>
        <r>
          <rPr>
            <b/>
            <sz val="9"/>
            <color indexed="81"/>
            <rFont val="Tahoma"/>
            <family val="2"/>
          </rPr>
          <t>YULIED.PENARANDA:</t>
        </r>
        <r>
          <rPr>
            <sz val="9"/>
            <color indexed="81"/>
            <rFont val="Tahoma"/>
            <family val="2"/>
          </rPr>
          <t xml:space="preserve">
Corresponde a la información en firme de cada vigencia fiscal.</t>
        </r>
      </text>
    </comment>
    <comment ref="TWK7" authorId="0" shapeId="0" xr:uid="{DD0BD0B8-DF29-4746-9EB4-55AE05E4EDC8}">
      <text>
        <r>
          <rPr>
            <b/>
            <sz val="9"/>
            <color indexed="81"/>
            <rFont val="Tahoma"/>
            <family val="2"/>
          </rPr>
          <t>YULIED.PENARANDA:</t>
        </r>
        <r>
          <rPr>
            <sz val="9"/>
            <color indexed="81"/>
            <rFont val="Tahoma"/>
            <family val="2"/>
          </rPr>
          <t xml:space="preserve">
Corresponde a la información en firme de cada vigencia fiscal.</t>
        </r>
      </text>
    </comment>
    <comment ref="TWS7" authorId="0" shapeId="0" xr:uid="{1600E964-6216-4AAB-A9A7-8A6463985CE8}">
      <text>
        <r>
          <rPr>
            <b/>
            <sz val="9"/>
            <color indexed="81"/>
            <rFont val="Tahoma"/>
            <family val="2"/>
          </rPr>
          <t>YULIED.PENARANDA:</t>
        </r>
        <r>
          <rPr>
            <sz val="9"/>
            <color indexed="81"/>
            <rFont val="Tahoma"/>
            <family val="2"/>
          </rPr>
          <t xml:space="preserve">
Corresponde a la información en firme de cada vigencia fiscal.</t>
        </r>
      </text>
    </comment>
    <comment ref="TXA7" authorId="0" shapeId="0" xr:uid="{679A671B-4503-4879-B141-37FE9D27F901}">
      <text>
        <r>
          <rPr>
            <b/>
            <sz val="9"/>
            <color indexed="81"/>
            <rFont val="Tahoma"/>
            <family val="2"/>
          </rPr>
          <t>YULIED.PENARANDA:</t>
        </r>
        <r>
          <rPr>
            <sz val="9"/>
            <color indexed="81"/>
            <rFont val="Tahoma"/>
            <family val="2"/>
          </rPr>
          <t xml:space="preserve">
Corresponde a la información en firme de cada vigencia fiscal.</t>
        </r>
      </text>
    </comment>
    <comment ref="TXI7" authorId="0" shapeId="0" xr:uid="{D1A76CB2-3CB5-4CC9-BA50-EF73792D5466}">
      <text>
        <r>
          <rPr>
            <b/>
            <sz val="9"/>
            <color indexed="81"/>
            <rFont val="Tahoma"/>
            <family val="2"/>
          </rPr>
          <t>YULIED.PENARANDA:</t>
        </r>
        <r>
          <rPr>
            <sz val="9"/>
            <color indexed="81"/>
            <rFont val="Tahoma"/>
            <family val="2"/>
          </rPr>
          <t xml:space="preserve">
Corresponde a la información en firme de cada vigencia fiscal.</t>
        </r>
      </text>
    </comment>
    <comment ref="TXQ7" authorId="0" shapeId="0" xr:uid="{43D8E189-CB13-4F66-8523-0A11B2E52AD2}">
      <text>
        <r>
          <rPr>
            <b/>
            <sz val="9"/>
            <color indexed="81"/>
            <rFont val="Tahoma"/>
            <family val="2"/>
          </rPr>
          <t>YULIED.PENARANDA:</t>
        </r>
        <r>
          <rPr>
            <sz val="9"/>
            <color indexed="81"/>
            <rFont val="Tahoma"/>
            <family val="2"/>
          </rPr>
          <t xml:space="preserve">
Corresponde a la información en firme de cada vigencia fiscal.</t>
        </r>
      </text>
    </comment>
    <comment ref="TXY7" authorId="0" shapeId="0" xr:uid="{1AA5B7D2-DEEF-4EF4-9093-68D845ADAAAF}">
      <text>
        <r>
          <rPr>
            <b/>
            <sz val="9"/>
            <color indexed="81"/>
            <rFont val="Tahoma"/>
            <family val="2"/>
          </rPr>
          <t>YULIED.PENARANDA:</t>
        </r>
        <r>
          <rPr>
            <sz val="9"/>
            <color indexed="81"/>
            <rFont val="Tahoma"/>
            <family val="2"/>
          </rPr>
          <t xml:space="preserve">
Corresponde a la información en firme de cada vigencia fiscal.</t>
        </r>
      </text>
    </comment>
    <comment ref="TYG7" authorId="0" shapeId="0" xr:uid="{8962107E-56BE-4FF6-A0B0-957DBF02BC0C}">
      <text>
        <r>
          <rPr>
            <b/>
            <sz val="9"/>
            <color indexed="81"/>
            <rFont val="Tahoma"/>
            <family val="2"/>
          </rPr>
          <t>YULIED.PENARANDA:</t>
        </r>
        <r>
          <rPr>
            <sz val="9"/>
            <color indexed="81"/>
            <rFont val="Tahoma"/>
            <family val="2"/>
          </rPr>
          <t xml:space="preserve">
Corresponde a la información en firme de cada vigencia fiscal.</t>
        </r>
      </text>
    </comment>
    <comment ref="TYO7" authorId="0" shapeId="0" xr:uid="{37406E65-9CD2-4C2E-9331-24637F5CED15}">
      <text>
        <r>
          <rPr>
            <b/>
            <sz val="9"/>
            <color indexed="81"/>
            <rFont val="Tahoma"/>
            <family val="2"/>
          </rPr>
          <t>YULIED.PENARANDA:</t>
        </r>
        <r>
          <rPr>
            <sz val="9"/>
            <color indexed="81"/>
            <rFont val="Tahoma"/>
            <family val="2"/>
          </rPr>
          <t xml:space="preserve">
Corresponde a la información en firme de cada vigencia fiscal.</t>
        </r>
      </text>
    </comment>
    <comment ref="TYW7" authorId="0" shapeId="0" xr:uid="{276D6340-FC35-499D-BD8F-A6A0598A7343}">
      <text>
        <r>
          <rPr>
            <b/>
            <sz val="9"/>
            <color indexed="81"/>
            <rFont val="Tahoma"/>
            <family val="2"/>
          </rPr>
          <t>YULIED.PENARANDA:</t>
        </r>
        <r>
          <rPr>
            <sz val="9"/>
            <color indexed="81"/>
            <rFont val="Tahoma"/>
            <family val="2"/>
          </rPr>
          <t xml:space="preserve">
Corresponde a la información en firme de cada vigencia fiscal.</t>
        </r>
      </text>
    </comment>
    <comment ref="TZE7" authorId="0" shapeId="0" xr:uid="{676EA8D5-58A8-4830-B709-859EB77ED505}">
      <text>
        <r>
          <rPr>
            <b/>
            <sz val="9"/>
            <color indexed="81"/>
            <rFont val="Tahoma"/>
            <family val="2"/>
          </rPr>
          <t>YULIED.PENARANDA:</t>
        </r>
        <r>
          <rPr>
            <sz val="9"/>
            <color indexed="81"/>
            <rFont val="Tahoma"/>
            <family val="2"/>
          </rPr>
          <t xml:space="preserve">
Corresponde a la información en firme de cada vigencia fiscal.</t>
        </r>
      </text>
    </comment>
    <comment ref="TZM7" authorId="0" shapeId="0" xr:uid="{2162299A-68DD-46D5-A6B9-A1F9494E4B42}">
      <text>
        <r>
          <rPr>
            <b/>
            <sz val="9"/>
            <color indexed="81"/>
            <rFont val="Tahoma"/>
            <family val="2"/>
          </rPr>
          <t>YULIED.PENARANDA:</t>
        </r>
        <r>
          <rPr>
            <sz val="9"/>
            <color indexed="81"/>
            <rFont val="Tahoma"/>
            <family val="2"/>
          </rPr>
          <t xml:space="preserve">
Corresponde a la información en firme de cada vigencia fiscal.</t>
        </r>
      </text>
    </comment>
    <comment ref="TZU7" authorId="0" shapeId="0" xr:uid="{E87A7AFF-DA6E-4907-87CC-2ECFB204C524}">
      <text>
        <r>
          <rPr>
            <b/>
            <sz val="9"/>
            <color indexed="81"/>
            <rFont val="Tahoma"/>
            <family val="2"/>
          </rPr>
          <t>YULIED.PENARANDA:</t>
        </r>
        <r>
          <rPr>
            <sz val="9"/>
            <color indexed="81"/>
            <rFont val="Tahoma"/>
            <family val="2"/>
          </rPr>
          <t xml:space="preserve">
Corresponde a la información en firme de cada vigencia fiscal.</t>
        </r>
      </text>
    </comment>
    <comment ref="UAC7" authorId="0" shapeId="0" xr:uid="{5E58CA58-96EF-4401-969A-86694AB5D739}">
      <text>
        <r>
          <rPr>
            <b/>
            <sz val="9"/>
            <color indexed="81"/>
            <rFont val="Tahoma"/>
            <family val="2"/>
          </rPr>
          <t>YULIED.PENARANDA:</t>
        </r>
        <r>
          <rPr>
            <sz val="9"/>
            <color indexed="81"/>
            <rFont val="Tahoma"/>
            <family val="2"/>
          </rPr>
          <t xml:space="preserve">
Corresponde a la información en firme de cada vigencia fiscal.</t>
        </r>
      </text>
    </comment>
    <comment ref="UAK7" authorId="0" shapeId="0" xr:uid="{FB098D19-DE47-4C3A-B8FB-A9F07674E190}">
      <text>
        <r>
          <rPr>
            <b/>
            <sz val="9"/>
            <color indexed="81"/>
            <rFont val="Tahoma"/>
            <family val="2"/>
          </rPr>
          <t>YULIED.PENARANDA:</t>
        </r>
        <r>
          <rPr>
            <sz val="9"/>
            <color indexed="81"/>
            <rFont val="Tahoma"/>
            <family val="2"/>
          </rPr>
          <t xml:space="preserve">
Corresponde a la información en firme de cada vigencia fiscal.</t>
        </r>
      </text>
    </comment>
    <comment ref="UAS7" authorId="0" shapeId="0" xr:uid="{E8B10AC4-1DAD-40E6-8F40-04856D7342A0}">
      <text>
        <r>
          <rPr>
            <b/>
            <sz val="9"/>
            <color indexed="81"/>
            <rFont val="Tahoma"/>
            <family val="2"/>
          </rPr>
          <t>YULIED.PENARANDA:</t>
        </r>
        <r>
          <rPr>
            <sz val="9"/>
            <color indexed="81"/>
            <rFont val="Tahoma"/>
            <family val="2"/>
          </rPr>
          <t xml:space="preserve">
Corresponde a la información en firme de cada vigencia fiscal.</t>
        </r>
      </text>
    </comment>
    <comment ref="UBA7" authorId="0" shapeId="0" xr:uid="{301049E1-4540-4F86-85E7-63302D4EA3BE}">
      <text>
        <r>
          <rPr>
            <b/>
            <sz val="9"/>
            <color indexed="81"/>
            <rFont val="Tahoma"/>
            <family val="2"/>
          </rPr>
          <t>YULIED.PENARANDA:</t>
        </r>
        <r>
          <rPr>
            <sz val="9"/>
            <color indexed="81"/>
            <rFont val="Tahoma"/>
            <family val="2"/>
          </rPr>
          <t xml:space="preserve">
Corresponde a la información en firme de cada vigencia fiscal.</t>
        </r>
      </text>
    </comment>
    <comment ref="UBI7" authorId="0" shapeId="0" xr:uid="{29116287-C29F-49E7-B897-281FFC804320}">
      <text>
        <r>
          <rPr>
            <b/>
            <sz val="9"/>
            <color indexed="81"/>
            <rFont val="Tahoma"/>
            <family val="2"/>
          </rPr>
          <t>YULIED.PENARANDA:</t>
        </r>
        <r>
          <rPr>
            <sz val="9"/>
            <color indexed="81"/>
            <rFont val="Tahoma"/>
            <family val="2"/>
          </rPr>
          <t xml:space="preserve">
Corresponde a la información en firme de cada vigencia fiscal.</t>
        </r>
      </text>
    </comment>
    <comment ref="UBQ7" authorId="0" shapeId="0" xr:uid="{AB9FE4C2-27DE-46F3-8144-B5C71BD98135}">
      <text>
        <r>
          <rPr>
            <b/>
            <sz val="9"/>
            <color indexed="81"/>
            <rFont val="Tahoma"/>
            <family val="2"/>
          </rPr>
          <t>YULIED.PENARANDA:</t>
        </r>
        <r>
          <rPr>
            <sz val="9"/>
            <color indexed="81"/>
            <rFont val="Tahoma"/>
            <family val="2"/>
          </rPr>
          <t xml:space="preserve">
Corresponde a la información en firme de cada vigencia fiscal.</t>
        </r>
      </text>
    </comment>
    <comment ref="UBY7" authorId="0" shapeId="0" xr:uid="{285BF817-4535-4EB4-827C-4CF81014F9F4}">
      <text>
        <r>
          <rPr>
            <b/>
            <sz val="9"/>
            <color indexed="81"/>
            <rFont val="Tahoma"/>
            <family val="2"/>
          </rPr>
          <t>YULIED.PENARANDA:</t>
        </r>
        <r>
          <rPr>
            <sz val="9"/>
            <color indexed="81"/>
            <rFont val="Tahoma"/>
            <family val="2"/>
          </rPr>
          <t xml:space="preserve">
Corresponde a la información en firme de cada vigencia fiscal.</t>
        </r>
      </text>
    </comment>
    <comment ref="UCG7" authorId="0" shapeId="0" xr:uid="{A2163D0A-D5C0-4ADD-9DCD-30131E131852}">
      <text>
        <r>
          <rPr>
            <b/>
            <sz val="9"/>
            <color indexed="81"/>
            <rFont val="Tahoma"/>
            <family val="2"/>
          </rPr>
          <t>YULIED.PENARANDA:</t>
        </r>
        <r>
          <rPr>
            <sz val="9"/>
            <color indexed="81"/>
            <rFont val="Tahoma"/>
            <family val="2"/>
          </rPr>
          <t xml:space="preserve">
Corresponde a la información en firme de cada vigencia fiscal.</t>
        </r>
      </text>
    </comment>
    <comment ref="UCO7" authorId="0" shapeId="0" xr:uid="{8DAC5623-FB68-4273-9481-867094320F2D}">
      <text>
        <r>
          <rPr>
            <b/>
            <sz val="9"/>
            <color indexed="81"/>
            <rFont val="Tahoma"/>
            <family val="2"/>
          </rPr>
          <t>YULIED.PENARANDA:</t>
        </r>
        <r>
          <rPr>
            <sz val="9"/>
            <color indexed="81"/>
            <rFont val="Tahoma"/>
            <family val="2"/>
          </rPr>
          <t xml:space="preserve">
Corresponde a la información en firme de cada vigencia fiscal.</t>
        </r>
      </text>
    </comment>
    <comment ref="UCW7" authorId="0" shapeId="0" xr:uid="{C2981C87-F489-4BA0-96A3-A37966D958B3}">
      <text>
        <r>
          <rPr>
            <b/>
            <sz val="9"/>
            <color indexed="81"/>
            <rFont val="Tahoma"/>
            <family val="2"/>
          </rPr>
          <t>YULIED.PENARANDA:</t>
        </r>
        <r>
          <rPr>
            <sz val="9"/>
            <color indexed="81"/>
            <rFont val="Tahoma"/>
            <family val="2"/>
          </rPr>
          <t xml:space="preserve">
Corresponde a la información en firme de cada vigencia fiscal.</t>
        </r>
      </text>
    </comment>
    <comment ref="UDE7" authorId="0" shapeId="0" xr:uid="{BA382BBC-8766-48E4-93C0-2EC1BA070333}">
      <text>
        <r>
          <rPr>
            <b/>
            <sz val="9"/>
            <color indexed="81"/>
            <rFont val="Tahoma"/>
            <family val="2"/>
          </rPr>
          <t>YULIED.PENARANDA:</t>
        </r>
        <r>
          <rPr>
            <sz val="9"/>
            <color indexed="81"/>
            <rFont val="Tahoma"/>
            <family val="2"/>
          </rPr>
          <t xml:space="preserve">
Corresponde a la información en firme de cada vigencia fiscal.</t>
        </r>
      </text>
    </comment>
    <comment ref="UDM7" authorId="0" shapeId="0" xr:uid="{19551B89-F551-4BC5-A265-4ABA9AE46582}">
      <text>
        <r>
          <rPr>
            <b/>
            <sz val="9"/>
            <color indexed="81"/>
            <rFont val="Tahoma"/>
            <family val="2"/>
          </rPr>
          <t>YULIED.PENARANDA:</t>
        </r>
        <r>
          <rPr>
            <sz val="9"/>
            <color indexed="81"/>
            <rFont val="Tahoma"/>
            <family val="2"/>
          </rPr>
          <t xml:space="preserve">
Corresponde a la información en firme de cada vigencia fiscal.</t>
        </r>
      </text>
    </comment>
    <comment ref="UDU7" authorId="0" shapeId="0" xr:uid="{E813D677-4279-44B4-8BEA-571B20783453}">
      <text>
        <r>
          <rPr>
            <b/>
            <sz val="9"/>
            <color indexed="81"/>
            <rFont val="Tahoma"/>
            <family val="2"/>
          </rPr>
          <t>YULIED.PENARANDA:</t>
        </r>
        <r>
          <rPr>
            <sz val="9"/>
            <color indexed="81"/>
            <rFont val="Tahoma"/>
            <family val="2"/>
          </rPr>
          <t xml:space="preserve">
Corresponde a la información en firme de cada vigencia fiscal.</t>
        </r>
      </text>
    </comment>
    <comment ref="UEC7" authorId="0" shapeId="0" xr:uid="{FBC7B923-C231-4ED2-A677-5686BB66737E}">
      <text>
        <r>
          <rPr>
            <b/>
            <sz val="9"/>
            <color indexed="81"/>
            <rFont val="Tahoma"/>
            <family val="2"/>
          </rPr>
          <t>YULIED.PENARANDA:</t>
        </r>
        <r>
          <rPr>
            <sz val="9"/>
            <color indexed="81"/>
            <rFont val="Tahoma"/>
            <family val="2"/>
          </rPr>
          <t xml:space="preserve">
Corresponde a la información en firme de cada vigencia fiscal.</t>
        </r>
      </text>
    </comment>
    <comment ref="UEK7" authorId="0" shapeId="0" xr:uid="{668AA7BB-60ED-41C7-9EE3-D65DECA77A4E}">
      <text>
        <r>
          <rPr>
            <b/>
            <sz val="9"/>
            <color indexed="81"/>
            <rFont val="Tahoma"/>
            <family val="2"/>
          </rPr>
          <t>YULIED.PENARANDA:</t>
        </r>
        <r>
          <rPr>
            <sz val="9"/>
            <color indexed="81"/>
            <rFont val="Tahoma"/>
            <family val="2"/>
          </rPr>
          <t xml:space="preserve">
Corresponde a la información en firme de cada vigencia fiscal.</t>
        </r>
      </text>
    </comment>
    <comment ref="UES7" authorId="0" shapeId="0" xr:uid="{2D838018-A2B4-495D-AD30-ED9CAFDF9742}">
      <text>
        <r>
          <rPr>
            <b/>
            <sz val="9"/>
            <color indexed="81"/>
            <rFont val="Tahoma"/>
            <family val="2"/>
          </rPr>
          <t>YULIED.PENARANDA:</t>
        </r>
        <r>
          <rPr>
            <sz val="9"/>
            <color indexed="81"/>
            <rFont val="Tahoma"/>
            <family val="2"/>
          </rPr>
          <t xml:space="preserve">
Corresponde a la información en firme de cada vigencia fiscal.</t>
        </r>
      </text>
    </comment>
    <comment ref="UFA7" authorId="0" shapeId="0" xr:uid="{0EF45152-7A9C-4352-83DE-0F2ED7170105}">
      <text>
        <r>
          <rPr>
            <b/>
            <sz val="9"/>
            <color indexed="81"/>
            <rFont val="Tahoma"/>
            <family val="2"/>
          </rPr>
          <t>YULIED.PENARANDA:</t>
        </r>
        <r>
          <rPr>
            <sz val="9"/>
            <color indexed="81"/>
            <rFont val="Tahoma"/>
            <family val="2"/>
          </rPr>
          <t xml:space="preserve">
Corresponde a la información en firme de cada vigencia fiscal.</t>
        </r>
      </text>
    </comment>
    <comment ref="UFI7" authorId="0" shapeId="0" xr:uid="{D8186837-F58A-4002-9667-AFB9466B8569}">
      <text>
        <r>
          <rPr>
            <b/>
            <sz val="9"/>
            <color indexed="81"/>
            <rFont val="Tahoma"/>
            <family val="2"/>
          </rPr>
          <t>YULIED.PENARANDA:</t>
        </r>
        <r>
          <rPr>
            <sz val="9"/>
            <color indexed="81"/>
            <rFont val="Tahoma"/>
            <family val="2"/>
          </rPr>
          <t xml:space="preserve">
Corresponde a la información en firme de cada vigencia fiscal.</t>
        </r>
      </text>
    </comment>
    <comment ref="UFQ7" authorId="0" shapeId="0" xr:uid="{9E850BD4-BD60-4F7A-8540-C10B7A82B609}">
      <text>
        <r>
          <rPr>
            <b/>
            <sz val="9"/>
            <color indexed="81"/>
            <rFont val="Tahoma"/>
            <family val="2"/>
          </rPr>
          <t>YULIED.PENARANDA:</t>
        </r>
        <r>
          <rPr>
            <sz val="9"/>
            <color indexed="81"/>
            <rFont val="Tahoma"/>
            <family val="2"/>
          </rPr>
          <t xml:space="preserve">
Corresponde a la información en firme de cada vigencia fiscal.</t>
        </r>
      </text>
    </comment>
    <comment ref="UFY7" authorId="0" shapeId="0" xr:uid="{9C03841F-97B8-4032-A63A-0CEFE54E46D6}">
      <text>
        <r>
          <rPr>
            <b/>
            <sz val="9"/>
            <color indexed="81"/>
            <rFont val="Tahoma"/>
            <family val="2"/>
          </rPr>
          <t>YULIED.PENARANDA:</t>
        </r>
        <r>
          <rPr>
            <sz val="9"/>
            <color indexed="81"/>
            <rFont val="Tahoma"/>
            <family val="2"/>
          </rPr>
          <t xml:space="preserve">
Corresponde a la información en firme de cada vigencia fiscal.</t>
        </r>
      </text>
    </comment>
    <comment ref="UGG7" authorId="0" shapeId="0" xr:uid="{07106BC7-F4A1-4652-B2BF-373D91B94B9B}">
      <text>
        <r>
          <rPr>
            <b/>
            <sz val="9"/>
            <color indexed="81"/>
            <rFont val="Tahoma"/>
            <family val="2"/>
          </rPr>
          <t>YULIED.PENARANDA:</t>
        </r>
        <r>
          <rPr>
            <sz val="9"/>
            <color indexed="81"/>
            <rFont val="Tahoma"/>
            <family val="2"/>
          </rPr>
          <t xml:space="preserve">
Corresponde a la información en firme de cada vigencia fiscal.</t>
        </r>
      </text>
    </comment>
    <comment ref="UGO7" authorId="0" shapeId="0" xr:uid="{E58572FC-4E00-484F-BD47-64915CB2CAA0}">
      <text>
        <r>
          <rPr>
            <b/>
            <sz val="9"/>
            <color indexed="81"/>
            <rFont val="Tahoma"/>
            <family val="2"/>
          </rPr>
          <t>YULIED.PENARANDA:</t>
        </r>
        <r>
          <rPr>
            <sz val="9"/>
            <color indexed="81"/>
            <rFont val="Tahoma"/>
            <family val="2"/>
          </rPr>
          <t xml:space="preserve">
Corresponde a la información en firme de cada vigencia fiscal.</t>
        </r>
      </text>
    </comment>
    <comment ref="UGW7" authorId="0" shapeId="0" xr:uid="{3C7E0055-CC39-41AD-B3A8-4B8B22608687}">
      <text>
        <r>
          <rPr>
            <b/>
            <sz val="9"/>
            <color indexed="81"/>
            <rFont val="Tahoma"/>
            <family val="2"/>
          </rPr>
          <t>YULIED.PENARANDA:</t>
        </r>
        <r>
          <rPr>
            <sz val="9"/>
            <color indexed="81"/>
            <rFont val="Tahoma"/>
            <family val="2"/>
          </rPr>
          <t xml:space="preserve">
Corresponde a la información en firme de cada vigencia fiscal.</t>
        </r>
      </text>
    </comment>
    <comment ref="UHE7" authorId="0" shapeId="0" xr:uid="{24C5B7BA-D4D1-4BFC-B930-A7712EA3D957}">
      <text>
        <r>
          <rPr>
            <b/>
            <sz val="9"/>
            <color indexed="81"/>
            <rFont val="Tahoma"/>
            <family val="2"/>
          </rPr>
          <t>YULIED.PENARANDA:</t>
        </r>
        <r>
          <rPr>
            <sz val="9"/>
            <color indexed="81"/>
            <rFont val="Tahoma"/>
            <family val="2"/>
          </rPr>
          <t xml:space="preserve">
Corresponde a la información en firme de cada vigencia fiscal.</t>
        </r>
      </text>
    </comment>
    <comment ref="UHM7" authorId="0" shapeId="0" xr:uid="{0FB4151B-1B32-4691-912D-958F574D487A}">
      <text>
        <r>
          <rPr>
            <b/>
            <sz val="9"/>
            <color indexed="81"/>
            <rFont val="Tahoma"/>
            <family val="2"/>
          </rPr>
          <t>YULIED.PENARANDA:</t>
        </r>
        <r>
          <rPr>
            <sz val="9"/>
            <color indexed="81"/>
            <rFont val="Tahoma"/>
            <family val="2"/>
          </rPr>
          <t xml:space="preserve">
Corresponde a la información en firme de cada vigencia fiscal.</t>
        </r>
      </text>
    </comment>
    <comment ref="UHU7" authorId="0" shapeId="0" xr:uid="{B7478EC5-ECE3-4560-9750-DA1F67FAE676}">
      <text>
        <r>
          <rPr>
            <b/>
            <sz val="9"/>
            <color indexed="81"/>
            <rFont val="Tahoma"/>
            <family val="2"/>
          </rPr>
          <t>YULIED.PENARANDA:</t>
        </r>
        <r>
          <rPr>
            <sz val="9"/>
            <color indexed="81"/>
            <rFont val="Tahoma"/>
            <family val="2"/>
          </rPr>
          <t xml:space="preserve">
Corresponde a la información en firme de cada vigencia fiscal.</t>
        </r>
      </text>
    </comment>
    <comment ref="UIC7" authorId="0" shapeId="0" xr:uid="{EC56E2E5-2271-4B34-9CEB-B81D060BA38E}">
      <text>
        <r>
          <rPr>
            <b/>
            <sz val="9"/>
            <color indexed="81"/>
            <rFont val="Tahoma"/>
            <family val="2"/>
          </rPr>
          <t>YULIED.PENARANDA:</t>
        </r>
        <r>
          <rPr>
            <sz val="9"/>
            <color indexed="81"/>
            <rFont val="Tahoma"/>
            <family val="2"/>
          </rPr>
          <t xml:space="preserve">
Corresponde a la información en firme de cada vigencia fiscal.</t>
        </r>
      </text>
    </comment>
    <comment ref="UIK7" authorId="0" shapeId="0" xr:uid="{813F0893-073F-432F-A3DB-64615B565506}">
      <text>
        <r>
          <rPr>
            <b/>
            <sz val="9"/>
            <color indexed="81"/>
            <rFont val="Tahoma"/>
            <family val="2"/>
          </rPr>
          <t>YULIED.PENARANDA:</t>
        </r>
        <r>
          <rPr>
            <sz val="9"/>
            <color indexed="81"/>
            <rFont val="Tahoma"/>
            <family val="2"/>
          </rPr>
          <t xml:space="preserve">
Corresponde a la información en firme de cada vigencia fiscal.</t>
        </r>
      </text>
    </comment>
    <comment ref="UIS7" authorId="0" shapeId="0" xr:uid="{EFB1885B-2FB3-4319-A436-B2D91703289A}">
      <text>
        <r>
          <rPr>
            <b/>
            <sz val="9"/>
            <color indexed="81"/>
            <rFont val="Tahoma"/>
            <family val="2"/>
          </rPr>
          <t>YULIED.PENARANDA:</t>
        </r>
        <r>
          <rPr>
            <sz val="9"/>
            <color indexed="81"/>
            <rFont val="Tahoma"/>
            <family val="2"/>
          </rPr>
          <t xml:space="preserve">
Corresponde a la información en firme de cada vigencia fiscal.</t>
        </r>
      </text>
    </comment>
    <comment ref="UJA7" authorId="0" shapeId="0" xr:uid="{F7FF63DB-72FB-4EDC-A03F-2E8F965FDD39}">
      <text>
        <r>
          <rPr>
            <b/>
            <sz val="9"/>
            <color indexed="81"/>
            <rFont val="Tahoma"/>
            <family val="2"/>
          </rPr>
          <t>YULIED.PENARANDA:</t>
        </r>
        <r>
          <rPr>
            <sz val="9"/>
            <color indexed="81"/>
            <rFont val="Tahoma"/>
            <family val="2"/>
          </rPr>
          <t xml:space="preserve">
Corresponde a la información en firme de cada vigencia fiscal.</t>
        </r>
      </text>
    </comment>
    <comment ref="UJI7" authorId="0" shapeId="0" xr:uid="{E40FEE43-72BA-4059-A241-AFF7BCE82D69}">
      <text>
        <r>
          <rPr>
            <b/>
            <sz val="9"/>
            <color indexed="81"/>
            <rFont val="Tahoma"/>
            <family val="2"/>
          </rPr>
          <t>YULIED.PENARANDA:</t>
        </r>
        <r>
          <rPr>
            <sz val="9"/>
            <color indexed="81"/>
            <rFont val="Tahoma"/>
            <family val="2"/>
          </rPr>
          <t xml:space="preserve">
Corresponde a la información en firme de cada vigencia fiscal.</t>
        </r>
      </text>
    </comment>
    <comment ref="UJQ7" authorId="0" shapeId="0" xr:uid="{509EFE12-6760-48A0-92BC-3F310A964A04}">
      <text>
        <r>
          <rPr>
            <b/>
            <sz val="9"/>
            <color indexed="81"/>
            <rFont val="Tahoma"/>
            <family val="2"/>
          </rPr>
          <t>YULIED.PENARANDA:</t>
        </r>
        <r>
          <rPr>
            <sz val="9"/>
            <color indexed="81"/>
            <rFont val="Tahoma"/>
            <family val="2"/>
          </rPr>
          <t xml:space="preserve">
Corresponde a la información en firme de cada vigencia fiscal.</t>
        </r>
      </text>
    </comment>
    <comment ref="UJY7" authorId="0" shapeId="0" xr:uid="{72BC3E3C-00C5-4D76-A6D9-9075B05B9DB8}">
      <text>
        <r>
          <rPr>
            <b/>
            <sz val="9"/>
            <color indexed="81"/>
            <rFont val="Tahoma"/>
            <family val="2"/>
          </rPr>
          <t>YULIED.PENARANDA:</t>
        </r>
        <r>
          <rPr>
            <sz val="9"/>
            <color indexed="81"/>
            <rFont val="Tahoma"/>
            <family val="2"/>
          </rPr>
          <t xml:space="preserve">
Corresponde a la información en firme de cada vigencia fiscal.</t>
        </r>
      </text>
    </comment>
    <comment ref="UKG7" authorId="0" shapeId="0" xr:uid="{3210DEE4-BAED-4F76-83A7-4EE650E1D459}">
      <text>
        <r>
          <rPr>
            <b/>
            <sz val="9"/>
            <color indexed="81"/>
            <rFont val="Tahoma"/>
            <family val="2"/>
          </rPr>
          <t>YULIED.PENARANDA:</t>
        </r>
        <r>
          <rPr>
            <sz val="9"/>
            <color indexed="81"/>
            <rFont val="Tahoma"/>
            <family val="2"/>
          </rPr>
          <t xml:space="preserve">
Corresponde a la información en firme de cada vigencia fiscal.</t>
        </r>
      </text>
    </comment>
    <comment ref="UKO7" authorId="0" shapeId="0" xr:uid="{2A16A424-3D91-44D4-AABF-AC66B3A001A1}">
      <text>
        <r>
          <rPr>
            <b/>
            <sz val="9"/>
            <color indexed="81"/>
            <rFont val="Tahoma"/>
            <family val="2"/>
          </rPr>
          <t>YULIED.PENARANDA:</t>
        </r>
        <r>
          <rPr>
            <sz val="9"/>
            <color indexed="81"/>
            <rFont val="Tahoma"/>
            <family val="2"/>
          </rPr>
          <t xml:space="preserve">
Corresponde a la información en firme de cada vigencia fiscal.</t>
        </r>
      </text>
    </comment>
    <comment ref="UKW7" authorId="0" shapeId="0" xr:uid="{2B204FB5-56E3-4406-BBCB-149ABFF39918}">
      <text>
        <r>
          <rPr>
            <b/>
            <sz val="9"/>
            <color indexed="81"/>
            <rFont val="Tahoma"/>
            <family val="2"/>
          </rPr>
          <t>YULIED.PENARANDA:</t>
        </r>
        <r>
          <rPr>
            <sz val="9"/>
            <color indexed="81"/>
            <rFont val="Tahoma"/>
            <family val="2"/>
          </rPr>
          <t xml:space="preserve">
Corresponde a la información en firme de cada vigencia fiscal.</t>
        </r>
      </text>
    </comment>
    <comment ref="ULE7" authorId="0" shapeId="0" xr:uid="{4372D636-AECD-4324-BEB7-FF49775AC671}">
      <text>
        <r>
          <rPr>
            <b/>
            <sz val="9"/>
            <color indexed="81"/>
            <rFont val="Tahoma"/>
            <family val="2"/>
          </rPr>
          <t>YULIED.PENARANDA:</t>
        </r>
        <r>
          <rPr>
            <sz val="9"/>
            <color indexed="81"/>
            <rFont val="Tahoma"/>
            <family val="2"/>
          </rPr>
          <t xml:space="preserve">
Corresponde a la información en firme de cada vigencia fiscal.</t>
        </r>
      </text>
    </comment>
    <comment ref="ULM7" authorId="0" shapeId="0" xr:uid="{1D53AE5F-7341-4893-A71E-2A26D6CEFCFD}">
      <text>
        <r>
          <rPr>
            <b/>
            <sz val="9"/>
            <color indexed="81"/>
            <rFont val="Tahoma"/>
            <family val="2"/>
          </rPr>
          <t>YULIED.PENARANDA:</t>
        </r>
        <r>
          <rPr>
            <sz val="9"/>
            <color indexed="81"/>
            <rFont val="Tahoma"/>
            <family val="2"/>
          </rPr>
          <t xml:space="preserve">
Corresponde a la información en firme de cada vigencia fiscal.</t>
        </r>
      </text>
    </comment>
    <comment ref="ULU7" authorId="0" shapeId="0" xr:uid="{3DBDEFF1-26C9-46AA-AB3A-82CE268F4003}">
      <text>
        <r>
          <rPr>
            <b/>
            <sz val="9"/>
            <color indexed="81"/>
            <rFont val="Tahoma"/>
            <family val="2"/>
          </rPr>
          <t>YULIED.PENARANDA:</t>
        </r>
        <r>
          <rPr>
            <sz val="9"/>
            <color indexed="81"/>
            <rFont val="Tahoma"/>
            <family val="2"/>
          </rPr>
          <t xml:space="preserve">
Corresponde a la información en firme de cada vigencia fiscal.</t>
        </r>
      </text>
    </comment>
    <comment ref="UMC7" authorId="0" shapeId="0" xr:uid="{370487A2-D85A-45B3-8F80-B6BA0254CB2A}">
      <text>
        <r>
          <rPr>
            <b/>
            <sz val="9"/>
            <color indexed="81"/>
            <rFont val="Tahoma"/>
            <family val="2"/>
          </rPr>
          <t>YULIED.PENARANDA:</t>
        </r>
        <r>
          <rPr>
            <sz val="9"/>
            <color indexed="81"/>
            <rFont val="Tahoma"/>
            <family val="2"/>
          </rPr>
          <t xml:space="preserve">
Corresponde a la información en firme de cada vigencia fiscal.</t>
        </r>
      </text>
    </comment>
    <comment ref="UMK7" authorId="0" shapeId="0" xr:uid="{8E4996D1-A07E-4623-9B10-1917250177B2}">
      <text>
        <r>
          <rPr>
            <b/>
            <sz val="9"/>
            <color indexed="81"/>
            <rFont val="Tahoma"/>
            <family val="2"/>
          </rPr>
          <t>YULIED.PENARANDA:</t>
        </r>
        <r>
          <rPr>
            <sz val="9"/>
            <color indexed="81"/>
            <rFont val="Tahoma"/>
            <family val="2"/>
          </rPr>
          <t xml:space="preserve">
Corresponde a la información en firme de cada vigencia fiscal.</t>
        </r>
      </text>
    </comment>
    <comment ref="UMS7" authorId="0" shapeId="0" xr:uid="{CADBEA67-4617-43C2-9963-E934497FC18B}">
      <text>
        <r>
          <rPr>
            <b/>
            <sz val="9"/>
            <color indexed="81"/>
            <rFont val="Tahoma"/>
            <family val="2"/>
          </rPr>
          <t>YULIED.PENARANDA:</t>
        </r>
        <r>
          <rPr>
            <sz val="9"/>
            <color indexed="81"/>
            <rFont val="Tahoma"/>
            <family val="2"/>
          </rPr>
          <t xml:space="preserve">
Corresponde a la información en firme de cada vigencia fiscal.</t>
        </r>
      </text>
    </comment>
    <comment ref="UNA7" authorId="0" shapeId="0" xr:uid="{B26486B0-8A10-4805-8327-B2E4B64FD773}">
      <text>
        <r>
          <rPr>
            <b/>
            <sz val="9"/>
            <color indexed="81"/>
            <rFont val="Tahoma"/>
            <family val="2"/>
          </rPr>
          <t>YULIED.PENARANDA:</t>
        </r>
        <r>
          <rPr>
            <sz val="9"/>
            <color indexed="81"/>
            <rFont val="Tahoma"/>
            <family val="2"/>
          </rPr>
          <t xml:space="preserve">
Corresponde a la información en firme de cada vigencia fiscal.</t>
        </r>
      </text>
    </comment>
    <comment ref="UNI7" authorId="0" shapeId="0" xr:uid="{EB132313-2C16-44BE-BCA3-C99066BAE98D}">
      <text>
        <r>
          <rPr>
            <b/>
            <sz val="9"/>
            <color indexed="81"/>
            <rFont val="Tahoma"/>
            <family val="2"/>
          </rPr>
          <t>YULIED.PENARANDA:</t>
        </r>
        <r>
          <rPr>
            <sz val="9"/>
            <color indexed="81"/>
            <rFont val="Tahoma"/>
            <family val="2"/>
          </rPr>
          <t xml:space="preserve">
Corresponde a la información en firme de cada vigencia fiscal.</t>
        </r>
      </text>
    </comment>
    <comment ref="UNQ7" authorId="0" shapeId="0" xr:uid="{235EB9C4-8294-419E-AD0C-E1804811CB7F}">
      <text>
        <r>
          <rPr>
            <b/>
            <sz val="9"/>
            <color indexed="81"/>
            <rFont val="Tahoma"/>
            <family val="2"/>
          </rPr>
          <t>YULIED.PENARANDA:</t>
        </r>
        <r>
          <rPr>
            <sz val="9"/>
            <color indexed="81"/>
            <rFont val="Tahoma"/>
            <family val="2"/>
          </rPr>
          <t xml:space="preserve">
Corresponde a la información en firme de cada vigencia fiscal.</t>
        </r>
      </text>
    </comment>
    <comment ref="UNY7" authorId="0" shapeId="0" xr:uid="{922A275E-CF1C-4229-A42C-49E71F8C41D3}">
      <text>
        <r>
          <rPr>
            <b/>
            <sz val="9"/>
            <color indexed="81"/>
            <rFont val="Tahoma"/>
            <family val="2"/>
          </rPr>
          <t>YULIED.PENARANDA:</t>
        </r>
        <r>
          <rPr>
            <sz val="9"/>
            <color indexed="81"/>
            <rFont val="Tahoma"/>
            <family val="2"/>
          </rPr>
          <t xml:space="preserve">
Corresponde a la información en firme de cada vigencia fiscal.</t>
        </r>
      </text>
    </comment>
    <comment ref="UOG7" authorId="0" shapeId="0" xr:uid="{5E6D0DFF-4692-4274-9AEC-6CA1F7377CEA}">
      <text>
        <r>
          <rPr>
            <b/>
            <sz val="9"/>
            <color indexed="81"/>
            <rFont val="Tahoma"/>
            <family val="2"/>
          </rPr>
          <t>YULIED.PENARANDA:</t>
        </r>
        <r>
          <rPr>
            <sz val="9"/>
            <color indexed="81"/>
            <rFont val="Tahoma"/>
            <family val="2"/>
          </rPr>
          <t xml:space="preserve">
Corresponde a la información en firme de cada vigencia fiscal.</t>
        </r>
      </text>
    </comment>
    <comment ref="UOO7" authorId="0" shapeId="0" xr:uid="{0071AB42-D83B-4537-A3A7-E87D9301ED8B}">
      <text>
        <r>
          <rPr>
            <b/>
            <sz val="9"/>
            <color indexed="81"/>
            <rFont val="Tahoma"/>
            <family val="2"/>
          </rPr>
          <t>YULIED.PENARANDA:</t>
        </r>
        <r>
          <rPr>
            <sz val="9"/>
            <color indexed="81"/>
            <rFont val="Tahoma"/>
            <family val="2"/>
          </rPr>
          <t xml:space="preserve">
Corresponde a la información en firme de cada vigencia fiscal.</t>
        </r>
      </text>
    </comment>
    <comment ref="UOW7" authorId="0" shapeId="0" xr:uid="{CACDD885-C48A-4818-A30F-136C7E505BBE}">
      <text>
        <r>
          <rPr>
            <b/>
            <sz val="9"/>
            <color indexed="81"/>
            <rFont val="Tahoma"/>
            <family val="2"/>
          </rPr>
          <t>YULIED.PENARANDA:</t>
        </r>
        <r>
          <rPr>
            <sz val="9"/>
            <color indexed="81"/>
            <rFont val="Tahoma"/>
            <family val="2"/>
          </rPr>
          <t xml:space="preserve">
Corresponde a la información en firme de cada vigencia fiscal.</t>
        </r>
      </text>
    </comment>
    <comment ref="UPE7" authorId="0" shapeId="0" xr:uid="{CD4FA52F-4AFE-46B1-957E-7A60F101DB1F}">
      <text>
        <r>
          <rPr>
            <b/>
            <sz val="9"/>
            <color indexed="81"/>
            <rFont val="Tahoma"/>
            <family val="2"/>
          </rPr>
          <t>YULIED.PENARANDA:</t>
        </r>
        <r>
          <rPr>
            <sz val="9"/>
            <color indexed="81"/>
            <rFont val="Tahoma"/>
            <family val="2"/>
          </rPr>
          <t xml:space="preserve">
Corresponde a la información en firme de cada vigencia fiscal.</t>
        </r>
      </text>
    </comment>
    <comment ref="UPM7" authorId="0" shapeId="0" xr:uid="{3F7FA6B3-AC2D-4F18-85D3-611FD9A7E3BE}">
      <text>
        <r>
          <rPr>
            <b/>
            <sz val="9"/>
            <color indexed="81"/>
            <rFont val="Tahoma"/>
            <family val="2"/>
          </rPr>
          <t>YULIED.PENARANDA:</t>
        </r>
        <r>
          <rPr>
            <sz val="9"/>
            <color indexed="81"/>
            <rFont val="Tahoma"/>
            <family val="2"/>
          </rPr>
          <t xml:space="preserve">
Corresponde a la información en firme de cada vigencia fiscal.</t>
        </r>
      </text>
    </comment>
    <comment ref="UPU7" authorId="0" shapeId="0" xr:uid="{26307CF7-12DD-4781-8A97-38E498627C40}">
      <text>
        <r>
          <rPr>
            <b/>
            <sz val="9"/>
            <color indexed="81"/>
            <rFont val="Tahoma"/>
            <family val="2"/>
          </rPr>
          <t>YULIED.PENARANDA:</t>
        </r>
        <r>
          <rPr>
            <sz val="9"/>
            <color indexed="81"/>
            <rFont val="Tahoma"/>
            <family val="2"/>
          </rPr>
          <t xml:space="preserve">
Corresponde a la información en firme de cada vigencia fiscal.</t>
        </r>
      </text>
    </comment>
    <comment ref="UQC7" authorId="0" shapeId="0" xr:uid="{125BB875-878D-46F3-BD93-B7B39AF1B93C}">
      <text>
        <r>
          <rPr>
            <b/>
            <sz val="9"/>
            <color indexed="81"/>
            <rFont val="Tahoma"/>
            <family val="2"/>
          </rPr>
          <t>YULIED.PENARANDA:</t>
        </r>
        <r>
          <rPr>
            <sz val="9"/>
            <color indexed="81"/>
            <rFont val="Tahoma"/>
            <family val="2"/>
          </rPr>
          <t xml:space="preserve">
Corresponde a la información en firme de cada vigencia fiscal.</t>
        </r>
      </text>
    </comment>
    <comment ref="UQK7" authorId="0" shapeId="0" xr:uid="{460CF38B-5E05-4135-9D45-24B9ED7092C3}">
      <text>
        <r>
          <rPr>
            <b/>
            <sz val="9"/>
            <color indexed="81"/>
            <rFont val="Tahoma"/>
            <family val="2"/>
          </rPr>
          <t>YULIED.PENARANDA:</t>
        </r>
        <r>
          <rPr>
            <sz val="9"/>
            <color indexed="81"/>
            <rFont val="Tahoma"/>
            <family val="2"/>
          </rPr>
          <t xml:space="preserve">
Corresponde a la información en firme de cada vigencia fiscal.</t>
        </r>
      </text>
    </comment>
    <comment ref="UQS7" authorId="0" shapeId="0" xr:uid="{84DFC171-4899-447C-AB04-83A7A90C87CF}">
      <text>
        <r>
          <rPr>
            <b/>
            <sz val="9"/>
            <color indexed="81"/>
            <rFont val="Tahoma"/>
            <family val="2"/>
          </rPr>
          <t>YULIED.PENARANDA:</t>
        </r>
        <r>
          <rPr>
            <sz val="9"/>
            <color indexed="81"/>
            <rFont val="Tahoma"/>
            <family val="2"/>
          </rPr>
          <t xml:space="preserve">
Corresponde a la información en firme de cada vigencia fiscal.</t>
        </r>
      </text>
    </comment>
    <comment ref="URA7" authorId="0" shapeId="0" xr:uid="{CE85801E-67E7-4C69-9B23-A42CDA5683A1}">
      <text>
        <r>
          <rPr>
            <b/>
            <sz val="9"/>
            <color indexed="81"/>
            <rFont val="Tahoma"/>
            <family val="2"/>
          </rPr>
          <t>YULIED.PENARANDA:</t>
        </r>
        <r>
          <rPr>
            <sz val="9"/>
            <color indexed="81"/>
            <rFont val="Tahoma"/>
            <family val="2"/>
          </rPr>
          <t xml:space="preserve">
Corresponde a la información en firme de cada vigencia fiscal.</t>
        </r>
      </text>
    </comment>
    <comment ref="URI7" authorId="0" shapeId="0" xr:uid="{87DB0FD8-A4C8-45C8-9CD1-44FB200241FF}">
      <text>
        <r>
          <rPr>
            <b/>
            <sz val="9"/>
            <color indexed="81"/>
            <rFont val="Tahoma"/>
            <family val="2"/>
          </rPr>
          <t>YULIED.PENARANDA:</t>
        </r>
        <r>
          <rPr>
            <sz val="9"/>
            <color indexed="81"/>
            <rFont val="Tahoma"/>
            <family val="2"/>
          </rPr>
          <t xml:space="preserve">
Corresponde a la información en firme de cada vigencia fiscal.</t>
        </r>
      </text>
    </comment>
    <comment ref="URQ7" authorId="0" shapeId="0" xr:uid="{CEA2F89D-5BAF-4E59-B546-075FA85994A4}">
      <text>
        <r>
          <rPr>
            <b/>
            <sz val="9"/>
            <color indexed="81"/>
            <rFont val="Tahoma"/>
            <family val="2"/>
          </rPr>
          <t>YULIED.PENARANDA:</t>
        </r>
        <r>
          <rPr>
            <sz val="9"/>
            <color indexed="81"/>
            <rFont val="Tahoma"/>
            <family val="2"/>
          </rPr>
          <t xml:space="preserve">
Corresponde a la información en firme de cada vigencia fiscal.</t>
        </r>
      </text>
    </comment>
    <comment ref="URY7" authorId="0" shapeId="0" xr:uid="{7DC51475-3E69-47CD-A3A0-769723980BD9}">
      <text>
        <r>
          <rPr>
            <b/>
            <sz val="9"/>
            <color indexed="81"/>
            <rFont val="Tahoma"/>
            <family val="2"/>
          </rPr>
          <t>YULIED.PENARANDA:</t>
        </r>
        <r>
          <rPr>
            <sz val="9"/>
            <color indexed="81"/>
            <rFont val="Tahoma"/>
            <family val="2"/>
          </rPr>
          <t xml:space="preserve">
Corresponde a la información en firme de cada vigencia fiscal.</t>
        </r>
      </text>
    </comment>
    <comment ref="USG7" authorId="0" shapeId="0" xr:uid="{0AF92239-675E-4019-9618-783A001388BD}">
      <text>
        <r>
          <rPr>
            <b/>
            <sz val="9"/>
            <color indexed="81"/>
            <rFont val="Tahoma"/>
            <family val="2"/>
          </rPr>
          <t>YULIED.PENARANDA:</t>
        </r>
        <r>
          <rPr>
            <sz val="9"/>
            <color indexed="81"/>
            <rFont val="Tahoma"/>
            <family val="2"/>
          </rPr>
          <t xml:space="preserve">
Corresponde a la información en firme de cada vigencia fiscal.</t>
        </r>
      </text>
    </comment>
    <comment ref="USO7" authorId="0" shapeId="0" xr:uid="{53E12BD3-4427-4269-89AE-92479361ED8F}">
      <text>
        <r>
          <rPr>
            <b/>
            <sz val="9"/>
            <color indexed="81"/>
            <rFont val="Tahoma"/>
            <family val="2"/>
          </rPr>
          <t>YULIED.PENARANDA:</t>
        </r>
        <r>
          <rPr>
            <sz val="9"/>
            <color indexed="81"/>
            <rFont val="Tahoma"/>
            <family val="2"/>
          </rPr>
          <t xml:space="preserve">
Corresponde a la información en firme de cada vigencia fiscal.</t>
        </r>
      </text>
    </comment>
    <comment ref="USW7" authorId="0" shapeId="0" xr:uid="{94404F65-73B9-4D0F-A6CD-E52A04E25D56}">
      <text>
        <r>
          <rPr>
            <b/>
            <sz val="9"/>
            <color indexed="81"/>
            <rFont val="Tahoma"/>
            <family val="2"/>
          </rPr>
          <t>YULIED.PENARANDA:</t>
        </r>
        <r>
          <rPr>
            <sz val="9"/>
            <color indexed="81"/>
            <rFont val="Tahoma"/>
            <family val="2"/>
          </rPr>
          <t xml:space="preserve">
Corresponde a la información en firme de cada vigencia fiscal.</t>
        </r>
      </text>
    </comment>
    <comment ref="UTE7" authorId="0" shapeId="0" xr:uid="{5F62B7FF-88EF-49BD-B47B-AB25D565ACFC}">
      <text>
        <r>
          <rPr>
            <b/>
            <sz val="9"/>
            <color indexed="81"/>
            <rFont val="Tahoma"/>
            <family val="2"/>
          </rPr>
          <t>YULIED.PENARANDA:</t>
        </r>
        <r>
          <rPr>
            <sz val="9"/>
            <color indexed="81"/>
            <rFont val="Tahoma"/>
            <family val="2"/>
          </rPr>
          <t xml:space="preserve">
Corresponde a la información en firme de cada vigencia fiscal.</t>
        </r>
      </text>
    </comment>
    <comment ref="UTM7" authorId="0" shapeId="0" xr:uid="{1CF9964F-320A-42CB-8693-C4C0D8B96377}">
      <text>
        <r>
          <rPr>
            <b/>
            <sz val="9"/>
            <color indexed="81"/>
            <rFont val="Tahoma"/>
            <family val="2"/>
          </rPr>
          <t>YULIED.PENARANDA:</t>
        </r>
        <r>
          <rPr>
            <sz val="9"/>
            <color indexed="81"/>
            <rFont val="Tahoma"/>
            <family val="2"/>
          </rPr>
          <t xml:space="preserve">
Corresponde a la información en firme de cada vigencia fiscal.</t>
        </r>
      </text>
    </comment>
    <comment ref="UTU7" authorId="0" shapeId="0" xr:uid="{60ADE50C-F822-4E38-856F-61DB68C9E217}">
      <text>
        <r>
          <rPr>
            <b/>
            <sz val="9"/>
            <color indexed="81"/>
            <rFont val="Tahoma"/>
            <family val="2"/>
          </rPr>
          <t>YULIED.PENARANDA:</t>
        </r>
        <r>
          <rPr>
            <sz val="9"/>
            <color indexed="81"/>
            <rFont val="Tahoma"/>
            <family val="2"/>
          </rPr>
          <t xml:space="preserve">
Corresponde a la información en firme de cada vigencia fiscal.</t>
        </r>
      </text>
    </comment>
    <comment ref="UUC7" authorId="0" shapeId="0" xr:uid="{7545FFDD-5702-4B0A-978D-454B947B7277}">
      <text>
        <r>
          <rPr>
            <b/>
            <sz val="9"/>
            <color indexed="81"/>
            <rFont val="Tahoma"/>
            <family val="2"/>
          </rPr>
          <t>YULIED.PENARANDA:</t>
        </r>
        <r>
          <rPr>
            <sz val="9"/>
            <color indexed="81"/>
            <rFont val="Tahoma"/>
            <family val="2"/>
          </rPr>
          <t xml:space="preserve">
Corresponde a la información en firme de cada vigencia fiscal.</t>
        </r>
      </text>
    </comment>
    <comment ref="UUK7" authorId="0" shapeId="0" xr:uid="{C3E0E1F5-3A5C-4772-877D-6592D6B1C85E}">
      <text>
        <r>
          <rPr>
            <b/>
            <sz val="9"/>
            <color indexed="81"/>
            <rFont val="Tahoma"/>
            <family val="2"/>
          </rPr>
          <t>YULIED.PENARANDA:</t>
        </r>
        <r>
          <rPr>
            <sz val="9"/>
            <color indexed="81"/>
            <rFont val="Tahoma"/>
            <family val="2"/>
          </rPr>
          <t xml:space="preserve">
Corresponde a la información en firme de cada vigencia fiscal.</t>
        </r>
      </text>
    </comment>
    <comment ref="UUS7" authorId="0" shapeId="0" xr:uid="{AE4E9348-751B-46BF-870D-3B9FFFF08039}">
      <text>
        <r>
          <rPr>
            <b/>
            <sz val="9"/>
            <color indexed="81"/>
            <rFont val="Tahoma"/>
            <family val="2"/>
          </rPr>
          <t>YULIED.PENARANDA:</t>
        </r>
        <r>
          <rPr>
            <sz val="9"/>
            <color indexed="81"/>
            <rFont val="Tahoma"/>
            <family val="2"/>
          </rPr>
          <t xml:space="preserve">
Corresponde a la información en firme de cada vigencia fiscal.</t>
        </r>
      </text>
    </comment>
    <comment ref="UVA7" authorId="0" shapeId="0" xr:uid="{2363390C-4DF2-4638-B7BC-26AF7EDA919B}">
      <text>
        <r>
          <rPr>
            <b/>
            <sz val="9"/>
            <color indexed="81"/>
            <rFont val="Tahoma"/>
            <family val="2"/>
          </rPr>
          <t>YULIED.PENARANDA:</t>
        </r>
        <r>
          <rPr>
            <sz val="9"/>
            <color indexed="81"/>
            <rFont val="Tahoma"/>
            <family val="2"/>
          </rPr>
          <t xml:space="preserve">
Corresponde a la información en firme de cada vigencia fiscal.</t>
        </r>
      </text>
    </comment>
    <comment ref="UVI7" authorId="0" shapeId="0" xr:uid="{E0DF3CBE-E007-4609-AF03-4030C31AFC8B}">
      <text>
        <r>
          <rPr>
            <b/>
            <sz val="9"/>
            <color indexed="81"/>
            <rFont val="Tahoma"/>
            <family val="2"/>
          </rPr>
          <t>YULIED.PENARANDA:</t>
        </r>
        <r>
          <rPr>
            <sz val="9"/>
            <color indexed="81"/>
            <rFont val="Tahoma"/>
            <family val="2"/>
          </rPr>
          <t xml:space="preserve">
Corresponde a la información en firme de cada vigencia fiscal.</t>
        </r>
      </text>
    </comment>
    <comment ref="UVQ7" authorId="0" shapeId="0" xr:uid="{4A8ED136-80A6-400A-8B84-6C9360DD411F}">
      <text>
        <r>
          <rPr>
            <b/>
            <sz val="9"/>
            <color indexed="81"/>
            <rFont val="Tahoma"/>
            <family val="2"/>
          </rPr>
          <t>YULIED.PENARANDA:</t>
        </r>
        <r>
          <rPr>
            <sz val="9"/>
            <color indexed="81"/>
            <rFont val="Tahoma"/>
            <family val="2"/>
          </rPr>
          <t xml:space="preserve">
Corresponde a la información en firme de cada vigencia fiscal.</t>
        </r>
      </text>
    </comment>
    <comment ref="UVY7" authorId="0" shapeId="0" xr:uid="{9452C6A6-649E-4FAE-BDB5-805710F7EC1B}">
      <text>
        <r>
          <rPr>
            <b/>
            <sz val="9"/>
            <color indexed="81"/>
            <rFont val="Tahoma"/>
            <family val="2"/>
          </rPr>
          <t>YULIED.PENARANDA:</t>
        </r>
        <r>
          <rPr>
            <sz val="9"/>
            <color indexed="81"/>
            <rFont val="Tahoma"/>
            <family val="2"/>
          </rPr>
          <t xml:space="preserve">
Corresponde a la información en firme de cada vigencia fiscal.</t>
        </r>
      </text>
    </comment>
    <comment ref="UWG7" authorId="0" shapeId="0" xr:uid="{38F72896-8F7C-460F-BE76-B27267B9183A}">
      <text>
        <r>
          <rPr>
            <b/>
            <sz val="9"/>
            <color indexed="81"/>
            <rFont val="Tahoma"/>
            <family val="2"/>
          </rPr>
          <t>YULIED.PENARANDA:</t>
        </r>
        <r>
          <rPr>
            <sz val="9"/>
            <color indexed="81"/>
            <rFont val="Tahoma"/>
            <family val="2"/>
          </rPr>
          <t xml:space="preserve">
Corresponde a la información en firme de cada vigencia fiscal.</t>
        </r>
      </text>
    </comment>
    <comment ref="UWO7" authorId="0" shapeId="0" xr:uid="{A47E0C6F-B8F2-4F20-B77F-80C1CDB29D3F}">
      <text>
        <r>
          <rPr>
            <b/>
            <sz val="9"/>
            <color indexed="81"/>
            <rFont val="Tahoma"/>
            <family val="2"/>
          </rPr>
          <t>YULIED.PENARANDA:</t>
        </r>
        <r>
          <rPr>
            <sz val="9"/>
            <color indexed="81"/>
            <rFont val="Tahoma"/>
            <family val="2"/>
          </rPr>
          <t xml:space="preserve">
Corresponde a la información en firme de cada vigencia fiscal.</t>
        </r>
      </text>
    </comment>
    <comment ref="UWW7" authorId="0" shapeId="0" xr:uid="{EC5EFE57-ECEB-48ED-AACA-EFF348926F77}">
      <text>
        <r>
          <rPr>
            <b/>
            <sz val="9"/>
            <color indexed="81"/>
            <rFont val="Tahoma"/>
            <family val="2"/>
          </rPr>
          <t>YULIED.PENARANDA:</t>
        </r>
        <r>
          <rPr>
            <sz val="9"/>
            <color indexed="81"/>
            <rFont val="Tahoma"/>
            <family val="2"/>
          </rPr>
          <t xml:space="preserve">
Corresponde a la información en firme de cada vigencia fiscal.</t>
        </r>
      </text>
    </comment>
    <comment ref="UXE7" authorId="0" shapeId="0" xr:uid="{1F79A395-05E9-40B5-93A7-FD7F9B55EB78}">
      <text>
        <r>
          <rPr>
            <b/>
            <sz val="9"/>
            <color indexed="81"/>
            <rFont val="Tahoma"/>
            <family val="2"/>
          </rPr>
          <t>YULIED.PENARANDA:</t>
        </r>
        <r>
          <rPr>
            <sz val="9"/>
            <color indexed="81"/>
            <rFont val="Tahoma"/>
            <family val="2"/>
          </rPr>
          <t xml:space="preserve">
Corresponde a la información en firme de cada vigencia fiscal.</t>
        </r>
      </text>
    </comment>
    <comment ref="UXM7" authorId="0" shapeId="0" xr:uid="{2F9039F5-FA8A-4BBB-A52F-FFC4221B5565}">
      <text>
        <r>
          <rPr>
            <b/>
            <sz val="9"/>
            <color indexed="81"/>
            <rFont val="Tahoma"/>
            <family val="2"/>
          </rPr>
          <t>YULIED.PENARANDA:</t>
        </r>
        <r>
          <rPr>
            <sz val="9"/>
            <color indexed="81"/>
            <rFont val="Tahoma"/>
            <family val="2"/>
          </rPr>
          <t xml:space="preserve">
Corresponde a la información en firme de cada vigencia fiscal.</t>
        </r>
      </text>
    </comment>
    <comment ref="UXU7" authorId="0" shapeId="0" xr:uid="{FAD494A9-8FF9-4362-8247-878955D7342C}">
      <text>
        <r>
          <rPr>
            <b/>
            <sz val="9"/>
            <color indexed="81"/>
            <rFont val="Tahoma"/>
            <family val="2"/>
          </rPr>
          <t>YULIED.PENARANDA:</t>
        </r>
        <r>
          <rPr>
            <sz val="9"/>
            <color indexed="81"/>
            <rFont val="Tahoma"/>
            <family val="2"/>
          </rPr>
          <t xml:space="preserve">
Corresponde a la información en firme de cada vigencia fiscal.</t>
        </r>
      </text>
    </comment>
    <comment ref="UYC7" authorId="0" shapeId="0" xr:uid="{8B5D00CA-9A49-4EBA-86BB-CF05B296DDED}">
      <text>
        <r>
          <rPr>
            <b/>
            <sz val="9"/>
            <color indexed="81"/>
            <rFont val="Tahoma"/>
            <family val="2"/>
          </rPr>
          <t>YULIED.PENARANDA:</t>
        </r>
        <r>
          <rPr>
            <sz val="9"/>
            <color indexed="81"/>
            <rFont val="Tahoma"/>
            <family val="2"/>
          </rPr>
          <t xml:space="preserve">
Corresponde a la información en firme de cada vigencia fiscal.</t>
        </r>
      </text>
    </comment>
    <comment ref="UYK7" authorId="0" shapeId="0" xr:uid="{19DBEF57-8B1B-4EC2-9BFE-A5067287A4FE}">
      <text>
        <r>
          <rPr>
            <b/>
            <sz val="9"/>
            <color indexed="81"/>
            <rFont val="Tahoma"/>
            <family val="2"/>
          </rPr>
          <t>YULIED.PENARANDA:</t>
        </r>
        <r>
          <rPr>
            <sz val="9"/>
            <color indexed="81"/>
            <rFont val="Tahoma"/>
            <family val="2"/>
          </rPr>
          <t xml:space="preserve">
Corresponde a la información en firme de cada vigencia fiscal.</t>
        </r>
      </text>
    </comment>
    <comment ref="UYS7" authorId="0" shapeId="0" xr:uid="{56709351-4630-43EE-84A6-A476365E3ACE}">
      <text>
        <r>
          <rPr>
            <b/>
            <sz val="9"/>
            <color indexed="81"/>
            <rFont val="Tahoma"/>
            <family val="2"/>
          </rPr>
          <t>YULIED.PENARANDA:</t>
        </r>
        <r>
          <rPr>
            <sz val="9"/>
            <color indexed="81"/>
            <rFont val="Tahoma"/>
            <family val="2"/>
          </rPr>
          <t xml:space="preserve">
Corresponde a la información en firme de cada vigencia fiscal.</t>
        </r>
      </text>
    </comment>
    <comment ref="UZA7" authorId="0" shapeId="0" xr:uid="{8D743A82-C541-4957-A7AA-79A244040BA2}">
      <text>
        <r>
          <rPr>
            <b/>
            <sz val="9"/>
            <color indexed="81"/>
            <rFont val="Tahoma"/>
            <family val="2"/>
          </rPr>
          <t>YULIED.PENARANDA:</t>
        </r>
        <r>
          <rPr>
            <sz val="9"/>
            <color indexed="81"/>
            <rFont val="Tahoma"/>
            <family val="2"/>
          </rPr>
          <t xml:space="preserve">
Corresponde a la información en firme de cada vigencia fiscal.</t>
        </r>
      </text>
    </comment>
    <comment ref="UZI7" authorId="0" shapeId="0" xr:uid="{C1DD367B-4BCA-4BA1-9392-9B66AB0D1CE4}">
      <text>
        <r>
          <rPr>
            <b/>
            <sz val="9"/>
            <color indexed="81"/>
            <rFont val="Tahoma"/>
            <family val="2"/>
          </rPr>
          <t>YULIED.PENARANDA:</t>
        </r>
        <r>
          <rPr>
            <sz val="9"/>
            <color indexed="81"/>
            <rFont val="Tahoma"/>
            <family val="2"/>
          </rPr>
          <t xml:space="preserve">
Corresponde a la información en firme de cada vigencia fiscal.</t>
        </r>
      </text>
    </comment>
    <comment ref="UZQ7" authorId="0" shapeId="0" xr:uid="{71B98FF0-8770-4D63-9EF5-3E738272B3C0}">
      <text>
        <r>
          <rPr>
            <b/>
            <sz val="9"/>
            <color indexed="81"/>
            <rFont val="Tahoma"/>
            <family val="2"/>
          </rPr>
          <t>YULIED.PENARANDA:</t>
        </r>
        <r>
          <rPr>
            <sz val="9"/>
            <color indexed="81"/>
            <rFont val="Tahoma"/>
            <family val="2"/>
          </rPr>
          <t xml:space="preserve">
Corresponde a la información en firme de cada vigencia fiscal.</t>
        </r>
      </text>
    </comment>
    <comment ref="UZY7" authorId="0" shapeId="0" xr:uid="{A1C96F99-8FBC-42F3-8BB7-121C0BBFEF4E}">
      <text>
        <r>
          <rPr>
            <b/>
            <sz val="9"/>
            <color indexed="81"/>
            <rFont val="Tahoma"/>
            <family val="2"/>
          </rPr>
          <t>YULIED.PENARANDA:</t>
        </r>
        <r>
          <rPr>
            <sz val="9"/>
            <color indexed="81"/>
            <rFont val="Tahoma"/>
            <family val="2"/>
          </rPr>
          <t xml:space="preserve">
Corresponde a la información en firme de cada vigencia fiscal.</t>
        </r>
      </text>
    </comment>
    <comment ref="VAG7" authorId="0" shapeId="0" xr:uid="{C69821A2-1CB9-4633-B95A-604583D65F71}">
      <text>
        <r>
          <rPr>
            <b/>
            <sz val="9"/>
            <color indexed="81"/>
            <rFont val="Tahoma"/>
            <family val="2"/>
          </rPr>
          <t>YULIED.PENARANDA:</t>
        </r>
        <r>
          <rPr>
            <sz val="9"/>
            <color indexed="81"/>
            <rFont val="Tahoma"/>
            <family val="2"/>
          </rPr>
          <t xml:space="preserve">
Corresponde a la información en firme de cada vigencia fiscal.</t>
        </r>
      </text>
    </comment>
    <comment ref="VAO7" authorId="0" shapeId="0" xr:uid="{0E486136-B235-4EE0-A7AD-B2F1A6B212E0}">
      <text>
        <r>
          <rPr>
            <b/>
            <sz val="9"/>
            <color indexed="81"/>
            <rFont val="Tahoma"/>
            <family val="2"/>
          </rPr>
          <t>YULIED.PENARANDA:</t>
        </r>
        <r>
          <rPr>
            <sz val="9"/>
            <color indexed="81"/>
            <rFont val="Tahoma"/>
            <family val="2"/>
          </rPr>
          <t xml:space="preserve">
Corresponde a la información en firme de cada vigencia fiscal.</t>
        </r>
      </text>
    </comment>
    <comment ref="VAW7" authorId="0" shapeId="0" xr:uid="{D1E287B0-3ACB-45C2-8511-37D2C3E03836}">
      <text>
        <r>
          <rPr>
            <b/>
            <sz val="9"/>
            <color indexed="81"/>
            <rFont val="Tahoma"/>
            <family val="2"/>
          </rPr>
          <t>YULIED.PENARANDA:</t>
        </r>
        <r>
          <rPr>
            <sz val="9"/>
            <color indexed="81"/>
            <rFont val="Tahoma"/>
            <family val="2"/>
          </rPr>
          <t xml:space="preserve">
Corresponde a la información en firme de cada vigencia fiscal.</t>
        </r>
      </text>
    </comment>
    <comment ref="VBE7" authorId="0" shapeId="0" xr:uid="{B5410977-6530-4C74-9742-FC407973F077}">
      <text>
        <r>
          <rPr>
            <b/>
            <sz val="9"/>
            <color indexed="81"/>
            <rFont val="Tahoma"/>
            <family val="2"/>
          </rPr>
          <t>YULIED.PENARANDA:</t>
        </r>
        <r>
          <rPr>
            <sz val="9"/>
            <color indexed="81"/>
            <rFont val="Tahoma"/>
            <family val="2"/>
          </rPr>
          <t xml:space="preserve">
Corresponde a la información en firme de cada vigencia fiscal.</t>
        </r>
      </text>
    </comment>
    <comment ref="VBM7" authorId="0" shapeId="0" xr:uid="{BBF27835-E481-4156-988A-C6BC62E483EE}">
      <text>
        <r>
          <rPr>
            <b/>
            <sz val="9"/>
            <color indexed="81"/>
            <rFont val="Tahoma"/>
            <family val="2"/>
          </rPr>
          <t>YULIED.PENARANDA:</t>
        </r>
        <r>
          <rPr>
            <sz val="9"/>
            <color indexed="81"/>
            <rFont val="Tahoma"/>
            <family val="2"/>
          </rPr>
          <t xml:space="preserve">
Corresponde a la información en firme de cada vigencia fiscal.</t>
        </r>
      </text>
    </comment>
    <comment ref="VBU7" authorId="0" shapeId="0" xr:uid="{53CE1D65-0178-4213-845B-B5E0FAEECD90}">
      <text>
        <r>
          <rPr>
            <b/>
            <sz val="9"/>
            <color indexed="81"/>
            <rFont val="Tahoma"/>
            <family val="2"/>
          </rPr>
          <t>YULIED.PENARANDA:</t>
        </r>
        <r>
          <rPr>
            <sz val="9"/>
            <color indexed="81"/>
            <rFont val="Tahoma"/>
            <family val="2"/>
          </rPr>
          <t xml:space="preserve">
Corresponde a la información en firme de cada vigencia fiscal.</t>
        </r>
      </text>
    </comment>
    <comment ref="VCC7" authorId="0" shapeId="0" xr:uid="{6F6CC7DB-C60E-4D51-B543-D9053A8C308D}">
      <text>
        <r>
          <rPr>
            <b/>
            <sz val="9"/>
            <color indexed="81"/>
            <rFont val="Tahoma"/>
            <family val="2"/>
          </rPr>
          <t>YULIED.PENARANDA:</t>
        </r>
        <r>
          <rPr>
            <sz val="9"/>
            <color indexed="81"/>
            <rFont val="Tahoma"/>
            <family val="2"/>
          </rPr>
          <t xml:space="preserve">
Corresponde a la información en firme de cada vigencia fiscal.</t>
        </r>
      </text>
    </comment>
    <comment ref="VCK7" authorId="0" shapeId="0" xr:uid="{BC7B0F02-5B21-45EB-A306-4C1802AB5F6E}">
      <text>
        <r>
          <rPr>
            <b/>
            <sz val="9"/>
            <color indexed="81"/>
            <rFont val="Tahoma"/>
            <family val="2"/>
          </rPr>
          <t>YULIED.PENARANDA:</t>
        </r>
        <r>
          <rPr>
            <sz val="9"/>
            <color indexed="81"/>
            <rFont val="Tahoma"/>
            <family val="2"/>
          </rPr>
          <t xml:space="preserve">
Corresponde a la información en firme de cada vigencia fiscal.</t>
        </r>
      </text>
    </comment>
    <comment ref="VCS7" authorId="0" shapeId="0" xr:uid="{F34D178C-2A5C-43B7-9F2D-94B6AB9315FA}">
      <text>
        <r>
          <rPr>
            <b/>
            <sz val="9"/>
            <color indexed="81"/>
            <rFont val="Tahoma"/>
            <family val="2"/>
          </rPr>
          <t>YULIED.PENARANDA:</t>
        </r>
        <r>
          <rPr>
            <sz val="9"/>
            <color indexed="81"/>
            <rFont val="Tahoma"/>
            <family val="2"/>
          </rPr>
          <t xml:space="preserve">
Corresponde a la información en firme de cada vigencia fiscal.</t>
        </r>
      </text>
    </comment>
    <comment ref="VDA7" authorId="0" shapeId="0" xr:uid="{07934BA9-67CE-4CC0-B2ED-C502553A6507}">
      <text>
        <r>
          <rPr>
            <b/>
            <sz val="9"/>
            <color indexed="81"/>
            <rFont val="Tahoma"/>
            <family val="2"/>
          </rPr>
          <t>YULIED.PENARANDA:</t>
        </r>
        <r>
          <rPr>
            <sz val="9"/>
            <color indexed="81"/>
            <rFont val="Tahoma"/>
            <family val="2"/>
          </rPr>
          <t xml:space="preserve">
Corresponde a la información en firme de cada vigencia fiscal.</t>
        </r>
      </text>
    </comment>
    <comment ref="VDI7" authorId="0" shapeId="0" xr:uid="{FAD00F47-6AC4-44EF-8063-1C436FA6BD97}">
      <text>
        <r>
          <rPr>
            <b/>
            <sz val="9"/>
            <color indexed="81"/>
            <rFont val="Tahoma"/>
            <family val="2"/>
          </rPr>
          <t>YULIED.PENARANDA:</t>
        </r>
        <r>
          <rPr>
            <sz val="9"/>
            <color indexed="81"/>
            <rFont val="Tahoma"/>
            <family val="2"/>
          </rPr>
          <t xml:space="preserve">
Corresponde a la información en firme de cada vigencia fiscal.</t>
        </r>
      </text>
    </comment>
    <comment ref="VDQ7" authorId="0" shapeId="0" xr:uid="{733329A0-DDEA-4AA3-B3E1-6DD009BDE4F2}">
      <text>
        <r>
          <rPr>
            <b/>
            <sz val="9"/>
            <color indexed="81"/>
            <rFont val="Tahoma"/>
            <family val="2"/>
          </rPr>
          <t>YULIED.PENARANDA:</t>
        </r>
        <r>
          <rPr>
            <sz val="9"/>
            <color indexed="81"/>
            <rFont val="Tahoma"/>
            <family val="2"/>
          </rPr>
          <t xml:space="preserve">
Corresponde a la información en firme de cada vigencia fiscal.</t>
        </r>
      </text>
    </comment>
    <comment ref="VDY7" authorId="0" shapeId="0" xr:uid="{B20DA885-6089-4236-B67D-1A367D65BFB8}">
      <text>
        <r>
          <rPr>
            <b/>
            <sz val="9"/>
            <color indexed="81"/>
            <rFont val="Tahoma"/>
            <family val="2"/>
          </rPr>
          <t>YULIED.PENARANDA:</t>
        </r>
        <r>
          <rPr>
            <sz val="9"/>
            <color indexed="81"/>
            <rFont val="Tahoma"/>
            <family val="2"/>
          </rPr>
          <t xml:space="preserve">
Corresponde a la información en firme de cada vigencia fiscal.</t>
        </r>
      </text>
    </comment>
    <comment ref="VEG7" authorId="0" shapeId="0" xr:uid="{8BF1169E-63D6-43F4-B42D-51B8DFB6860C}">
      <text>
        <r>
          <rPr>
            <b/>
            <sz val="9"/>
            <color indexed="81"/>
            <rFont val="Tahoma"/>
            <family val="2"/>
          </rPr>
          <t>YULIED.PENARANDA:</t>
        </r>
        <r>
          <rPr>
            <sz val="9"/>
            <color indexed="81"/>
            <rFont val="Tahoma"/>
            <family val="2"/>
          </rPr>
          <t xml:space="preserve">
Corresponde a la información en firme de cada vigencia fiscal.</t>
        </r>
      </text>
    </comment>
    <comment ref="VEO7" authorId="0" shapeId="0" xr:uid="{A165F71C-3974-4AE6-A56E-B77CA38D4B81}">
      <text>
        <r>
          <rPr>
            <b/>
            <sz val="9"/>
            <color indexed="81"/>
            <rFont val="Tahoma"/>
            <family val="2"/>
          </rPr>
          <t>YULIED.PENARANDA:</t>
        </r>
        <r>
          <rPr>
            <sz val="9"/>
            <color indexed="81"/>
            <rFont val="Tahoma"/>
            <family val="2"/>
          </rPr>
          <t xml:space="preserve">
Corresponde a la información en firme de cada vigencia fiscal.</t>
        </r>
      </text>
    </comment>
    <comment ref="VEW7" authorId="0" shapeId="0" xr:uid="{0993C8E7-B95D-4AE2-83ED-6BDE1C28954F}">
      <text>
        <r>
          <rPr>
            <b/>
            <sz val="9"/>
            <color indexed="81"/>
            <rFont val="Tahoma"/>
            <family val="2"/>
          </rPr>
          <t>YULIED.PENARANDA:</t>
        </r>
        <r>
          <rPr>
            <sz val="9"/>
            <color indexed="81"/>
            <rFont val="Tahoma"/>
            <family val="2"/>
          </rPr>
          <t xml:space="preserve">
Corresponde a la información en firme de cada vigencia fiscal.</t>
        </r>
      </text>
    </comment>
    <comment ref="VFE7" authorId="0" shapeId="0" xr:uid="{A1BBBA5F-E3C6-4AF9-8256-8D5FDB519C36}">
      <text>
        <r>
          <rPr>
            <b/>
            <sz val="9"/>
            <color indexed="81"/>
            <rFont val="Tahoma"/>
            <family val="2"/>
          </rPr>
          <t>YULIED.PENARANDA:</t>
        </r>
        <r>
          <rPr>
            <sz val="9"/>
            <color indexed="81"/>
            <rFont val="Tahoma"/>
            <family val="2"/>
          </rPr>
          <t xml:space="preserve">
Corresponde a la información en firme de cada vigencia fiscal.</t>
        </r>
      </text>
    </comment>
    <comment ref="VFM7" authorId="0" shapeId="0" xr:uid="{122FCEC1-29A2-4734-B509-6141E7F04632}">
      <text>
        <r>
          <rPr>
            <b/>
            <sz val="9"/>
            <color indexed="81"/>
            <rFont val="Tahoma"/>
            <family val="2"/>
          </rPr>
          <t>YULIED.PENARANDA:</t>
        </r>
        <r>
          <rPr>
            <sz val="9"/>
            <color indexed="81"/>
            <rFont val="Tahoma"/>
            <family val="2"/>
          </rPr>
          <t xml:space="preserve">
Corresponde a la información en firme de cada vigencia fiscal.</t>
        </r>
      </text>
    </comment>
    <comment ref="VFU7" authorId="0" shapeId="0" xr:uid="{85CA86A6-78A0-404E-ADE5-C8B12C840D26}">
      <text>
        <r>
          <rPr>
            <b/>
            <sz val="9"/>
            <color indexed="81"/>
            <rFont val="Tahoma"/>
            <family val="2"/>
          </rPr>
          <t>YULIED.PENARANDA:</t>
        </r>
        <r>
          <rPr>
            <sz val="9"/>
            <color indexed="81"/>
            <rFont val="Tahoma"/>
            <family val="2"/>
          </rPr>
          <t xml:space="preserve">
Corresponde a la información en firme de cada vigencia fiscal.</t>
        </r>
      </text>
    </comment>
    <comment ref="VGC7" authorId="0" shapeId="0" xr:uid="{3E94CB6C-000C-4B3D-9192-EE864140205F}">
      <text>
        <r>
          <rPr>
            <b/>
            <sz val="9"/>
            <color indexed="81"/>
            <rFont val="Tahoma"/>
            <family val="2"/>
          </rPr>
          <t>YULIED.PENARANDA:</t>
        </r>
        <r>
          <rPr>
            <sz val="9"/>
            <color indexed="81"/>
            <rFont val="Tahoma"/>
            <family val="2"/>
          </rPr>
          <t xml:space="preserve">
Corresponde a la información en firme de cada vigencia fiscal.</t>
        </r>
      </text>
    </comment>
    <comment ref="VGK7" authorId="0" shapeId="0" xr:uid="{F885C898-D33B-4D39-8382-AD739284AD2E}">
      <text>
        <r>
          <rPr>
            <b/>
            <sz val="9"/>
            <color indexed="81"/>
            <rFont val="Tahoma"/>
            <family val="2"/>
          </rPr>
          <t>YULIED.PENARANDA:</t>
        </r>
        <r>
          <rPr>
            <sz val="9"/>
            <color indexed="81"/>
            <rFont val="Tahoma"/>
            <family val="2"/>
          </rPr>
          <t xml:space="preserve">
Corresponde a la información en firme de cada vigencia fiscal.</t>
        </r>
      </text>
    </comment>
    <comment ref="VGS7" authorId="0" shapeId="0" xr:uid="{35CE003C-5052-4234-A940-B08D2ED4D230}">
      <text>
        <r>
          <rPr>
            <b/>
            <sz val="9"/>
            <color indexed="81"/>
            <rFont val="Tahoma"/>
            <family val="2"/>
          </rPr>
          <t>YULIED.PENARANDA:</t>
        </r>
        <r>
          <rPr>
            <sz val="9"/>
            <color indexed="81"/>
            <rFont val="Tahoma"/>
            <family val="2"/>
          </rPr>
          <t xml:space="preserve">
Corresponde a la información en firme de cada vigencia fiscal.</t>
        </r>
      </text>
    </comment>
    <comment ref="VHA7" authorId="0" shapeId="0" xr:uid="{F56DFB64-EC02-41F3-AB97-A9383D53C075}">
      <text>
        <r>
          <rPr>
            <b/>
            <sz val="9"/>
            <color indexed="81"/>
            <rFont val="Tahoma"/>
            <family val="2"/>
          </rPr>
          <t>YULIED.PENARANDA:</t>
        </r>
        <r>
          <rPr>
            <sz val="9"/>
            <color indexed="81"/>
            <rFont val="Tahoma"/>
            <family val="2"/>
          </rPr>
          <t xml:space="preserve">
Corresponde a la información en firme de cada vigencia fiscal.</t>
        </r>
      </text>
    </comment>
    <comment ref="VHI7" authorId="0" shapeId="0" xr:uid="{7B1B8A24-667E-4BE1-A028-CBB78983CF48}">
      <text>
        <r>
          <rPr>
            <b/>
            <sz val="9"/>
            <color indexed="81"/>
            <rFont val="Tahoma"/>
            <family val="2"/>
          </rPr>
          <t>YULIED.PENARANDA:</t>
        </r>
        <r>
          <rPr>
            <sz val="9"/>
            <color indexed="81"/>
            <rFont val="Tahoma"/>
            <family val="2"/>
          </rPr>
          <t xml:space="preserve">
Corresponde a la información en firme de cada vigencia fiscal.</t>
        </r>
      </text>
    </comment>
    <comment ref="VHQ7" authorId="0" shapeId="0" xr:uid="{12DE4C2A-AC1B-4C76-BAA8-4001AFF0DB55}">
      <text>
        <r>
          <rPr>
            <b/>
            <sz val="9"/>
            <color indexed="81"/>
            <rFont val="Tahoma"/>
            <family val="2"/>
          </rPr>
          <t>YULIED.PENARANDA:</t>
        </r>
        <r>
          <rPr>
            <sz val="9"/>
            <color indexed="81"/>
            <rFont val="Tahoma"/>
            <family val="2"/>
          </rPr>
          <t xml:space="preserve">
Corresponde a la información en firme de cada vigencia fiscal.</t>
        </r>
      </text>
    </comment>
    <comment ref="VHY7" authorId="0" shapeId="0" xr:uid="{C9E8539A-0102-44F4-9F3C-E02BF2E405E0}">
      <text>
        <r>
          <rPr>
            <b/>
            <sz val="9"/>
            <color indexed="81"/>
            <rFont val="Tahoma"/>
            <family val="2"/>
          </rPr>
          <t>YULIED.PENARANDA:</t>
        </r>
        <r>
          <rPr>
            <sz val="9"/>
            <color indexed="81"/>
            <rFont val="Tahoma"/>
            <family val="2"/>
          </rPr>
          <t xml:space="preserve">
Corresponde a la información en firme de cada vigencia fiscal.</t>
        </r>
      </text>
    </comment>
    <comment ref="VIG7" authorId="0" shapeId="0" xr:uid="{84F023EC-E6E6-4AB9-8774-45E95F4298E0}">
      <text>
        <r>
          <rPr>
            <b/>
            <sz val="9"/>
            <color indexed="81"/>
            <rFont val="Tahoma"/>
            <family val="2"/>
          </rPr>
          <t>YULIED.PENARANDA:</t>
        </r>
        <r>
          <rPr>
            <sz val="9"/>
            <color indexed="81"/>
            <rFont val="Tahoma"/>
            <family val="2"/>
          </rPr>
          <t xml:space="preserve">
Corresponde a la información en firme de cada vigencia fiscal.</t>
        </r>
      </text>
    </comment>
    <comment ref="VIO7" authorId="0" shapeId="0" xr:uid="{5D5592B6-2976-4013-ACF8-EDB0C63BFB08}">
      <text>
        <r>
          <rPr>
            <b/>
            <sz val="9"/>
            <color indexed="81"/>
            <rFont val="Tahoma"/>
            <family val="2"/>
          </rPr>
          <t>YULIED.PENARANDA:</t>
        </r>
        <r>
          <rPr>
            <sz val="9"/>
            <color indexed="81"/>
            <rFont val="Tahoma"/>
            <family val="2"/>
          </rPr>
          <t xml:space="preserve">
Corresponde a la información en firme de cada vigencia fiscal.</t>
        </r>
      </text>
    </comment>
    <comment ref="VIW7" authorId="0" shapeId="0" xr:uid="{28AA0F09-A0C4-468B-814B-BBC2AEE47D00}">
      <text>
        <r>
          <rPr>
            <b/>
            <sz val="9"/>
            <color indexed="81"/>
            <rFont val="Tahoma"/>
            <family val="2"/>
          </rPr>
          <t>YULIED.PENARANDA:</t>
        </r>
        <r>
          <rPr>
            <sz val="9"/>
            <color indexed="81"/>
            <rFont val="Tahoma"/>
            <family val="2"/>
          </rPr>
          <t xml:space="preserve">
Corresponde a la información en firme de cada vigencia fiscal.</t>
        </r>
      </text>
    </comment>
    <comment ref="VJE7" authorId="0" shapeId="0" xr:uid="{A2325233-CECF-4284-B82E-1844389527AA}">
      <text>
        <r>
          <rPr>
            <b/>
            <sz val="9"/>
            <color indexed="81"/>
            <rFont val="Tahoma"/>
            <family val="2"/>
          </rPr>
          <t>YULIED.PENARANDA:</t>
        </r>
        <r>
          <rPr>
            <sz val="9"/>
            <color indexed="81"/>
            <rFont val="Tahoma"/>
            <family val="2"/>
          </rPr>
          <t xml:space="preserve">
Corresponde a la información en firme de cada vigencia fiscal.</t>
        </r>
      </text>
    </comment>
    <comment ref="VJM7" authorId="0" shapeId="0" xr:uid="{0FC38421-C70A-419C-9165-781B766DB010}">
      <text>
        <r>
          <rPr>
            <b/>
            <sz val="9"/>
            <color indexed="81"/>
            <rFont val="Tahoma"/>
            <family val="2"/>
          </rPr>
          <t>YULIED.PENARANDA:</t>
        </r>
        <r>
          <rPr>
            <sz val="9"/>
            <color indexed="81"/>
            <rFont val="Tahoma"/>
            <family val="2"/>
          </rPr>
          <t xml:space="preserve">
Corresponde a la información en firme de cada vigencia fiscal.</t>
        </r>
      </text>
    </comment>
    <comment ref="VJU7" authorId="0" shapeId="0" xr:uid="{2BB19271-B1B9-4AD2-9992-93CC47E83BF4}">
      <text>
        <r>
          <rPr>
            <b/>
            <sz val="9"/>
            <color indexed="81"/>
            <rFont val="Tahoma"/>
            <family val="2"/>
          </rPr>
          <t>YULIED.PENARANDA:</t>
        </r>
        <r>
          <rPr>
            <sz val="9"/>
            <color indexed="81"/>
            <rFont val="Tahoma"/>
            <family val="2"/>
          </rPr>
          <t xml:space="preserve">
Corresponde a la información en firme de cada vigencia fiscal.</t>
        </r>
      </text>
    </comment>
    <comment ref="VKC7" authorId="0" shapeId="0" xr:uid="{73067DC2-526D-411F-A590-6A816D937D21}">
      <text>
        <r>
          <rPr>
            <b/>
            <sz val="9"/>
            <color indexed="81"/>
            <rFont val="Tahoma"/>
            <family val="2"/>
          </rPr>
          <t>YULIED.PENARANDA:</t>
        </r>
        <r>
          <rPr>
            <sz val="9"/>
            <color indexed="81"/>
            <rFont val="Tahoma"/>
            <family val="2"/>
          </rPr>
          <t xml:space="preserve">
Corresponde a la información en firme de cada vigencia fiscal.</t>
        </r>
      </text>
    </comment>
    <comment ref="VKK7" authorId="0" shapeId="0" xr:uid="{6648FB16-6034-4ECA-8A14-E0EE49E9BE2A}">
      <text>
        <r>
          <rPr>
            <b/>
            <sz val="9"/>
            <color indexed="81"/>
            <rFont val="Tahoma"/>
            <family val="2"/>
          </rPr>
          <t>YULIED.PENARANDA:</t>
        </r>
        <r>
          <rPr>
            <sz val="9"/>
            <color indexed="81"/>
            <rFont val="Tahoma"/>
            <family val="2"/>
          </rPr>
          <t xml:space="preserve">
Corresponde a la información en firme de cada vigencia fiscal.</t>
        </r>
      </text>
    </comment>
    <comment ref="VKS7" authorId="0" shapeId="0" xr:uid="{EA295377-6429-49B0-BA4C-0D521C5BB8F0}">
      <text>
        <r>
          <rPr>
            <b/>
            <sz val="9"/>
            <color indexed="81"/>
            <rFont val="Tahoma"/>
            <family val="2"/>
          </rPr>
          <t>YULIED.PENARANDA:</t>
        </r>
        <r>
          <rPr>
            <sz val="9"/>
            <color indexed="81"/>
            <rFont val="Tahoma"/>
            <family val="2"/>
          </rPr>
          <t xml:space="preserve">
Corresponde a la información en firme de cada vigencia fiscal.</t>
        </r>
      </text>
    </comment>
    <comment ref="VLA7" authorId="0" shapeId="0" xr:uid="{D612B1ED-1691-4427-9DD1-2533990A639F}">
      <text>
        <r>
          <rPr>
            <b/>
            <sz val="9"/>
            <color indexed="81"/>
            <rFont val="Tahoma"/>
            <family val="2"/>
          </rPr>
          <t>YULIED.PENARANDA:</t>
        </r>
        <r>
          <rPr>
            <sz val="9"/>
            <color indexed="81"/>
            <rFont val="Tahoma"/>
            <family val="2"/>
          </rPr>
          <t xml:space="preserve">
Corresponde a la información en firme de cada vigencia fiscal.</t>
        </r>
      </text>
    </comment>
    <comment ref="VLI7" authorId="0" shapeId="0" xr:uid="{3D34FA91-6E3F-4212-A070-D4E17A36A58C}">
      <text>
        <r>
          <rPr>
            <b/>
            <sz val="9"/>
            <color indexed="81"/>
            <rFont val="Tahoma"/>
            <family val="2"/>
          </rPr>
          <t>YULIED.PENARANDA:</t>
        </r>
        <r>
          <rPr>
            <sz val="9"/>
            <color indexed="81"/>
            <rFont val="Tahoma"/>
            <family val="2"/>
          </rPr>
          <t xml:space="preserve">
Corresponde a la información en firme de cada vigencia fiscal.</t>
        </r>
      </text>
    </comment>
    <comment ref="VLQ7" authorId="0" shapeId="0" xr:uid="{B6125740-4403-4CEA-9D47-69A2446AB7A9}">
      <text>
        <r>
          <rPr>
            <b/>
            <sz val="9"/>
            <color indexed="81"/>
            <rFont val="Tahoma"/>
            <family val="2"/>
          </rPr>
          <t>YULIED.PENARANDA:</t>
        </r>
        <r>
          <rPr>
            <sz val="9"/>
            <color indexed="81"/>
            <rFont val="Tahoma"/>
            <family val="2"/>
          </rPr>
          <t xml:space="preserve">
Corresponde a la información en firme de cada vigencia fiscal.</t>
        </r>
      </text>
    </comment>
    <comment ref="VLY7" authorId="0" shapeId="0" xr:uid="{245FABAE-53D3-473E-996E-4984D3327869}">
      <text>
        <r>
          <rPr>
            <b/>
            <sz val="9"/>
            <color indexed="81"/>
            <rFont val="Tahoma"/>
            <family val="2"/>
          </rPr>
          <t>YULIED.PENARANDA:</t>
        </r>
        <r>
          <rPr>
            <sz val="9"/>
            <color indexed="81"/>
            <rFont val="Tahoma"/>
            <family val="2"/>
          </rPr>
          <t xml:space="preserve">
Corresponde a la información en firme de cada vigencia fiscal.</t>
        </r>
      </text>
    </comment>
    <comment ref="VMG7" authorId="0" shapeId="0" xr:uid="{30CFA2CB-0C57-467C-A52A-6F8E5D4653FC}">
      <text>
        <r>
          <rPr>
            <b/>
            <sz val="9"/>
            <color indexed="81"/>
            <rFont val="Tahoma"/>
            <family val="2"/>
          </rPr>
          <t>YULIED.PENARANDA:</t>
        </r>
        <r>
          <rPr>
            <sz val="9"/>
            <color indexed="81"/>
            <rFont val="Tahoma"/>
            <family val="2"/>
          </rPr>
          <t xml:space="preserve">
Corresponde a la información en firme de cada vigencia fiscal.</t>
        </r>
      </text>
    </comment>
    <comment ref="VMO7" authorId="0" shapeId="0" xr:uid="{32C10C1B-6937-4F3C-8603-7FEF0A5894D7}">
      <text>
        <r>
          <rPr>
            <b/>
            <sz val="9"/>
            <color indexed="81"/>
            <rFont val="Tahoma"/>
            <family val="2"/>
          </rPr>
          <t>YULIED.PENARANDA:</t>
        </r>
        <r>
          <rPr>
            <sz val="9"/>
            <color indexed="81"/>
            <rFont val="Tahoma"/>
            <family val="2"/>
          </rPr>
          <t xml:space="preserve">
Corresponde a la información en firme de cada vigencia fiscal.</t>
        </r>
      </text>
    </comment>
    <comment ref="VMW7" authorId="0" shapeId="0" xr:uid="{04298A7E-D32C-478F-A8CB-0C00B7FF2661}">
      <text>
        <r>
          <rPr>
            <b/>
            <sz val="9"/>
            <color indexed="81"/>
            <rFont val="Tahoma"/>
            <family val="2"/>
          </rPr>
          <t>YULIED.PENARANDA:</t>
        </r>
        <r>
          <rPr>
            <sz val="9"/>
            <color indexed="81"/>
            <rFont val="Tahoma"/>
            <family val="2"/>
          </rPr>
          <t xml:space="preserve">
Corresponde a la información en firme de cada vigencia fiscal.</t>
        </r>
      </text>
    </comment>
    <comment ref="VNE7" authorId="0" shapeId="0" xr:uid="{36D3D119-BDE7-4EF4-B3D3-3E9265EF183E}">
      <text>
        <r>
          <rPr>
            <b/>
            <sz val="9"/>
            <color indexed="81"/>
            <rFont val="Tahoma"/>
            <family val="2"/>
          </rPr>
          <t>YULIED.PENARANDA:</t>
        </r>
        <r>
          <rPr>
            <sz val="9"/>
            <color indexed="81"/>
            <rFont val="Tahoma"/>
            <family val="2"/>
          </rPr>
          <t xml:space="preserve">
Corresponde a la información en firme de cada vigencia fiscal.</t>
        </r>
      </text>
    </comment>
    <comment ref="VNM7" authorId="0" shapeId="0" xr:uid="{3793388F-C584-42FA-95E6-137048E8B681}">
      <text>
        <r>
          <rPr>
            <b/>
            <sz val="9"/>
            <color indexed="81"/>
            <rFont val="Tahoma"/>
            <family val="2"/>
          </rPr>
          <t>YULIED.PENARANDA:</t>
        </r>
        <r>
          <rPr>
            <sz val="9"/>
            <color indexed="81"/>
            <rFont val="Tahoma"/>
            <family val="2"/>
          </rPr>
          <t xml:space="preserve">
Corresponde a la información en firme de cada vigencia fiscal.</t>
        </r>
      </text>
    </comment>
    <comment ref="VNU7" authorId="0" shapeId="0" xr:uid="{15963BEC-13BD-4B2E-B4D3-23D173BA3A05}">
      <text>
        <r>
          <rPr>
            <b/>
            <sz val="9"/>
            <color indexed="81"/>
            <rFont val="Tahoma"/>
            <family val="2"/>
          </rPr>
          <t>YULIED.PENARANDA:</t>
        </r>
        <r>
          <rPr>
            <sz val="9"/>
            <color indexed="81"/>
            <rFont val="Tahoma"/>
            <family val="2"/>
          </rPr>
          <t xml:space="preserve">
Corresponde a la información en firme de cada vigencia fiscal.</t>
        </r>
      </text>
    </comment>
    <comment ref="VOC7" authorId="0" shapeId="0" xr:uid="{BCE1F40D-1D5F-4230-9F73-AC1691EEB742}">
      <text>
        <r>
          <rPr>
            <b/>
            <sz val="9"/>
            <color indexed="81"/>
            <rFont val="Tahoma"/>
            <family val="2"/>
          </rPr>
          <t>YULIED.PENARANDA:</t>
        </r>
        <r>
          <rPr>
            <sz val="9"/>
            <color indexed="81"/>
            <rFont val="Tahoma"/>
            <family val="2"/>
          </rPr>
          <t xml:space="preserve">
Corresponde a la información en firme de cada vigencia fiscal.</t>
        </r>
      </text>
    </comment>
    <comment ref="VOK7" authorId="0" shapeId="0" xr:uid="{ED5AA702-9E41-4D1E-A936-2ED518B39294}">
      <text>
        <r>
          <rPr>
            <b/>
            <sz val="9"/>
            <color indexed="81"/>
            <rFont val="Tahoma"/>
            <family val="2"/>
          </rPr>
          <t>YULIED.PENARANDA:</t>
        </r>
        <r>
          <rPr>
            <sz val="9"/>
            <color indexed="81"/>
            <rFont val="Tahoma"/>
            <family val="2"/>
          </rPr>
          <t xml:space="preserve">
Corresponde a la información en firme de cada vigencia fiscal.</t>
        </r>
      </text>
    </comment>
    <comment ref="VOS7" authorId="0" shapeId="0" xr:uid="{AEB9F07F-2371-454E-B8AB-7300D29547DC}">
      <text>
        <r>
          <rPr>
            <b/>
            <sz val="9"/>
            <color indexed="81"/>
            <rFont val="Tahoma"/>
            <family val="2"/>
          </rPr>
          <t>YULIED.PENARANDA:</t>
        </r>
        <r>
          <rPr>
            <sz val="9"/>
            <color indexed="81"/>
            <rFont val="Tahoma"/>
            <family val="2"/>
          </rPr>
          <t xml:space="preserve">
Corresponde a la información en firme de cada vigencia fiscal.</t>
        </r>
      </text>
    </comment>
    <comment ref="VPA7" authorId="0" shapeId="0" xr:uid="{D16528F2-4768-4470-8C7E-D1BF60C551AF}">
      <text>
        <r>
          <rPr>
            <b/>
            <sz val="9"/>
            <color indexed="81"/>
            <rFont val="Tahoma"/>
            <family val="2"/>
          </rPr>
          <t>YULIED.PENARANDA:</t>
        </r>
        <r>
          <rPr>
            <sz val="9"/>
            <color indexed="81"/>
            <rFont val="Tahoma"/>
            <family val="2"/>
          </rPr>
          <t xml:space="preserve">
Corresponde a la información en firme de cada vigencia fiscal.</t>
        </r>
      </text>
    </comment>
    <comment ref="VPI7" authorId="0" shapeId="0" xr:uid="{41CAACBB-1A5F-480E-BCE8-B206398E0534}">
      <text>
        <r>
          <rPr>
            <b/>
            <sz val="9"/>
            <color indexed="81"/>
            <rFont val="Tahoma"/>
            <family val="2"/>
          </rPr>
          <t>YULIED.PENARANDA:</t>
        </r>
        <r>
          <rPr>
            <sz val="9"/>
            <color indexed="81"/>
            <rFont val="Tahoma"/>
            <family val="2"/>
          </rPr>
          <t xml:space="preserve">
Corresponde a la información en firme de cada vigencia fiscal.</t>
        </r>
      </text>
    </comment>
    <comment ref="VPQ7" authorId="0" shapeId="0" xr:uid="{1149A895-A9A4-46DC-9F40-16042B3C4B35}">
      <text>
        <r>
          <rPr>
            <b/>
            <sz val="9"/>
            <color indexed="81"/>
            <rFont val="Tahoma"/>
            <family val="2"/>
          </rPr>
          <t>YULIED.PENARANDA:</t>
        </r>
        <r>
          <rPr>
            <sz val="9"/>
            <color indexed="81"/>
            <rFont val="Tahoma"/>
            <family val="2"/>
          </rPr>
          <t xml:space="preserve">
Corresponde a la información en firme de cada vigencia fiscal.</t>
        </r>
      </text>
    </comment>
    <comment ref="VPY7" authorId="0" shapeId="0" xr:uid="{6BEA4455-1F1F-4ADA-BC23-7237793F2338}">
      <text>
        <r>
          <rPr>
            <b/>
            <sz val="9"/>
            <color indexed="81"/>
            <rFont val="Tahoma"/>
            <family val="2"/>
          </rPr>
          <t>YULIED.PENARANDA:</t>
        </r>
        <r>
          <rPr>
            <sz val="9"/>
            <color indexed="81"/>
            <rFont val="Tahoma"/>
            <family val="2"/>
          </rPr>
          <t xml:space="preserve">
Corresponde a la información en firme de cada vigencia fiscal.</t>
        </r>
      </text>
    </comment>
    <comment ref="VQG7" authorId="0" shapeId="0" xr:uid="{99C826D4-25D5-4531-97EE-4325F4C25A9A}">
      <text>
        <r>
          <rPr>
            <b/>
            <sz val="9"/>
            <color indexed="81"/>
            <rFont val="Tahoma"/>
            <family val="2"/>
          </rPr>
          <t>YULIED.PENARANDA:</t>
        </r>
        <r>
          <rPr>
            <sz val="9"/>
            <color indexed="81"/>
            <rFont val="Tahoma"/>
            <family val="2"/>
          </rPr>
          <t xml:space="preserve">
Corresponde a la información en firme de cada vigencia fiscal.</t>
        </r>
      </text>
    </comment>
    <comment ref="VQO7" authorId="0" shapeId="0" xr:uid="{EDDCA00C-7BEF-49EA-B47E-F99AD3780742}">
      <text>
        <r>
          <rPr>
            <b/>
            <sz val="9"/>
            <color indexed="81"/>
            <rFont val="Tahoma"/>
            <family val="2"/>
          </rPr>
          <t>YULIED.PENARANDA:</t>
        </r>
        <r>
          <rPr>
            <sz val="9"/>
            <color indexed="81"/>
            <rFont val="Tahoma"/>
            <family val="2"/>
          </rPr>
          <t xml:space="preserve">
Corresponde a la información en firme de cada vigencia fiscal.</t>
        </r>
      </text>
    </comment>
    <comment ref="VQW7" authorId="0" shapeId="0" xr:uid="{635B83BD-1BC1-4505-BB70-EDF9A9A882E2}">
      <text>
        <r>
          <rPr>
            <b/>
            <sz val="9"/>
            <color indexed="81"/>
            <rFont val="Tahoma"/>
            <family val="2"/>
          </rPr>
          <t>YULIED.PENARANDA:</t>
        </r>
        <r>
          <rPr>
            <sz val="9"/>
            <color indexed="81"/>
            <rFont val="Tahoma"/>
            <family val="2"/>
          </rPr>
          <t xml:space="preserve">
Corresponde a la información en firme de cada vigencia fiscal.</t>
        </r>
      </text>
    </comment>
    <comment ref="VRE7" authorId="0" shapeId="0" xr:uid="{46FF3062-5013-447E-AE8D-EECBE6A1B541}">
      <text>
        <r>
          <rPr>
            <b/>
            <sz val="9"/>
            <color indexed="81"/>
            <rFont val="Tahoma"/>
            <family val="2"/>
          </rPr>
          <t>YULIED.PENARANDA:</t>
        </r>
        <r>
          <rPr>
            <sz val="9"/>
            <color indexed="81"/>
            <rFont val="Tahoma"/>
            <family val="2"/>
          </rPr>
          <t xml:space="preserve">
Corresponde a la información en firme de cada vigencia fiscal.</t>
        </r>
      </text>
    </comment>
    <comment ref="VRM7" authorId="0" shapeId="0" xr:uid="{2D441336-DC46-4D28-9834-6F8CD265DF1F}">
      <text>
        <r>
          <rPr>
            <b/>
            <sz val="9"/>
            <color indexed="81"/>
            <rFont val="Tahoma"/>
            <family val="2"/>
          </rPr>
          <t>YULIED.PENARANDA:</t>
        </r>
        <r>
          <rPr>
            <sz val="9"/>
            <color indexed="81"/>
            <rFont val="Tahoma"/>
            <family val="2"/>
          </rPr>
          <t xml:space="preserve">
Corresponde a la información en firme de cada vigencia fiscal.</t>
        </r>
      </text>
    </comment>
    <comment ref="VRU7" authorId="0" shapeId="0" xr:uid="{0903E6B6-3AF4-47C9-B384-9689202BE543}">
      <text>
        <r>
          <rPr>
            <b/>
            <sz val="9"/>
            <color indexed="81"/>
            <rFont val="Tahoma"/>
            <family val="2"/>
          </rPr>
          <t>YULIED.PENARANDA:</t>
        </r>
        <r>
          <rPr>
            <sz val="9"/>
            <color indexed="81"/>
            <rFont val="Tahoma"/>
            <family val="2"/>
          </rPr>
          <t xml:space="preserve">
Corresponde a la información en firme de cada vigencia fiscal.</t>
        </r>
      </text>
    </comment>
    <comment ref="VSC7" authorId="0" shapeId="0" xr:uid="{0E48A747-AE6A-4D17-AC2E-8318EF0E4F1F}">
      <text>
        <r>
          <rPr>
            <b/>
            <sz val="9"/>
            <color indexed="81"/>
            <rFont val="Tahoma"/>
            <family val="2"/>
          </rPr>
          <t>YULIED.PENARANDA:</t>
        </r>
        <r>
          <rPr>
            <sz val="9"/>
            <color indexed="81"/>
            <rFont val="Tahoma"/>
            <family val="2"/>
          </rPr>
          <t xml:space="preserve">
Corresponde a la información en firme de cada vigencia fiscal.</t>
        </r>
      </text>
    </comment>
    <comment ref="VSK7" authorId="0" shapeId="0" xr:uid="{75A3845E-7005-4184-A857-24F6C504BA51}">
      <text>
        <r>
          <rPr>
            <b/>
            <sz val="9"/>
            <color indexed="81"/>
            <rFont val="Tahoma"/>
            <family val="2"/>
          </rPr>
          <t>YULIED.PENARANDA:</t>
        </r>
        <r>
          <rPr>
            <sz val="9"/>
            <color indexed="81"/>
            <rFont val="Tahoma"/>
            <family val="2"/>
          </rPr>
          <t xml:space="preserve">
Corresponde a la información en firme de cada vigencia fiscal.</t>
        </r>
      </text>
    </comment>
    <comment ref="VSS7" authorId="0" shapeId="0" xr:uid="{56B8C6D8-71BB-4DC3-9733-DBE97CA162A3}">
      <text>
        <r>
          <rPr>
            <b/>
            <sz val="9"/>
            <color indexed="81"/>
            <rFont val="Tahoma"/>
            <family val="2"/>
          </rPr>
          <t>YULIED.PENARANDA:</t>
        </r>
        <r>
          <rPr>
            <sz val="9"/>
            <color indexed="81"/>
            <rFont val="Tahoma"/>
            <family val="2"/>
          </rPr>
          <t xml:space="preserve">
Corresponde a la información en firme de cada vigencia fiscal.</t>
        </r>
      </text>
    </comment>
    <comment ref="VTA7" authorId="0" shapeId="0" xr:uid="{06DB8471-0149-4BE5-B2D9-36F4CE31FFD4}">
      <text>
        <r>
          <rPr>
            <b/>
            <sz val="9"/>
            <color indexed="81"/>
            <rFont val="Tahoma"/>
            <family val="2"/>
          </rPr>
          <t>YULIED.PENARANDA:</t>
        </r>
        <r>
          <rPr>
            <sz val="9"/>
            <color indexed="81"/>
            <rFont val="Tahoma"/>
            <family val="2"/>
          </rPr>
          <t xml:space="preserve">
Corresponde a la información en firme de cada vigencia fiscal.</t>
        </r>
      </text>
    </comment>
    <comment ref="VTI7" authorId="0" shapeId="0" xr:uid="{24DA1E2F-B20F-403A-B5CF-4F494E1FB92A}">
      <text>
        <r>
          <rPr>
            <b/>
            <sz val="9"/>
            <color indexed="81"/>
            <rFont val="Tahoma"/>
            <family val="2"/>
          </rPr>
          <t>YULIED.PENARANDA:</t>
        </r>
        <r>
          <rPr>
            <sz val="9"/>
            <color indexed="81"/>
            <rFont val="Tahoma"/>
            <family val="2"/>
          </rPr>
          <t xml:space="preserve">
Corresponde a la información en firme de cada vigencia fiscal.</t>
        </r>
      </text>
    </comment>
    <comment ref="VTQ7" authorId="0" shapeId="0" xr:uid="{322BC1DD-1426-4302-B72C-D94AE09E27BE}">
      <text>
        <r>
          <rPr>
            <b/>
            <sz val="9"/>
            <color indexed="81"/>
            <rFont val="Tahoma"/>
            <family val="2"/>
          </rPr>
          <t>YULIED.PENARANDA:</t>
        </r>
        <r>
          <rPr>
            <sz val="9"/>
            <color indexed="81"/>
            <rFont val="Tahoma"/>
            <family val="2"/>
          </rPr>
          <t xml:space="preserve">
Corresponde a la información en firme de cada vigencia fiscal.</t>
        </r>
      </text>
    </comment>
    <comment ref="VTY7" authorId="0" shapeId="0" xr:uid="{31CA36FD-D0E6-4C1B-A2AA-F2E354FBA84D}">
      <text>
        <r>
          <rPr>
            <b/>
            <sz val="9"/>
            <color indexed="81"/>
            <rFont val="Tahoma"/>
            <family val="2"/>
          </rPr>
          <t>YULIED.PENARANDA:</t>
        </r>
        <r>
          <rPr>
            <sz val="9"/>
            <color indexed="81"/>
            <rFont val="Tahoma"/>
            <family val="2"/>
          </rPr>
          <t xml:space="preserve">
Corresponde a la información en firme de cada vigencia fiscal.</t>
        </r>
      </text>
    </comment>
    <comment ref="VUG7" authorId="0" shapeId="0" xr:uid="{6E438ED7-5CD7-4353-BA7B-75F24DB9FA59}">
      <text>
        <r>
          <rPr>
            <b/>
            <sz val="9"/>
            <color indexed="81"/>
            <rFont val="Tahoma"/>
            <family val="2"/>
          </rPr>
          <t>YULIED.PENARANDA:</t>
        </r>
        <r>
          <rPr>
            <sz val="9"/>
            <color indexed="81"/>
            <rFont val="Tahoma"/>
            <family val="2"/>
          </rPr>
          <t xml:space="preserve">
Corresponde a la información en firme de cada vigencia fiscal.</t>
        </r>
      </text>
    </comment>
    <comment ref="VUO7" authorId="0" shapeId="0" xr:uid="{97AEAEDF-1D26-4A5D-A8B4-D105F479E387}">
      <text>
        <r>
          <rPr>
            <b/>
            <sz val="9"/>
            <color indexed="81"/>
            <rFont val="Tahoma"/>
            <family val="2"/>
          </rPr>
          <t>YULIED.PENARANDA:</t>
        </r>
        <r>
          <rPr>
            <sz val="9"/>
            <color indexed="81"/>
            <rFont val="Tahoma"/>
            <family val="2"/>
          </rPr>
          <t xml:space="preserve">
Corresponde a la información en firme de cada vigencia fiscal.</t>
        </r>
      </text>
    </comment>
    <comment ref="VUW7" authorId="0" shapeId="0" xr:uid="{367886B6-15AD-47FC-8F89-A509EAFA0104}">
      <text>
        <r>
          <rPr>
            <b/>
            <sz val="9"/>
            <color indexed="81"/>
            <rFont val="Tahoma"/>
            <family val="2"/>
          </rPr>
          <t>YULIED.PENARANDA:</t>
        </r>
        <r>
          <rPr>
            <sz val="9"/>
            <color indexed="81"/>
            <rFont val="Tahoma"/>
            <family val="2"/>
          </rPr>
          <t xml:space="preserve">
Corresponde a la información en firme de cada vigencia fiscal.</t>
        </r>
      </text>
    </comment>
    <comment ref="VVE7" authorId="0" shapeId="0" xr:uid="{A85391AB-0E27-4038-BF2F-0E6CC368586C}">
      <text>
        <r>
          <rPr>
            <b/>
            <sz val="9"/>
            <color indexed="81"/>
            <rFont val="Tahoma"/>
            <family val="2"/>
          </rPr>
          <t>YULIED.PENARANDA:</t>
        </r>
        <r>
          <rPr>
            <sz val="9"/>
            <color indexed="81"/>
            <rFont val="Tahoma"/>
            <family val="2"/>
          </rPr>
          <t xml:space="preserve">
Corresponde a la información en firme de cada vigencia fiscal.</t>
        </r>
      </text>
    </comment>
    <comment ref="VVM7" authorId="0" shapeId="0" xr:uid="{150DAB3B-9938-4796-B88C-45B90370B413}">
      <text>
        <r>
          <rPr>
            <b/>
            <sz val="9"/>
            <color indexed="81"/>
            <rFont val="Tahoma"/>
            <family val="2"/>
          </rPr>
          <t>YULIED.PENARANDA:</t>
        </r>
        <r>
          <rPr>
            <sz val="9"/>
            <color indexed="81"/>
            <rFont val="Tahoma"/>
            <family val="2"/>
          </rPr>
          <t xml:space="preserve">
Corresponde a la información en firme de cada vigencia fiscal.</t>
        </r>
      </text>
    </comment>
    <comment ref="VVU7" authorId="0" shapeId="0" xr:uid="{FFFAB601-A090-4EF9-85AB-78C5C60B6A23}">
      <text>
        <r>
          <rPr>
            <b/>
            <sz val="9"/>
            <color indexed="81"/>
            <rFont val="Tahoma"/>
            <family val="2"/>
          </rPr>
          <t>YULIED.PENARANDA:</t>
        </r>
        <r>
          <rPr>
            <sz val="9"/>
            <color indexed="81"/>
            <rFont val="Tahoma"/>
            <family val="2"/>
          </rPr>
          <t xml:space="preserve">
Corresponde a la información en firme de cada vigencia fiscal.</t>
        </r>
      </text>
    </comment>
    <comment ref="VWC7" authorId="0" shapeId="0" xr:uid="{DEBDA762-D711-4F47-9930-13239F7A31F2}">
      <text>
        <r>
          <rPr>
            <b/>
            <sz val="9"/>
            <color indexed="81"/>
            <rFont val="Tahoma"/>
            <family val="2"/>
          </rPr>
          <t>YULIED.PENARANDA:</t>
        </r>
        <r>
          <rPr>
            <sz val="9"/>
            <color indexed="81"/>
            <rFont val="Tahoma"/>
            <family val="2"/>
          </rPr>
          <t xml:space="preserve">
Corresponde a la información en firme de cada vigencia fiscal.</t>
        </r>
      </text>
    </comment>
    <comment ref="VWK7" authorId="0" shapeId="0" xr:uid="{52397C8F-F0C8-409B-9B87-24C3C7F95C1C}">
      <text>
        <r>
          <rPr>
            <b/>
            <sz val="9"/>
            <color indexed="81"/>
            <rFont val="Tahoma"/>
            <family val="2"/>
          </rPr>
          <t>YULIED.PENARANDA:</t>
        </r>
        <r>
          <rPr>
            <sz val="9"/>
            <color indexed="81"/>
            <rFont val="Tahoma"/>
            <family val="2"/>
          </rPr>
          <t xml:space="preserve">
Corresponde a la información en firme de cada vigencia fiscal.</t>
        </r>
      </text>
    </comment>
    <comment ref="VWS7" authorId="0" shapeId="0" xr:uid="{C6D9E1AF-975F-498A-A273-500F748980EC}">
      <text>
        <r>
          <rPr>
            <b/>
            <sz val="9"/>
            <color indexed="81"/>
            <rFont val="Tahoma"/>
            <family val="2"/>
          </rPr>
          <t>YULIED.PENARANDA:</t>
        </r>
        <r>
          <rPr>
            <sz val="9"/>
            <color indexed="81"/>
            <rFont val="Tahoma"/>
            <family val="2"/>
          </rPr>
          <t xml:space="preserve">
Corresponde a la información en firme de cada vigencia fiscal.</t>
        </r>
      </text>
    </comment>
    <comment ref="VXA7" authorId="0" shapeId="0" xr:uid="{CF9A75D1-E666-43F2-A538-CBCAB7D55030}">
      <text>
        <r>
          <rPr>
            <b/>
            <sz val="9"/>
            <color indexed="81"/>
            <rFont val="Tahoma"/>
            <family val="2"/>
          </rPr>
          <t>YULIED.PENARANDA:</t>
        </r>
        <r>
          <rPr>
            <sz val="9"/>
            <color indexed="81"/>
            <rFont val="Tahoma"/>
            <family val="2"/>
          </rPr>
          <t xml:space="preserve">
Corresponde a la información en firme de cada vigencia fiscal.</t>
        </r>
      </text>
    </comment>
    <comment ref="VXI7" authorId="0" shapeId="0" xr:uid="{0C721497-22D7-491D-B6A5-2A7FA4B8FA69}">
      <text>
        <r>
          <rPr>
            <b/>
            <sz val="9"/>
            <color indexed="81"/>
            <rFont val="Tahoma"/>
            <family val="2"/>
          </rPr>
          <t>YULIED.PENARANDA:</t>
        </r>
        <r>
          <rPr>
            <sz val="9"/>
            <color indexed="81"/>
            <rFont val="Tahoma"/>
            <family val="2"/>
          </rPr>
          <t xml:space="preserve">
Corresponde a la información en firme de cada vigencia fiscal.</t>
        </r>
      </text>
    </comment>
    <comment ref="VXQ7" authorId="0" shapeId="0" xr:uid="{14773B73-BCBA-4AD8-B4B7-33252E47A491}">
      <text>
        <r>
          <rPr>
            <b/>
            <sz val="9"/>
            <color indexed="81"/>
            <rFont val="Tahoma"/>
            <family val="2"/>
          </rPr>
          <t>YULIED.PENARANDA:</t>
        </r>
        <r>
          <rPr>
            <sz val="9"/>
            <color indexed="81"/>
            <rFont val="Tahoma"/>
            <family val="2"/>
          </rPr>
          <t xml:space="preserve">
Corresponde a la información en firme de cada vigencia fiscal.</t>
        </r>
      </text>
    </comment>
    <comment ref="VXY7" authorId="0" shapeId="0" xr:uid="{BB6CAE75-69BE-4BF1-B860-75DD1AC248AA}">
      <text>
        <r>
          <rPr>
            <b/>
            <sz val="9"/>
            <color indexed="81"/>
            <rFont val="Tahoma"/>
            <family val="2"/>
          </rPr>
          <t>YULIED.PENARANDA:</t>
        </r>
        <r>
          <rPr>
            <sz val="9"/>
            <color indexed="81"/>
            <rFont val="Tahoma"/>
            <family val="2"/>
          </rPr>
          <t xml:space="preserve">
Corresponde a la información en firme de cada vigencia fiscal.</t>
        </r>
      </text>
    </comment>
    <comment ref="VYG7" authorId="0" shapeId="0" xr:uid="{6BEE1155-830A-46A4-AC69-1DC45F10BD7D}">
      <text>
        <r>
          <rPr>
            <b/>
            <sz val="9"/>
            <color indexed="81"/>
            <rFont val="Tahoma"/>
            <family val="2"/>
          </rPr>
          <t>YULIED.PENARANDA:</t>
        </r>
        <r>
          <rPr>
            <sz val="9"/>
            <color indexed="81"/>
            <rFont val="Tahoma"/>
            <family val="2"/>
          </rPr>
          <t xml:space="preserve">
Corresponde a la información en firme de cada vigencia fiscal.</t>
        </r>
      </text>
    </comment>
    <comment ref="VYO7" authorId="0" shapeId="0" xr:uid="{171A36E4-9F84-4492-B57E-5F834A642BC4}">
      <text>
        <r>
          <rPr>
            <b/>
            <sz val="9"/>
            <color indexed="81"/>
            <rFont val="Tahoma"/>
            <family val="2"/>
          </rPr>
          <t>YULIED.PENARANDA:</t>
        </r>
        <r>
          <rPr>
            <sz val="9"/>
            <color indexed="81"/>
            <rFont val="Tahoma"/>
            <family val="2"/>
          </rPr>
          <t xml:space="preserve">
Corresponde a la información en firme de cada vigencia fiscal.</t>
        </r>
      </text>
    </comment>
    <comment ref="VYW7" authorId="0" shapeId="0" xr:uid="{4F19CC36-FD16-4060-93C2-E6959D3CC7D0}">
      <text>
        <r>
          <rPr>
            <b/>
            <sz val="9"/>
            <color indexed="81"/>
            <rFont val="Tahoma"/>
            <family val="2"/>
          </rPr>
          <t>YULIED.PENARANDA:</t>
        </r>
        <r>
          <rPr>
            <sz val="9"/>
            <color indexed="81"/>
            <rFont val="Tahoma"/>
            <family val="2"/>
          </rPr>
          <t xml:space="preserve">
Corresponde a la información en firme de cada vigencia fiscal.</t>
        </r>
      </text>
    </comment>
    <comment ref="VZE7" authorId="0" shapeId="0" xr:uid="{DEE0623F-B24C-47EF-9649-10177A0DEA73}">
      <text>
        <r>
          <rPr>
            <b/>
            <sz val="9"/>
            <color indexed="81"/>
            <rFont val="Tahoma"/>
            <family val="2"/>
          </rPr>
          <t>YULIED.PENARANDA:</t>
        </r>
        <r>
          <rPr>
            <sz val="9"/>
            <color indexed="81"/>
            <rFont val="Tahoma"/>
            <family val="2"/>
          </rPr>
          <t xml:space="preserve">
Corresponde a la información en firme de cada vigencia fiscal.</t>
        </r>
      </text>
    </comment>
    <comment ref="VZM7" authorId="0" shapeId="0" xr:uid="{BE868CF6-2788-4681-AD18-7ACCF51C2C72}">
      <text>
        <r>
          <rPr>
            <b/>
            <sz val="9"/>
            <color indexed="81"/>
            <rFont val="Tahoma"/>
            <family val="2"/>
          </rPr>
          <t>YULIED.PENARANDA:</t>
        </r>
        <r>
          <rPr>
            <sz val="9"/>
            <color indexed="81"/>
            <rFont val="Tahoma"/>
            <family val="2"/>
          </rPr>
          <t xml:space="preserve">
Corresponde a la información en firme de cada vigencia fiscal.</t>
        </r>
      </text>
    </comment>
    <comment ref="VZU7" authorId="0" shapeId="0" xr:uid="{BB264BA4-A776-4661-81D6-BC39E747D5D0}">
      <text>
        <r>
          <rPr>
            <b/>
            <sz val="9"/>
            <color indexed="81"/>
            <rFont val="Tahoma"/>
            <family val="2"/>
          </rPr>
          <t>YULIED.PENARANDA:</t>
        </r>
        <r>
          <rPr>
            <sz val="9"/>
            <color indexed="81"/>
            <rFont val="Tahoma"/>
            <family val="2"/>
          </rPr>
          <t xml:space="preserve">
Corresponde a la información en firme de cada vigencia fiscal.</t>
        </r>
      </text>
    </comment>
    <comment ref="WAC7" authorId="0" shapeId="0" xr:uid="{E51C189D-4EAB-4BFA-B975-B6A13BDAB4FC}">
      <text>
        <r>
          <rPr>
            <b/>
            <sz val="9"/>
            <color indexed="81"/>
            <rFont val="Tahoma"/>
            <family val="2"/>
          </rPr>
          <t>YULIED.PENARANDA:</t>
        </r>
        <r>
          <rPr>
            <sz val="9"/>
            <color indexed="81"/>
            <rFont val="Tahoma"/>
            <family val="2"/>
          </rPr>
          <t xml:space="preserve">
Corresponde a la información en firme de cada vigencia fiscal.</t>
        </r>
      </text>
    </comment>
    <comment ref="WAK7" authorId="0" shapeId="0" xr:uid="{936EE3AF-DE96-437A-AEF3-57583839B36A}">
      <text>
        <r>
          <rPr>
            <b/>
            <sz val="9"/>
            <color indexed="81"/>
            <rFont val="Tahoma"/>
            <family val="2"/>
          </rPr>
          <t>YULIED.PENARANDA:</t>
        </r>
        <r>
          <rPr>
            <sz val="9"/>
            <color indexed="81"/>
            <rFont val="Tahoma"/>
            <family val="2"/>
          </rPr>
          <t xml:space="preserve">
Corresponde a la información en firme de cada vigencia fiscal.</t>
        </r>
      </text>
    </comment>
    <comment ref="WAS7" authorId="0" shapeId="0" xr:uid="{6C0B2902-BC06-47A8-B319-8E52F7168E30}">
      <text>
        <r>
          <rPr>
            <b/>
            <sz val="9"/>
            <color indexed="81"/>
            <rFont val="Tahoma"/>
            <family val="2"/>
          </rPr>
          <t>YULIED.PENARANDA:</t>
        </r>
        <r>
          <rPr>
            <sz val="9"/>
            <color indexed="81"/>
            <rFont val="Tahoma"/>
            <family val="2"/>
          </rPr>
          <t xml:space="preserve">
Corresponde a la información en firme de cada vigencia fiscal.</t>
        </r>
      </text>
    </comment>
    <comment ref="WBA7" authorId="0" shapeId="0" xr:uid="{D9066726-C172-487E-ACEB-51D52B3FC9D2}">
      <text>
        <r>
          <rPr>
            <b/>
            <sz val="9"/>
            <color indexed="81"/>
            <rFont val="Tahoma"/>
            <family val="2"/>
          </rPr>
          <t>YULIED.PENARANDA:</t>
        </r>
        <r>
          <rPr>
            <sz val="9"/>
            <color indexed="81"/>
            <rFont val="Tahoma"/>
            <family val="2"/>
          </rPr>
          <t xml:space="preserve">
Corresponde a la información en firme de cada vigencia fiscal.</t>
        </r>
      </text>
    </comment>
    <comment ref="WBI7" authorId="0" shapeId="0" xr:uid="{8CF82C72-853E-4822-97D2-EDEF79DF5892}">
      <text>
        <r>
          <rPr>
            <b/>
            <sz val="9"/>
            <color indexed="81"/>
            <rFont val="Tahoma"/>
            <family val="2"/>
          </rPr>
          <t>YULIED.PENARANDA:</t>
        </r>
        <r>
          <rPr>
            <sz val="9"/>
            <color indexed="81"/>
            <rFont val="Tahoma"/>
            <family val="2"/>
          </rPr>
          <t xml:space="preserve">
Corresponde a la información en firme de cada vigencia fiscal.</t>
        </r>
      </text>
    </comment>
    <comment ref="WBQ7" authorId="0" shapeId="0" xr:uid="{71C2AE4A-C8B9-413B-B6FA-77B68B89D979}">
      <text>
        <r>
          <rPr>
            <b/>
            <sz val="9"/>
            <color indexed="81"/>
            <rFont val="Tahoma"/>
            <family val="2"/>
          </rPr>
          <t>YULIED.PENARANDA:</t>
        </r>
        <r>
          <rPr>
            <sz val="9"/>
            <color indexed="81"/>
            <rFont val="Tahoma"/>
            <family val="2"/>
          </rPr>
          <t xml:space="preserve">
Corresponde a la información en firme de cada vigencia fiscal.</t>
        </r>
      </text>
    </comment>
    <comment ref="WBY7" authorId="0" shapeId="0" xr:uid="{DE97BDD7-F542-4F1E-A6C0-CE188E39E2DA}">
      <text>
        <r>
          <rPr>
            <b/>
            <sz val="9"/>
            <color indexed="81"/>
            <rFont val="Tahoma"/>
            <family val="2"/>
          </rPr>
          <t>YULIED.PENARANDA:</t>
        </r>
        <r>
          <rPr>
            <sz val="9"/>
            <color indexed="81"/>
            <rFont val="Tahoma"/>
            <family val="2"/>
          </rPr>
          <t xml:space="preserve">
Corresponde a la información en firme de cada vigencia fiscal.</t>
        </r>
      </text>
    </comment>
    <comment ref="WCG7" authorId="0" shapeId="0" xr:uid="{D8EB56B4-69AB-41DA-91A2-5BDC3CD83562}">
      <text>
        <r>
          <rPr>
            <b/>
            <sz val="9"/>
            <color indexed="81"/>
            <rFont val="Tahoma"/>
            <family val="2"/>
          </rPr>
          <t>YULIED.PENARANDA:</t>
        </r>
        <r>
          <rPr>
            <sz val="9"/>
            <color indexed="81"/>
            <rFont val="Tahoma"/>
            <family val="2"/>
          </rPr>
          <t xml:space="preserve">
Corresponde a la información en firme de cada vigencia fiscal.</t>
        </r>
      </text>
    </comment>
    <comment ref="WCO7" authorId="0" shapeId="0" xr:uid="{DE45BC2B-A5F3-404A-8017-6A0764598C2F}">
      <text>
        <r>
          <rPr>
            <b/>
            <sz val="9"/>
            <color indexed="81"/>
            <rFont val="Tahoma"/>
            <family val="2"/>
          </rPr>
          <t>YULIED.PENARANDA:</t>
        </r>
        <r>
          <rPr>
            <sz val="9"/>
            <color indexed="81"/>
            <rFont val="Tahoma"/>
            <family val="2"/>
          </rPr>
          <t xml:space="preserve">
Corresponde a la información en firme de cada vigencia fiscal.</t>
        </r>
      </text>
    </comment>
    <comment ref="WCW7" authorId="0" shapeId="0" xr:uid="{5F6CC930-0A14-49F3-B650-EC6C8B872F1F}">
      <text>
        <r>
          <rPr>
            <b/>
            <sz val="9"/>
            <color indexed="81"/>
            <rFont val="Tahoma"/>
            <family val="2"/>
          </rPr>
          <t>YULIED.PENARANDA:</t>
        </r>
        <r>
          <rPr>
            <sz val="9"/>
            <color indexed="81"/>
            <rFont val="Tahoma"/>
            <family val="2"/>
          </rPr>
          <t xml:space="preserve">
Corresponde a la información en firme de cada vigencia fiscal.</t>
        </r>
      </text>
    </comment>
    <comment ref="WDE7" authorId="0" shapeId="0" xr:uid="{8FE1C9EB-A1EA-4E1E-B5B6-CB8E4DB06AF6}">
      <text>
        <r>
          <rPr>
            <b/>
            <sz val="9"/>
            <color indexed="81"/>
            <rFont val="Tahoma"/>
            <family val="2"/>
          </rPr>
          <t>YULIED.PENARANDA:</t>
        </r>
        <r>
          <rPr>
            <sz val="9"/>
            <color indexed="81"/>
            <rFont val="Tahoma"/>
            <family val="2"/>
          </rPr>
          <t xml:space="preserve">
Corresponde a la información en firme de cada vigencia fiscal.</t>
        </r>
      </text>
    </comment>
    <comment ref="WDM7" authorId="0" shapeId="0" xr:uid="{53AD51C7-8117-436B-AF8B-F0F78D5FD280}">
      <text>
        <r>
          <rPr>
            <b/>
            <sz val="9"/>
            <color indexed="81"/>
            <rFont val="Tahoma"/>
            <family val="2"/>
          </rPr>
          <t>YULIED.PENARANDA:</t>
        </r>
        <r>
          <rPr>
            <sz val="9"/>
            <color indexed="81"/>
            <rFont val="Tahoma"/>
            <family val="2"/>
          </rPr>
          <t xml:space="preserve">
Corresponde a la información en firme de cada vigencia fiscal.</t>
        </r>
      </text>
    </comment>
    <comment ref="WDU7" authorId="0" shapeId="0" xr:uid="{290C3AB4-32FC-4DD9-97E9-20F8EE727C24}">
      <text>
        <r>
          <rPr>
            <b/>
            <sz val="9"/>
            <color indexed="81"/>
            <rFont val="Tahoma"/>
            <family val="2"/>
          </rPr>
          <t>YULIED.PENARANDA:</t>
        </r>
        <r>
          <rPr>
            <sz val="9"/>
            <color indexed="81"/>
            <rFont val="Tahoma"/>
            <family val="2"/>
          </rPr>
          <t xml:space="preserve">
Corresponde a la información en firme de cada vigencia fiscal.</t>
        </r>
      </text>
    </comment>
    <comment ref="WEC7" authorId="0" shapeId="0" xr:uid="{8CC1B6F1-89AD-431B-99BC-78B7AE3B8D68}">
      <text>
        <r>
          <rPr>
            <b/>
            <sz val="9"/>
            <color indexed="81"/>
            <rFont val="Tahoma"/>
            <family val="2"/>
          </rPr>
          <t>YULIED.PENARANDA:</t>
        </r>
        <r>
          <rPr>
            <sz val="9"/>
            <color indexed="81"/>
            <rFont val="Tahoma"/>
            <family val="2"/>
          </rPr>
          <t xml:space="preserve">
Corresponde a la información en firme de cada vigencia fiscal.</t>
        </r>
      </text>
    </comment>
    <comment ref="WEK7" authorId="0" shapeId="0" xr:uid="{88E77F63-4FF1-480A-888F-C01FBAAB2E15}">
      <text>
        <r>
          <rPr>
            <b/>
            <sz val="9"/>
            <color indexed="81"/>
            <rFont val="Tahoma"/>
            <family val="2"/>
          </rPr>
          <t>YULIED.PENARANDA:</t>
        </r>
        <r>
          <rPr>
            <sz val="9"/>
            <color indexed="81"/>
            <rFont val="Tahoma"/>
            <family val="2"/>
          </rPr>
          <t xml:space="preserve">
Corresponde a la información en firme de cada vigencia fiscal.</t>
        </r>
      </text>
    </comment>
    <comment ref="WES7" authorId="0" shapeId="0" xr:uid="{7F243DCD-E5AE-4078-B870-B4A1ADB49368}">
      <text>
        <r>
          <rPr>
            <b/>
            <sz val="9"/>
            <color indexed="81"/>
            <rFont val="Tahoma"/>
            <family val="2"/>
          </rPr>
          <t>YULIED.PENARANDA:</t>
        </r>
        <r>
          <rPr>
            <sz val="9"/>
            <color indexed="81"/>
            <rFont val="Tahoma"/>
            <family val="2"/>
          </rPr>
          <t xml:space="preserve">
Corresponde a la información en firme de cada vigencia fiscal.</t>
        </r>
      </text>
    </comment>
    <comment ref="WFA7" authorId="0" shapeId="0" xr:uid="{9A1F68F4-68C8-4B6E-A956-070B6A2827AE}">
      <text>
        <r>
          <rPr>
            <b/>
            <sz val="9"/>
            <color indexed="81"/>
            <rFont val="Tahoma"/>
            <family val="2"/>
          </rPr>
          <t>YULIED.PENARANDA:</t>
        </r>
        <r>
          <rPr>
            <sz val="9"/>
            <color indexed="81"/>
            <rFont val="Tahoma"/>
            <family val="2"/>
          </rPr>
          <t xml:space="preserve">
Corresponde a la información en firme de cada vigencia fiscal.</t>
        </r>
      </text>
    </comment>
    <comment ref="WFI7" authorId="0" shapeId="0" xr:uid="{AEC3B136-8B54-4D6D-9145-642633C55590}">
      <text>
        <r>
          <rPr>
            <b/>
            <sz val="9"/>
            <color indexed="81"/>
            <rFont val="Tahoma"/>
            <family val="2"/>
          </rPr>
          <t>YULIED.PENARANDA:</t>
        </r>
        <r>
          <rPr>
            <sz val="9"/>
            <color indexed="81"/>
            <rFont val="Tahoma"/>
            <family val="2"/>
          </rPr>
          <t xml:space="preserve">
Corresponde a la información en firme de cada vigencia fiscal.</t>
        </r>
      </text>
    </comment>
    <comment ref="WFQ7" authorId="0" shapeId="0" xr:uid="{6E3EB4B6-824C-432D-84E3-DE54FBD3523B}">
      <text>
        <r>
          <rPr>
            <b/>
            <sz val="9"/>
            <color indexed="81"/>
            <rFont val="Tahoma"/>
            <family val="2"/>
          </rPr>
          <t>YULIED.PENARANDA:</t>
        </r>
        <r>
          <rPr>
            <sz val="9"/>
            <color indexed="81"/>
            <rFont val="Tahoma"/>
            <family val="2"/>
          </rPr>
          <t xml:space="preserve">
Corresponde a la información en firme de cada vigencia fiscal.</t>
        </r>
      </text>
    </comment>
    <comment ref="WFY7" authorId="0" shapeId="0" xr:uid="{EF6B0AB3-BD14-4056-B12C-85B4E7E23DF2}">
      <text>
        <r>
          <rPr>
            <b/>
            <sz val="9"/>
            <color indexed="81"/>
            <rFont val="Tahoma"/>
            <family val="2"/>
          </rPr>
          <t>YULIED.PENARANDA:</t>
        </r>
        <r>
          <rPr>
            <sz val="9"/>
            <color indexed="81"/>
            <rFont val="Tahoma"/>
            <family val="2"/>
          </rPr>
          <t xml:space="preserve">
Corresponde a la información en firme de cada vigencia fiscal.</t>
        </r>
      </text>
    </comment>
    <comment ref="WGG7" authorId="0" shapeId="0" xr:uid="{B14D1BF5-1B0C-4864-8C09-A6207D80439F}">
      <text>
        <r>
          <rPr>
            <b/>
            <sz val="9"/>
            <color indexed="81"/>
            <rFont val="Tahoma"/>
            <family val="2"/>
          </rPr>
          <t>YULIED.PENARANDA:</t>
        </r>
        <r>
          <rPr>
            <sz val="9"/>
            <color indexed="81"/>
            <rFont val="Tahoma"/>
            <family val="2"/>
          </rPr>
          <t xml:space="preserve">
Corresponde a la información en firme de cada vigencia fiscal.</t>
        </r>
      </text>
    </comment>
    <comment ref="WGO7" authorId="0" shapeId="0" xr:uid="{C62CF8F9-7172-49DA-AB8E-C3883BE23E2A}">
      <text>
        <r>
          <rPr>
            <b/>
            <sz val="9"/>
            <color indexed="81"/>
            <rFont val="Tahoma"/>
            <family val="2"/>
          </rPr>
          <t>YULIED.PENARANDA:</t>
        </r>
        <r>
          <rPr>
            <sz val="9"/>
            <color indexed="81"/>
            <rFont val="Tahoma"/>
            <family val="2"/>
          </rPr>
          <t xml:space="preserve">
Corresponde a la información en firme de cada vigencia fiscal.</t>
        </r>
      </text>
    </comment>
    <comment ref="WGW7" authorId="0" shapeId="0" xr:uid="{73F29273-058C-4D9B-95A4-E9D3C90C2D4E}">
      <text>
        <r>
          <rPr>
            <b/>
            <sz val="9"/>
            <color indexed="81"/>
            <rFont val="Tahoma"/>
            <family val="2"/>
          </rPr>
          <t>YULIED.PENARANDA:</t>
        </r>
        <r>
          <rPr>
            <sz val="9"/>
            <color indexed="81"/>
            <rFont val="Tahoma"/>
            <family val="2"/>
          </rPr>
          <t xml:space="preserve">
Corresponde a la información en firme de cada vigencia fiscal.</t>
        </r>
      </text>
    </comment>
    <comment ref="WHE7" authorId="0" shapeId="0" xr:uid="{F54413C9-2770-4224-BA62-C84DF6C784F2}">
      <text>
        <r>
          <rPr>
            <b/>
            <sz val="9"/>
            <color indexed="81"/>
            <rFont val="Tahoma"/>
            <family val="2"/>
          </rPr>
          <t>YULIED.PENARANDA:</t>
        </r>
        <r>
          <rPr>
            <sz val="9"/>
            <color indexed="81"/>
            <rFont val="Tahoma"/>
            <family val="2"/>
          </rPr>
          <t xml:space="preserve">
Corresponde a la información en firme de cada vigencia fiscal.</t>
        </r>
      </text>
    </comment>
    <comment ref="WHM7" authorId="0" shapeId="0" xr:uid="{26286CF5-01C6-48EF-976D-04615C027166}">
      <text>
        <r>
          <rPr>
            <b/>
            <sz val="9"/>
            <color indexed="81"/>
            <rFont val="Tahoma"/>
            <family val="2"/>
          </rPr>
          <t>YULIED.PENARANDA:</t>
        </r>
        <r>
          <rPr>
            <sz val="9"/>
            <color indexed="81"/>
            <rFont val="Tahoma"/>
            <family val="2"/>
          </rPr>
          <t xml:space="preserve">
Corresponde a la información en firme de cada vigencia fiscal.</t>
        </r>
      </text>
    </comment>
    <comment ref="WHU7" authorId="0" shapeId="0" xr:uid="{2DC383B4-DEAB-47FA-A6BF-8866CE22BCC6}">
      <text>
        <r>
          <rPr>
            <b/>
            <sz val="9"/>
            <color indexed="81"/>
            <rFont val="Tahoma"/>
            <family val="2"/>
          </rPr>
          <t>YULIED.PENARANDA:</t>
        </r>
        <r>
          <rPr>
            <sz val="9"/>
            <color indexed="81"/>
            <rFont val="Tahoma"/>
            <family val="2"/>
          </rPr>
          <t xml:space="preserve">
Corresponde a la información en firme de cada vigencia fiscal.</t>
        </r>
      </text>
    </comment>
    <comment ref="WIC7" authorId="0" shapeId="0" xr:uid="{EF0E472D-9121-4B49-986A-FC60417A4B68}">
      <text>
        <r>
          <rPr>
            <b/>
            <sz val="9"/>
            <color indexed="81"/>
            <rFont val="Tahoma"/>
            <family val="2"/>
          </rPr>
          <t>YULIED.PENARANDA:</t>
        </r>
        <r>
          <rPr>
            <sz val="9"/>
            <color indexed="81"/>
            <rFont val="Tahoma"/>
            <family val="2"/>
          </rPr>
          <t xml:space="preserve">
Corresponde a la información en firme de cada vigencia fiscal.</t>
        </r>
      </text>
    </comment>
    <comment ref="WIK7" authorId="0" shapeId="0" xr:uid="{10916E45-194D-4261-A665-0420656ED116}">
      <text>
        <r>
          <rPr>
            <b/>
            <sz val="9"/>
            <color indexed="81"/>
            <rFont val="Tahoma"/>
            <family val="2"/>
          </rPr>
          <t>YULIED.PENARANDA:</t>
        </r>
        <r>
          <rPr>
            <sz val="9"/>
            <color indexed="81"/>
            <rFont val="Tahoma"/>
            <family val="2"/>
          </rPr>
          <t xml:space="preserve">
Corresponde a la información en firme de cada vigencia fiscal.</t>
        </r>
      </text>
    </comment>
    <comment ref="WIS7" authorId="0" shapeId="0" xr:uid="{7B66156B-E86F-4C33-81FA-E190B429B3E7}">
      <text>
        <r>
          <rPr>
            <b/>
            <sz val="9"/>
            <color indexed="81"/>
            <rFont val="Tahoma"/>
            <family val="2"/>
          </rPr>
          <t>YULIED.PENARANDA:</t>
        </r>
        <r>
          <rPr>
            <sz val="9"/>
            <color indexed="81"/>
            <rFont val="Tahoma"/>
            <family val="2"/>
          </rPr>
          <t xml:space="preserve">
Corresponde a la información en firme de cada vigencia fiscal.</t>
        </r>
      </text>
    </comment>
    <comment ref="WJA7" authorId="0" shapeId="0" xr:uid="{1181F481-2B65-4C16-8CE6-A0C0F2BCEFAB}">
      <text>
        <r>
          <rPr>
            <b/>
            <sz val="9"/>
            <color indexed="81"/>
            <rFont val="Tahoma"/>
            <family val="2"/>
          </rPr>
          <t>YULIED.PENARANDA:</t>
        </r>
        <r>
          <rPr>
            <sz val="9"/>
            <color indexed="81"/>
            <rFont val="Tahoma"/>
            <family val="2"/>
          </rPr>
          <t xml:space="preserve">
Corresponde a la información en firme de cada vigencia fiscal.</t>
        </r>
      </text>
    </comment>
    <comment ref="WJI7" authorId="0" shapeId="0" xr:uid="{C3A1B514-20C0-4FD5-BE8D-B4B29814C6CD}">
      <text>
        <r>
          <rPr>
            <b/>
            <sz val="9"/>
            <color indexed="81"/>
            <rFont val="Tahoma"/>
            <family val="2"/>
          </rPr>
          <t>YULIED.PENARANDA:</t>
        </r>
        <r>
          <rPr>
            <sz val="9"/>
            <color indexed="81"/>
            <rFont val="Tahoma"/>
            <family val="2"/>
          </rPr>
          <t xml:space="preserve">
Corresponde a la información en firme de cada vigencia fiscal.</t>
        </r>
      </text>
    </comment>
    <comment ref="WJQ7" authorId="0" shapeId="0" xr:uid="{FD616DE5-1372-4C2D-A2EF-27A1600DAD83}">
      <text>
        <r>
          <rPr>
            <b/>
            <sz val="9"/>
            <color indexed="81"/>
            <rFont val="Tahoma"/>
            <family val="2"/>
          </rPr>
          <t>YULIED.PENARANDA:</t>
        </r>
        <r>
          <rPr>
            <sz val="9"/>
            <color indexed="81"/>
            <rFont val="Tahoma"/>
            <family val="2"/>
          </rPr>
          <t xml:space="preserve">
Corresponde a la información en firme de cada vigencia fiscal.</t>
        </r>
      </text>
    </comment>
    <comment ref="WJY7" authorId="0" shapeId="0" xr:uid="{03538026-DA1A-47F3-A883-08DE10DDAD25}">
      <text>
        <r>
          <rPr>
            <b/>
            <sz val="9"/>
            <color indexed="81"/>
            <rFont val="Tahoma"/>
            <family val="2"/>
          </rPr>
          <t>YULIED.PENARANDA:</t>
        </r>
        <r>
          <rPr>
            <sz val="9"/>
            <color indexed="81"/>
            <rFont val="Tahoma"/>
            <family val="2"/>
          </rPr>
          <t xml:space="preserve">
Corresponde a la información en firme de cada vigencia fiscal.</t>
        </r>
      </text>
    </comment>
    <comment ref="WKG7" authorId="0" shapeId="0" xr:uid="{D840372E-6008-4F67-ABF2-E8CE83E4D66F}">
      <text>
        <r>
          <rPr>
            <b/>
            <sz val="9"/>
            <color indexed="81"/>
            <rFont val="Tahoma"/>
            <family val="2"/>
          </rPr>
          <t>YULIED.PENARANDA:</t>
        </r>
        <r>
          <rPr>
            <sz val="9"/>
            <color indexed="81"/>
            <rFont val="Tahoma"/>
            <family val="2"/>
          </rPr>
          <t xml:space="preserve">
Corresponde a la información en firme de cada vigencia fiscal.</t>
        </r>
      </text>
    </comment>
    <comment ref="WKO7" authorId="0" shapeId="0" xr:uid="{B579EE9C-BBB8-4BC6-9687-35AE76DA3453}">
      <text>
        <r>
          <rPr>
            <b/>
            <sz val="9"/>
            <color indexed="81"/>
            <rFont val="Tahoma"/>
            <family val="2"/>
          </rPr>
          <t>YULIED.PENARANDA:</t>
        </r>
        <r>
          <rPr>
            <sz val="9"/>
            <color indexed="81"/>
            <rFont val="Tahoma"/>
            <family val="2"/>
          </rPr>
          <t xml:space="preserve">
Corresponde a la información en firme de cada vigencia fiscal.</t>
        </r>
      </text>
    </comment>
    <comment ref="WKW7" authorId="0" shapeId="0" xr:uid="{3B62C88B-90DC-4F45-94F6-18C0BF9DB1C8}">
      <text>
        <r>
          <rPr>
            <b/>
            <sz val="9"/>
            <color indexed="81"/>
            <rFont val="Tahoma"/>
            <family val="2"/>
          </rPr>
          <t>YULIED.PENARANDA:</t>
        </r>
        <r>
          <rPr>
            <sz val="9"/>
            <color indexed="81"/>
            <rFont val="Tahoma"/>
            <family val="2"/>
          </rPr>
          <t xml:space="preserve">
Corresponde a la información en firme de cada vigencia fiscal.</t>
        </r>
      </text>
    </comment>
    <comment ref="WLE7" authorId="0" shapeId="0" xr:uid="{3475F88C-B5B6-4760-8774-36F13543DFC1}">
      <text>
        <r>
          <rPr>
            <b/>
            <sz val="9"/>
            <color indexed="81"/>
            <rFont val="Tahoma"/>
            <family val="2"/>
          </rPr>
          <t>YULIED.PENARANDA:</t>
        </r>
        <r>
          <rPr>
            <sz val="9"/>
            <color indexed="81"/>
            <rFont val="Tahoma"/>
            <family val="2"/>
          </rPr>
          <t xml:space="preserve">
Corresponde a la información en firme de cada vigencia fiscal.</t>
        </r>
      </text>
    </comment>
    <comment ref="WLM7" authorId="0" shapeId="0" xr:uid="{F9BF4927-4109-4869-A427-398222EC89CB}">
      <text>
        <r>
          <rPr>
            <b/>
            <sz val="9"/>
            <color indexed="81"/>
            <rFont val="Tahoma"/>
            <family val="2"/>
          </rPr>
          <t>YULIED.PENARANDA:</t>
        </r>
        <r>
          <rPr>
            <sz val="9"/>
            <color indexed="81"/>
            <rFont val="Tahoma"/>
            <family val="2"/>
          </rPr>
          <t xml:space="preserve">
Corresponde a la información en firme de cada vigencia fiscal.</t>
        </r>
      </text>
    </comment>
    <comment ref="WLU7" authorId="0" shapeId="0" xr:uid="{0BF46A7D-5BAA-4B08-A772-3F0362F8EAEF}">
      <text>
        <r>
          <rPr>
            <b/>
            <sz val="9"/>
            <color indexed="81"/>
            <rFont val="Tahoma"/>
            <family val="2"/>
          </rPr>
          <t>YULIED.PENARANDA:</t>
        </r>
        <r>
          <rPr>
            <sz val="9"/>
            <color indexed="81"/>
            <rFont val="Tahoma"/>
            <family val="2"/>
          </rPr>
          <t xml:space="preserve">
Corresponde a la información en firme de cada vigencia fiscal.</t>
        </r>
      </text>
    </comment>
    <comment ref="WMC7" authorId="0" shapeId="0" xr:uid="{79BEC8BA-B2F2-47BB-ABF5-923F1562C8F9}">
      <text>
        <r>
          <rPr>
            <b/>
            <sz val="9"/>
            <color indexed="81"/>
            <rFont val="Tahoma"/>
            <family val="2"/>
          </rPr>
          <t>YULIED.PENARANDA:</t>
        </r>
        <r>
          <rPr>
            <sz val="9"/>
            <color indexed="81"/>
            <rFont val="Tahoma"/>
            <family val="2"/>
          </rPr>
          <t xml:space="preserve">
Corresponde a la información en firme de cada vigencia fiscal.</t>
        </r>
      </text>
    </comment>
    <comment ref="WMK7" authorId="0" shapeId="0" xr:uid="{DA1F5015-159A-47EE-BC1D-09C691F97FD7}">
      <text>
        <r>
          <rPr>
            <b/>
            <sz val="9"/>
            <color indexed="81"/>
            <rFont val="Tahoma"/>
            <family val="2"/>
          </rPr>
          <t>YULIED.PENARANDA:</t>
        </r>
        <r>
          <rPr>
            <sz val="9"/>
            <color indexed="81"/>
            <rFont val="Tahoma"/>
            <family val="2"/>
          </rPr>
          <t xml:space="preserve">
Corresponde a la información en firme de cada vigencia fiscal.</t>
        </r>
      </text>
    </comment>
    <comment ref="WMS7" authorId="0" shapeId="0" xr:uid="{3FBF09F8-56A8-43A4-BD30-18E3C5A518E1}">
      <text>
        <r>
          <rPr>
            <b/>
            <sz val="9"/>
            <color indexed="81"/>
            <rFont val="Tahoma"/>
            <family val="2"/>
          </rPr>
          <t>YULIED.PENARANDA:</t>
        </r>
        <r>
          <rPr>
            <sz val="9"/>
            <color indexed="81"/>
            <rFont val="Tahoma"/>
            <family val="2"/>
          </rPr>
          <t xml:space="preserve">
Corresponde a la información en firme de cada vigencia fiscal.</t>
        </r>
      </text>
    </comment>
    <comment ref="WNA7" authorId="0" shapeId="0" xr:uid="{BF3DE9F4-0042-4E20-B3B1-0E5E4E550695}">
      <text>
        <r>
          <rPr>
            <b/>
            <sz val="9"/>
            <color indexed="81"/>
            <rFont val="Tahoma"/>
            <family val="2"/>
          </rPr>
          <t>YULIED.PENARANDA:</t>
        </r>
        <r>
          <rPr>
            <sz val="9"/>
            <color indexed="81"/>
            <rFont val="Tahoma"/>
            <family val="2"/>
          </rPr>
          <t xml:space="preserve">
Corresponde a la información en firme de cada vigencia fiscal.</t>
        </r>
      </text>
    </comment>
    <comment ref="WNI7" authorId="0" shapeId="0" xr:uid="{72B3F7C2-EDCB-4C7A-898F-23F396F3E764}">
      <text>
        <r>
          <rPr>
            <b/>
            <sz val="9"/>
            <color indexed="81"/>
            <rFont val="Tahoma"/>
            <family val="2"/>
          </rPr>
          <t>YULIED.PENARANDA:</t>
        </r>
        <r>
          <rPr>
            <sz val="9"/>
            <color indexed="81"/>
            <rFont val="Tahoma"/>
            <family val="2"/>
          </rPr>
          <t xml:space="preserve">
Corresponde a la información en firme de cada vigencia fiscal.</t>
        </r>
      </text>
    </comment>
    <comment ref="WNQ7" authorId="0" shapeId="0" xr:uid="{5A7DD30C-7318-4D83-B320-D4E0264BF498}">
      <text>
        <r>
          <rPr>
            <b/>
            <sz val="9"/>
            <color indexed="81"/>
            <rFont val="Tahoma"/>
            <family val="2"/>
          </rPr>
          <t>YULIED.PENARANDA:</t>
        </r>
        <r>
          <rPr>
            <sz val="9"/>
            <color indexed="81"/>
            <rFont val="Tahoma"/>
            <family val="2"/>
          </rPr>
          <t xml:space="preserve">
Corresponde a la información en firme de cada vigencia fiscal.</t>
        </r>
      </text>
    </comment>
    <comment ref="WNY7" authorId="0" shapeId="0" xr:uid="{FF3D7602-A2CB-48BD-B9FC-5500CB327FB0}">
      <text>
        <r>
          <rPr>
            <b/>
            <sz val="9"/>
            <color indexed="81"/>
            <rFont val="Tahoma"/>
            <family val="2"/>
          </rPr>
          <t>YULIED.PENARANDA:</t>
        </r>
        <r>
          <rPr>
            <sz val="9"/>
            <color indexed="81"/>
            <rFont val="Tahoma"/>
            <family val="2"/>
          </rPr>
          <t xml:space="preserve">
Corresponde a la información en firme de cada vigencia fiscal.</t>
        </r>
      </text>
    </comment>
    <comment ref="WOG7" authorId="0" shapeId="0" xr:uid="{1727897B-DE25-4F55-AFD6-71540EB0A1B1}">
      <text>
        <r>
          <rPr>
            <b/>
            <sz val="9"/>
            <color indexed="81"/>
            <rFont val="Tahoma"/>
            <family val="2"/>
          </rPr>
          <t>YULIED.PENARANDA:</t>
        </r>
        <r>
          <rPr>
            <sz val="9"/>
            <color indexed="81"/>
            <rFont val="Tahoma"/>
            <family val="2"/>
          </rPr>
          <t xml:space="preserve">
Corresponde a la información en firme de cada vigencia fiscal.</t>
        </r>
      </text>
    </comment>
    <comment ref="WOO7" authorId="0" shapeId="0" xr:uid="{FE5DBAEA-72D4-4BF3-B3D4-C44EE2EDEE10}">
      <text>
        <r>
          <rPr>
            <b/>
            <sz val="9"/>
            <color indexed="81"/>
            <rFont val="Tahoma"/>
            <family val="2"/>
          </rPr>
          <t>YULIED.PENARANDA:</t>
        </r>
        <r>
          <rPr>
            <sz val="9"/>
            <color indexed="81"/>
            <rFont val="Tahoma"/>
            <family val="2"/>
          </rPr>
          <t xml:space="preserve">
Corresponde a la información en firme de cada vigencia fiscal.</t>
        </r>
      </text>
    </comment>
    <comment ref="WOW7" authorId="0" shapeId="0" xr:uid="{0BD52819-3147-485E-BB90-5CA73408B84E}">
      <text>
        <r>
          <rPr>
            <b/>
            <sz val="9"/>
            <color indexed="81"/>
            <rFont val="Tahoma"/>
            <family val="2"/>
          </rPr>
          <t>YULIED.PENARANDA:</t>
        </r>
        <r>
          <rPr>
            <sz val="9"/>
            <color indexed="81"/>
            <rFont val="Tahoma"/>
            <family val="2"/>
          </rPr>
          <t xml:space="preserve">
Corresponde a la información en firme de cada vigencia fiscal.</t>
        </r>
      </text>
    </comment>
    <comment ref="WPE7" authorId="0" shapeId="0" xr:uid="{98C99025-6B96-4442-8989-AE9C384286E3}">
      <text>
        <r>
          <rPr>
            <b/>
            <sz val="9"/>
            <color indexed="81"/>
            <rFont val="Tahoma"/>
            <family val="2"/>
          </rPr>
          <t>YULIED.PENARANDA:</t>
        </r>
        <r>
          <rPr>
            <sz val="9"/>
            <color indexed="81"/>
            <rFont val="Tahoma"/>
            <family val="2"/>
          </rPr>
          <t xml:space="preserve">
Corresponde a la información en firme de cada vigencia fiscal.</t>
        </r>
      </text>
    </comment>
    <comment ref="WPM7" authorId="0" shapeId="0" xr:uid="{51C23F4E-C971-4C48-BD80-67FDC13EFE1B}">
      <text>
        <r>
          <rPr>
            <b/>
            <sz val="9"/>
            <color indexed="81"/>
            <rFont val="Tahoma"/>
            <family val="2"/>
          </rPr>
          <t>YULIED.PENARANDA:</t>
        </r>
        <r>
          <rPr>
            <sz val="9"/>
            <color indexed="81"/>
            <rFont val="Tahoma"/>
            <family val="2"/>
          </rPr>
          <t xml:space="preserve">
Corresponde a la información en firme de cada vigencia fiscal.</t>
        </r>
      </text>
    </comment>
    <comment ref="WPU7" authorId="0" shapeId="0" xr:uid="{FEA37778-9F13-4633-9E23-5388EFC370D3}">
      <text>
        <r>
          <rPr>
            <b/>
            <sz val="9"/>
            <color indexed="81"/>
            <rFont val="Tahoma"/>
            <family val="2"/>
          </rPr>
          <t>YULIED.PENARANDA:</t>
        </r>
        <r>
          <rPr>
            <sz val="9"/>
            <color indexed="81"/>
            <rFont val="Tahoma"/>
            <family val="2"/>
          </rPr>
          <t xml:space="preserve">
Corresponde a la información en firme de cada vigencia fiscal.</t>
        </r>
      </text>
    </comment>
    <comment ref="WQC7" authorId="0" shapeId="0" xr:uid="{F7DFB580-A269-4CAE-9542-70D54B8EFE0A}">
      <text>
        <r>
          <rPr>
            <b/>
            <sz val="9"/>
            <color indexed="81"/>
            <rFont val="Tahoma"/>
            <family val="2"/>
          </rPr>
          <t>YULIED.PENARANDA:</t>
        </r>
        <r>
          <rPr>
            <sz val="9"/>
            <color indexed="81"/>
            <rFont val="Tahoma"/>
            <family val="2"/>
          </rPr>
          <t xml:space="preserve">
Corresponde a la información en firme de cada vigencia fiscal.</t>
        </r>
      </text>
    </comment>
    <comment ref="WQK7" authorId="0" shapeId="0" xr:uid="{03CAD572-74E6-4D6C-8C6D-1A308F9A5B72}">
      <text>
        <r>
          <rPr>
            <b/>
            <sz val="9"/>
            <color indexed="81"/>
            <rFont val="Tahoma"/>
            <family val="2"/>
          </rPr>
          <t>YULIED.PENARANDA:</t>
        </r>
        <r>
          <rPr>
            <sz val="9"/>
            <color indexed="81"/>
            <rFont val="Tahoma"/>
            <family val="2"/>
          </rPr>
          <t xml:space="preserve">
Corresponde a la información en firme de cada vigencia fiscal.</t>
        </r>
      </text>
    </comment>
    <comment ref="WQS7" authorId="0" shapeId="0" xr:uid="{4ADDE51E-0DE7-42D8-9297-5CE3F2736BC5}">
      <text>
        <r>
          <rPr>
            <b/>
            <sz val="9"/>
            <color indexed="81"/>
            <rFont val="Tahoma"/>
            <family val="2"/>
          </rPr>
          <t>YULIED.PENARANDA:</t>
        </r>
        <r>
          <rPr>
            <sz val="9"/>
            <color indexed="81"/>
            <rFont val="Tahoma"/>
            <family val="2"/>
          </rPr>
          <t xml:space="preserve">
Corresponde a la información en firme de cada vigencia fiscal.</t>
        </r>
      </text>
    </comment>
    <comment ref="WRA7" authorId="0" shapeId="0" xr:uid="{B193D689-2379-4C77-82DD-F515BDF0BAFC}">
      <text>
        <r>
          <rPr>
            <b/>
            <sz val="9"/>
            <color indexed="81"/>
            <rFont val="Tahoma"/>
            <family val="2"/>
          </rPr>
          <t>YULIED.PENARANDA:</t>
        </r>
        <r>
          <rPr>
            <sz val="9"/>
            <color indexed="81"/>
            <rFont val="Tahoma"/>
            <family val="2"/>
          </rPr>
          <t xml:space="preserve">
Corresponde a la información en firme de cada vigencia fiscal.</t>
        </r>
      </text>
    </comment>
    <comment ref="WRI7" authorId="0" shapeId="0" xr:uid="{A153A79F-15C8-4850-A3BF-C0691DDD477C}">
      <text>
        <r>
          <rPr>
            <b/>
            <sz val="9"/>
            <color indexed="81"/>
            <rFont val="Tahoma"/>
            <family val="2"/>
          </rPr>
          <t>YULIED.PENARANDA:</t>
        </r>
        <r>
          <rPr>
            <sz val="9"/>
            <color indexed="81"/>
            <rFont val="Tahoma"/>
            <family val="2"/>
          </rPr>
          <t xml:space="preserve">
Corresponde a la información en firme de cada vigencia fiscal.</t>
        </r>
      </text>
    </comment>
    <comment ref="WRQ7" authorId="0" shapeId="0" xr:uid="{31FF42C1-B3C8-4D84-8632-17E81755DAC9}">
      <text>
        <r>
          <rPr>
            <b/>
            <sz val="9"/>
            <color indexed="81"/>
            <rFont val="Tahoma"/>
            <family val="2"/>
          </rPr>
          <t>YULIED.PENARANDA:</t>
        </r>
        <r>
          <rPr>
            <sz val="9"/>
            <color indexed="81"/>
            <rFont val="Tahoma"/>
            <family val="2"/>
          </rPr>
          <t xml:space="preserve">
Corresponde a la información en firme de cada vigencia fiscal.</t>
        </r>
      </text>
    </comment>
    <comment ref="WRY7" authorId="0" shapeId="0" xr:uid="{94745858-FC22-439E-978E-0543FD576717}">
      <text>
        <r>
          <rPr>
            <b/>
            <sz val="9"/>
            <color indexed="81"/>
            <rFont val="Tahoma"/>
            <family val="2"/>
          </rPr>
          <t>YULIED.PENARANDA:</t>
        </r>
        <r>
          <rPr>
            <sz val="9"/>
            <color indexed="81"/>
            <rFont val="Tahoma"/>
            <family val="2"/>
          </rPr>
          <t xml:space="preserve">
Corresponde a la información en firme de cada vigencia fiscal.</t>
        </r>
      </text>
    </comment>
    <comment ref="WSG7" authorId="0" shapeId="0" xr:uid="{426048CA-BDD2-47F8-B61F-C3BA95811B9E}">
      <text>
        <r>
          <rPr>
            <b/>
            <sz val="9"/>
            <color indexed="81"/>
            <rFont val="Tahoma"/>
            <family val="2"/>
          </rPr>
          <t>YULIED.PENARANDA:</t>
        </r>
        <r>
          <rPr>
            <sz val="9"/>
            <color indexed="81"/>
            <rFont val="Tahoma"/>
            <family val="2"/>
          </rPr>
          <t xml:space="preserve">
Corresponde a la información en firme de cada vigencia fiscal.</t>
        </r>
      </text>
    </comment>
    <comment ref="WSO7" authorId="0" shapeId="0" xr:uid="{D816346B-60F3-4060-A5E7-4BCDF1916643}">
      <text>
        <r>
          <rPr>
            <b/>
            <sz val="9"/>
            <color indexed="81"/>
            <rFont val="Tahoma"/>
            <family val="2"/>
          </rPr>
          <t>YULIED.PENARANDA:</t>
        </r>
        <r>
          <rPr>
            <sz val="9"/>
            <color indexed="81"/>
            <rFont val="Tahoma"/>
            <family val="2"/>
          </rPr>
          <t xml:space="preserve">
Corresponde a la información en firme de cada vigencia fiscal.</t>
        </r>
      </text>
    </comment>
    <comment ref="WSW7" authorId="0" shapeId="0" xr:uid="{97BB170F-FE56-41F4-97DA-88981AF964C8}">
      <text>
        <r>
          <rPr>
            <b/>
            <sz val="9"/>
            <color indexed="81"/>
            <rFont val="Tahoma"/>
            <family val="2"/>
          </rPr>
          <t>YULIED.PENARANDA:</t>
        </r>
        <r>
          <rPr>
            <sz val="9"/>
            <color indexed="81"/>
            <rFont val="Tahoma"/>
            <family val="2"/>
          </rPr>
          <t xml:space="preserve">
Corresponde a la información en firme de cada vigencia fiscal.</t>
        </r>
      </text>
    </comment>
    <comment ref="WTE7" authorId="0" shapeId="0" xr:uid="{80907B66-84A4-457A-A586-ACF2D762E9F9}">
      <text>
        <r>
          <rPr>
            <b/>
            <sz val="9"/>
            <color indexed="81"/>
            <rFont val="Tahoma"/>
            <family val="2"/>
          </rPr>
          <t>YULIED.PENARANDA:</t>
        </r>
        <r>
          <rPr>
            <sz val="9"/>
            <color indexed="81"/>
            <rFont val="Tahoma"/>
            <family val="2"/>
          </rPr>
          <t xml:space="preserve">
Corresponde a la información en firme de cada vigencia fiscal.</t>
        </r>
      </text>
    </comment>
    <comment ref="WTM7" authorId="0" shapeId="0" xr:uid="{FBFB5423-AF8C-4941-B10E-9EFEF48B7013}">
      <text>
        <r>
          <rPr>
            <b/>
            <sz val="9"/>
            <color indexed="81"/>
            <rFont val="Tahoma"/>
            <family val="2"/>
          </rPr>
          <t>YULIED.PENARANDA:</t>
        </r>
        <r>
          <rPr>
            <sz val="9"/>
            <color indexed="81"/>
            <rFont val="Tahoma"/>
            <family val="2"/>
          </rPr>
          <t xml:space="preserve">
Corresponde a la información en firme de cada vigencia fiscal.</t>
        </r>
      </text>
    </comment>
    <comment ref="WTU7" authorId="0" shapeId="0" xr:uid="{CC34DD72-1817-45FB-B636-3028D75EA61B}">
      <text>
        <r>
          <rPr>
            <b/>
            <sz val="9"/>
            <color indexed="81"/>
            <rFont val="Tahoma"/>
            <family val="2"/>
          </rPr>
          <t>YULIED.PENARANDA:</t>
        </r>
        <r>
          <rPr>
            <sz val="9"/>
            <color indexed="81"/>
            <rFont val="Tahoma"/>
            <family val="2"/>
          </rPr>
          <t xml:space="preserve">
Corresponde a la información en firme de cada vigencia fiscal.</t>
        </r>
      </text>
    </comment>
    <comment ref="WUC7" authorId="0" shapeId="0" xr:uid="{CD5BE6D7-05C6-4C2B-90C5-EE6331359E16}">
      <text>
        <r>
          <rPr>
            <b/>
            <sz val="9"/>
            <color indexed="81"/>
            <rFont val="Tahoma"/>
            <family val="2"/>
          </rPr>
          <t>YULIED.PENARANDA:</t>
        </r>
        <r>
          <rPr>
            <sz val="9"/>
            <color indexed="81"/>
            <rFont val="Tahoma"/>
            <family val="2"/>
          </rPr>
          <t xml:space="preserve">
Corresponde a la información en firme de cada vigencia fiscal.</t>
        </r>
      </text>
    </comment>
    <comment ref="WUK7" authorId="0" shapeId="0" xr:uid="{0E24E822-8FD5-47D9-BAAC-DAF1909FF6B5}">
      <text>
        <r>
          <rPr>
            <b/>
            <sz val="9"/>
            <color indexed="81"/>
            <rFont val="Tahoma"/>
            <family val="2"/>
          </rPr>
          <t>YULIED.PENARANDA:</t>
        </r>
        <r>
          <rPr>
            <sz val="9"/>
            <color indexed="81"/>
            <rFont val="Tahoma"/>
            <family val="2"/>
          </rPr>
          <t xml:space="preserve">
Corresponde a la información en firme de cada vigencia fiscal.</t>
        </r>
      </text>
    </comment>
    <comment ref="WUS7" authorId="0" shapeId="0" xr:uid="{44999593-AF6F-4675-B4F1-736C2D6FC045}">
      <text>
        <r>
          <rPr>
            <b/>
            <sz val="9"/>
            <color indexed="81"/>
            <rFont val="Tahoma"/>
            <family val="2"/>
          </rPr>
          <t>YULIED.PENARANDA:</t>
        </r>
        <r>
          <rPr>
            <sz val="9"/>
            <color indexed="81"/>
            <rFont val="Tahoma"/>
            <family val="2"/>
          </rPr>
          <t xml:space="preserve">
Corresponde a la información en firme de cada vigencia fiscal.</t>
        </r>
      </text>
    </comment>
    <comment ref="WVA7" authorId="0" shapeId="0" xr:uid="{8E5DCDFD-519C-4B6E-A003-EA1115983592}">
      <text>
        <r>
          <rPr>
            <b/>
            <sz val="9"/>
            <color indexed="81"/>
            <rFont val="Tahoma"/>
            <family val="2"/>
          </rPr>
          <t>YULIED.PENARANDA:</t>
        </r>
        <r>
          <rPr>
            <sz val="9"/>
            <color indexed="81"/>
            <rFont val="Tahoma"/>
            <family val="2"/>
          </rPr>
          <t xml:space="preserve">
Corresponde a la información en firme de cada vigencia fiscal.</t>
        </r>
      </text>
    </comment>
    <comment ref="WVI7" authorId="0" shapeId="0" xr:uid="{DED1D0E1-408A-4D09-8BE9-E9A353354B84}">
      <text>
        <r>
          <rPr>
            <b/>
            <sz val="9"/>
            <color indexed="81"/>
            <rFont val="Tahoma"/>
            <family val="2"/>
          </rPr>
          <t>YULIED.PENARANDA:</t>
        </r>
        <r>
          <rPr>
            <sz val="9"/>
            <color indexed="81"/>
            <rFont val="Tahoma"/>
            <family val="2"/>
          </rPr>
          <t xml:space="preserve">
Corresponde a la información en firme de cada vigencia fiscal.</t>
        </r>
      </text>
    </comment>
    <comment ref="WVQ7" authorId="0" shapeId="0" xr:uid="{93D82470-5F94-4C34-88F9-C581D329F4F6}">
      <text>
        <r>
          <rPr>
            <b/>
            <sz val="9"/>
            <color indexed="81"/>
            <rFont val="Tahoma"/>
            <family val="2"/>
          </rPr>
          <t>YULIED.PENARANDA:</t>
        </r>
        <r>
          <rPr>
            <sz val="9"/>
            <color indexed="81"/>
            <rFont val="Tahoma"/>
            <family val="2"/>
          </rPr>
          <t xml:space="preserve">
Corresponde a la información en firme de cada vigencia fiscal.</t>
        </r>
      </text>
    </comment>
    <comment ref="WVY7" authorId="0" shapeId="0" xr:uid="{75F4C88C-A540-4F73-8966-C01B2B8B5F05}">
      <text>
        <r>
          <rPr>
            <b/>
            <sz val="9"/>
            <color indexed="81"/>
            <rFont val="Tahoma"/>
            <family val="2"/>
          </rPr>
          <t>YULIED.PENARANDA:</t>
        </r>
        <r>
          <rPr>
            <sz val="9"/>
            <color indexed="81"/>
            <rFont val="Tahoma"/>
            <family val="2"/>
          </rPr>
          <t xml:space="preserve">
Corresponde a la información en firme de cada vigencia fiscal.</t>
        </r>
      </text>
    </comment>
    <comment ref="WWG7" authorId="0" shapeId="0" xr:uid="{9DE52885-C6C4-492A-A7C8-C6FD76ACCCE2}">
      <text>
        <r>
          <rPr>
            <b/>
            <sz val="9"/>
            <color indexed="81"/>
            <rFont val="Tahoma"/>
            <family val="2"/>
          </rPr>
          <t>YULIED.PENARANDA:</t>
        </r>
        <r>
          <rPr>
            <sz val="9"/>
            <color indexed="81"/>
            <rFont val="Tahoma"/>
            <family val="2"/>
          </rPr>
          <t xml:space="preserve">
Corresponde a la información en firme de cada vigencia fiscal.</t>
        </r>
      </text>
    </comment>
    <comment ref="WWO7" authorId="0" shapeId="0" xr:uid="{BF0CA3AF-3988-4DD9-9F69-D3FF37DCF7E8}">
      <text>
        <r>
          <rPr>
            <b/>
            <sz val="9"/>
            <color indexed="81"/>
            <rFont val="Tahoma"/>
            <family val="2"/>
          </rPr>
          <t>YULIED.PENARANDA:</t>
        </r>
        <r>
          <rPr>
            <sz val="9"/>
            <color indexed="81"/>
            <rFont val="Tahoma"/>
            <family val="2"/>
          </rPr>
          <t xml:space="preserve">
Corresponde a la información en firme de cada vigencia fiscal.</t>
        </r>
      </text>
    </comment>
    <comment ref="WWW7" authorId="0" shapeId="0" xr:uid="{C9335EF7-D8F2-446C-9880-870F53B6690F}">
      <text>
        <r>
          <rPr>
            <b/>
            <sz val="9"/>
            <color indexed="81"/>
            <rFont val="Tahoma"/>
            <family val="2"/>
          </rPr>
          <t>YULIED.PENARANDA:</t>
        </r>
        <r>
          <rPr>
            <sz val="9"/>
            <color indexed="81"/>
            <rFont val="Tahoma"/>
            <family val="2"/>
          </rPr>
          <t xml:space="preserve">
Corresponde a la información en firme de cada vigencia fiscal.</t>
        </r>
      </text>
    </comment>
    <comment ref="WXE7" authorId="0" shapeId="0" xr:uid="{884A768A-2099-45EA-97DA-ECB12B2EC584}">
      <text>
        <r>
          <rPr>
            <b/>
            <sz val="9"/>
            <color indexed="81"/>
            <rFont val="Tahoma"/>
            <family val="2"/>
          </rPr>
          <t>YULIED.PENARANDA:</t>
        </r>
        <r>
          <rPr>
            <sz val="9"/>
            <color indexed="81"/>
            <rFont val="Tahoma"/>
            <family val="2"/>
          </rPr>
          <t xml:space="preserve">
Corresponde a la información en firme de cada vigencia fiscal.</t>
        </r>
      </text>
    </comment>
    <comment ref="WXM7" authorId="0" shapeId="0" xr:uid="{9B3BE8E6-CC97-4BC6-BA5F-47532E89C9FF}">
      <text>
        <r>
          <rPr>
            <b/>
            <sz val="9"/>
            <color indexed="81"/>
            <rFont val="Tahoma"/>
            <family val="2"/>
          </rPr>
          <t>YULIED.PENARANDA:</t>
        </r>
        <r>
          <rPr>
            <sz val="9"/>
            <color indexed="81"/>
            <rFont val="Tahoma"/>
            <family val="2"/>
          </rPr>
          <t xml:space="preserve">
Corresponde a la información en firme de cada vigencia fiscal.</t>
        </r>
      </text>
    </comment>
    <comment ref="WXU7" authorId="0" shapeId="0" xr:uid="{BA63946C-8228-40BC-93A9-2044AA6E8330}">
      <text>
        <r>
          <rPr>
            <b/>
            <sz val="9"/>
            <color indexed="81"/>
            <rFont val="Tahoma"/>
            <family val="2"/>
          </rPr>
          <t>YULIED.PENARANDA:</t>
        </r>
        <r>
          <rPr>
            <sz val="9"/>
            <color indexed="81"/>
            <rFont val="Tahoma"/>
            <family val="2"/>
          </rPr>
          <t xml:space="preserve">
Corresponde a la información en firme de cada vigencia fiscal.</t>
        </r>
      </text>
    </comment>
    <comment ref="WYC7" authorId="0" shapeId="0" xr:uid="{D51BDEDE-10C3-47A7-8710-59A1109B8475}">
      <text>
        <r>
          <rPr>
            <b/>
            <sz val="9"/>
            <color indexed="81"/>
            <rFont val="Tahoma"/>
            <family val="2"/>
          </rPr>
          <t>YULIED.PENARANDA:</t>
        </r>
        <r>
          <rPr>
            <sz val="9"/>
            <color indexed="81"/>
            <rFont val="Tahoma"/>
            <family val="2"/>
          </rPr>
          <t xml:space="preserve">
Corresponde a la información en firme de cada vigencia fiscal.</t>
        </r>
      </text>
    </comment>
    <comment ref="WYK7" authorId="0" shapeId="0" xr:uid="{01ACB4C0-BAF9-4747-A095-216DB8D34368}">
      <text>
        <r>
          <rPr>
            <b/>
            <sz val="9"/>
            <color indexed="81"/>
            <rFont val="Tahoma"/>
            <family val="2"/>
          </rPr>
          <t>YULIED.PENARANDA:</t>
        </r>
        <r>
          <rPr>
            <sz val="9"/>
            <color indexed="81"/>
            <rFont val="Tahoma"/>
            <family val="2"/>
          </rPr>
          <t xml:space="preserve">
Corresponde a la información en firme de cada vigencia fiscal.</t>
        </r>
      </text>
    </comment>
    <comment ref="WYS7" authorId="0" shapeId="0" xr:uid="{4093CB28-BD8A-48D4-932C-B88184E1DE42}">
      <text>
        <r>
          <rPr>
            <b/>
            <sz val="9"/>
            <color indexed="81"/>
            <rFont val="Tahoma"/>
            <family val="2"/>
          </rPr>
          <t>YULIED.PENARANDA:</t>
        </r>
        <r>
          <rPr>
            <sz val="9"/>
            <color indexed="81"/>
            <rFont val="Tahoma"/>
            <family val="2"/>
          </rPr>
          <t xml:space="preserve">
Corresponde a la información en firme de cada vigencia fiscal.</t>
        </r>
      </text>
    </comment>
    <comment ref="WZA7" authorId="0" shapeId="0" xr:uid="{BA1ECBAC-E673-4BCB-B513-ED8D2D4462BF}">
      <text>
        <r>
          <rPr>
            <b/>
            <sz val="9"/>
            <color indexed="81"/>
            <rFont val="Tahoma"/>
            <family val="2"/>
          </rPr>
          <t>YULIED.PENARANDA:</t>
        </r>
        <r>
          <rPr>
            <sz val="9"/>
            <color indexed="81"/>
            <rFont val="Tahoma"/>
            <family val="2"/>
          </rPr>
          <t xml:space="preserve">
Corresponde a la información en firme de cada vigencia fiscal.</t>
        </r>
      </text>
    </comment>
    <comment ref="WZI7" authorId="0" shapeId="0" xr:uid="{5255C70F-EEB9-42C9-A5AD-3EA4E7CB227D}">
      <text>
        <r>
          <rPr>
            <b/>
            <sz val="9"/>
            <color indexed="81"/>
            <rFont val="Tahoma"/>
            <family val="2"/>
          </rPr>
          <t>YULIED.PENARANDA:</t>
        </r>
        <r>
          <rPr>
            <sz val="9"/>
            <color indexed="81"/>
            <rFont val="Tahoma"/>
            <family val="2"/>
          </rPr>
          <t xml:space="preserve">
Corresponde a la información en firme de cada vigencia fiscal.</t>
        </r>
      </text>
    </comment>
    <comment ref="WZQ7" authorId="0" shapeId="0" xr:uid="{26A07DBD-D6CE-428A-B128-E0F165209676}">
      <text>
        <r>
          <rPr>
            <b/>
            <sz val="9"/>
            <color indexed="81"/>
            <rFont val="Tahoma"/>
            <family val="2"/>
          </rPr>
          <t>YULIED.PENARANDA:</t>
        </r>
        <r>
          <rPr>
            <sz val="9"/>
            <color indexed="81"/>
            <rFont val="Tahoma"/>
            <family val="2"/>
          </rPr>
          <t xml:space="preserve">
Corresponde a la información en firme de cada vigencia fiscal.</t>
        </r>
      </text>
    </comment>
    <comment ref="WZY7" authorId="0" shapeId="0" xr:uid="{9424B0A3-0A8F-4D27-801B-404C13CE94D9}">
      <text>
        <r>
          <rPr>
            <b/>
            <sz val="9"/>
            <color indexed="81"/>
            <rFont val="Tahoma"/>
            <family val="2"/>
          </rPr>
          <t>YULIED.PENARANDA:</t>
        </r>
        <r>
          <rPr>
            <sz val="9"/>
            <color indexed="81"/>
            <rFont val="Tahoma"/>
            <family val="2"/>
          </rPr>
          <t xml:space="preserve">
Corresponde a la información en firme de cada vigencia fiscal.</t>
        </r>
      </text>
    </comment>
    <comment ref="XAG7" authorId="0" shapeId="0" xr:uid="{6B3CADE8-DA94-4690-8AEE-7D3E62B05B24}">
      <text>
        <r>
          <rPr>
            <b/>
            <sz val="9"/>
            <color indexed="81"/>
            <rFont val="Tahoma"/>
            <family val="2"/>
          </rPr>
          <t>YULIED.PENARANDA:</t>
        </r>
        <r>
          <rPr>
            <sz val="9"/>
            <color indexed="81"/>
            <rFont val="Tahoma"/>
            <family val="2"/>
          </rPr>
          <t xml:space="preserve">
Corresponde a la información en firme de cada vigencia fiscal.</t>
        </r>
      </text>
    </comment>
    <comment ref="XAO7" authorId="0" shapeId="0" xr:uid="{D3DDBD9A-163F-4336-805D-5241B3789288}">
      <text>
        <r>
          <rPr>
            <b/>
            <sz val="9"/>
            <color indexed="81"/>
            <rFont val="Tahoma"/>
            <family val="2"/>
          </rPr>
          <t>YULIED.PENARANDA:</t>
        </r>
        <r>
          <rPr>
            <sz val="9"/>
            <color indexed="81"/>
            <rFont val="Tahoma"/>
            <family val="2"/>
          </rPr>
          <t xml:space="preserve">
Corresponde a la información en firme de cada vigencia fiscal.</t>
        </r>
      </text>
    </comment>
    <comment ref="XAW7" authorId="0" shapeId="0" xr:uid="{397A2D5A-19BC-4087-A4FB-CD7627D28E51}">
      <text>
        <r>
          <rPr>
            <b/>
            <sz val="9"/>
            <color indexed="81"/>
            <rFont val="Tahoma"/>
            <family val="2"/>
          </rPr>
          <t>YULIED.PENARANDA:</t>
        </r>
        <r>
          <rPr>
            <sz val="9"/>
            <color indexed="81"/>
            <rFont val="Tahoma"/>
            <family val="2"/>
          </rPr>
          <t xml:space="preserve">
Corresponde a la información en firme de cada vigencia fiscal.</t>
        </r>
      </text>
    </comment>
    <comment ref="XBE7" authorId="0" shapeId="0" xr:uid="{57E480F8-6ACD-4580-B407-E0C4F743D293}">
      <text>
        <r>
          <rPr>
            <b/>
            <sz val="9"/>
            <color indexed="81"/>
            <rFont val="Tahoma"/>
            <family val="2"/>
          </rPr>
          <t>YULIED.PENARANDA:</t>
        </r>
        <r>
          <rPr>
            <sz val="9"/>
            <color indexed="81"/>
            <rFont val="Tahoma"/>
            <family val="2"/>
          </rPr>
          <t xml:space="preserve">
Corresponde a la información en firme de cada vigencia fiscal.</t>
        </r>
      </text>
    </comment>
    <comment ref="XBM7" authorId="0" shapeId="0" xr:uid="{5E5D89B9-D6C0-415E-AF43-AD9EEB439B94}">
      <text>
        <r>
          <rPr>
            <b/>
            <sz val="9"/>
            <color indexed="81"/>
            <rFont val="Tahoma"/>
            <family val="2"/>
          </rPr>
          <t>YULIED.PENARANDA:</t>
        </r>
        <r>
          <rPr>
            <sz val="9"/>
            <color indexed="81"/>
            <rFont val="Tahoma"/>
            <family val="2"/>
          </rPr>
          <t xml:space="preserve">
Corresponde a la información en firme de cada vigencia fiscal.</t>
        </r>
      </text>
    </comment>
    <comment ref="XBU7" authorId="0" shapeId="0" xr:uid="{052CC0E9-7B8C-4FA5-A3B4-FE755C4A258E}">
      <text>
        <r>
          <rPr>
            <b/>
            <sz val="9"/>
            <color indexed="81"/>
            <rFont val="Tahoma"/>
            <family val="2"/>
          </rPr>
          <t>YULIED.PENARANDA:</t>
        </r>
        <r>
          <rPr>
            <sz val="9"/>
            <color indexed="81"/>
            <rFont val="Tahoma"/>
            <family val="2"/>
          </rPr>
          <t xml:space="preserve">
Corresponde a la información en firme de cada vigencia fiscal.</t>
        </r>
      </text>
    </comment>
    <comment ref="XCC7" authorId="0" shapeId="0" xr:uid="{C9BB5EBB-AD9B-4527-A6E5-450D90B55F81}">
      <text>
        <r>
          <rPr>
            <b/>
            <sz val="9"/>
            <color indexed="81"/>
            <rFont val="Tahoma"/>
            <family val="2"/>
          </rPr>
          <t>YULIED.PENARANDA:</t>
        </r>
        <r>
          <rPr>
            <sz val="9"/>
            <color indexed="81"/>
            <rFont val="Tahoma"/>
            <family val="2"/>
          </rPr>
          <t xml:space="preserve">
Corresponde a la información en firme de cada vigencia fiscal.</t>
        </r>
      </text>
    </comment>
    <comment ref="XCK7" authorId="0" shapeId="0" xr:uid="{ED036616-0523-4C16-844C-D1C7E191DC3A}">
      <text>
        <r>
          <rPr>
            <b/>
            <sz val="9"/>
            <color indexed="81"/>
            <rFont val="Tahoma"/>
            <family val="2"/>
          </rPr>
          <t>YULIED.PENARANDA:</t>
        </r>
        <r>
          <rPr>
            <sz val="9"/>
            <color indexed="81"/>
            <rFont val="Tahoma"/>
            <family val="2"/>
          </rPr>
          <t xml:space="preserve">
Corresponde a la información en firme de cada vigencia fiscal.</t>
        </r>
      </text>
    </comment>
    <comment ref="XCS7" authorId="0" shapeId="0" xr:uid="{9B97C774-DD80-4D3C-BE3D-E70231A3CC88}">
      <text>
        <r>
          <rPr>
            <b/>
            <sz val="9"/>
            <color indexed="81"/>
            <rFont val="Tahoma"/>
            <family val="2"/>
          </rPr>
          <t>YULIED.PENARANDA:</t>
        </r>
        <r>
          <rPr>
            <sz val="9"/>
            <color indexed="81"/>
            <rFont val="Tahoma"/>
            <family val="2"/>
          </rPr>
          <t xml:space="preserve">
Corresponde a la información en firme de cada vigencia fiscal.</t>
        </r>
      </text>
    </comment>
    <comment ref="XDA7" authorId="0" shapeId="0" xr:uid="{F0E6F9FF-0899-40B6-8264-474260664A1A}">
      <text>
        <r>
          <rPr>
            <b/>
            <sz val="9"/>
            <color indexed="81"/>
            <rFont val="Tahoma"/>
            <family val="2"/>
          </rPr>
          <t>YULIED.PENARANDA:</t>
        </r>
        <r>
          <rPr>
            <sz val="9"/>
            <color indexed="81"/>
            <rFont val="Tahoma"/>
            <family val="2"/>
          </rPr>
          <t xml:space="preserve">
Corresponde a la información en firme de cada vigencia fiscal.</t>
        </r>
      </text>
    </comment>
    <comment ref="XDI7" authorId="0" shapeId="0" xr:uid="{29905D45-076C-42C1-A73F-A70D63EBE72A}">
      <text>
        <r>
          <rPr>
            <b/>
            <sz val="9"/>
            <color indexed="81"/>
            <rFont val="Tahoma"/>
            <family val="2"/>
          </rPr>
          <t>YULIED.PENARANDA:</t>
        </r>
        <r>
          <rPr>
            <sz val="9"/>
            <color indexed="81"/>
            <rFont val="Tahoma"/>
            <family val="2"/>
          </rPr>
          <t xml:space="preserve">
Corresponde a la información en firme de cada vigencia fiscal.</t>
        </r>
      </text>
    </comment>
    <comment ref="XDQ7" authorId="0" shapeId="0" xr:uid="{6E25A2BF-4A88-4071-9F52-A43DCA61854A}">
      <text>
        <r>
          <rPr>
            <b/>
            <sz val="9"/>
            <color indexed="81"/>
            <rFont val="Tahoma"/>
            <family val="2"/>
          </rPr>
          <t>YULIED.PENARANDA:</t>
        </r>
        <r>
          <rPr>
            <sz val="9"/>
            <color indexed="81"/>
            <rFont val="Tahoma"/>
            <family val="2"/>
          </rPr>
          <t xml:space="preserve">
Corresponde a la información en firme de cada vigencia fiscal.</t>
        </r>
      </text>
    </comment>
    <comment ref="XDY7" authorId="0" shapeId="0" xr:uid="{AC1165F8-1B04-4FFD-8D91-D4B275A4A2A7}">
      <text>
        <r>
          <rPr>
            <b/>
            <sz val="9"/>
            <color indexed="81"/>
            <rFont val="Tahoma"/>
            <family val="2"/>
          </rPr>
          <t>YULIED.PENARANDA:</t>
        </r>
        <r>
          <rPr>
            <sz val="9"/>
            <color indexed="81"/>
            <rFont val="Tahoma"/>
            <family val="2"/>
          </rPr>
          <t xml:space="preserve">
Corresponde a la información en firme de cada vigencia fiscal.</t>
        </r>
      </text>
    </comment>
    <comment ref="XEG7" authorId="0" shapeId="0" xr:uid="{DEF3AEC7-469F-47E0-941A-A867D74529FE}">
      <text>
        <r>
          <rPr>
            <b/>
            <sz val="9"/>
            <color indexed="81"/>
            <rFont val="Tahoma"/>
            <family val="2"/>
          </rPr>
          <t>YULIED.PENARANDA:</t>
        </r>
        <r>
          <rPr>
            <sz val="9"/>
            <color indexed="81"/>
            <rFont val="Tahoma"/>
            <family val="2"/>
          </rPr>
          <t xml:space="preserve">
Corresponde a la información en firme de cada vigencia fiscal.</t>
        </r>
      </text>
    </comment>
    <comment ref="XEO7" authorId="0" shapeId="0" xr:uid="{89E1A7B6-1151-4A1B-9E05-41CC0CD34621}">
      <text>
        <r>
          <rPr>
            <b/>
            <sz val="9"/>
            <color indexed="81"/>
            <rFont val="Tahoma"/>
            <family val="2"/>
          </rPr>
          <t>YULIED.PENARANDA:</t>
        </r>
        <r>
          <rPr>
            <sz val="9"/>
            <color indexed="81"/>
            <rFont val="Tahoma"/>
            <family val="2"/>
          </rPr>
          <t xml:space="preserve">
Corresponde a la información en firme de cada vigencia fiscal.</t>
        </r>
      </text>
    </comment>
    <comment ref="XEW7" authorId="0" shapeId="0" xr:uid="{14460EE8-BB3B-4436-ADEC-D8C9D8574187}">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9E65EAA9-29A7-4B2A-896E-1EFC55ABC224}">
      <text>
        <r>
          <rPr>
            <b/>
            <sz val="9"/>
            <color indexed="81"/>
            <rFont val="Tahoma"/>
            <family val="2"/>
          </rPr>
          <t>YULIED.PENARANDA:</t>
        </r>
        <r>
          <rPr>
            <sz val="9"/>
            <color indexed="81"/>
            <rFont val="Tahoma"/>
            <family val="2"/>
          </rPr>
          <t xml:space="preserve">
Vigencia a reportar</t>
        </r>
      </text>
    </comment>
    <comment ref="C8" authorId="0" shapeId="0" xr:uid="{70B61147-4ECC-40DE-8C40-2F8E4E740D5B}">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13AD4687-2EB6-4D48-96DD-20C476DD02E1}">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939BED5C-F2E3-4C6B-AD96-7E1DCE1EF69A}">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EA791201-437D-4624-850B-4D8F9801F7B8}">
      <text>
        <r>
          <rPr>
            <b/>
            <sz val="9"/>
            <color indexed="81"/>
            <rFont val="Tahoma"/>
            <family val="2"/>
          </rPr>
          <t>YULIED.PENARANDA:</t>
        </r>
        <r>
          <rPr>
            <sz val="9"/>
            <color indexed="81"/>
            <rFont val="Tahoma"/>
            <family val="2"/>
          </rPr>
          <t xml:space="preserve">
Corresponde al pago </t>
        </r>
      </text>
    </comment>
    <comment ref="G8" authorId="0" shapeId="0" xr:uid="{51F8D27C-6199-4F3E-9D9B-DC487D62A68F}">
      <text>
        <r>
          <rPr>
            <b/>
            <sz val="9"/>
            <color indexed="81"/>
            <rFont val="Tahoma"/>
            <family val="2"/>
          </rPr>
          <t>YULIED.PENARANDA:</t>
        </r>
        <r>
          <rPr>
            <sz val="9"/>
            <color indexed="81"/>
            <rFont val="Tahoma"/>
            <family val="2"/>
          </rPr>
          <t xml:space="preserve">
Extinción de la obligación a cargo de la SDA.</t>
        </r>
      </text>
    </comment>
    <comment ref="A17" authorId="0" shapeId="0" xr:uid="{00000000-0006-0000-0400-000003000000}">
      <text>
        <r>
          <rPr>
            <b/>
            <sz val="9"/>
            <color indexed="8"/>
            <rFont val="Tahoma"/>
            <family val="2"/>
          </rPr>
          <t>YULIED.PENARANDA:</t>
        </r>
        <r>
          <rPr>
            <sz val="9"/>
            <color indexed="8"/>
            <rFont val="Tahoma"/>
            <family val="2"/>
          </rPr>
          <t xml:space="preserve">
Corresponde a la información en firme de cada vigencia fiscal.</t>
        </r>
      </text>
    </comment>
    <comment ref="A33" authorId="0" shapeId="0" xr:uid="{00000000-0006-0000-0400-000004000000}">
      <text>
        <r>
          <rPr>
            <b/>
            <sz val="9"/>
            <color indexed="8"/>
            <rFont val="Tahoma"/>
            <family val="2"/>
          </rPr>
          <t>YULIED.PENARANDA:</t>
        </r>
        <r>
          <rPr>
            <sz val="9"/>
            <color indexed="8"/>
            <rFont val="Tahoma"/>
            <family val="2"/>
          </rPr>
          <t xml:space="preserve">
Corresponde a la información en firme de cada vigencia fiscal.</t>
        </r>
      </text>
    </comment>
    <comment ref="A34" authorId="0" shapeId="0" xr:uid="{00000000-0006-0000-0400-000005000000}">
      <text>
        <r>
          <rPr>
            <b/>
            <sz val="9"/>
            <color indexed="8"/>
            <rFont val="Tahoma"/>
            <family val="2"/>
          </rPr>
          <t>YULIED.PENARANDA:</t>
        </r>
        <r>
          <rPr>
            <sz val="9"/>
            <color indexed="8"/>
            <rFont val="Tahoma"/>
            <family val="2"/>
          </rPr>
          <t xml:space="preserve">
Vigencia a reportar</t>
        </r>
      </text>
    </comment>
    <comment ref="C34" authorId="0" shapeId="0" xr:uid="{00000000-0006-0000-0400-000006000000}">
      <text>
        <r>
          <rPr>
            <b/>
            <sz val="9"/>
            <color indexed="8"/>
            <rFont val="Tahoma"/>
            <family val="2"/>
          </rPr>
          <t>YULIED.PENARANDA:</t>
        </r>
        <r>
          <rPr>
            <sz val="9"/>
            <color indexed="8"/>
            <rFont val="Tahoma"/>
            <family val="2"/>
          </rPr>
          <t xml:space="preserve">
Apropiación inicial acorde con la herramienta oficial de la SDH</t>
        </r>
      </text>
    </comment>
    <comment ref="D34" authorId="0" shapeId="0" xr:uid="{00000000-0006-0000-0400-000007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34" authorId="0" shapeId="0" xr:uid="{00000000-0006-0000-0400-000008000000}">
      <text>
        <r>
          <rPr>
            <b/>
            <sz val="9"/>
            <color indexed="8"/>
            <rFont val="Tahoma"/>
            <family val="2"/>
          </rPr>
          <t>YULIED.PENARANDA:</t>
        </r>
        <r>
          <rPr>
            <sz val="9"/>
            <color indexed="8"/>
            <rFont val="Tahoma"/>
            <family val="2"/>
          </rPr>
          <t xml:space="preserve">
Valores contenidos en los Registros Presupuestales de Compromisos</t>
        </r>
      </text>
    </comment>
    <comment ref="F34" authorId="0" shapeId="0" xr:uid="{00000000-0006-0000-0400-000009000000}">
      <text>
        <r>
          <rPr>
            <b/>
            <sz val="9"/>
            <color indexed="8"/>
            <rFont val="Tahoma"/>
            <family val="2"/>
          </rPr>
          <t>YULIED.PENARANDA:</t>
        </r>
        <r>
          <rPr>
            <sz val="9"/>
            <color indexed="8"/>
            <rFont val="Tahoma"/>
            <family val="2"/>
          </rPr>
          <t xml:space="preserve">
Corresponde al pago </t>
        </r>
      </text>
    </comment>
    <comment ref="G34" authorId="0" shapeId="0" xr:uid="{00000000-0006-0000-0400-00000A000000}">
      <text>
        <r>
          <rPr>
            <b/>
            <sz val="9"/>
            <color indexed="8"/>
            <rFont val="Tahoma"/>
            <family val="2"/>
          </rPr>
          <t>YULIED.PENARANDA:</t>
        </r>
        <r>
          <rPr>
            <sz val="9"/>
            <color indexed="8"/>
            <rFont val="Tahoma"/>
            <family val="2"/>
          </rPr>
          <t xml:space="preserve">
Extinción de la obligación a cargo de la SDA.</t>
        </r>
      </text>
    </comment>
    <comment ref="A48" authorId="0" shapeId="0" xr:uid="{00000000-0006-0000-0400-00000B000000}">
      <text>
        <r>
          <rPr>
            <b/>
            <sz val="9"/>
            <color indexed="8"/>
            <rFont val="Tahoma"/>
            <family val="2"/>
          </rPr>
          <t>YULIED.PENARANDA:</t>
        </r>
        <r>
          <rPr>
            <sz val="9"/>
            <color indexed="8"/>
            <rFont val="Tahoma"/>
            <family val="2"/>
          </rPr>
          <t xml:space="preserve">
Corresponde a la información en firme de cada vigencia fiscal.</t>
        </r>
      </text>
    </comment>
    <comment ref="A49" authorId="0" shapeId="0" xr:uid="{00000000-0006-0000-0400-00000C000000}">
      <text>
        <r>
          <rPr>
            <b/>
            <sz val="9"/>
            <color indexed="8"/>
            <rFont val="Tahoma"/>
            <family val="2"/>
          </rPr>
          <t>YULIED.PENARANDA:</t>
        </r>
        <r>
          <rPr>
            <sz val="9"/>
            <color indexed="8"/>
            <rFont val="Tahoma"/>
            <family val="2"/>
          </rPr>
          <t xml:space="preserve">
Vigencia a reportar</t>
        </r>
      </text>
    </comment>
    <comment ref="C49" authorId="0" shapeId="0" xr:uid="{00000000-0006-0000-0400-00000D000000}">
      <text>
        <r>
          <rPr>
            <b/>
            <sz val="9"/>
            <color indexed="8"/>
            <rFont val="Tahoma"/>
            <family val="2"/>
          </rPr>
          <t>YULIED.PENARANDA:</t>
        </r>
        <r>
          <rPr>
            <sz val="9"/>
            <color indexed="8"/>
            <rFont val="Tahoma"/>
            <family val="2"/>
          </rPr>
          <t xml:space="preserve">
Apropiación inicial acorde con la herramienta oficial de la SDH</t>
        </r>
      </text>
    </comment>
    <comment ref="D49" authorId="0" shapeId="0" xr:uid="{00000000-0006-0000-0400-00000E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49" authorId="0" shapeId="0" xr:uid="{00000000-0006-0000-0400-00000F000000}">
      <text>
        <r>
          <rPr>
            <b/>
            <sz val="9"/>
            <color indexed="8"/>
            <rFont val="Tahoma"/>
            <family val="2"/>
          </rPr>
          <t>YULIED.PENARANDA:</t>
        </r>
        <r>
          <rPr>
            <sz val="9"/>
            <color indexed="8"/>
            <rFont val="Tahoma"/>
            <family val="2"/>
          </rPr>
          <t xml:space="preserve">
Valores contenidos en los Registros Presupuestales de Compromisos</t>
        </r>
      </text>
    </comment>
    <comment ref="F49" authorId="0" shapeId="0" xr:uid="{00000000-0006-0000-0400-000010000000}">
      <text>
        <r>
          <rPr>
            <b/>
            <sz val="9"/>
            <color indexed="8"/>
            <rFont val="Tahoma"/>
            <family val="2"/>
          </rPr>
          <t>YULIED.PENARANDA:</t>
        </r>
        <r>
          <rPr>
            <sz val="9"/>
            <color indexed="8"/>
            <rFont val="Tahoma"/>
            <family val="2"/>
          </rPr>
          <t xml:space="preserve">
Corresponde al pago </t>
        </r>
      </text>
    </comment>
    <comment ref="G49" authorId="0" shapeId="0" xr:uid="{00000000-0006-0000-0400-000011000000}">
      <text>
        <r>
          <rPr>
            <b/>
            <sz val="9"/>
            <color indexed="8"/>
            <rFont val="Tahoma"/>
            <family val="2"/>
          </rPr>
          <t>YULIED.PENARANDA:</t>
        </r>
        <r>
          <rPr>
            <sz val="9"/>
            <color indexed="8"/>
            <rFont val="Tahoma"/>
            <family val="2"/>
          </rPr>
          <t xml:space="preserve">
Extinción de la obligación a cargo de la SDA.</t>
        </r>
      </text>
    </comment>
    <comment ref="A63" authorId="0" shapeId="0" xr:uid="{00000000-0006-0000-0400-000012000000}">
      <text>
        <r>
          <rPr>
            <b/>
            <sz val="9"/>
            <color indexed="8"/>
            <rFont val="Tahoma"/>
            <family val="2"/>
          </rPr>
          <t>YULIED.PENARANDA:</t>
        </r>
        <r>
          <rPr>
            <sz val="9"/>
            <color indexed="8"/>
            <rFont val="Tahoma"/>
            <family val="2"/>
          </rPr>
          <t xml:space="preserve">
Corresponde a la información en firme de cada vigencia fiscal.</t>
        </r>
      </text>
    </comment>
    <comment ref="A64" authorId="0" shapeId="0" xr:uid="{00000000-0006-0000-0400-000013000000}">
      <text>
        <r>
          <rPr>
            <b/>
            <sz val="9"/>
            <color indexed="8"/>
            <rFont val="Tahoma"/>
            <family val="2"/>
          </rPr>
          <t>YULIED.PENARANDA:</t>
        </r>
        <r>
          <rPr>
            <sz val="9"/>
            <color indexed="8"/>
            <rFont val="Tahoma"/>
            <family val="2"/>
          </rPr>
          <t xml:space="preserve">
Vigencia a reportar</t>
        </r>
      </text>
    </comment>
    <comment ref="C64" authorId="0" shapeId="0" xr:uid="{00000000-0006-0000-0400-000014000000}">
      <text>
        <r>
          <rPr>
            <b/>
            <sz val="9"/>
            <color indexed="8"/>
            <rFont val="Tahoma"/>
            <family val="2"/>
          </rPr>
          <t>YULIED.PENARANDA:</t>
        </r>
        <r>
          <rPr>
            <sz val="9"/>
            <color indexed="8"/>
            <rFont val="Tahoma"/>
            <family val="2"/>
          </rPr>
          <t xml:space="preserve">
Apropiación inicial acorde con la herramienta oficial de la SDH</t>
        </r>
      </text>
    </comment>
    <comment ref="D64" authorId="0" shapeId="0" xr:uid="{00000000-0006-0000-0400-000015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64" authorId="0" shapeId="0" xr:uid="{00000000-0006-0000-0400-000016000000}">
      <text>
        <r>
          <rPr>
            <b/>
            <sz val="9"/>
            <color indexed="8"/>
            <rFont val="Tahoma"/>
            <family val="2"/>
          </rPr>
          <t>YULIED.PENARANDA:</t>
        </r>
        <r>
          <rPr>
            <sz val="9"/>
            <color indexed="8"/>
            <rFont val="Tahoma"/>
            <family val="2"/>
          </rPr>
          <t xml:space="preserve">
Valores contenidos en los Registros Presupuestales de Compromisos</t>
        </r>
      </text>
    </comment>
    <comment ref="F64" authorId="0" shapeId="0" xr:uid="{00000000-0006-0000-0400-000017000000}">
      <text>
        <r>
          <rPr>
            <b/>
            <sz val="9"/>
            <color indexed="8"/>
            <rFont val="Tahoma"/>
            <family val="2"/>
          </rPr>
          <t>YULIED.PENARANDA:</t>
        </r>
        <r>
          <rPr>
            <sz val="9"/>
            <color indexed="8"/>
            <rFont val="Tahoma"/>
            <family val="2"/>
          </rPr>
          <t xml:space="preserve">
Corresponde al pago </t>
        </r>
      </text>
    </comment>
    <comment ref="G64" authorId="0" shapeId="0" xr:uid="{00000000-0006-0000-0400-000018000000}">
      <text>
        <r>
          <rPr>
            <b/>
            <sz val="9"/>
            <color indexed="8"/>
            <rFont val="Tahoma"/>
            <family val="2"/>
          </rPr>
          <t>YULIED.PENARANDA:</t>
        </r>
        <r>
          <rPr>
            <sz val="9"/>
            <color indexed="8"/>
            <rFont val="Tahoma"/>
            <family val="2"/>
          </rPr>
          <t xml:space="preserve">
Extinción de la obligación a cargo de la SDA.</t>
        </r>
      </text>
    </comment>
    <comment ref="A78" authorId="0" shapeId="0" xr:uid="{32686847-AF3C-499F-ABE1-11CE3C660206}">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9" authorId="0" shapeId="0" xr:uid="{CDB92279-763A-4DCD-8C3C-B6C74155382D}">
      <text>
        <r>
          <rPr>
            <b/>
            <sz val="9"/>
            <color indexed="81"/>
            <rFont val="Tahoma"/>
            <family val="2"/>
          </rPr>
          <t>YULIED.PENARANDA:</t>
        </r>
        <r>
          <rPr>
            <sz val="9"/>
            <color indexed="81"/>
            <rFont val="Tahoma"/>
            <family val="2"/>
          </rPr>
          <t xml:space="preserve">
Vigencia a reportar</t>
        </r>
      </text>
    </comment>
    <comment ref="B79" authorId="0" shapeId="0" xr:uid="{B0CA9F8B-1FFF-4FD2-B320-44DA3545F8A3}">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9" authorId="0" shapeId="0" xr:uid="{1A16479D-2399-4A6A-BAAB-87EDB3955FEF}">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9" authorId="0" shapeId="0" xr:uid="{64CB3ED5-4EB2-4AEB-A008-D15279443F2E}">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9" authorId="0" shapeId="0" xr:uid="{27922C8D-395F-49F5-B97B-14215E1AA048}">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9" authorId="0" shapeId="0" xr:uid="{C3E41B53-D527-4C85-9E79-E031087A3243}">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9" authorId="0" shapeId="0" xr:uid="{80572E86-518F-4FF2-AF93-16500FF30DA9}">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9" authorId="0" shapeId="0" xr:uid="{8922CE22-0B1A-4CEA-BC23-52655D0B596B}">
      <text>
        <r>
          <rPr>
            <b/>
            <sz val="9"/>
            <color indexed="81"/>
            <rFont val="Tahoma"/>
            <family val="2"/>
          </rPr>
          <t>YULIED.PENARANDA:</t>
        </r>
        <r>
          <rPr>
            <sz val="9"/>
            <color indexed="81"/>
            <rFont val="Tahoma"/>
            <family val="2"/>
          </rPr>
          <t xml:space="preserve">
Descripción concreta del avance, máximo de caracteres 200</t>
        </r>
      </text>
    </comment>
    <comment ref="A94" authorId="0" shapeId="0" xr:uid="{00000000-0006-0000-0400-000019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N95" authorId="0" shapeId="0" xr:uid="{00000000-0006-0000-0400-00001A000000}">
      <text>
        <r>
          <rPr>
            <b/>
            <sz val="9"/>
            <color indexed="8"/>
            <rFont val="Tahoma"/>
            <family val="2"/>
          </rPr>
          <t>YULIED.PENARANDA:</t>
        </r>
        <r>
          <rPr>
            <sz val="9"/>
            <color indexed="8"/>
            <rFont val="Tahoma"/>
            <family val="2"/>
          </rPr>
          <t xml:space="preserve">
Descripción concreta del avance, máximo de caracteres 200</t>
        </r>
      </text>
    </comment>
    <comment ref="A122" authorId="0" shapeId="0" xr:uid="{00000000-0006-0000-0400-00001B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123" authorId="0" shapeId="0" xr:uid="{00000000-0006-0000-0400-00001C000000}">
      <text>
        <r>
          <rPr>
            <b/>
            <sz val="9"/>
            <color indexed="8"/>
            <rFont val="Tahoma"/>
            <family val="2"/>
          </rPr>
          <t>YULIED.PENARANDA:</t>
        </r>
        <r>
          <rPr>
            <sz val="9"/>
            <color indexed="8"/>
            <rFont val="Tahoma"/>
            <family val="2"/>
          </rPr>
          <t xml:space="preserve">
Vigencia a reportar</t>
        </r>
      </text>
    </comment>
    <comment ref="B123" authorId="0" shapeId="0" xr:uid="{00000000-0006-0000-0400-00001D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23" authorId="0" shapeId="0" xr:uid="{00000000-0006-0000-0400-00001E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23" authorId="0" shapeId="0" xr:uid="{00000000-0006-0000-0400-00001F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23" authorId="0" shapeId="0" xr:uid="{00000000-0006-0000-0400-000020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23" authorId="0" shapeId="0" xr:uid="{00000000-0006-0000-0400-000021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23" authorId="0" shapeId="0" xr:uid="{00000000-0006-0000-0400-000022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23" authorId="0" shapeId="0" xr:uid="{00000000-0006-0000-0400-000023000000}">
      <text>
        <r>
          <rPr>
            <b/>
            <sz val="9"/>
            <color indexed="8"/>
            <rFont val="Tahoma"/>
            <family val="2"/>
          </rPr>
          <t>YULIED.PENARANDA:</t>
        </r>
        <r>
          <rPr>
            <sz val="9"/>
            <color indexed="8"/>
            <rFont val="Tahoma"/>
            <family val="2"/>
          </rPr>
          <t xml:space="preserve">
Descripción concreta del avance, máximo de caracteres 200</t>
        </r>
      </text>
    </comment>
    <comment ref="A149" authorId="0" shapeId="0" xr:uid="{00000000-0006-0000-0400-000024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150" authorId="0" shapeId="0" xr:uid="{00000000-0006-0000-0400-000025000000}">
      <text>
        <r>
          <rPr>
            <b/>
            <sz val="9"/>
            <color indexed="8"/>
            <rFont val="Tahoma"/>
            <family val="2"/>
          </rPr>
          <t>YULIED.PENARANDA:</t>
        </r>
        <r>
          <rPr>
            <sz val="9"/>
            <color indexed="8"/>
            <rFont val="Tahoma"/>
            <family val="2"/>
          </rPr>
          <t xml:space="preserve">
Vigencia a reportar</t>
        </r>
      </text>
    </comment>
    <comment ref="B150" authorId="0" shapeId="0" xr:uid="{00000000-0006-0000-0400-000026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50" authorId="0" shapeId="0" xr:uid="{00000000-0006-0000-0400-000027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50" authorId="0" shapeId="0" xr:uid="{00000000-0006-0000-0400-000028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50" authorId="0" shapeId="0" xr:uid="{00000000-0006-0000-0400-000029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50" authorId="0" shapeId="0" xr:uid="{00000000-0006-0000-0400-00002A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50" authorId="0" shapeId="0" xr:uid="{00000000-0006-0000-0400-00002B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50" authorId="0" shapeId="0" xr:uid="{00000000-0006-0000-0400-00002C000000}">
      <text>
        <r>
          <rPr>
            <b/>
            <sz val="9"/>
            <color indexed="8"/>
            <rFont val="Tahoma"/>
            <family val="2"/>
          </rPr>
          <t>YULIED.PENARANDA:</t>
        </r>
        <r>
          <rPr>
            <sz val="9"/>
            <color indexed="8"/>
            <rFont val="Tahoma"/>
            <family val="2"/>
          </rPr>
          <t xml:space="preserve">
Descripción concreta del avance, máximo de caracteres 200</t>
        </r>
      </text>
    </comment>
    <comment ref="A164" authorId="0" shapeId="0" xr:uid="{00000000-0006-0000-0400-00002D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t>
        </r>
        <r>
          <rPr>
            <sz val="9"/>
            <color indexed="8"/>
            <rFont val="Tahoma"/>
            <family val="2"/>
          </rPr>
          <t xml:space="preserve">
NOTA: Desagregar cuadro cuantas veces tenga productos y/o indicadores asociados</t>
        </r>
      </text>
    </comment>
    <comment ref="A165" authorId="0" shapeId="0" xr:uid="{00000000-0006-0000-0400-00002E000000}">
      <text>
        <r>
          <rPr>
            <b/>
            <sz val="9"/>
            <color indexed="8"/>
            <rFont val="Tahoma"/>
            <family val="2"/>
          </rPr>
          <t>YULIED.PENARANDA:</t>
        </r>
        <r>
          <rPr>
            <sz val="9"/>
            <color indexed="8"/>
            <rFont val="Tahoma"/>
            <family val="2"/>
          </rPr>
          <t xml:space="preserve">
Vigencia a reportar</t>
        </r>
      </text>
    </comment>
    <comment ref="B165" authorId="0" shapeId="0" xr:uid="{00000000-0006-0000-0400-00002F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65" authorId="0" shapeId="0" xr:uid="{00000000-0006-0000-0400-000030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65" authorId="0" shapeId="0" xr:uid="{00000000-0006-0000-0400-000031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65" authorId="0" shapeId="0" xr:uid="{00000000-0006-0000-0400-000032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65" authorId="0" shapeId="0" xr:uid="{00000000-0006-0000-0400-000033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65" authorId="0" shapeId="0" xr:uid="{00000000-0006-0000-0400-000034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65" authorId="0" shapeId="0" xr:uid="{00000000-0006-0000-0400-000035000000}">
      <text>
        <r>
          <rPr>
            <b/>
            <sz val="9"/>
            <color indexed="8"/>
            <rFont val="Tahoma"/>
            <family val="2"/>
          </rPr>
          <t>YULIED.PENARANDA:</t>
        </r>
        <r>
          <rPr>
            <sz val="9"/>
            <color indexed="8"/>
            <rFont val="Tahoma"/>
            <family val="2"/>
          </rPr>
          <t xml:space="preserve">
Descripción concreta del avance, máximo de caracteres 200</t>
        </r>
      </text>
    </comment>
    <comment ref="A179" authorId="0" shapeId="0" xr:uid="{14A2A491-076E-4781-8643-985429734D34}">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80" authorId="0" shapeId="0" xr:uid="{AD7F58C6-2A42-4707-85F1-AAF5470AFC38}">
      <text>
        <r>
          <rPr>
            <b/>
            <sz val="9"/>
            <color indexed="81"/>
            <rFont val="Tahoma"/>
            <family val="2"/>
          </rPr>
          <t>YULIED.PENARANDA:</t>
        </r>
        <r>
          <rPr>
            <sz val="9"/>
            <color indexed="81"/>
            <rFont val="Tahoma"/>
            <family val="2"/>
          </rPr>
          <t xml:space="preserve">
Vigencia a reportar</t>
        </r>
      </text>
    </comment>
    <comment ref="B180" authorId="0" shapeId="0" xr:uid="{83BBCB99-991F-424E-A085-5CF92D83E9C4}">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0" authorId="0" shapeId="0" xr:uid="{9F4F8DCC-891F-4974-AA35-4557DAA311F4}">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80" authorId="0" shapeId="0" xr:uid="{862724DC-30A6-436D-BC2B-C1F702543298}">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80" authorId="0" shapeId="0" xr:uid="{BE028BA5-33C4-428A-AB04-4333FF55E95B}">
      <text>
        <r>
          <rPr>
            <b/>
            <sz val="9"/>
            <color indexed="81"/>
            <rFont val="Tahoma"/>
            <family val="2"/>
          </rPr>
          <t>YULIED.PENARANDA:</t>
        </r>
        <r>
          <rPr>
            <sz val="9"/>
            <color indexed="81"/>
            <rFont val="Tahoma"/>
            <family val="2"/>
          </rPr>
          <t xml:space="preserve">
Descripción concreta del avance, máximo de caracteres 200</t>
        </r>
      </text>
    </comment>
    <comment ref="A289" authorId="0" shapeId="0" xr:uid="{00000000-0006-0000-0400-00003C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290" authorId="0" shapeId="0" xr:uid="{00000000-0006-0000-0400-00003D000000}">
      <text>
        <r>
          <rPr>
            <b/>
            <sz val="9"/>
            <color indexed="8"/>
            <rFont val="Tahoma"/>
            <family val="2"/>
          </rPr>
          <t>YULIED.PENARANDA:</t>
        </r>
        <r>
          <rPr>
            <sz val="9"/>
            <color indexed="8"/>
            <rFont val="Tahoma"/>
            <family val="2"/>
          </rPr>
          <t xml:space="preserve">
Vigencia a reportar</t>
        </r>
      </text>
    </comment>
    <comment ref="B290" authorId="0" shapeId="0" xr:uid="{00000000-0006-0000-0400-00003E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90" authorId="0" shapeId="0" xr:uid="{00000000-0006-0000-0400-00003F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90" authorId="0" shapeId="0" xr:uid="{00000000-0006-0000-0400-000040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90" authorId="0" shapeId="0" xr:uid="{00000000-0006-0000-0400-000041000000}">
      <text>
        <r>
          <rPr>
            <b/>
            <sz val="9"/>
            <color indexed="8"/>
            <rFont val="Tahoma"/>
            <family val="2"/>
          </rPr>
          <t>YULIED.PENARANDA:</t>
        </r>
        <r>
          <rPr>
            <sz val="9"/>
            <color indexed="8"/>
            <rFont val="Tahoma"/>
            <family val="2"/>
          </rPr>
          <t xml:space="preserve">
Descripción concreta del avance, máximo de caracteres 200</t>
        </r>
      </text>
    </comment>
    <comment ref="A353" authorId="0" shapeId="0" xr:uid="{00000000-0006-0000-0400-000042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354" authorId="0" shapeId="0" xr:uid="{00000000-0006-0000-0400-000043000000}">
      <text>
        <r>
          <rPr>
            <b/>
            <sz val="9"/>
            <color indexed="8"/>
            <rFont val="Tahoma"/>
            <family val="2"/>
          </rPr>
          <t>YULIED.PENARANDA:</t>
        </r>
        <r>
          <rPr>
            <sz val="9"/>
            <color indexed="8"/>
            <rFont val="Tahoma"/>
            <family val="2"/>
          </rPr>
          <t xml:space="preserve">
Vigencia a reportar</t>
        </r>
      </text>
    </comment>
    <comment ref="B354" authorId="0" shapeId="0" xr:uid="{00000000-0006-0000-0400-000044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54" authorId="0" shapeId="0" xr:uid="{00000000-0006-0000-0400-000045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54" authorId="0" shapeId="0" xr:uid="{00000000-0006-0000-0400-000046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54" authorId="0" shapeId="0" xr:uid="{00000000-0006-0000-0400-000047000000}">
      <text>
        <r>
          <rPr>
            <b/>
            <sz val="9"/>
            <color indexed="8"/>
            <rFont val="Tahoma"/>
            <family val="2"/>
          </rPr>
          <t>YULIED.PENARANDA:</t>
        </r>
        <r>
          <rPr>
            <sz val="9"/>
            <color indexed="8"/>
            <rFont val="Tahoma"/>
            <family val="2"/>
          </rPr>
          <t xml:space="preserve">
Descripción concreta del avance, máximo de caracteres 200</t>
        </r>
      </text>
    </comment>
    <comment ref="A368" authorId="0" shapeId="0" xr:uid="{00000000-0006-0000-0400-000048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369" authorId="0" shapeId="0" xr:uid="{00000000-0006-0000-0400-000049000000}">
      <text>
        <r>
          <rPr>
            <b/>
            <sz val="9"/>
            <color indexed="8"/>
            <rFont val="Tahoma"/>
            <family val="2"/>
          </rPr>
          <t>YULIED.PENARANDA:</t>
        </r>
        <r>
          <rPr>
            <sz val="9"/>
            <color indexed="8"/>
            <rFont val="Tahoma"/>
            <family val="2"/>
          </rPr>
          <t xml:space="preserve">
Vigencia a reportar</t>
        </r>
      </text>
    </comment>
    <comment ref="B369" authorId="0" shapeId="0" xr:uid="{00000000-0006-0000-0400-00004A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69" authorId="0" shapeId="0" xr:uid="{00000000-0006-0000-0400-00004B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69" authorId="0" shapeId="0" xr:uid="{00000000-0006-0000-0400-00004C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69" authorId="0" shapeId="0" xr:uid="{00000000-0006-0000-0400-00004D000000}">
      <text>
        <r>
          <rPr>
            <b/>
            <sz val="9"/>
            <color indexed="8"/>
            <rFont val="Tahoma"/>
            <family val="2"/>
          </rPr>
          <t>YULIED.PENARANDA:</t>
        </r>
        <r>
          <rPr>
            <sz val="9"/>
            <color indexed="8"/>
            <rFont val="Tahoma"/>
            <family val="2"/>
          </rPr>
          <t xml:space="preserve">
Descripción concreta del avance, máximo de caracteres 200</t>
        </r>
      </text>
    </comment>
    <comment ref="A383" authorId="0" shapeId="0" xr:uid="{FFF9925F-50E2-4001-8D94-6FC6A007829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84" authorId="0" shapeId="0" xr:uid="{37BE50EC-1C08-45FB-81F2-213F7CFBD945}">
      <text>
        <r>
          <rPr>
            <b/>
            <sz val="9"/>
            <color indexed="81"/>
            <rFont val="Tahoma"/>
            <family val="2"/>
          </rPr>
          <t>YULIED.PENARANDA:</t>
        </r>
        <r>
          <rPr>
            <sz val="9"/>
            <color indexed="81"/>
            <rFont val="Tahoma"/>
            <family val="2"/>
          </rPr>
          <t xml:space="preserve">
Vigencia a reportar</t>
        </r>
      </text>
    </comment>
    <comment ref="B384" authorId="0" shapeId="0" xr:uid="{CF211F17-EDDB-4109-8B9D-CD752176A60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84" authorId="0" shapeId="0" xr:uid="{81CA80F7-9008-4C0B-BBCF-6EAB0EB12502}">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84" authorId="0" shapeId="0" xr:uid="{CD4481E0-67B0-4DB7-9C9F-E9A32599191A}">
      <text>
        <r>
          <rPr>
            <b/>
            <sz val="9"/>
            <color indexed="81"/>
            <rFont val="Tahoma"/>
            <family val="2"/>
          </rPr>
          <t>YULIED.PENARANDA:</t>
        </r>
        <r>
          <rPr>
            <sz val="9"/>
            <color indexed="81"/>
            <rFont val="Tahoma"/>
            <family val="2"/>
          </rPr>
          <t xml:space="preserve">
Peso porcentual de acuerdo con la distribución de los indicadores de gestión.</t>
        </r>
      </text>
    </comment>
    <comment ref="H384" authorId="0" shapeId="0" xr:uid="{526BF33F-FCE8-45A5-881D-2ED9A0E49474}">
      <text>
        <r>
          <rPr>
            <b/>
            <sz val="9"/>
            <color indexed="81"/>
            <rFont val="Tahoma"/>
            <family val="2"/>
          </rPr>
          <t>YULIED.PENARANDA:</t>
        </r>
        <r>
          <rPr>
            <sz val="9"/>
            <color indexed="81"/>
            <rFont val="Tahoma"/>
            <family val="2"/>
          </rPr>
          <t xml:space="preserve">
Descripción concreta del avance, máximo de caracteres 200</t>
        </r>
      </text>
    </comment>
    <comment ref="A394" authorId="0" shapeId="0" xr:uid="{00000000-0006-0000-0400-00004E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395" authorId="0" shapeId="0" xr:uid="{00000000-0006-0000-0400-00004F000000}">
      <text>
        <r>
          <rPr>
            <b/>
            <sz val="9"/>
            <color indexed="8"/>
            <rFont val="Tahoma"/>
            <family val="2"/>
          </rPr>
          <t>YULIED.PENARANDA:</t>
        </r>
        <r>
          <rPr>
            <sz val="9"/>
            <color indexed="8"/>
            <rFont val="Tahoma"/>
            <family val="2"/>
          </rPr>
          <t xml:space="preserve">
Vigencia a reportar</t>
        </r>
      </text>
    </comment>
    <comment ref="B395" authorId="0" shapeId="0" xr:uid="{00000000-0006-0000-0400-000050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395" authorId="0" shapeId="0" xr:uid="{00000000-0006-0000-0400-000051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395" authorId="0" shapeId="0" xr:uid="{00000000-0006-0000-0400-000052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395" authorId="0" shapeId="0" xr:uid="{00000000-0006-0000-0400-000053000000}">
      <text>
        <r>
          <rPr>
            <b/>
            <sz val="9"/>
            <color indexed="8"/>
            <rFont val="Tahoma"/>
            <family val="2"/>
          </rPr>
          <t>YULIED.PENARANDA:</t>
        </r>
        <r>
          <rPr>
            <sz val="9"/>
            <color indexed="8"/>
            <rFont val="Tahoma"/>
            <family val="2"/>
          </rPr>
          <t xml:space="preserve">
Descripción concreta del avance, máximo de caracteres 200</t>
        </r>
      </text>
    </comment>
    <comment ref="A410" authorId="0" shapeId="0" xr:uid="{00000000-0006-0000-0400-00005A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11" authorId="0" shapeId="0" xr:uid="{00000000-0006-0000-0400-00005B000000}">
      <text>
        <r>
          <rPr>
            <b/>
            <sz val="9"/>
            <color indexed="8"/>
            <rFont val="Tahoma"/>
            <family val="2"/>
          </rPr>
          <t>YULIED.PENARANDA:</t>
        </r>
        <r>
          <rPr>
            <sz val="9"/>
            <color indexed="8"/>
            <rFont val="Tahoma"/>
            <family val="2"/>
          </rPr>
          <t xml:space="preserve">
Vigencia a reportar</t>
        </r>
      </text>
    </comment>
    <comment ref="B411" authorId="0" shapeId="0" xr:uid="{00000000-0006-0000-0400-00005C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11" authorId="0" shapeId="0" xr:uid="{00000000-0006-0000-0400-00005D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11" authorId="0" shapeId="0" xr:uid="{00000000-0006-0000-0400-00005E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11" authorId="0" shapeId="0" xr:uid="{00000000-0006-0000-0400-00005F000000}">
      <text>
        <r>
          <rPr>
            <b/>
            <sz val="9"/>
            <color indexed="8"/>
            <rFont val="Tahoma"/>
            <family val="2"/>
          </rPr>
          <t>YULIED.PENARANDA:</t>
        </r>
        <r>
          <rPr>
            <sz val="9"/>
            <color indexed="8"/>
            <rFont val="Tahoma"/>
            <family val="2"/>
          </rPr>
          <t xml:space="preserve">
Descripción concreta del avance, máximo de caracteres 200</t>
        </r>
      </text>
    </comment>
    <comment ref="A425" authorId="0" shapeId="0" xr:uid="{00000000-0006-0000-0400-000060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26" authorId="0" shapeId="0" xr:uid="{00000000-0006-0000-0400-000061000000}">
      <text>
        <r>
          <rPr>
            <b/>
            <sz val="9"/>
            <color indexed="8"/>
            <rFont val="Tahoma"/>
            <family val="2"/>
          </rPr>
          <t>YULIED.PENARANDA:</t>
        </r>
        <r>
          <rPr>
            <sz val="9"/>
            <color indexed="8"/>
            <rFont val="Tahoma"/>
            <family val="2"/>
          </rPr>
          <t xml:space="preserve">
Vigencia a reportar</t>
        </r>
      </text>
    </comment>
    <comment ref="B426" authorId="0" shapeId="0" xr:uid="{00000000-0006-0000-0400-000062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26" authorId="0" shapeId="0" xr:uid="{00000000-0006-0000-0400-000063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26" authorId="0" shapeId="0" xr:uid="{00000000-0006-0000-0400-000064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26" authorId="0" shapeId="0" xr:uid="{00000000-0006-0000-0400-000065000000}">
      <text>
        <r>
          <rPr>
            <b/>
            <sz val="9"/>
            <color indexed="8"/>
            <rFont val="Tahoma"/>
            <family val="2"/>
          </rPr>
          <t>YULIED.PENARANDA:</t>
        </r>
        <r>
          <rPr>
            <sz val="9"/>
            <color indexed="8"/>
            <rFont val="Tahoma"/>
            <family val="2"/>
          </rPr>
          <t xml:space="preserve">
Descripción concreta del avance, máximo de caracteres 200</t>
        </r>
      </text>
    </comment>
    <comment ref="A440" authorId="0" shapeId="0" xr:uid="{00000000-0006-0000-0400-000066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41" authorId="0" shapeId="0" xr:uid="{00000000-0006-0000-0400-000067000000}">
      <text>
        <r>
          <rPr>
            <b/>
            <sz val="9"/>
            <color indexed="8"/>
            <rFont val="Tahoma"/>
            <family val="2"/>
          </rPr>
          <t>YULIED.PENARANDA:</t>
        </r>
        <r>
          <rPr>
            <sz val="9"/>
            <color indexed="8"/>
            <rFont val="Tahoma"/>
            <family val="2"/>
          </rPr>
          <t xml:space="preserve">
Vigencia a reportar</t>
        </r>
      </text>
    </comment>
    <comment ref="B441" authorId="0" shapeId="0" xr:uid="{00000000-0006-0000-0400-000068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41" authorId="0" shapeId="0" xr:uid="{00000000-0006-0000-0400-000069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41" authorId="0" shapeId="0" xr:uid="{00000000-0006-0000-0400-00006A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41" authorId="0" shapeId="0" xr:uid="{00000000-0006-0000-0400-00006B000000}">
      <text>
        <r>
          <rPr>
            <b/>
            <sz val="9"/>
            <color indexed="8"/>
            <rFont val="Tahoma"/>
            <family val="2"/>
          </rPr>
          <t>YULIED.PENARANDA:</t>
        </r>
        <r>
          <rPr>
            <sz val="9"/>
            <color indexed="8"/>
            <rFont val="Tahoma"/>
            <family val="2"/>
          </rPr>
          <t xml:space="preserve">
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
            <rFont val="Tahoma"/>
            <family val="2"/>
          </rPr>
          <t>YULIED.PENARANDA:</t>
        </r>
        <r>
          <rPr>
            <sz val="9"/>
            <color indexed="8"/>
            <rFont val="Tahoma"/>
            <family val="2"/>
          </rPr>
          <t xml:space="preserve">
Describir el número y nombre completo del proyecto de inversión. </t>
        </r>
      </text>
    </comment>
    <comment ref="A7" authorId="0" shapeId="0" xr:uid="{00000000-0006-0000-0500-000003000000}">
      <text>
        <r>
          <rPr>
            <b/>
            <sz val="9"/>
            <color indexed="8"/>
            <rFont val="Tahoma"/>
            <family val="2"/>
          </rPr>
          <t>YULIED.PENARANDA:</t>
        </r>
        <r>
          <rPr>
            <sz val="9"/>
            <color indexed="8"/>
            <rFont val="Tahoma"/>
            <family val="2"/>
          </rPr>
          <t xml:space="preserve">
Corresponde a la información en firme de cada vigencia fiscal.</t>
        </r>
      </text>
    </comment>
    <comment ref="A8" authorId="0" shapeId="0" xr:uid="{00000000-0006-0000-0500-000004000000}">
      <text>
        <r>
          <rPr>
            <b/>
            <sz val="9"/>
            <color indexed="8"/>
            <rFont val="Tahoma"/>
            <family val="2"/>
          </rPr>
          <t>YULIED.PENARANDA:</t>
        </r>
        <r>
          <rPr>
            <sz val="9"/>
            <color indexed="8"/>
            <rFont val="Tahoma"/>
            <family val="2"/>
          </rPr>
          <t xml:space="preserve">
Vigencia a reportar</t>
        </r>
      </text>
    </comment>
    <comment ref="C8" authorId="0" shapeId="0" xr:uid="{00000000-0006-0000-0500-000005000000}">
      <text>
        <r>
          <rPr>
            <b/>
            <sz val="9"/>
            <color indexed="8"/>
            <rFont val="Tahoma"/>
            <family val="2"/>
          </rPr>
          <t>YULIED.PENARANDA:</t>
        </r>
        <r>
          <rPr>
            <sz val="9"/>
            <color indexed="8"/>
            <rFont val="Tahoma"/>
            <family val="2"/>
          </rPr>
          <t xml:space="preserve">
Apropiación inicial acorde con la herramienta oficial de la SDH</t>
        </r>
      </text>
    </comment>
    <comment ref="D8" authorId="0" shapeId="0" xr:uid="{00000000-0006-0000-0500-000006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8" authorId="0" shapeId="0" xr:uid="{00000000-0006-0000-0500-000007000000}">
      <text>
        <r>
          <rPr>
            <b/>
            <sz val="9"/>
            <color indexed="8"/>
            <rFont val="Tahoma"/>
            <family val="2"/>
          </rPr>
          <t>YULIED.PENARANDA:</t>
        </r>
        <r>
          <rPr>
            <sz val="9"/>
            <color indexed="8"/>
            <rFont val="Tahoma"/>
            <family val="2"/>
          </rPr>
          <t xml:space="preserve">
Valores contenidos en los Registros Presupuestales de Compromisos</t>
        </r>
      </text>
    </comment>
    <comment ref="F8" authorId="0" shapeId="0" xr:uid="{00000000-0006-0000-0500-000008000000}">
      <text>
        <r>
          <rPr>
            <b/>
            <sz val="9"/>
            <color indexed="8"/>
            <rFont val="Tahoma"/>
            <family val="2"/>
          </rPr>
          <t>YULIED.PENARANDA:</t>
        </r>
        <r>
          <rPr>
            <sz val="9"/>
            <color indexed="8"/>
            <rFont val="Tahoma"/>
            <family val="2"/>
          </rPr>
          <t xml:space="preserve">
Corresponde al pago </t>
        </r>
      </text>
    </comment>
    <comment ref="G8" authorId="0" shapeId="0" xr:uid="{00000000-0006-0000-0500-000009000000}">
      <text>
        <r>
          <rPr>
            <b/>
            <sz val="9"/>
            <color indexed="8"/>
            <rFont val="Tahoma"/>
            <family val="2"/>
          </rPr>
          <t>YULIED.PENARANDA:</t>
        </r>
        <r>
          <rPr>
            <sz val="9"/>
            <color indexed="8"/>
            <rFont val="Tahoma"/>
            <family val="2"/>
          </rPr>
          <t xml:space="preserve">
Extinción de la obligación a cargo de la SDA.</t>
        </r>
      </text>
    </comment>
    <comment ref="A40" authorId="0" shapeId="0" xr:uid="{00000000-0006-0000-0500-00000A000000}">
      <text>
        <r>
          <rPr>
            <b/>
            <sz val="9"/>
            <color indexed="8"/>
            <rFont val="Tahoma"/>
            <family val="2"/>
          </rPr>
          <t>YULIED.PENARANDA:</t>
        </r>
        <r>
          <rPr>
            <sz val="9"/>
            <color indexed="8"/>
            <rFont val="Tahoma"/>
            <family val="2"/>
          </rPr>
          <t xml:space="preserve">
Corresponde a la información en firme de cada vigencia fiscal.</t>
        </r>
      </text>
    </comment>
    <comment ref="A41" authorId="0" shapeId="0" xr:uid="{00000000-0006-0000-0500-00000B000000}">
      <text>
        <r>
          <rPr>
            <b/>
            <sz val="9"/>
            <color indexed="8"/>
            <rFont val="Tahoma"/>
            <family val="2"/>
          </rPr>
          <t>YULIED.PENARANDA:</t>
        </r>
        <r>
          <rPr>
            <sz val="9"/>
            <color indexed="8"/>
            <rFont val="Tahoma"/>
            <family val="2"/>
          </rPr>
          <t xml:space="preserve">
Vigencia a reportar</t>
        </r>
      </text>
    </comment>
    <comment ref="C41" authorId="0" shapeId="0" xr:uid="{00000000-0006-0000-0500-00000C000000}">
      <text>
        <r>
          <rPr>
            <b/>
            <sz val="9"/>
            <color indexed="8"/>
            <rFont val="Tahoma"/>
            <family val="2"/>
          </rPr>
          <t>YULIED.PENARANDA:</t>
        </r>
        <r>
          <rPr>
            <sz val="9"/>
            <color indexed="8"/>
            <rFont val="Tahoma"/>
            <family val="2"/>
          </rPr>
          <t xml:space="preserve">
Apropiación inicial acorde con la herramienta oficial de la SDH</t>
        </r>
      </text>
    </comment>
    <comment ref="D41" authorId="0" shapeId="0" xr:uid="{00000000-0006-0000-0500-00000D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41" authorId="0" shapeId="0" xr:uid="{00000000-0006-0000-0500-00000E000000}">
      <text>
        <r>
          <rPr>
            <b/>
            <sz val="9"/>
            <color indexed="8"/>
            <rFont val="Tahoma"/>
            <family val="2"/>
          </rPr>
          <t>YULIED.PENARANDA:</t>
        </r>
        <r>
          <rPr>
            <sz val="9"/>
            <color indexed="8"/>
            <rFont val="Tahoma"/>
            <family val="2"/>
          </rPr>
          <t xml:space="preserve">
Valores contenidos en los Registros Presupuestales de Compromisos</t>
        </r>
      </text>
    </comment>
    <comment ref="F41" authorId="0" shapeId="0" xr:uid="{00000000-0006-0000-0500-00000F000000}">
      <text>
        <r>
          <rPr>
            <b/>
            <sz val="9"/>
            <color indexed="8"/>
            <rFont val="Tahoma"/>
            <family val="2"/>
          </rPr>
          <t>YULIED.PENARANDA:</t>
        </r>
        <r>
          <rPr>
            <sz val="9"/>
            <color indexed="8"/>
            <rFont val="Tahoma"/>
            <family val="2"/>
          </rPr>
          <t xml:space="preserve">
Corresponde al pago </t>
        </r>
      </text>
    </comment>
    <comment ref="G41" authorId="0" shapeId="0" xr:uid="{00000000-0006-0000-0500-000010000000}">
      <text>
        <r>
          <rPr>
            <b/>
            <sz val="9"/>
            <color indexed="8"/>
            <rFont val="Tahoma"/>
            <family val="2"/>
          </rPr>
          <t>YULIED.PENARANDA:</t>
        </r>
        <r>
          <rPr>
            <sz val="9"/>
            <color indexed="8"/>
            <rFont val="Tahoma"/>
            <family val="2"/>
          </rPr>
          <t xml:space="preserve">
Extinción de la obligación a cargo de la SDA.</t>
        </r>
      </text>
    </comment>
    <comment ref="A62" authorId="0" shapeId="0" xr:uid="{00000000-0006-0000-0500-000011000000}">
      <text>
        <r>
          <rPr>
            <b/>
            <sz val="9"/>
            <color indexed="8"/>
            <rFont val="Tahoma"/>
            <family val="2"/>
          </rPr>
          <t>YULIED.PENARANDA:</t>
        </r>
        <r>
          <rPr>
            <sz val="9"/>
            <color indexed="8"/>
            <rFont val="Tahoma"/>
            <family val="2"/>
          </rPr>
          <t xml:space="preserve">
Corresponde a la información en firme de cada vigencia fiscal.</t>
        </r>
      </text>
    </comment>
    <comment ref="A63" authorId="0" shapeId="0" xr:uid="{00000000-0006-0000-0500-000012000000}">
      <text>
        <r>
          <rPr>
            <b/>
            <sz val="9"/>
            <color indexed="8"/>
            <rFont val="Tahoma"/>
            <family val="2"/>
          </rPr>
          <t>YULIED.PENARANDA:</t>
        </r>
        <r>
          <rPr>
            <sz val="9"/>
            <color indexed="8"/>
            <rFont val="Tahoma"/>
            <family val="2"/>
          </rPr>
          <t xml:space="preserve">
Vigencia a reportar</t>
        </r>
      </text>
    </comment>
    <comment ref="C63" authorId="0" shapeId="0" xr:uid="{00000000-0006-0000-0500-000013000000}">
      <text>
        <r>
          <rPr>
            <b/>
            <sz val="9"/>
            <color indexed="8"/>
            <rFont val="Tahoma"/>
            <family val="2"/>
          </rPr>
          <t>YULIED.PENARANDA:</t>
        </r>
        <r>
          <rPr>
            <sz val="9"/>
            <color indexed="8"/>
            <rFont val="Tahoma"/>
            <family val="2"/>
          </rPr>
          <t xml:space="preserve">
Apropiación inicial acorde con la herramienta oficial de la SDH</t>
        </r>
      </text>
    </comment>
    <comment ref="D63" authorId="0" shapeId="0" xr:uid="{00000000-0006-0000-0500-000014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63" authorId="0" shapeId="0" xr:uid="{00000000-0006-0000-0500-000015000000}">
      <text>
        <r>
          <rPr>
            <b/>
            <sz val="9"/>
            <color indexed="8"/>
            <rFont val="Tahoma"/>
            <family val="2"/>
          </rPr>
          <t>YULIED.PENARANDA:</t>
        </r>
        <r>
          <rPr>
            <sz val="9"/>
            <color indexed="8"/>
            <rFont val="Tahoma"/>
            <family val="2"/>
          </rPr>
          <t xml:space="preserve">
Valores contenidos en los Registros Presupuestales de Compromisos</t>
        </r>
      </text>
    </comment>
    <comment ref="F63" authorId="0" shapeId="0" xr:uid="{00000000-0006-0000-0500-000016000000}">
      <text>
        <r>
          <rPr>
            <b/>
            <sz val="9"/>
            <color indexed="8"/>
            <rFont val="Tahoma"/>
            <family val="2"/>
          </rPr>
          <t>YULIED.PENARANDA:</t>
        </r>
        <r>
          <rPr>
            <sz val="9"/>
            <color indexed="8"/>
            <rFont val="Tahoma"/>
            <family val="2"/>
          </rPr>
          <t xml:space="preserve">
Corresponde al pago </t>
        </r>
      </text>
    </comment>
    <comment ref="G63" authorId="0" shapeId="0" xr:uid="{00000000-0006-0000-0500-000017000000}">
      <text>
        <r>
          <rPr>
            <b/>
            <sz val="9"/>
            <color indexed="8"/>
            <rFont val="Tahoma"/>
            <family val="2"/>
          </rPr>
          <t>YULIED.PENARANDA:</t>
        </r>
        <r>
          <rPr>
            <sz val="9"/>
            <color indexed="8"/>
            <rFont val="Tahoma"/>
            <family val="2"/>
          </rPr>
          <t xml:space="preserve">
Extinción de la obligación a cargo de la SDA.</t>
        </r>
      </text>
    </comment>
    <comment ref="A77" authorId="0" shapeId="0" xr:uid="{00000000-0006-0000-0500-000018000000}">
      <text>
        <r>
          <rPr>
            <b/>
            <sz val="9"/>
            <color indexed="8"/>
            <rFont val="Tahoma"/>
            <family val="2"/>
          </rPr>
          <t>YULIED.PENARANDA:</t>
        </r>
        <r>
          <rPr>
            <sz val="9"/>
            <color indexed="8"/>
            <rFont val="Tahoma"/>
            <family val="2"/>
          </rPr>
          <t xml:space="preserve">
Corresponde a la información en firme de cada vigencia fiscal.</t>
        </r>
      </text>
    </comment>
    <comment ref="A78" authorId="0" shapeId="0" xr:uid="{00000000-0006-0000-0500-000019000000}">
      <text>
        <r>
          <rPr>
            <b/>
            <sz val="9"/>
            <color indexed="8"/>
            <rFont val="Tahoma"/>
            <family val="2"/>
          </rPr>
          <t>YULIED.PENARANDA:</t>
        </r>
        <r>
          <rPr>
            <sz val="9"/>
            <color indexed="8"/>
            <rFont val="Tahoma"/>
            <family val="2"/>
          </rPr>
          <t xml:space="preserve">
Vigencia a reportar</t>
        </r>
      </text>
    </comment>
    <comment ref="C78" authorId="0" shapeId="0" xr:uid="{00000000-0006-0000-0500-00001A000000}">
      <text>
        <r>
          <rPr>
            <b/>
            <sz val="9"/>
            <color indexed="8"/>
            <rFont val="Tahoma"/>
            <family val="2"/>
          </rPr>
          <t>YULIED.PENARANDA:</t>
        </r>
        <r>
          <rPr>
            <sz val="9"/>
            <color indexed="8"/>
            <rFont val="Tahoma"/>
            <family val="2"/>
          </rPr>
          <t xml:space="preserve">
Apropiación inicial acorde con la herramienta oficial de la SDH</t>
        </r>
      </text>
    </comment>
    <comment ref="D78" authorId="0" shapeId="0" xr:uid="{00000000-0006-0000-0500-00001B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78" authorId="0" shapeId="0" xr:uid="{00000000-0006-0000-0500-00001C000000}">
      <text>
        <r>
          <rPr>
            <b/>
            <sz val="9"/>
            <color indexed="8"/>
            <rFont val="Tahoma"/>
            <family val="2"/>
          </rPr>
          <t>YULIED.PENARANDA:</t>
        </r>
        <r>
          <rPr>
            <sz val="9"/>
            <color indexed="8"/>
            <rFont val="Tahoma"/>
            <family val="2"/>
          </rPr>
          <t xml:space="preserve">
Valores contenidos en los Registros Presupuestales de Compromisos</t>
        </r>
      </text>
    </comment>
    <comment ref="F78" authorId="0" shapeId="0" xr:uid="{00000000-0006-0000-0500-00001D000000}">
      <text>
        <r>
          <rPr>
            <b/>
            <sz val="9"/>
            <color indexed="8"/>
            <rFont val="Tahoma"/>
            <family val="2"/>
          </rPr>
          <t>YULIED.PENARANDA:</t>
        </r>
        <r>
          <rPr>
            <sz val="9"/>
            <color indexed="8"/>
            <rFont val="Tahoma"/>
            <family val="2"/>
          </rPr>
          <t xml:space="preserve">
Corresponde al pago </t>
        </r>
      </text>
    </comment>
    <comment ref="G78" authorId="0" shapeId="0" xr:uid="{00000000-0006-0000-0500-00001E000000}">
      <text>
        <r>
          <rPr>
            <b/>
            <sz val="9"/>
            <color indexed="8"/>
            <rFont val="Tahoma"/>
            <family val="2"/>
          </rPr>
          <t>YULIED.PENARANDA:</t>
        </r>
        <r>
          <rPr>
            <sz val="9"/>
            <color indexed="8"/>
            <rFont val="Tahoma"/>
            <family val="2"/>
          </rPr>
          <t xml:space="preserve">
Extinción de la obligación a cargo de la SDA.</t>
        </r>
      </text>
    </comment>
    <comment ref="A92" authorId="0" shapeId="0" xr:uid="{00000000-0006-0000-0500-00001F000000}">
      <text>
        <r>
          <rPr>
            <b/>
            <sz val="9"/>
            <color indexed="8"/>
            <rFont val="Tahoma"/>
            <family val="2"/>
          </rPr>
          <t>YULIED.PENARANDA:</t>
        </r>
        <r>
          <rPr>
            <sz val="9"/>
            <color indexed="8"/>
            <rFont val="Tahoma"/>
            <family val="2"/>
          </rPr>
          <t xml:space="preserve">
Corresponde a la información en firme de cada vigencia fiscal.</t>
        </r>
      </text>
    </comment>
    <comment ref="A93" authorId="0" shapeId="0" xr:uid="{00000000-0006-0000-0500-000020000000}">
      <text>
        <r>
          <rPr>
            <b/>
            <sz val="9"/>
            <color indexed="8"/>
            <rFont val="Tahoma"/>
            <family val="2"/>
          </rPr>
          <t>YULIED.PENARANDA:</t>
        </r>
        <r>
          <rPr>
            <sz val="9"/>
            <color indexed="8"/>
            <rFont val="Tahoma"/>
            <family val="2"/>
          </rPr>
          <t xml:space="preserve">
Vigencia a reportar</t>
        </r>
      </text>
    </comment>
    <comment ref="C93" authorId="0" shapeId="0" xr:uid="{00000000-0006-0000-0500-000021000000}">
      <text>
        <r>
          <rPr>
            <b/>
            <sz val="9"/>
            <color indexed="8"/>
            <rFont val="Tahoma"/>
            <family val="2"/>
          </rPr>
          <t>YULIED.PENARANDA:</t>
        </r>
        <r>
          <rPr>
            <sz val="9"/>
            <color indexed="8"/>
            <rFont val="Tahoma"/>
            <family val="2"/>
          </rPr>
          <t xml:space="preserve">
Apropiación inicial acorde con la herramienta oficial de la SDH</t>
        </r>
      </text>
    </comment>
    <comment ref="D93" authorId="0" shapeId="0" xr:uid="{00000000-0006-0000-0500-000022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93" authorId="0" shapeId="0" xr:uid="{00000000-0006-0000-0500-000023000000}">
      <text>
        <r>
          <rPr>
            <b/>
            <sz val="9"/>
            <color indexed="8"/>
            <rFont val="Tahoma"/>
            <family val="2"/>
          </rPr>
          <t>YULIED.PENARANDA:</t>
        </r>
        <r>
          <rPr>
            <sz val="9"/>
            <color indexed="8"/>
            <rFont val="Tahoma"/>
            <family val="2"/>
          </rPr>
          <t xml:space="preserve">
Valores contenidos en los Registros Presupuestales de Compromisos</t>
        </r>
      </text>
    </comment>
    <comment ref="F93" authorId="0" shapeId="0" xr:uid="{00000000-0006-0000-0500-000024000000}">
      <text>
        <r>
          <rPr>
            <b/>
            <sz val="9"/>
            <color indexed="8"/>
            <rFont val="Tahoma"/>
            <family val="2"/>
          </rPr>
          <t>YULIED.PENARANDA:</t>
        </r>
        <r>
          <rPr>
            <sz val="9"/>
            <color indexed="8"/>
            <rFont val="Tahoma"/>
            <family val="2"/>
          </rPr>
          <t xml:space="preserve">
Corresponde al pago </t>
        </r>
      </text>
    </comment>
    <comment ref="G93" authorId="0" shapeId="0" xr:uid="{00000000-0006-0000-0500-000025000000}">
      <text>
        <r>
          <rPr>
            <b/>
            <sz val="9"/>
            <color indexed="8"/>
            <rFont val="Tahoma"/>
            <family val="2"/>
          </rPr>
          <t>YULIED.PENARANDA:</t>
        </r>
        <r>
          <rPr>
            <sz val="9"/>
            <color indexed="8"/>
            <rFont val="Tahoma"/>
            <family val="2"/>
          </rPr>
          <t xml:space="preserve">
Extinción de la obligación a cargo de la SDA.</t>
        </r>
      </text>
    </comment>
    <comment ref="A107" authorId="0" shapeId="0" xr:uid="{00000000-0006-0000-0500-000026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108" authorId="0" shapeId="0" xr:uid="{00000000-0006-0000-0500-000027000000}">
      <text>
        <r>
          <rPr>
            <b/>
            <sz val="9"/>
            <color indexed="8"/>
            <rFont val="Tahoma"/>
            <family val="2"/>
          </rPr>
          <t>YULIED.PENARANDA:</t>
        </r>
        <r>
          <rPr>
            <sz val="9"/>
            <color indexed="8"/>
            <rFont val="Tahoma"/>
            <family val="2"/>
          </rPr>
          <t xml:space="preserve">
Vigencia a reportar</t>
        </r>
      </text>
    </comment>
    <comment ref="B108" authorId="0" shapeId="0" xr:uid="{00000000-0006-0000-0500-00002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08" authorId="0" shapeId="0" xr:uid="{00000000-0006-0000-0500-00002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08" authorId="0" shapeId="0" xr:uid="{00000000-0006-0000-0500-00002B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08" authorId="0" shapeId="0" xr:uid="{00000000-0006-0000-0500-00002E000000}">
      <text>
        <r>
          <rPr>
            <b/>
            <sz val="9"/>
            <color indexed="8"/>
            <rFont val="Tahoma"/>
            <family val="2"/>
          </rPr>
          <t>YULIED.PENARANDA:</t>
        </r>
        <r>
          <rPr>
            <sz val="9"/>
            <color indexed="8"/>
            <rFont val="Tahoma"/>
            <family val="2"/>
          </rPr>
          <t xml:space="preserve">
Descripción concreta del avance, máximo de caracteres 200</t>
        </r>
      </text>
    </comment>
    <comment ref="A117" authorId="0" shapeId="0" xr:uid="{00000000-0006-0000-0500-00002F000000}">
      <text>
        <r>
          <rPr>
            <b/>
            <sz val="9"/>
            <color indexed="8"/>
            <rFont val="Tahoma"/>
            <family val="2"/>
          </rPr>
          <t>YULIED.PENARANDA:</t>
        </r>
        <r>
          <rPr>
            <sz val="9"/>
            <color indexed="8"/>
            <rFont val="Tahoma"/>
            <family val="2"/>
          </rPr>
          <t xml:space="preserve">
Vigencia a reportar</t>
        </r>
      </text>
    </comment>
    <comment ref="B117" authorId="0" shapeId="0" xr:uid="{00000000-0006-0000-0500-000030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17" authorId="0" shapeId="0" xr:uid="{00000000-0006-0000-0500-000031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17" authorId="0" shapeId="0" xr:uid="{00000000-0006-0000-0500-000033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17" authorId="0" shapeId="0" xr:uid="{00000000-0006-0000-0500-000036000000}">
      <text>
        <r>
          <rPr>
            <b/>
            <sz val="9"/>
            <color indexed="8"/>
            <rFont val="Tahoma"/>
            <family val="2"/>
          </rPr>
          <t>YULIED.PENARANDA:</t>
        </r>
        <r>
          <rPr>
            <sz val="9"/>
            <color indexed="8"/>
            <rFont val="Tahoma"/>
            <family val="2"/>
          </rPr>
          <t xml:space="preserve">
Descripción concreta del avance, máximo de caracteres 200</t>
        </r>
      </text>
    </comment>
    <comment ref="A126" authorId="0" shapeId="0" xr:uid="{00000000-0006-0000-0500-000037000000}">
      <text>
        <r>
          <rPr>
            <b/>
            <sz val="9"/>
            <color indexed="8"/>
            <rFont val="Tahoma"/>
            <family val="2"/>
          </rPr>
          <t>YULIED.PENARANDA:</t>
        </r>
        <r>
          <rPr>
            <sz val="9"/>
            <color indexed="8"/>
            <rFont val="Tahoma"/>
            <family val="2"/>
          </rPr>
          <t xml:space="preserve">
Vigencia a reportar</t>
        </r>
      </text>
    </comment>
    <comment ref="B126" authorId="0" shapeId="0" xr:uid="{00000000-0006-0000-0500-00003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26" authorId="0" shapeId="0" xr:uid="{00000000-0006-0000-0500-00003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26" authorId="0" shapeId="0" xr:uid="{00000000-0006-0000-0500-00003B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26" authorId="0" shapeId="0" xr:uid="{00000000-0006-0000-0500-00003E000000}">
      <text>
        <r>
          <rPr>
            <b/>
            <sz val="9"/>
            <color indexed="8"/>
            <rFont val="Tahoma"/>
            <family val="2"/>
          </rPr>
          <t>YULIED.PENARANDA:</t>
        </r>
        <r>
          <rPr>
            <sz val="9"/>
            <color indexed="8"/>
            <rFont val="Tahoma"/>
            <family val="2"/>
          </rPr>
          <t xml:space="preserve">
Descripción concreta del avance, máximo de caracteres 200</t>
        </r>
      </text>
    </comment>
    <comment ref="A135" authorId="0" shapeId="0" xr:uid="{00000000-0006-0000-0500-00003F000000}">
      <text>
        <r>
          <rPr>
            <b/>
            <sz val="9"/>
            <color indexed="8"/>
            <rFont val="Tahoma"/>
            <family val="2"/>
          </rPr>
          <t>YULIED.PENARANDA:</t>
        </r>
        <r>
          <rPr>
            <sz val="9"/>
            <color indexed="8"/>
            <rFont val="Tahoma"/>
            <family val="2"/>
          </rPr>
          <t xml:space="preserve">
Vigencia a reportar</t>
        </r>
      </text>
    </comment>
    <comment ref="B135" authorId="0" shapeId="0" xr:uid="{00000000-0006-0000-0500-000040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35" authorId="0" shapeId="0" xr:uid="{00000000-0006-0000-0500-000041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35" authorId="0" shapeId="0" xr:uid="{00000000-0006-0000-0500-000043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35" authorId="0" shapeId="0" xr:uid="{00000000-0006-0000-0500-000046000000}">
      <text>
        <r>
          <rPr>
            <b/>
            <sz val="9"/>
            <color indexed="8"/>
            <rFont val="Tahoma"/>
            <family val="2"/>
          </rPr>
          <t>YULIED.PENARANDA:</t>
        </r>
        <r>
          <rPr>
            <sz val="9"/>
            <color indexed="8"/>
            <rFont val="Tahoma"/>
            <family val="2"/>
          </rPr>
          <t xml:space="preserve">
Descripción concreta del avance, máximo de caracteres 200</t>
        </r>
      </text>
    </comment>
    <comment ref="A144" authorId="0" shapeId="0" xr:uid="{00000000-0006-0000-0500-000047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145" authorId="0" shapeId="0" xr:uid="{00000000-0006-0000-0500-000048000000}">
      <text>
        <r>
          <rPr>
            <b/>
            <sz val="9"/>
            <color indexed="8"/>
            <rFont val="Tahoma"/>
            <family val="2"/>
          </rPr>
          <t>YULIED.PENARANDA:</t>
        </r>
        <r>
          <rPr>
            <sz val="9"/>
            <color indexed="8"/>
            <rFont val="Tahoma"/>
            <family val="2"/>
          </rPr>
          <t xml:space="preserve">
Vigencia a reportar</t>
        </r>
      </text>
    </comment>
    <comment ref="B145" authorId="0" shapeId="0" xr:uid="{00000000-0006-0000-0500-000049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45" authorId="0" shapeId="0" xr:uid="{00000000-0006-0000-0500-00004A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45" authorId="0" shapeId="0" xr:uid="{00000000-0006-0000-0500-00004C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45" authorId="0" shapeId="0" xr:uid="{00000000-0006-0000-0500-00004F000000}">
      <text>
        <r>
          <rPr>
            <b/>
            <sz val="9"/>
            <color indexed="8"/>
            <rFont val="Tahoma"/>
            <family val="2"/>
          </rPr>
          <t>YULIED.PENARANDA:</t>
        </r>
        <r>
          <rPr>
            <sz val="9"/>
            <color indexed="8"/>
            <rFont val="Tahoma"/>
            <family val="2"/>
          </rPr>
          <t xml:space="preserve">
Descripción concreta del avance, máximo de caracteres 200</t>
        </r>
      </text>
    </comment>
    <comment ref="A160" authorId="0" shapeId="0" xr:uid="{00000000-0006-0000-0500-000050000000}">
      <text>
        <r>
          <rPr>
            <b/>
            <sz val="9"/>
            <color indexed="8"/>
            <rFont val="Tahoma"/>
            <family val="2"/>
          </rPr>
          <t>YULIED.PENARANDA:</t>
        </r>
        <r>
          <rPr>
            <sz val="9"/>
            <color indexed="8"/>
            <rFont val="Tahoma"/>
            <family val="2"/>
          </rPr>
          <t xml:space="preserve">
Vigencia a reportar</t>
        </r>
      </text>
    </comment>
    <comment ref="B160" authorId="0" shapeId="0" xr:uid="{00000000-0006-0000-0500-000051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60" authorId="0" shapeId="0" xr:uid="{00000000-0006-0000-0500-000052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60" authorId="0" shapeId="0" xr:uid="{00000000-0006-0000-0500-000054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60" authorId="0" shapeId="0" xr:uid="{00000000-0006-0000-0500-000057000000}">
      <text>
        <r>
          <rPr>
            <b/>
            <sz val="9"/>
            <color indexed="8"/>
            <rFont val="Tahoma"/>
            <family val="2"/>
          </rPr>
          <t>YULIED.PENARANDA:</t>
        </r>
        <r>
          <rPr>
            <sz val="9"/>
            <color indexed="8"/>
            <rFont val="Tahoma"/>
            <family val="2"/>
          </rPr>
          <t xml:space="preserve">
Descripción concreta del avance, máximo de caracteres 200</t>
        </r>
      </text>
    </comment>
    <comment ref="A175" authorId="0" shapeId="0" xr:uid="{00000000-0006-0000-0500-000058000000}">
      <text>
        <r>
          <rPr>
            <b/>
            <sz val="9"/>
            <color indexed="8"/>
            <rFont val="Tahoma"/>
            <family val="2"/>
          </rPr>
          <t>YULIED.PENARANDA:</t>
        </r>
        <r>
          <rPr>
            <sz val="9"/>
            <color indexed="8"/>
            <rFont val="Tahoma"/>
            <family val="2"/>
          </rPr>
          <t xml:space="preserve">
Vigencia a reportar</t>
        </r>
      </text>
    </comment>
    <comment ref="B175" authorId="0" shapeId="0" xr:uid="{00000000-0006-0000-0500-000059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75" authorId="0" shapeId="0" xr:uid="{00000000-0006-0000-0500-00005A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75" authorId="0" shapeId="0" xr:uid="{00000000-0006-0000-0500-00005C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75" authorId="0" shapeId="0" xr:uid="{00000000-0006-0000-0500-00005F000000}">
      <text>
        <r>
          <rPr>
            <b/>
            <sz val="9"/>
            <color indexed="8"/>
            <rFont val="Tahoma"/>
            <family val="2"/>
          </rPr>
          <t>YULIED.PENARANDA:</t>
        </r>
        <r>
          <rPr>
            <sz val="9"/>
            <color indexed="8"/>
            <rFont val="Tahoma"/>
            <family val="2"/>
          </rPr>
          <t xml:space="preserve">
Descripción concreta del avance, máximo de caracteres 200</t>
        </r>
      </text>
    </comment>
    <comment ref="A190" authorId="0" shapeId="0" xr:uid="{00000000-0006-0000-0500-000060000000}">
      <text>
        <r>
          <rPr>
            <b/>
            <sz val="9"/>
            <color indexed="8"/>
            <rFont val="Tahoma"/>
            <family val="2"/>
          </rPr>
          <t>YULIED.PENARANDA:</t>
        </r>
        <r>
          <rPr>
            <sz val="9"/>
            <color indexed="8"/>
            <rFont val="Tahoma"/>
            <family val="2"/>
          </rPr>
          <t xml:space="preserve">
Vigencia a reportar</t>
        </r>
      </text>
    </comment>
    <comment ref="B190" authorId="0" shapeId="0" xr:uid="{00000000-0006-0000-0500-000061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90" authorId="0" shapeId="0" xr:uid="{00000000-0006-0000-0500-000062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90" authorId="0" shapeId="0" xr:uid="{00000000-0006-0000-0500-000064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90" authorId="0" shapeId="0" xr:uid="{00000000-0006-0000-0500-000067000000}">
      <text>
        <r>
          <rPr>
            <b/>
            <sz val="9"/>
            <color indexed="8"/>
            <rFont val="Tahoma"/>
            <family val="2"/>
          </rPr>
          <t>YULIED.PENARANDA:</t>
        </r>
        <r>
          <rPr>
            <sz val="9"/>
            <color indexed="8"/>
            <rFont val="Tahoma"/>
            <family val="2"/>
          </rPr>
          <t xml:space="preserve">
Descripción concreta del avance, máximo de caracteres 200</t>
        </r>
      </text>
    </comment>
    <comment ref="A208" authorId="0" shapeId="0" xr:uid="{00000000-0006-0000-0500-000068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209" authorId="0" shapeId="0" xr:uid="{00000000-0006-0000-0500-000069000000}">
      <text>
        <r>
          <rPr>
            <b/>
            <sz val="9"/>
            <color indexed="8"/>
            <rFont val="Tahoma"/>
            <family val="2"/>
          </rPr>
          <t>YULIED.PENARANDA:</t>
        </r>
        <r>
          <rPr>
            <sz val="9"/>
            <color indexed="8"/>
            <rFont val="Tahoma"/>
            <family val="2"/>
          </rPr>
          <t xml:space="preserve">
Vigencia a reportar</t>
        </r>
      </text>
    </comment>
    <comment ref="B209" authorId="0" shapeId="0" xr:uid="{00000000-0006-0000-0500-00006A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09" authorId="0" shapeId="0" xr:uid="{00000000-0006-0000-0500-00006B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209" authorId="0" shapeId="0" xr:uid="{00000000-0006-0000-0500-00006D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209" authorId="0" shapeId="0" xr:uid="{00000000-0006-0000-0500-000070000000}">
      <text>
        <r>
          <rPr>
            <b/>
            <sz val="9"/>
            <color indexed="8"/>
            <rFont val="Tahoma"/>
            <family val="2"/>
          </rPr>
          <t>YULIED.PENARANDA:</t>
        </r>
        <r>
          <rPr>
            <sz val="9"/>
            <color indexed="8"/>
            <rFont val="Tahoma"/>
            <family val="2"/>
          </rPr>
          <t xml:space="preserve">
Descripción concreta del avance, máximo de caracteres 200</t>
        </r>
      </text>
    </comment>
    <comment ref="A223" authorId="0" shapeId="0" xr:uid="{00000000-0006-0000-0500-000071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224" authorId="0" shapeId="0" xr:uid="{00000000-0006-0000-0500-000072000000}">
      <text>
        <r>
          <rPr>
            <b/>
            <sz val="9"/>
            <color indexed="8"/>
            <rFont val="Tahoma"/>
            <family val="2"/>
          </rPr>
          <t>YULIED.PENARANDA:</t>
        </r>
        <r>
          <rPr>
            <sz val="9"/>
            <color indexed="8"/>
            <rFont val="Tahoma"/>
            <family val="2"/>
          </rPr>
          <t xml:space="preserve">
Vigencia a reportar</t>
        </r>
      </text>
    </comment>
    <comment ref="B224" authorId="0" shapeId="0" xr:uid="{00000000-0006-0000-0500-000073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24" authorId="0" shapeId="0" xr:uid="{00000000-0006-0000-0500-000074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224" authorId="0" shapeId="0" xr:uid="{00000000-0006-0000-0500-000076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224" authorId="0" shapeId="0" xr:uid="{00000000-0006-0000-0500-000079000000}">
      <text>
        <r>
          <rPr>
            <b/>
            <sz val="9"/>
            <color indexed="8"/>
            <rFont val="Tahoma"/>
            <family val="2"/>
          </rPr>
          <t>YULIED.PENARANDA:</t>
        </r>
        <r>
          <rPr>
            <sz val="9"/>
            <color indexed="8"/>
            <rFont val="Tahoma"/>
            <family val="2"/>
          </rPr>
          <t xml:space="preserve">
Descripción concreta del avance, máximo de caracteres 200</t>
        </r>
      </text>
    </comment>
    <comment ref="A238" authorId="0" shapeId="0" xr:uid="{00000000-0006-0000-0500-00007A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239" authorId="0" shapeId="0" xr:uid="{00000000-0006-0000-0500-00007B000000}">
      <text>
        <r>
          <rPr>
            <b/>
            <sz val="9"/>
            <color indexed="8"/>
            <rFont val="Tahoma"/>
            <family val="2"/>
          </rPr>
          <t>YULIED.PENARANDA:</t>
        </r>
        <r>
          <rPr>
            <sz val="9"/>
            <color indexed="8"/>
            <rFont val="Tahoma"/>
            <family val="2"/>
          </rPr>
          <t xml:space="preserve">
Vigencia a reportar</t>
        </r>
      </text>
    </comment>
    <comment ref="B239" authorId="0" shapeId="0" xr:uid="{00000000-0006-0000-0500-00007C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39" authorId="0" shapeId="0" xr:uid="{00000000-0006-0000-0500-00007D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239" authorId="0" shapeId="0" xr:uid="{00000000-0006-0000-0500-00007F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239" authorId="0" shapeId="0" xr:uid="{00000000-0006-0000-0500-000082000000}">
      <text>
        <r>
          <rPr>
            <b/>
            <sz val="9"/>
            <color indexed="8"/>
            <rFont val="Tahoma"/>
            <family val="2"/>
          </rPr>
          <t>YULIED.PENARANDA:</t>
        </r>
        <r>
          <rPr>
            <sz val="9"/>
            <color indexed="8"/>
            <rFont val="Tahoma"/>
            <family val="2"/>
          </rPr>
          <t xml:space="preserve">
Descripción concreta del avance, máximo de caracteres 200</t>
        </r>
      </text>
    </comment>
    <comment ref="A253" authorId="0" shapeId="0" xr:uid="{00000000-0006-0000-0500-000083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t>
        </r>
        <r>
          <rPr>
            <sz val="9"/>
            <color indexed="8"/>
            <rFont val="Tahoma"/>
            <family val="2"/>
          </rPr>
          <t xml:space="preserve">
NOTA: Desagregar cuadro cuantas veces tenga productos y/o indicadores asociados</t>
        </r>
      </text>
    </comment>
    <comment ref="A254" authorId="0" shapeId="0" xr:uid="{00000000-0006-0000-0500-000084000000}">
      <text>
        <r>
          <rPr>
            <b/>
            <sz val="9"/>
            <color indexed="8"/>
            <rFont val="Tahoma"/>
            <family val="2"/>
          </rPr>
          <t>YULIED.PENARANDA:</t>
        </r>
        <r>
          <rPr>
            <sz val="9"/>
            <color indexed="8"/>
            <rFont val="Tahoma"/>
            <family val="2"/>
          </rPr>
          <t xml:space="preserve">
Vigencia a reportar</t>
        </r>
      </text>
    </comment>
    <comment ref="B254" authorId="0" shapeId="0" xr:uid="{00000000-0006-0000-0500-000085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54" authorId="0" shapeId="0" xr:uid="{00000000-0006-0000-0500-000086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254" authorId="0" shapeId="0" xr:uid="{00000000-0006-0000-0500-000088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254" authorId="0" shapeId="0" xr:uid="{00000000-0006-0000-0500-00008B000000}">
      <text>
        <r>
          <rPr>
            <b/>
            <sz val="9"/>
            <color indexed="8"/>
            <rFont val="Tahoma"/>
            <family val="2"/>
          </rPr>
          <t>YULIED.PENARANDA:</t>
        </r>
        <r>
          <rPr>
            <sz val="9"/>
            <color indexed="8"/>
            <rFont val="Tahoma"/>
            <family val="2"/>
          </rPr>
          <t xml:space="preserve">
Descripción concreta del avance, máximo de caracteres 200</t>
        </r>
      </text>
    </comment>
    <comment ref="A269" authorId="0" shapeId="0" xr:uid="{00000000-0006-0000-0500-00008C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270" authorId="0" shapeId="0" xr:uid="{00000000-0006-0000-0500-00008D000000}">
      <text>
        <r>
          <rPr>
            <b/>
            <sz val="9"/>
            <color indexed="8"/>
            <rFont val="Tahoma"/>
            <family val="2"/>
          </rPr>
          <t>YULIED.PENARANDA:</t>
        </r>
        <r>
          <rPr>
            <sz val="9"/>
            <color indexed="8"/>
            <rFont val="Tahoma"/>
            <family val="2"/>
          </rPr>
          <t xml:space="preserve">
Vigencia a reportar</t>
        </r>
      </text>
    </comment>
    <comment ref="B270" authorId="0" shapeId="0" xr:uid="{00000000-0006-0000-0500-00008E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70" authorId="0" shapeId="0" xr:uid="{00000000-0006-0000-0500-00008F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70" authorId="0" shapeId="0" xr:uid="{00000000-0006-0000-0500-000091000000}">
      <text>
        <r>
          <rPr>
            <b/>
            <sz val="9"/>
            <color indexed="8"/>
            <rFont val="Tahoma"/>
            <family val="2"/>
          </rPr>
          <t>YULIED.PENARANDA:</t>
        </r>
        <r>
          <rPr>
            <sz val="9"/>
            <color indexed="8"/>
            <rFont val="Tahoma"/>
            <family val="2"/>
          </rPr>
          <t xml:space="preserve">
Descripción concreta del avance, máximo de caracteres 200</t>
        </r>
      </text>
    </comment>
    <comment ref="A279" authorId="0" shapeId="0" xr:uid="{00000000-0006-0000-0500-000092000000}">
      <text>
        <r>
          <rPr>
            <b/>
            <sz val="9"/>
            <color indexed="8"/>
            <rFont val="Tahoma"/>
            <family val="2"/>
          </rPr>
          <t>YULIED.PENARANDA:</t>
        </r>
        <r>
          <rPr>
            <sz val="9"/>
            <color indexed="8"/>
            <rFont val="Tahoma"/>
            <family val="2"/>
          </rPr>
          <t xml:space="preserve">
Vigencia a reportar</t>
        </r>
      </text>
    </comment>
    <comment ref="B279" authorId="0" shapeId="0" xr:uid="{00000000-0006-0000-0500-000093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79" authorId="0" shapeId="0" xr:uid="{00000000-0006-0000-0500-000094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79" authorId="0" shapeId="0" xr:uid="{00000000-0006-0000-0500-000096000000}">
      <text>
        <r>
          <rPr>
            <b/>
            <sz val="9"/>
            <color indexed="8"/>
            <rFont val="Tahoma"/>
            <family val="2"/>
          </rPr>
          <t>YULIED.PENARANDA:</t>
        </r>
        <r>
          <rPr>
            <sz val="9"/>
            <color indexed="8"/>
            <rFont val="Tahoma"/>
            <family val="2"/>
          </rPr>
          <t xml:space="preserve">
Descripción concreta del avance, máximo de caracteres 200</t>
        </r>
      </text>
    </comment>
    <comment ref="A288" authorId="0" shapeId="0" xr:uid="{00000000-0006-0000-0500-000097000000}">
      <text>
        <r>
          <rPr>
            <b/>
            <sz val="9"/>
            <color indexed="8"/>
            <rFont val="Tahoma"/>
            <family val="2"/>
          </rPr>
          <t>YULIED.PENARANDA:</t>
        </r>
        <r>
          <rPr>
            <sz val="9"/>
            <color indexed="8"/>
            <rFont val="Tahoma"/>
            <family val="2"/>
          </rPr>
          <t xml:space="preserve">
Vigencia a reportar</t>
        </r>
      </text>
    </comment>
    <comment ref="B288" authorId="0" shapeId="0" xr:uid="{00000000-0006-0000-0500-00009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88" authorId="0" shapeId="0" xr:uid="{00000000-0006-0000-0500-00009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88" authorId="0" shapeId="0" xr:uid="{00000000-0006-0000-0500-00009B000000}">
      <text>
        <r>
          <rPr>
            <b/>
            <sz val="9"/>
            <color indexed="8"/>
            <rFont val="Tahoma"/>
            <family val="2"/>
          </rPr>
          <t>YULIED.PENARANDA:</t>
        </r>
        <r>
          <rPr>
            <sz val="9"/>
            <color indexed="8"/>
            <rFont val="Tahoma"/>
            <family val="2"/>
          </rPr>
          <t xml:space="preserve">
Descripción concreta del avance, máximo de caracteres 200</t>
        </r>
      </text>
    </comment>
    <comment ref="A297" authorId="0" shapeId="0" xr:uid="{00000000-0006-0000-0500-00009C000000}">
      <text>
        <r>
          <rPr>
            <b/>
            <sz val="9"/>
            <color indexed="8"/>
            <rFont val="Tahoma"/>
            <family val="2"/>
          </rPr>
          <t>YULIED.PENARANDA:</t>
        </r>
        <r>
          <rPr>
            <sz val="9"/>
            <color indexed="8"/>
            <rFont val="Tahoma"/>
            <family val="2"/>
          </rPr>
          <t xml:space="preserve">
Vigencia a reportar</t>
        </r>
      </text>
    </comment>
    <comment ref="B297" authorId="0" shapeId="0" xr:uid="{00000000-0006-0000-0500-00009D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97" authorId="0" shapeId="0" xr:uid="{00000000-0006-0000-0500-00009E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97" authorId="0" shapeId="0" xr:uid="{00000000-0006-0000-0500-0000A0000000}">
      <text>
        <r>
          <rPr>
            <b/>
            <sz val="9"/>
            <color indexed="8"/>
            <rFont val="Tahoma"/>
            <family val="2"/>
          </rPr>
          <t>YULIED.PENARANDA:</t>
        </r>
        <r>
          <rPr>
            <sz val="9"/>
            <color indexed="8"/>
            <rFont val="Tahoma"/>
            <family val="2"/>
          </rPr>
          <t xml:space="preserve">
Descripción concreta del avance, máximo de caracteres 200</t>
        </r>
      </text>
    </comment>
    <comment ref="A307" authorId="0" shapeId="0" xr:uid="{00000000-0006-0000-0500-0000A1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308" authorId="0" shapeId="0" xr:uid="{00000000-0006-0000-0500-0000A2000000}">
      <text>
        <r>
          <rPr>
            <b/>
            <sz val="9"/>
            <color indexed="8"/>
            <rFont val="Tahoma"/>
            <family val="2"/>
          </rPr>
          <t>YULIED.PENARANDA:</t>
        </r>
        <r>
          <rPr>
            <sz val="9"/>
            <color indexed="8"/>
            <rFont val="Tahoma"/>
            <family val="2"/>
          </rPr>
          <t xml:space="preserve">
Vigencia a reportar</t>
        </r>
      </text>
    </comment>
    <comment ref="B308" authorId="0" shapeId="0" xr:uid="{00000000-0006-0000-0500-0000A3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08" authorId="0" shapeId="0" xr:uid="{00000000-0006-0000-0500-0000A4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08" authorId="0" shapeId="0" xr:uid="{00000000-0006-0000-0500-0000A6000000}">
      <text>
        <r>
          <rPr>
            <b/>
            <sz val="9"/>
            <color indexed="8"/>
            <rFont val="Tahoma"/>
            <family val="2"/>
          </rPr>
          <t>YULIED.PENARANDA:</t>
        </r>
        <r>
          <rPr>
            <sz val="9"/>
            <color indexed="8"/>
            <rFont val="Tahoma"/>
            <family val="2"/>
          </rPr>
          <t xml:space="preserve">
Descripción concreta del avance, máximo de caracteres 200</t>
        </r>
      </text>
    </comment>
    <comment ref="A323" authorId="0" shapeId="0" xr:uid="{00000000-0006-0000-0500-0000A7000000}">
      <text>
        <r>
          <rPr>
            <b/>
            <sz val="9"/>
            <color indexed="8"/>
            <rFont val="Tahoma"/>
            <family val="2"/>
          </rPr>
          <t>YULIED.PENARANDA:</t>
        </r>
        <r>
          <rPr>
            <sz val="9"/>
            <color indexed="8"/>
            <rFont val="Tahoma"/>
            <family val="2"/>
          </rPr>
          <t xml:space="preserve">
Vigencia a reportar</t>
        </r>
      </text>
    </comment>
    <comment ref="B323" authorId="0" shapeId="0" xr:uid="{00000000-0006-0000-0500-0000A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23" authorId="0" shapeId="0" xr:uid="{00000000-0006-0000-0500-0000A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23" authorId="0" shapeId="0" xr:uid="{00000000-0006-0000-0500-0000AB000000}">
      <text>
        <r>
          <rPr>
            <b/>
            <sz val="9"/>
            <color indexed="8"/>
            <rFont val="Tahoma"/>
            <family val="2"/>
          </rPr>
          <t>YULIED.PENARANDA:</t>
        </r>
        <r>
          <rPr>
            <sz val="9"/>
            <color indexed="8"/>
            <rFont val="Tahoma"/>
            <family val="2"/>
          </rPr>
          <t xml:space="preserve">
Descripción concreta del avance, máximo de caracteres 200</t>
        </r>
      </text>
    </comment>
    <comment ref="A338" authorId="0" shapeId="0" xr:uid="{00000000-0006-0000-0500-0000AC000000}">
      <text>
        <r>
          <rPr>
            <b/>
            <sz val="9"/>
            <color indexed="8"/>
            <rFont val="Tahoma"/>
            <family val="2"/>
          </rPr>
          <t>YULIED.PENARANDA:</t>
        </r>
        <r>
          <rPr>
            <sz val="9"/>
            <color indexed="8"/>
            <rFont val="Tahoma"/>
            <family val="2"/>
          </rPr>
          <t xml:space="preserve">
Vigencia a reportar</t>
        </r>
      </text>
    </comment>
    <comment ref="B338" authorId="0" shapeId="0" xr:uid="{00000000-0006-0000-0500-0000AD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38" authorId="0" shapeId="0" xr:uid="{00000000-0006-0000-0500-0000AE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38" authorId="0" shapeId="0" xr:uid="{00000000-0006-0000-0500-0000B0000000}">
      <text>
        <r>
          <rPr>
            <b/>
            <sz val="9"/>
            <color indexed="8"/>
            <rFont val="Tahoma"/>
            <family val="2"/>
          </rPr>
          <t>YULIED.PENARANDA:</t>
        </r>
        <r>
          <rPr>
            <sz val="9"/>
            <color indexed="8"/>
            <rFont val="Tahoma"/>
            <family val="2"/>
          </rPr>
          <t xml:space="preserve">
Descripción concreta del avance, máximo de caracteres 200</t>
        </r>
      </text>
    </comment>
    <comment ref="A353" authorId="0" shapeId="0" xr:uid="{00000000-0006-0000-0500-0000B1000000}">
      <text>
        <r>
          <rPr>
            <b/>
            <sz val="9"/>
            <color indexed="8"/>
            <rFont val="Tahoma"/>
            <family val="2"/>
          </rPr>
          <t>YULIED.PENARANDA:</t>
        </r>
        <r>
          <rPr>
            <sz val="9"/>
            <color indexed="8"/>
            <rFont val="Tahoma"/>
            <family val="2"/>
          </rPr>
          <t xml:space="preserve">
Vigencia a reportar</t>
        </r>
      </text>
    </comment>
    <comment ref="B353" authorId="0" shapeId="0" xr:uid="{00000000-0006-0000-0500-0000B2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53" authorId="0" shapeId="0" xr:uid="{00000000-0006-0000-0500-0000B3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53" authorId="0" shapeId="0" xr:uid="{00000000-0006-0000-0500-0000B5000000}">
      <text>
        <r>
          <rPr>
            <b/>
            <sz val="9"/>
            <color indexed="8"/>
            <rFont val="Tahoma"/>
            <family val="2"/>
          </rPr>
          <t>YULIED.PENARANDA:</t>
        </r>
        <r>
          <rPr>
            <sz val="9"/>
            <color indexed="8"/>
            <rFont val="Tahoma"/>
            <family val="2"/>
          </rPr>
          <t xml:space="preserve">
Descripción concreta del avance, máximo de caracteres 200</t>
        </r>
      </text>
    </comment>
    <comment ref="A377" authorId="0" shapeId="0" xr:uid="{00000000-0006-0000-0500-0000B6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378" authorId="0" shapeId="0" xr:uid="{00000000-0006-0000-0500-0000B7000000}">
      <text>
        <r>
          <rPr>
            <b/>
            <sz val="9"/>
            <color indexed="8"/>
            <rFont val="Tahoma"/>
            <family val="2"/>
          </rPr>
          <t>YULIED.PENARANDA:</t>
        </r>
        <r>
          <rPr>
            <sz val="9"/>
            <color indexed="8"/>
            <rFont val="Tahoma"/>
            <family val="2"/>
          </rPr>
          <t xml:space="preserve">
Vigencia a reportar</t>
        </r>
      </text>
    </comment>
    <comment ref="B378" authorId="0" shapeId="0" xr:uid="{00000000-0006-0000-0500-0000B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78" authorId="0" shapeId="0" xr:uid="{00000000-0006-0000-0500-0000B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78" authorId="0" shapeId="0" xr:uid="{00000000-0006-0000-0500-0000BB000000}">
      <text>
        <r>
          <rPr>
            <b/>
            <sz val="9"/>
            <color indexed="8"/>
            <rFont val="Tahoma"/>
            <family val="2"/>
          </rPr>
          <t>YULIED.PENARANDA:</t>
        </r>
        <r>
          <rPr>
            <sz val="9"/>
            <color indexed="8"/>
            <rFont val="Tahoma"/>
            <family val="2"/>
          </rPr>
          <t xml:space="preserve">
Descripción concreta del avance, máximo de caracteres 200</t>
        </r>
      </text>
    </comment>
    <comment ref="A392" authorId="0" shapeId="0" xr:uid="{00000000-0006-0000-0500-0000BC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393" authorId="0" shapeId="0" xr:uid="{00000000-0006-0000-0500-0000BD000000}">
      <text>
        <r>
          <rPr>
            <b/>
            <sz val="9"/>
            <color indexed="8"/>
            <rFont val="Tahoma"/>
            <family val="2"/>
          </rPr>
          <t>YULIED.PENARANDA:</t>
        </r>
        <r>
          <rPr>
            <sz val="9"/>
            <color indexed="8"/>
            <rFont val="Tahoma"/>
            <family val="2"/>
          </rPr>
          <t xml:space="preserve">
Vigencia a reportar</t>
        </r>
      </text>
    </comment>
    <comment ref="B393" authorId="0" shapeId="0" xr:uid="{00000000-0006-0000-0500-0000BE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93" authorId="0" shapeId="0" xr:uid="{00000000-0006-0000-0500-0000BF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93" authorId="0" shapeId="0" xr:uid="{00000000-0006-0000-0500-0000C1000000}">
      <text>
        <r>
          <rPr>
            <b/>
            <sz val="9"/>
            <color indexed="8"/>
            <rFont val="Tahoma"/>
            <family val="2"/>
          </rPr>
          <t>YULIED.PENARANDA:</t>
        </r>
        <r>
          <rPr>
            <sz val="9"/>
            <color indexed="8"/>
            <rFont val="Tahoma"/>
            <family val="2"/>
          </rPr>
          <t xml:space="preserve">
Descripción concreta del avance, máximo de caracteres 200</t>
        </r>
      </text>
    </comment>
    <comment ref="A407" authorId="0" shapeId="0" xr:uid="{00000000-0006-0000-0500-0000C2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08" authorId="0" shapeId="0" xr:uid="{00000000-0006-0000-0500-0000C3000000}">
      <text>
        <r>
          <rPr>
            <b/>
            <sz val="9"/>
            <color indexed="8"/>
            <rFont val="Tahoma"/>
            <family val="2"/>
          </rPr>
          <t>YULIED.PENARANDA:</t>
        </r>
        <r>
          <rPr>
            <sz val="9"/>
            <color indexed="8"/>
            <rFont val="Tahoma"/>
            <family val="2"/>
          </rPr>
          <t xml:space="preserve">
Vigencia a reportar</t>
        </r>
      </text>
    </comment>
    <comment ref="B408" authorId="0" shapeId="0" xr:uid="{00000000-0006-0000-0500-0000C4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08" authorId="0" shapeId="0" xr:uid="{00000000-0006-0000-0500-0000C5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08" authorId="0" shapeId="0" xr:uid="{00000000-0006-0000-0500-0000C7000000}">
      <text>
        <r>
          <rPr>
            <b/>
            <sz val="9"/>
            <color indexed="8"/>
            <rFont val="Tahoma"/>
            <family val="2"/>
          </rPr>
          <t>YULIED.PENARANDA:</t>
        </r>
        <r>
          <rPr>
            <sz val="9"/>
            <color indexed="8"/>
            <rFont val="Tahoma"/>
            <family val="2"/>
          </rPr>
          <t xml:space="preserve">
Descripción concreta del avance, máximo de caracteres 200</t>
        </r>
      </text>
    </comment>
    <comment ref="A417" authorId="0" shapeId="0" xr:uid="{00000000-0006-0000-0500-0000C8000000}">
      <text>
        <r>
          <rPr>
            <b/>
            <sz val="9"/>
            <color indexed="8"/>
            <rFont val="Tahoma"/>
            <family val="2"/>
          </rPr>
          <t>YULIED.PENARANDA:</t>
        </r>
        <r>
          <rPr>
            <sz val="9"/>
            <color indexed="8"/>
            <rFont val="Tahoma"/>
            <family val="2"/>
          </rPr>
          <t xml:space="preserve">
Vigencia a reportar</t>
        </r>
      </text>
    </comment>
    <comment ref="B417" authorId="0" shapeId="0" xr:uid="{00000000-0006-0000-0500-0000C9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17" authorId="0" shapeId="0" xr:uid="{00000000-0006-0000-0500-0000CA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17" authorId="0" shapeId="0" xr:uid="{00000000-0006-0000-0500-0000CC000000}">
      <text>
        <r>
          <rPr>
            <b/>
            <sz val="9"/>
            <color indexed="8"/>
            <rFont val="Tahoma"/>
            <family val="2"/>
          </rPr>
          <t>YULIED.PENARANDA:</t>
        </r>
        <r>
          <rPr>
            <sz val="9"/>
            <color indexed="8"/>
            <rFont val="Tahoma"/>
            <family val="2"/>
          </rPr>
          <t xml:space="preserve">
Descripción concreta del avance, máximo de caracteres 200</t>
        </r>
      </text>
    </comment>
    <comment ref="A426" authorId="0" shapeId="0" xr:uid="{00000000-0006-0000-0500-0000CD000000}">
      <text>
        <r>
          <rPr>
            <b/>
            <sz val="9"/>
            <color indexed="8"/>
            <rFont val="Tahoma"/>
            <family val="2"/>
          </rPr>
          <t>YULIED.PENARANDA:</t>
        </r>
        <r>
          <rPr>
            <sz val="9"/>
            <color indexed="8"/>
            <rFont val="Tahoma"/>
            <family val="2"/>
          </rPr>
          <t xml:space="preserve">
Vigencia a reportar</t>
        </r>
      </text>
    </comment>
    <comment ref="B426" authorId="0" shapeId="0" xr:uid="{00000000-0006-0000-0500-0000CE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26" authorId="0" shapeId="0" xr:uid="{00000000-0006-0000-0500-0000CF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26" authorId="0" shapeId="0" xr:uid="{00000000-0006-0000-0500-0000D1000000}">
      <text>
        <r>
          <rPr>
            <b/>
            <sz val="9"/>
            <color indexed="8"/>
            <rFont val="Tahoma"/>
            <family val="2"/>
          </rPr>
          <t>YULIED.PENARANDA:</t>
        </r>
        <r>
          <rPr>
            <sz val="9"/>
            <color indexed="8"/>
            <rFont val="Tahoma"/>
            <family val="2"/>
          </rPr>
          <t xml:space="preserve">
Descripción concreta del avance, máximo de caracteres 200</t>
        </r>
      </text>
    </comment>
    <comment ref="A435" authorId="0" shapeId="0" xr:uid="{00000000-0006-0000-0500-0000D2000000}">
      <text>
        <r>
          <rPr>
            <b/>
            <sz val="9"/>
            <color indexed="8"/>
            <rFont val="Tahoma"/>
            <family val="2"/>
          </rPr>
          <t>YULIED.PENARANDA:</t>
        </r>
        <r>
          <rPr>
            <sz val="9"/>
            <color indexed="8"/>
            <rFont val="Tahoma"/>
            <family val="2"/>
          </rPr>
          <t xml:space="preserve">
Vigencia a reportar</t>
        </r>
      </text>
    </comment>
    <comment ref="B435" authorId="0" shapeId="0" xr:uid="{00000000-0006-0000-0500-0000D3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35" authorId="0" shapeId="0" xr:uid="{00000000-0006-0000-0500-0000D4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35" authorId="0" shapeId="0" xr:uid="{00000000-0006-0000-0500-0000D6000000}">
      <text>
        <r>
          <rPr>
            <b/>
            <sz val="9"/>
            <color indexed="8"/>
            <rFont val="Tahoma"/>
            <family val="2"/>
          </rPr>
          <t>YULIED.PENARANDA:</t>
        </r>
        <r>
          <rPr>
            <sz val="9"/>
            <color indexed="8"/>
            <rFont val="Tahoma"/>
            <family val="2"/>
          </rPr>
          <t xml:space="preserve">
Descripción concreta del avance, máximo de caracteres 200</t>
        </r>
      </text>
    </comment>
    <comment ref="A444" authorId="0" shapeId="0" xr:uid="{00000000-0006-0000-0500-0000D7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45" authorId="0" shapeId="0" xr:uid="{00000000-0006-0000-0500-0000D8000000}">
      <text>
        <r>
          <rPr>
            <b/>
            <sz val="9"/>
            <color indexed="8"/>
            <rFont val="Tahoma"/>
            <family val="2"/>
          </rPr>
          <t>YULIED.PENARANDA:</t>
        </r>
        <r>
          <rPr>
            <sz val="9"/>
            <color indexed="8"/>
            <rFont val="Tahoma"/>
            <family val="2"/>
          </rPr>
          <t xml:space="preserve">
Vigencia a reportar</t>
        </r>
      </text>
    </comment>
    <comment ref="B445" authorId="0" shapeId="0" xr:uid="{00000000-0006-0000-0500-0000D9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45" authorId="0" shapeId="0" xr:uid="{00000000-0006-0000-0500-0000DA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45" authorId="0" shapeId="0" xr:uid="{00000000-0006-0000-0500-0000DC000000}">
      <text>
        <r>
          <rPr>
            <b/>
            <sz val="9"/>
            <color indexed="8"/>
            <rFont val="Tahoma"/>
            <family val="2"/>
          </rPr>
          <t>YULIED.PENARANDA:</t>
        </r>
        <r>
          <rPr>
            <sz val="9"/>
            <color indexed="8"/>
            <rFont val="Tahoma"/>
            <family val="2"/>
          </rPr>
          <t xml:space="preserve">
Descripción concreta del avance, máximo de caracteres 200</t>
        </r>
      </text>
    </comment>
    <comment ref="A460" authorId="0" shapeId="0" xr:uid="{00000000-0006-0000-0500-0000DD000000}">
      <text>
        <r>
          <rPr>
            <b/>
            <sz val="9"/>
            <color indexed="8"/>
            <rFont val="Tahoma"/>
            <family val="2"/>
          </rPr>
          <t>YULIED.PENARANDA:</t>
        </r>
        <r>
          <rPr>
            <sz val="9"/>
            <color indexed="8"/>
            <rFont val="Tahoma"/>
            <family val="2"/>
          </rPr>
          <t xml:space="preserve">
Vigencia a reportar</t>
        </r>
      </text>
    </comment>
    <comment ref="B460" authorId="0" shapeId="0" xr:uid="{00000000-0006-0000-0500-0000DE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60" authorId="0" shapeId="0" xr:uid="{00000000-0006-0000-0500-0000DF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60" authorId="0" shapeId="0" xr:uid="{00000000-0006-0000-0500-0000E1000000}">
      <text>
        <r>
          <rPr>
            <b/>
            <sz val="9"/>
            <color indexed="8"/>
            <rFont val="Tahoma"/>
            <family val="2"/>
          </rPr>
          <t>YULIED.PENARANDA:</t>
        </r>
        <r>
          <rPr>
            <sz val="9"/>
            <color indexed="8"/>
            <rFont val="Tahoma"/>
            <family val="2"/>
          </rPr>
          <t xml:space="preserve">
Descripción concreta del avance, máximo de caracteres 200</t>
        </r>
      </text>
    </comment>
    <comment ref="A475" authorId="0" shapeId="0" xr:uid="{00000000-0006-0000-0500-0000E2000000}">
      <text>
        <r>
          <rPr>
            <b/>
            <sz val="9"/>
            <color indexed="8"/>
            <rFont val="Tahoma"/>
            <family val="2"/>
          </rPr>
          <t>YULIED.PENARANDA:</t>
        </r>
        <r>
          <rPr>
            <sz val="9"/>
            <color indexed="8"/>
            <rFont val="Tahoma"/>
            <family val="2"/>
          </rPr>
          <t xml:space="preserve">
Vigencia a reportar</t>
        </r>
      </text>
    </comment>
    <comment ref="B475" authorId="0" shapeId="0" xr:uid="{00000000-0006-0000-0500-0000E3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75" authorId="0" shapeId="0" xr:uid="{00000000-0006-0000-0500-0000E4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75" authorId="0" shapeId="0" xr:uid="{00000000-0006-0000-0500-0000E6000000}">
      <text>
        <r>
          <rPr>
            <b/>
            <sz val="9"/>
            <color indexed="8"/>
            <rFont val="Tahoma"/>
            <family val="2"/>
          </rPr>
          <t>YULIED.PENARANDA:</t>
        </r>
        <r>
          <rPr>
            <sz val="9"/>
            <color indexed="8"/>
            <rFont val="Tahoma"/>
            <family val="2"/>
          </rPr>
          <t xml:space="preserve">
Descripción concreta del avance, máximo de caracteres 200</t>
        </r>
      </text>
    </comment>
    <comment ref="A490" authorId="0" shapeId="0" xr:uid="{00000000-0006-0000-0500-0000E7000000}">
      <text>
        <r>
          <rPr>
            <b/>
            <sz val="9"/>
            <color indexed="8"/>
            <rFont val="Tahoma"/>
            <family val="2"/>
          </rPr>
          <t>YULIED.PENARANDA:</t>
        </r>
        <r>
          <rPr>
            <sz val="9"/>
            <color indexed="8"/>
            <rFont val="Tahoma"/>
            <family val="2"/>
          </rPr>
          <t xml:space="preserve">
Vigencia a reportar</t>
        </r>
      </text>
    </comment>
    <comment ref="B490" authorId="0" shapeId="0" xr:uid="{00000000-0006-0000-0500-0000E8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90" authorId="0" shapeId="0" xr:uid="{00000000-0006-0000-0500-0000E9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90" authorId="0" shapeId="0" xr:uid="{00000000-0006-0000-0500-0000EB000000}">
      <text>
        <r>
          <rPr>
            <b/>
            <sz val="9"/>
            <color indexed="8"/>
            <rFont val="Tahoma"/>
            <family val="2"/>
          </rPr>
          <t>YULIED.PENARANDA:</t>
        </r>
        <r>
          <rPr>
            <sz val="9"/>
            <color indexed="8"/>
            <rFont val="Tahoma"/>
            <family val="2"/>
          </rPr>
          <t xml:space="preserve">
Descripción concreta del avance, máximo de caracteres 200</t>
        </r>
      </text>
    </comment>
    <comment ref="A505" authorId="0" shapeId="0" xr:uid="{00000000-0006-0000-0500-0000EC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506" authorId="0" shapeId="0" xr:uid="{00000000-0006-0000-0500-0000ED000000}">
      <text>
        <r>
          <rPr>
            <b/>
            <sz val="9"/>
            <color indexed="8"/>
            <rFont val="Tahoma"/>
            <family val="2"/>
          </rPr>
          <t>YULIED.PENARANDA:</t>
        </r>
        <r>
          <rPr>
            <sz val="9"/>
            <color indexed="8"/>
            <rFont val="Tahoma"/>
            <family val="2"/>
          </rPr>
          <t xml:space="preserve">
Vigencia a reportar</t>
        </r>
      </text>
    </comment>
    <comment ref="B506" authorId="0" shapeId="0" xr:uid="{00000000-0006-0000-0500-0000EE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506" authorId="0" shapeId="0" xr:uid="{00000000-0006-0000-0500-0000EF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506" authorId="0" shapeId="0" xr:uid="{00000000-0006-0000-0500-0000F1000000}">
      <text>
        <r>
          <rPr>
            <b/>
            <sz val="9"/>
            <color indexed="8"/>
            <rFont val="Tahoma"/>
            <family val="2"/>
          </rPr>
          <t>YULIED.PENARANDA:</t>
        </r>
        <r>
          <rPr>
            <sz val="9"/>
            <color indexed="8"/>
            <rFont val="Tahoma"/>
            <family val="2"/>
          </rPr>
          <t xml:space="preserve">
Descripción concreta del avance, máximo de caracteres 200</t>
        </r>
      </text>
    </comment>
    <comment ref="A520" authorId="0" shapeId="0" xr:uid="{00000000-0006-0000-0500-0000F2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521" authorId="0" shapeId="0" xr:uid="{00000000-0006-0000-0500-0000F3000000}">
      <text>
        <r>
          <rPr>
            <b/>
            <sz val="9"/>
            <color indexed="8"/>
            <rFont val="Tahoma"/>
            <family val="2"/>
          </rPr>
          <t>YULIED.PENARANDA:</t>
        </r>
        <r>
          <rPr>
            <sz val="9"/>
            <color indexed="8"/>
            <rFont val="Tahoma"/>
            <family val="2"/>
          </rPr>
          <t xml:space="preserve">
Vigencia a reportar</t>
        </r>
      </text>
    </comment>
    <comment ref="B521" authorId="0" shapeId="0" xr:uid="{00000000-0006-0000-0500-0000F4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521" authorId="0" shapeId="0" xr:uid="{00000000-0006-0000-0500-0000F5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521" authorId="0" shapeId="0" xr:uid="{00000000-0006-0000-0500-0000F7000000}">
      <text>
        <r>
          <rPr>
            <b/>
            <sz val="9"/>
            <color indexed="8"/>
            <rFont val="Tahoma"/>
            <family val="2"/>
          </rPr>
          <t>YULIED.PENARANDA:</t>
        </r>
        <r>
          <rPr>
            <sz val="9"/>
            <color indexed="8"/>
            <rFont val="Tahoma"/>
            <family val="2"/>
          </rPr>
          <t xml:space="preserve">
Descripción concreta del avance, máximo de caracteres 200</t>
        </r>
      </text>
    </comment>
    <comment ref="A535" authorId="0" shapeId="0" xr:uid="{00000000-0006-0000-0500-0000F8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536" authorId="0" shapeId="0" xr:uid="{00000000-0006-0000-0500-0000F9000000}">
      <text>
        <r>
          <rPr>
            <b/>
            <sz val="9"/>
            <color indexed="8"/>
            <rFont val="Tahoma"/>
            <family val="2"/>
          </rPr>
          <t>YULIED.PENARANDA:</t>
        </r>
        <r>
          <rPr>
            <sz val="9"/>
            <color indexed="8"/>
            <rFont val="Tahoma"/>
            <family val="2"/>
          </rPr>
          <t xml:space="preserve">
Vigencia a reportar</t>
        </r>
      </text>
    </comment>
    <comment ref="B536" authorId="0" shapeId="0" xr:uid="{00000000-0006-0000-0500-0000F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536" authorId="0" shapeId="0" xr:uid="{00000000-0006-0000-0500-0000FB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536" authorId="0" shapeId="0" xr:uid="{00000000-0006-0000-0500-0000FD000000}">
      <text>
        <r>
          <rPr>
            <b/>
            <sz val="9"/>
            <color indexed="8"/>
            <rFont val="Tahoma"/>
            <family val="2"/>
          </rPr>
          <t>YULIED.PENARANDA:</t>
        </r>
        <r>
          <rPr>
            <sz val="9"/>
            <color indexed="8"/>
            <rFont val="Tahoma"/>
            <family val="2"/>
          </rPr>
          <t xml:space="preserve">
Descripción concreta del avance, máximo de caracteres 200</t>
        </r>
      </text>
    </comment>
    <comment ref="A550" authorId="0" shapeId="0" xr:uid="{00000000-0006-0000-0500-0000FE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551" authorId="0" shapeId="0" xr:uid="{00000000-0006-0000-0500-0000FF000000}">
      <text>
        <r>
          <rPr>
            <b/>
            <sz val="9"/>
            <color indexed="8"/>
            <rFont val="Tahoma"/>
            <family val="2"/>
          </rPr>
          <t>YULIED.PENARANDA:</t>
        </r>
        <r>
          <rPr>
            <sz val="9"/>
            <color indexed="8"/>
            <rFont val="Tahoma"/>
            <family val="2"/>
          </rPr>
          <t xml:space="preserve">
Vigencia a reportar</t>
        </r>
      </text>
    </comment>
    <comment ref="B551" authorId="0" shapeId="0" xr:uid="{00000000-0006-0000-0500-00000001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551" authorId="0" shapeId="0" xr:uid="{00000000-0006-0000-0500-00000101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551" authorId="0" shapeId="0" xr:uid="{00000000-0006-0000-0500-000003010000}">
      <text>
        <r>
          <rPr>
            <b/>
            <sz val="9"/>
            <color indexed="8"/>
            <rFont val="Tahoma"/>
            <family val="2"/>
          </rPr>
          <t>YULIED.PENARANDA:</t>
        </r>
        <r>
          <rPr>
            <sz val="9"/>
            <color indexed="8"/>
            <rFont val="Tahoma"/>
            <family val="2"/>
          </rPr>
          <t xml:space="preserve">
Descripción concreta del avance, máximo de caracteres 200</t>
        </r>
      </text>
    </comment>
  </commentList>
</comments>
</file>

<file path=xl/sharedStrings.xml><?xml version="1.0" encoding="utf-8"?>
<sst xmlns="http://schemas.openxmlformats.org/spreadsheetml/2006/main" count="3799" uniqueCount="696">
  <si>
    <t>DIRECCIONAMIENTO ESTRATÉGICO</t>
  </si>
  <si>
    <t>Formato: Programación, Actualización y Seguimiento del Plan de Acción -  Componente de gestión</t>
  </si>
  <si>
    <t>Código: PE01-PR02-F2</t>
  </si>
  <si>
    <t xml:space="preserve"> Versión : 14</t>
  </si>
  <si>
    <t>DEPENDENCIA:</t>
  </si>
  <si>
    <t>Subdirección del Recurso Hídrico y del Suelo</t>
  </si>
  <si>
    <t>CÓDIGO Y NOMBRE PROYECTO:</t>
  </si>
  <si>
    <t>7789 - Diseño, formulación e implementación de un programa de monitoreo, evaluación, control y seguimiento sobre el Recurso Hídrico del Distrito Capital.</t>
  </si>
  <si>
    <t>Propósito Plan de Desarrollo</t>
  </si>
  <si>
    <t>2- Cambiar nuestros hábitos de vida para reverdecer a Bogotá y adaptarnos y mitigar la crisis climática</t>
  </si>
  <si>
    <t>Programa Plan de Desarrollo</t>
  </si>
  <si>
    <t>36- Manejo y saneamiento de los cuerpos de agua</t>
  </si>
  <si>
    <t>1. ESTRUCTURA DEL PLAN DE DESARROLLO</t>
  </si>
  <si>
    <t>2. PROGRAMACIÓN Y EJECUCIÓN</t>
  </si>
  <si>
    <t>3, % CUMPLIMIENTO 
(En el periodo)</t>
  </si>
  <si>
    <t>4, % CUMPLIMIENTO ACUMULADO (al periodo)</t>
  </si>
  <si>
    <t>5, % CUMPLIMIENTO ACUMULADO (Vigencia) SEGPLAN</t>
  </si>
  <si>
    <t>7 ,% DE AVANCE CUATRIENIO</t>
  </si>
  <si>
    <t>8, DESCRIPCIÓN DE LOS AVANCES Y LOGROS ALCANZADOS</t>
  </si>
  <si>
    <t xml:space="preserve">9, RETRASOS 
</t>
  </si>
  <si>
    <t xml:space="preserve">10, SOLUCIONES PLANTEADAS </t>
  </si>
  <si>
    <t>11,  BENEFICIOS O RESULTADOS A LA POBLACIÓN</t>
  </si>
  <si>
    <t>12, FUENTE DE EVIDENCIAS</t>
  </si>
  <si>
    <t>1.1. META PLAN DE DESARROLLO</t>
  </si>
  <si>
    <t>AÑO 2020</t>
  </si>
  <si>
    <t>AÑO 2021</t>
  </si>
  <si>
    <t>AÑO 2022</t>
  </si>
  <si>
    <t>AÑO 2023</t>
  </si>
  <si>
    <t>AÑO 2024</t>
  </si>
  <si>
    <t>1.1.1. Propósito</t>
  </si>
  <si>
    <t>1.1.2. Programa</t>
  </si>
  <si>
    <t>1.1.3. COD.</t>
  </si>
  <si>
    <t>1.1.4.  META PLAN DE DESARROLLO</t>
  </si>
  <si>
    <t>1.1.5. COD.</t>
  </si>
  <si>
    <t>1.1.6. INDICADOR</t>
  </si>
  <si>
    <t>1.1.7.UNIDAD DE MEDIDA</t>
  </si>
  <si>
    <t>1.1.8. TIPOLOGÍA</t>
  </si>
  <si>
    <t>1.1.9. MAGNITUD PD</t>
  </si>
  <si>
    <r>
      <t xml:space="preserve">REPROGRAMACIÓN </t>
    </r>
    <r>
      <rPr>
        <b/>
        <sz val="12"/>
        <color indexed="8"/>
        <rFont val="Arial"/>
        <family val="2"/>
      </rPr>
      <t xml:space="preserve">VIGENCIA </t>
    </r>
    <r>
      <rPr>
        <b/>
        <sz val="12"/>
        <color indexed="8"/>
        <rFont val="Arial"/>
        <family val="2"/>
      </rPr>
      <t xml:space="preserve">
(VALOR INICIAL)</t>
    </r>
  </si>
  <si>
    <r>
      <t>PROGRAMADO</t>
    </r>
    <r>
      <rPr>
        <b/>
        <sz val="12"/>
        <color indexed="8"/>
        <rFont val="Arial"/>
        <family val="2"/>
      </rPr>
      <t xml:space="preserve"> JUN.</t>
    </r>
  </si>
  <si>
    <r>
      <t xml:space="preserve">EJECUTADO </t>
    </r>
    <r>
      <rPr>
        <b/>
        <sz val="12"/>
        <color indexed="8"/>
        <rFont val="Arial"/>
        <family val="2"/>
      </rPr>
      <t>JUN.</t>
    </r>
  </si>
  <si>
    <r>
      <t>PROGRAMADO</t>
    </r>
    <r>
      <rPr>
        <b/>
        <sz val="12"/>
        <color indexed="8"/>
        <rFont val="Arial"/>
        <family val="2"/>
      </rPr>
      <t xml:space="preserve"> JUL.</t>
    </r>
  </si>
  <si>
    <r>
      <t xml:space="preserve">EJECUTADO  </t>
    </r>
    <r>
      <rPr>
        <b/>
        <sz val="12"/>
        <color indexed="8"/>
        <rFont val="Arial"/>
        <family val="2"/>
      </rPr>
      <t>JUL.</t>
    </r>
  </si>
  <si>
    <r>
      <t xml:space="preserve">PROGRAMADO </t>
    </r>
    <r>
      <rPr>
        <b/>
        <sz val="12"/>
        <color indexed="8"/>
        <rFont val="Arial"/>
        <family val="2"/>
      </rPr>
      <t>AGO.</t>
    </r>
  </si>
  <si>
    <r>
      <t xml:space="preserve">EJECUTADO  </t>
    </r>
    <r>
      <rPr>
        <b/>
        <sz val="12"/>
        <color indexed="8"/>
        <rFont val="Arial"/>
        <family val="2"/>
      </rPr>
      <t>AGO.</t>
    </r>
  </si>
  <si>
    <r>
      <t xml:space="preserve">PROGRAMADO </t>
    </r>
    <r>
      <rPr>
        <b/>
        <sz val="12"/>
        <color indexed="8"/>
        <rFont val="Arial"/>
        <family val="2"/>
      </rPr>
      <t>SEP.</t>
    </r>
  </si>
  <si>
    <r>
      <t xml:space="preserve">EJECUTADO  </t>
    </r>
    <r>
      <rPr>
        <b/>
        <sz val="12"/>
        <color indexed="8"/>
        <rFont val="Arial"/>
        <family val="2"/>
      </rPr>
      <t>SEP</t>
    </r>
    <r>
      <rPr>
        <sz val="12"/>
        <color indexed="8"/>
        <rFont val="Arial"/>
        <family val="2"/>
      </rPr>
      <t>.</t>
    </r>
  </si>
  <si>
    <r>
      <t>PROGRAMADO</t>
    </r>
    <r>
      <rPr>
        <b/>
        <sz val="12"/>
        <color indexed="8"/>
        <rFont val="Arial"/>
        <family val="2"/>
      </rPr>
      <t xml:space="preserve"> OCT.</t>
    </r>
  </si>
  <si>
    <r>
      <t xml:space="preserve">EJECUTADO  </t>
    </r>
    <r>
      <rPr>
        <b/>
        <sz val="12"/>
        <color indexed="8"/>
        <rFont val="Arial"/>
        <family val="2"/>
      </rPr>
      <t>OCT</t>
    </r>
    <r>
      <rPr>
        <sz val="12"/>
        <color indexed="8"/>
        <rFont val="Arial"/>
        <family val="2"/>
      </rPr>
      <t>.</t>
    </r>
  </si>
  <si>
    <r>
      <t xml:space="preserve">PROGRAMADO </t>
    </r>
    <r>
      <rPr>
        <b/>
        <sz val="12"/>
        <color indexed="8"/>
        <rFont val="Arial"/>
        <family val="2"/>
      </rPr>
      <t>NOV.</t>
    </r>
  </si>
  <si>
    <r>
      <t xml:space="preserve">EJECUTADO </t>
    </r>
    <r>
      <rPr>
        <b/>
        <sz val="12"/>
        <color indexed="8"/>
        <rFont val="Arial"/>
        <family val="2"/>
      </rPr>
      <t>NOV.</t>
    </r>
  </si>
  <si>
    <r>
      <t xml:space="preserve">PROGRAMADO  </t>
    </r>
    <r>
      <rPr>
        <b/>
        <sz val="12"/>
        <color indexed="8"/>
        <rFont val="Arial"/>
        <family val="2"/>
      </rPr>
      <t>DIC.</t>
    </r>
  </si>
  <si>
    <r>
      <t xml:space="preserve">EJECUTADO </t>
    </r>
    <r>
      <rPr>
        <b/>
        <sz val="12"/>
        <color indexed="8"/>
        <rFont val="Arial"/>
        <family val="2"/>
      </rPr>
      <t>DIC.</t>
    </r>
  </si>
  <si>
    <t>PROGRAMADO VALOR ABSOLUTO VIGENCIA</t>
  </si>
  <si>
    <t>PROGRAMADO ACUMULADO AL PERIODO
AÑO 2020</t>
  </si>
  <si>
    <t>EJECUTADO ACUMUALDO AL PERIODO
 AÑO 2020</t>
  </si>
  <si>
    <t>PROGRAMADO ACUMULADO SEGPLAN
AÑO 2020</t>
  </si>
  <si>
    <t>EJECUTADO ACUMUALDO  SEGPLAN
 AÑO 2020</t>
  </si>
  <si>
    <r>
      <t xml:space="preserve">PROGRAMADO </t>
    </r>
    <r>
      <rPr>
        <b/>
        <sz val="12"/>
        <color indexed="8"/>
        <rFont val="Arial"/>
        <family val="2"/>
      </rPr>
      <t>ENE.</t>
    </r>
  </si>
  <si>
    <r>
      <t xml:space="preserve">EJECUTADO </t>
    </r>
    <r>
      <rPr>
        <b/>
        <sz val="12"/>
        <color indexed="8"/>
        <rFont val="Arial"/>
        <family val="2"/>
      </rPr>
      <t>ENE.</t>
    </r>
  </si>
  <si>
    <r>
      <t>PROGRAMADO</t>
    </r>
    <r>
      <rPr>
        <b/>
        <sz val="12"/>
        <color indexed="8"/>
        <rFont val="Arial"/>
        <family val="2"/>
      </rPr>
      <t xml:space="preserve"> FEB.</t>
    </r>
  </si>
  <si>
    <r>
      <t xml:space="preserve">EJECUTADO </t>
    </r>
    <r>
      <rPr>
        <b/>
        <sz val="12"/>
        <color indexed="8"/>
        <rFont val="Arial"/>
        <family val="2"/>
      </rPr>
      <t>FEB.</t>
    </r>
  </si>
  <si>
    <r>
      <t xml:space="preserve">PROGRAMADO </t>
    </r>
    <r>
      <rPr>
        <b/>
        <sz val="12"/>
        <color indexed="8"/>
        <rFont val="Arial"/>
        <family val="2"/>
      </rPr>
      <t>MAR.</t>
    </r>
  </si>
  <si>
    <r>
      <t xml:space="preserve">EJECUTADO </t>
    </r>
    <r>
      <rPr>
        <b/>
        <sz val="12"/>
        <color indexed="8"/>
        <rFont val="Arial"/>
        <family val="2"/>
      </rPr>
      <t>MAR.</t>
    </r>
  </si>
  <si>
    <r>
      <t xml:space="preserve">PROGRAMADO </t>
    </r>
    <r>
      <rPr>
        <b/>
        <sz val="12"/>
        <color indexed="8"/>
        <rFont val="Arial"/>
        <family val="2"/>
      </rPr>
      <t>ABR.</t>
    </r>
  </si>
  <si>
    <r>
      <t xml:space="preserve">EJECUTADO </t>
    </r>
    <r>
      <rPr>
        <b/>
        <sz val="12"/>
        <color indexed="8"/>
        <rFont val="Arial"/>
        <family val="2"/>
      </rPr>
      <t>ABR.</t>
    </r>
  </si>
  <si>
    <r>
      <t xml:space="preserve">PROGRAMADO </t>
    </r>
    <r>
      <rPr>
        <b/>
        <sz val="12"/>
        <color indexed="8"/>
        <rFont val="Arial"/>
        <family val="2"/>
      </rPr>
      <t>MAY.</t>
    </r>
  </si>
  <si>
    <r>
      <t xml:space="preserve">EJECUTADO  </t>
    </r>
    <r>
      <rPr>
        <b/>
        <sz val="12"/>
        <color indexed="8"/>
        <rFont val="Arial"/>
        <family val="2"/>
      </rPr>
      <t>MAY.</t>
    </r>
  </si>
  <si>
    <t>PROGRAMADO ACUMULADO AL PERIODO
AÑO 2021</t>
  </si>
  <si>
    <t>EJECUTADO ACUMUALDO AL PERIODO
 AÑO 2021</t>
  </si>
  <si>
    <t>PROGRAMADO ACUMULADO SEGPLAN
AÑO 2021</t>
  </si>
  <si>
    <t>EJECUTADO ACUMUALDO  SEGPLAN
 AÑO 2021</t>
  </si>
  <si>
    <t>PROGRAMADO ACUMULADO AL PERIODO
AÑO 2022</t>
  </si>
  <si>
    <t>PROGRAMADO ACUMULADO SEGPLAN
AÑO 2022</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</si>
  <si>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</si>
  <si>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</si>
  <si>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</si>
  <si>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</si>
  <si>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</si>
  <si>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</si>
  <si>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</si>
  <si>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</si>
  <si>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Ejecutar un (1) programa de monitoreo, evaluación, control y seguimiento ambiental al recurso hídrico y sus factores de impacto en el Distrito Capital</t>
  </si>
  <si>
    <t>Número de programas de monitoreo, evaluación, control y seguimiento ambiental al Recurso Hídrico consolidado y ejecutado</t>
  </si>
  <si>
    <t>Número</t>
  </si>
  <si>
    <t>Suma</t>
  </si>
  <si>
    <t>N/A</t>
  </si>
  <si>
    <t>Kilómetros de río con calidad aceptable, buena o excelente en el Distrito Capital</t>
  </si>
  <si>
    <t>Kilómetros</t>
  </si>
  <si>
    <t xml:space="preserve">Creciente </t>
  </si>
  <si>
    <t>CONTROL DE CAMBIOS</t>
  </si>
  <si>
    <t>Versión</t>
  </si>
  <si>
    <t xml:space="preserve">Descripción de la Modificación </t>
  </si>
  <si>
    <t>No. Acto Administrativo y fecha</t>
  </si>
  <si>
    <t>Se crea  hoja de SPI</t>
  </si>
  <si>
    <t>Radicado 2020IE191541 del 29 de octubre de 2020</t>
  </si>
  <si>
    <t>Se agregan  en el componente de gestión y de inversión nuevas columnas para establecer más patrones de medición</t>
  </si>
  <si>
    <t>Formato: Programación, Actualización y Seguimiento del Plan de Acción -Componente de Inversión</t>
  </si>
  <si>
    <t>Versión : 14</t>
  </si>
  <si>
    <t>1,  INFORMACIÓN META DE PROYECTO</t>
  </si>
  <si>
    <t>2, PROGRAMACIÓN Y EJECUCIÓN</t>
  </si>
  <si>
    <t>6, % CUMPLIMIENTO ACUMULADO (al periodo)DEL CUATRIENIO</t>
  </si>
  <si>
    <t xml:space="preserve"> AÑO 2020</t>
  </si>
  <si>
    <t xml:space="preserve"> AÑO 2021</t>
  </si>
  <si>
    <t>1,1 LÍNEA DE ACCIÓN</t>
  </si>
  <si>
    <t>1,2 COD.</t>
  </si>
  <si>
    <t>1,3 META</t>
  </si>
  <si>
    <t>1,4 TIPOLOGÍA</t>
  </si>
  <si>
    <t>1,5 COD. META PDD A QUE SE ASOCIA META PROY</t>
  </si>
  <si>
    <t>1,6, VARIABLE REQUERIDA</t>
  </si>
  <si>
    <t>1,7, VALOR   CUATRIENIO</t>
  </si>
  <si>
    <t>EJECUTADO ACUMULADO AL PERIODO
 AÑO 2020</t>
  </si>
  <si>
    <t>EJECUTADO ACUMULADO  SEGPLAN
 AÑO 2020</t>
  </si>
  <si>
    <t>EJECUTADO ACUMULADO AL PERIODO
 AÑO 2021</t>
  </si>
  <si>
    <t>EJECUTADO ACUMULADO  SEGPLAN
 AÑO 2021</t>
  </si>
  <si>
    <r>
      <t xml:space="preserve">PROGRAMADO </t>
    </r>
    <r>
      <rPr>
        <b/>
        <sz val="14"/>
        <color indexed="8"/>
        <rFont val="Arial"/>
        <family val="2"/>
      </rPr>
      <t>ENE.</t>
    </r>
  </si>
  <si>
    <r>
      <t xml:space="preserve">EJECUTADO </t>
    </r>
    <r>
      <rPr>
        <b/>
        <sz val="14"/>
        <color indexed="8"/>
        <rFont val="Arial"/>
        <family val="2"/>
      </rPr>
      <t>ENE.</t>
    </r>
  </si>
  <si>
    <r>
      <t>PROGRAMADO</t>
    </r>
    <r>
      <rPr>
        <b/>
        <sz val="14"/>
        <color indexed="8"/>
        <rFont val="Arial"/>
        <family val="2"/>
      </rPr>
      <t xml:space="preserve"> FEB.</t>
    </r>
  </si>
  <si>
    <r>
      <t xml:space="preserve">EJECUTADO </t>
    </r>
    <r>
      <rPr>
        <b/>
        <sz val="14"/>
        <color indexed="8"/>
        <rFont val="Arial"/>
        <family val="2"/>
      </rPr>
      <t>FEB.</t>
    </r>
  </si>
  <si>
    <r>
      <t xml:space="preserve">PROGRAMADO </t>
    </r>
    <r>
      <rPr>
        <b/>
        <sz val="14"/>
        <color indexed="8"/>
        <rFont val="Arial"/>
        <family val="2"/>
      </rPr>
      <t>MAR.</t>
    </r>
  </si>
  <si>
    <r>
      <t xml:space="preserve">EJECUTADO </t>
    </r>
    <r>
      <rPr>
        <b/>
        <sz val="14"/>
        <color indexed="8"/>
        <rFont val="Arial"/>
        <family val="2"/>
      </rPr>
      <t>MAR.</t>
    </r>
  </si>
  <si>
    <r>
      <t>PROGRAMADO</t>
    </r>
    <r>
      <rPr>
        <b/>
        <sz val="14"/>
        <color indexed="8"/>
        <rFont val="Arial"/>
        <family val="2"/>
      </rPr>
      <t xml:space="preserve"> ABR.</t>
    </r>
  </si>
  <si>
    <r>
      <t xml:space="preserve">EJECUTADO </t>
    </r>
    <r>
      <rPr>
        <b/>
        <sz val="14"/>
        <color indexed="8"/>
        <rFont val="Arial"/>
        <family val="2"/>
      </rPr>
      <t>ABR.</t>
    </r>
  </si>
  <si>
    <r>
      <t xml:space="preserve">PROGRAMADO </t>
    </r>
    <r>
      <rPr>
        <b/>
        <sz val="14"/>
        <color indexed="8"/>
        <rFont val="Arial"/>
        <family val="2"/>
      </rPr>
      <t>MAY.</t>
    </r>
  </si>
  <si>
    <r>
      <t xml:space="preserve">EJECUTADO  </t>
    </r>
    <r>
      <rPr>
        <b/>
        <sz val="14"/>
        <color indexed="8"/>
        <rFont val="Arial"/>
        <family val="2"/>
      </rPr>
      <t>MAY.</t>
    </r>
  </si>
  <si>
    <r>
      <t>PROGRAMADO</t>
    </r>
    <r>
      <rPr>
        <b/>
        <sz val="14"/>
        <color indexed="8"/>
        <rFont val="Arial"/>
        <family val="2"/>
      </rPr>
      <t xml:space="preserve"> JUN.</t>
    </r>
  </si>
  <si>
    <r>
      <t xml:space="preserve">EJECUTADO </t>
    </r>
    <r>
      <rPr>
        <b/>
        <sz val="14"/>
        <color indexed="8"/>
        <rFont val="Arial"/>
        <family val="2"/>
      </rPr>
      <t>JUN.</t>
    </r>
  </si>
  <si>
    <r>
      <t>PROGRAMADO</t>
    </r>
    <r>
      <rPr>
        <b/>
        <sz val="14"/>
        <color indexed="8"/>
        <rFont val="Arial"/>
        <family val="2"/>
      </rPr>
      <t xml:space="preserve"> JUL.</t>
    </r>
  </si>
  <si>
    <r>
      <t xml:space="preserve">EJECUTADO  </t>
    </r>
    <r>
      <rPr>
        <b/>
        <sz val="14"/>
        <color indexed="8"/>
        <rFont val="Arial"/>
        <family val="2"/>
      </rPr>
      <t>JUL.</t>
    </r>
  </si>
  <si>
    <r>
      <t xml:space="preserve">PROGRAMADO </t>
    </r>
    <r>
      <rPr>
        <b/>
        <sz val="14"/>
        <color indexed="8"/>
        <rFont val="Arial"/>
        <family val="2"/>
      </rPr>
      <t>AGO.</t>
    </r>
  </si>
  <si>
    <r>
      <t xml:space="preserve">EJECUTADO  </t>
    </r>
    <r>
      <rPr>
        <b/>
        <sz val="14"/>
        <color indexed="8"/>
        <rFont val="Arial"/>
        <family val="2"/>
      </rPr>
      <t>AGO.</t>
    </r>
  </si>
  <si>
    <r>
      <t xml:space="preserve">PROGRAMADO </t>
    </r>
    <r>
      <rPr>
        <b/>
        <sz val="14"/>
        <color indexed="8"/>
        <rFont val="Arial"/>
        <family val="2"/>
      </rPr>
      <t>SEP.</t>
    </r>
  </si>
  <si>
    <r>
      <t xml:space="preserve">EJECUTADO  </t>
    </r>
    <r>
      <rPr>
        <b/>
        <sz val="14"/>
        <color indexed="8"/>
        <rFont val="Arial"/>
        <family val="2"/>
      </rPr>
      <t>SEP</t>
    </r>
    <r>
      <rPr>
        <sz val="14"/>
        <color indexed="8"/>
        <rFont val="Arial"/>
        <family val="2"/>
      </rPr>
      <t>.</t>
    </r>
  </si>
  <si>
    <r>
      <t>PROGRAMADO</t>
    </r>
    <r>
      <rPr>
        <b/>
        <sz val="14"/>
        <color indexed="8"/>
        <rFont val="Arial"/>
        <family val="2"/>
      </rPr>
      <t xml:space="preserve"> OCT.</t>
    </r>
  </si>
  <si>
    <r>
      <t xml:space="preserve">EJECUTADO  </t>
    </r>
    <r>
      <rPr>
        <b/>
        <sz val="14"/>
        <color indexed="8"/>
        <rFont val="Arial"/>
        <family val="2"/>
      </rPr>
      <t>OCT</t>
    </r>
    <r>
      <rPr>
        <sz val="14"/>
        <color indexed="8"/>
        <rFont val="Arial"/>
        <family val="2"/>
      </rPr>
      <t>.</t>
    </r>
  </si>
  <si>
    <r>
      <t xml:space="preserve">PROGRAMADO </t>
    </r>
    <r>
      <rPr>
        <b/>
        <sz val="14"/>
        <color indexed="8"/>
        <rFont val="Arial"/>
        <family val="2"/>
      </rPr>
      <t>NOV.</t>
    </r>
  </si>
  <si>
    <r>
      <t xml:space="preserve">EJECUTADO </t>
    </r>
    <r>
      <rPr>
        <b/>
        <sz val="14"/>
        <color indexed="8"/>
        <rFont val="Arial"/>
        <family val="2"/>
      </rPr>
      <t>NOV.</t>
    </r>
  </si>
  <si>
    <r>
      <t xml:space="preserve">PROGRAMADO  </t>
    </r>
    <r>
      <rPr>
        <b/>
        <sz val="14"/>
        <color indexed="8"/>
        <rFont val="Arial"/>
        <family val="2"/>
      </rPr>
      <t>DIC.</t>
    </r>
  </si>
  <si>
    <r>
      <t xml:space="preserve">EJECUTADO </t>
    </r>
    <r>
      <rPr>
        <b/>
        <sz val="14"/>
        <color indexed="8"/>
        <rFont val="Arial"/>
        <family val="2"/>
      </rPr>
      <t>DIC.</t>
    </r>
  </si>
  <si>
    <r>
      <t xml:space="preserve">PROGRAMADO </t>
    </r>
    <r>
      <rPr>
        <b/>
        <sz val="14"/>
        <color indexed="8"/>
        <rFont val="Arial"/>
        <family val="2"/>
      </rPr>
      <t>ABR.</t>
    </r>
  </si>
  <si>
    <t xml:space="preserve">Ejecutar el 100% de las acciones de control sobre las concentraciones límites máximas establecidas en los vertimientos a la red de alcantarillado público de la ciudad, según programación establecida anualmente. </t>
  </si>
  <si>
    <t>MAGNITUD  FÍSICA</t>
  </si>
  <si>
    <t>PRESUPUESTO VIGENCIA</t>
  </si>
  <si>
    <t>GIROS VIGENCIA</t>
  </si>
  <si>
    <t>MAGNITUD FÍSICA RESERVAS</t>
  </si>
  <si>
    <t>RESERVA PRESUPUESTAL</t>
  </si>
  <si>
    <t>TOTAL MAGNITUD FÍSICA</t>
  </si>
  <si>
    <t>TOTAL PRESUPUESTO DE LA META</t>
  </si>
  <si>
    <t>Ejecutar el 100% de las acciones de evaluación, control y seguimiento sobre los usuarios que generan afectación al recurso hídrico subterráneo y superficial y al suelo, según programación establecida anualmente.</t>
  </si>
  <si>
    <t>Atender el 100% de los conceptos técnicos que recomiendan actuaciones administrativas sancionatorias durante la vigencia para mejorar la eficiencia del proceso sancionatorio ambiental.</t>
  </si>
  <si>
    <t>Implementar y optimizar 1 monitoreo periódico del recurso hídrico para los componentes RCHB, PMAE y RMAS que permita el incremento del conocimiento asociado a la dinámica y la variabilidad de recurso hídrico y sus factores de impacto.</t>
  </si>
  <si>
    <t>Diseñar y estructurar 5 documentos consolidados con lineamientos en el manejo y en la planificación del recurso hídrico del D.C.</t>
  </si>
  <si>
    <t>TOTAL PROYECTO</t>
  </si>
  <si>
    <t>TOTAL PRESUPUESTO VIGENCIA  DEL PROYECTO</t>
  </si>
  <si>
    <t>TOTAL RESERVA PRESUPUESTAL DEL PROYECTO</t>
  </si>
  <si>
    <t>TOTAL PROYECTO VIGENCIA + RESERVAS</t>
  </si>
  <si>
    <t>Se crea hoja de SPI</t>
  </si>
  <si>
    <t>Formato: Programación, Actualización y Seguimiento del Plan de Acción - Componente de Actividades</t>
  </si>
  <si>
    <t>Codigo:PE01-PR02-F2</t>
  </si>
  <si>
    <t>1, LÍNEA DE ACCIÓN</t>
  </si>
  <si>
    <t>2, META DE PROYECTO</t>
  </si>
  <si>
    <t>3, CÓDIGO Y NOMBRE DE LA ACTIVIDAD</t>
  </si>
  <si>
    <t>4, SE EJECUTA CON RECURSOS DE:</t>
  </si>
  <si>
    <t xml:space="preserve">6,PONDERACIÓN VERTICAL </t>
  </si>
  <si>
    <t>4,1 VIGENCIA</t>
  </si>
  <si>
    <t>4,2 RESERVA</t>
  </si>
  <si>
    <t>VARIABLES</t>
  </si>
  <si>
    <t>Ene</t>
  </si>
  <si>
    <t>Feb</t>
  </si>
  <si>
    <t>Mar</t>
  </si>
  <si>
    <t>Abr</t>
  </si>
  <si>
    <t>May</t>
  </si>
  <si>
    <t>Jun</t>
  </si>
  <si>
    <t>Jul</t>
  </si>
  <si>
    <t>Ago</t>
  </si>
  <si>
    <t>Sep</t>
  </si>
  <si>
    <t>Oct</t>
  </si>
  <si>
    <t>Nov</t>
  </si>
  <si>
    <t>Dic</t>
  </si>
  <si>
    <t>Total</t>
  </si>
  <si>
    <t>6,1 META</t>
  </si>
  <si>
    <t>6,2 ACTIVIDAD</t>
  </si>
  <si>
    <t>1.Evaluación control y seguimiento del Recurso hídrico</t>
  </si>
  <si>
    <t xml:space="preserve">1. Ejecutar el 100% de las acciones de control sobre las concentraciones límites máximas establecidas en los vertimientos a la red de alcantarillado público de la ciudad, según programación establecida anualmente. </t>
  </si>
  <si>
    <t>1. Realizar la formulación del programa de monitoreo, evaluación, control y seguimiento ambiental al Recurso Hídrico para la vigencia 2021.</t>
  </si>
  <si>
    <t>X</t>
  </si>
  <si>
    <t>Programado</t>
  </si>
  <si>
    <t>Durante el mes de enero del año 2021, se orientó y realizó el ejercicio de elaboración y planificación en el marco de la formulación del programa de monitoreo, evaluación, control y seguimiento ambiental sobre el recurso hídrico del Distrito Capital para el año 2021, mediante informe técnico No. 00176, radicado No. 2021IE17843.</t>
  </si>
  <si>
    <t>Ejecutado</t>
  </si>
  <si>
    <t>2. Identificar los presuntos infractores de la norma de vertimientos a red de alcantarillado y emisión de las actuaciones técnicas correspondientes.</t>
  </si>
  <si>
    <t>3. Atender los derechos de petición, quejas, reclamos y otros de carácter prioritario de usuarios de la red de alcantarillado de la ciudad.</t>
  </si>
  <si>
    <t>4. Impulsar jurídicamente los conceptos e informes técnicos en los cuales se evidenció un presunto incumplimiento normativo.</t>
  </si>
  <si>
    <t>2. Ejecutar el 100% de las acciones de evaluación, control y seguimiento sobre los usuarios que generan afectación al recurso hídrico subterráneo y superficial y al suelo, según programación establecida anualmente.</t>
  </si>
  <si>
    <t>5.. Realizar la formulación del programa de monitoreo, evaluación, control y seguimiento ambiental al Recurso Hídrico para la vigencia 2021.</t>
  </si>
  <si>
    <t>6. Realizar la evaluación técnica y desarrollar las etapas procesales de índole jurídico para la autorización de los instrumentos ambientales asociados al recurso hídrico y suelo.</t>
  </si>
  <si>
    <t>7. Realizar las actuaciones técnicas y desarrollar las etapas procesales de índole jurídica asociadas al seguimiento de instrumentos ambientales otorgados al recurso hídrico y suelo.</t>
  </si>
  <si>
    <t>8. Ejecutar las actividades de control tanto técnicas como jurídicas a presuntos infractores que generan afectación al recurso hídrico subterráneo y superficial y al suelo.</t>
  </si>
  <si>
    <t>3. Atender el 100% de los conceptos técnicos que recomiendan actuaciones administrativas sancionatorias durante la vigencia para mejorar la eficiencia del proceso sancionatorio ambiental.</t>
  </si>
  <si>
    <t>9. Acoger jurídicamente los conceptos técnicos mediante la proyección de los actos administrativos ambientales de carácter sancionatorio</t>
  </si>
  <si>
    <t>10. Realizar el proceso de  organización y administración de los documentos de archivos y expedientes sancionatorios</t>
  </si>
  <si>
    <t>11. Notificar los actos administrativos en cumplimiento de la normatividad establecida.</t>
  </si>
  <si>
    <t>12. Realizar acciones de seguimiento y  control ambiental  en el marco del trámite sancionatorio.</t>
  </si>
  <si>
    <t>2.Monitoreo y análisis del recurso hídrico</t>
  </si>
  <si>
    <t>4. Implementar y optimizar 1 monitoreo periódico del recurso hídrico para los componentes RCHB, PMAE y RMAS que permita el incremento del conocimiento asociado a la dinámica y la variabilidad de recurso hídrico y sus factores de impacto.</t>
  </si>
  <si>
    <t>13. Ejecutar las actividades de seguimiento ambiental al monitoreo del recurso hídrico de Bogotá y sus Factores de Impacto. (RCHB - PMAE - RMAS)</t>
  </si>
  <si>
    <t>14. Implementar mecanismos de captura, almacenamiento, consolidación y control de datos para el análisis de la información de calidad y cantidad del recurso hídrico de la ciudad.</t>
  </si>
  <si>
    <t>16. Realizar la optimización de la red de aguas subterráneas y gestión para la ejecución de muestreos en la matriz agua de manera autónoma.</t>
  </si>
  <si>
    <t>5. Diseñar y estructurar 5 documentos consolidados con lineamientos en el manejo y en la planificación del recurso hídrico del D.C.</t>
  </si>
  <si>
    <t>17. Analizar y procesar la información de las redes de monitoreo del Distrito y/o la derivada de los procesos de control, evaluación y seguimiento ambiental.</t>
  </si>
  <si>
    <t>18. Elaborar documentos con directrices en el manejo y planificación del recurso hídrico.</t>
  </si>
  <si>
    <t>19. Realizar la integración de lineamientos para la consolidación del Programa de Monitoreo Evaluación, Control y Seguimiento ambiental.</t>
  </si>
  <si>
    <t>Formato: Programación, Actualización y Seguimiento del Plan de Acción - Componente de  Territorialización</t>
  </si>
  <si>
    <t>Versión: 14</t>
  </si>
  <si>
    <t>PERIODO:</t>
  </si>
  <si>
    <t>1 INFORMACIÓN META DE PROYECTO</t>
  </si>
  <si>
    <t xml:space="preserve">2, ACTUALIZACIÓN </t>
  </si>
  <si>
    <t>3,EJECUTADO</t>
  </si>
  <si>
    <t>4, LOCALIZACIÓN GEOGRÁFICA</t>
  </si>
  <si>
    <t>5, ORIENTACIÓN</t>
  </si>
  <si>
    <t>10. POBLACIÓN</t>
  </si>
  <si>
    <t>7, LECCIONES APRENDIDAS - OBSERVACIONES</t>
  </si>
  <si>
    <t>1,1 COD. META</t>
  </si>
  <si>
    <t>1,2, Meta Proyecto</t>
  </si>
  <si>
    <t>1,3. Identificación del punto de invesión</t>
  </si>
  <si>
    <t>1,4, Variable</t>
  </si>
  <si>
    <t>1.6.REPROGRAMACIÓN VIGENCIA</t>
  </si>
  <si>
    <t>Observaciones</t>
  </si>
  <si>
    <t>Observaciones y/o descripcion de acciones en el punto de inversión</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</si>
  <si>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</si>
  <si>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</si>
  <si>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</si>
  <si>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</si>
  <si>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</si>
  <si>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</si>
  <si>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</si>
  <si>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</si>
  <si>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</si>
  <si>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</si>
  <si>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</si>
  <si>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</si>
  <si>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</si>
  <si>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</si>
  <si>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</si>
  <si>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</si>
  <si>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</si>
  <si>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</si>
  <si>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TOTAL META 1</t>
  </si>
  <si>
    <t>ANTONIO NARIÑO</t>
  </si>
  <si>
    <t>SHP 7789\7789\META_2</t>
  </si>
  <si>
    <t>POLITICA NACIONAL PARA LA GESTION INTEGRAL DEL RECURSO HIDRICO</t>
  </si>
  <si>
    <t>S/D</t>
  </si>
  <si>
    <t>BARRIOS UNIDOS</t>
  </si>
  <si>
    <t>BOSA</t>
  </si>
  <si>
    <t>CHAPINERO</t>
  </si>
  <si>
    <t>CIUDAD BOLIVAR</t>
  </si>
  <si>
    <t>ENGATIVA</t>
  </si>
  <si>
    <t>FONTIBON</t>
  </si>
  <si>
    <t>KENEDDY</t>
  </si>
  <si>
    <t>LOS MARTIRES</t>
  </si>
  <si>
    <t>PUENTE ARANDA</t>
  </si>
  <si>
    <t>RAFAEL URIBE URIBE</t>
  </si>
  <si>
    <t>SAN CRISTOBAL</t>
  </si>
  <si>
    <t>0,01 HAS</t>
  </si>
  <si>
    <t>SANTAFE</t>
  </si>
  <si>
    <t>SUBA</t>
  </si>
  <si>
    <t>TEUSAQUILLO</t>
  </si>
  <si>
    <t>TUNJUELITO</t>
  </si>
  <si>
    <t>USAQUÉN</t>
  </si>
  <si>
    <t>USME</t>
  </si>
  <si>
    <t>ESPECIAL</t>
  </si>
  <si>
    <t>TOTAL META 2</t>
  </si>
  <si>
    <t>Especial: Desarrollar los procesos sancionatorios requeridos a nivel distrital mediante la atención de los conceptos técnicos que se generan en términos de contaminación al recurso hídrico en el Distrito Capital.</t>
  </si>
  <si>
    <t>Implementar y optimizar un monitoreo periódico del recurso hídrico para los componentes RCHB, PMAE y RMAS que permita el incremento del conocimiento asociado a la dinámica y la variabilidad de recurso hídrico y sus factores de impacto.</t>
  </si>
  <si>
    <t>Especial: Implementar y optimizar un monitoreo periódico del recurso hídrico en el Distrito Capital que permita el incremento del conocimiento asociado a la dinámica y la variabilidad de recurso hídrico y sus factores de impacto.</t>
  </si>
  <si>
    <t>Especial: Diseñar y estructurar documentos consolidados con lineamientos en el manejo y en la planificación del recurso hídrico del D.C.</t>
  </si>
  <si>
    <t>TOTALES - PROYECTO</t>
  </si>
  <si>
    <t>TOTALES Rec. Vigencia</t>
  </si>
  <si>
    <t>TOTALES Rec. Reservas</t>
  </si>
  <si>
    <t>TOTAL PRESUPUESTO</t>
  </si>
  <si>
    <t>Formato: Programación, Actualización y Seguimiento  al Sistema de Información de Seguimiento a los Proyectos de Inversión Pública -SPI</t>
  </si>
  <si>
    <t>7789 - Diseño, formulación e implementación de un programa de monitoreo, evaluación, control y seguimiento sobre el Recurso Hídrico del Distrito Capital</t>
  </si>
  <si>
    <t>I PRESUPUESTAL VIGENCIA 2021</t>
  </si>
  <si>
    <t>FUENTE</t>
  </si>
  <si>
    <t>APROPIACION INICIAL</t>
  </si>
  <si>
    <t>APROPIACION VIGENTE</t>
  </si>
  <si>
    <t>COMPROMISOS</t>
  </si>
  <si>
    <t xml:space="preserve">OBLIGACIÓN </t>
  </si>
  <si>
    <t>PAGO</t>
  </si>
  <si>
    <t>%PAGO</t>
  </si>
  <si>
    <t>ENERO</t>
  </si>
  <si>
    <t>Municipios - 11001 - BOGOTA D.C. [BOGOTA] - Propios</t>
  </si>
  <si>
    <t>FEBRERO</t>
  </si>
  <si>
    <t>MARZO</t>
  </si>
  <si>
    <t>ABRIL</t>
  </si>
  <si>
    <t>MAYO</t>
  </si>
  <si>
    <t>JUNIO</t>
  </si>
  <si>
    <t>JULIO</t>
  </si>
  <si>
    <t>AGOSTO</t>
  </si>
  <si>
    <t>SEPTIEMBRE</t>
  </si>
  <si>
    <t>OCTUBRE</t>
  </si>
  <si>
    <t>NOVIEMBRE</t>
  </si>
  <si>
    <t>DICIEMBRE</t>
  </si>
  <si>
    <t>I PRESUPUESTAL VIGENCIA 2022</t>
  </si>
  <si>
    <t>I PRESUPUESTAL VIGENCIA 2023</t>
  </si>
  <si>
    <t>I PRESUPUESTAL VIGENCIA 2024</t>
  </si>
  <si>
    <t>II PRODUCTO (FÍSICO) VIGENCIA 2021</t>
  </si>
  <si>
    <t xml:space="preserve">OBJETIVO ESPECÍFICO </t>
  </si>
  <si>
    <t>PRODUCTO MGA</t>
  </si>
  <si>
    <t>INDICADOR DE PRODUCTO</t>
  </si>
  <si>
    <t>UNIDAD DE MEDIDA</t>
  </si>
  <si>
    <t>% PESO 2021</t>
  </si>
  <si>
    <t>META TOTAL PROYECTO 2000-2024</t>
  </si>
  <si>
    <t>META VIGENCIA  2021</t>
  </si>
  <si>
    <t>AVANCE VIGENCIA 2021</t>
  </si>
  <si>
    <t>% AVANCE VIGENCIA 2021</t>
  </si>
  <si>
    <t>META REZAGADA</t>
  </si>
  <si>
    <t>AVANCE REZAGADO</t>
  </si>
  <si>
    <t>%AVANCE RESERVA</t>
  </si>
  <si>
    <t>OBSERVACIÓN MENSUAL (200 Caracteres)</t>
  </si>
  <si>
    <t>Fortalecer el proceso de evaluación, control y seguimiento a los factores de impacto sobre el recurso hídrico</t>
  </si>
  <si>
    <t>Documentos de planeación para la gestión integral del recurso hídrico</t>
  </si>
  <si>
    <t>Documentos de planeación realizados</t>
  </si>
  <si>
    <t>Desarrollar una herramienta para identificar las variables que generan contaminación y afectación de fuentes hídricas que permitan planificar y orientar acciones en el marco de la gestión integral del recurso hídrico</t>
  </si>
  <si>
    <t>Documentos de lineamientos técnicos para la gestión integral del recurso hídrico</t>
  </si>
  <si>
    <t>Documentos de lineamientos técnicos realizados</t>
  </si>
  <si>
    <t>Este producto se mide al cierre de la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</si>
  <si>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</si>
  <si>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</si>
  <si>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</si>
  <si>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</si>
  <si>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</si>
  <si>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</si>
  <si>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</si>
  <si>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</si>
  <si>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</si>
  <si>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</si>
  <si>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</si>
  <si>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</si>
  <si>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</si>
  <si>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</si>
  <si>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</si>
  <si>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2021</t>
  </si>
  <si>
    <t>ACTIVIDAD (SUIFT) META (SEGPLAN)</t>
  </si>
  <si>
    <t>PRESUPUESTO VIGENCIA SUIFP 2021</t>
  </si>
  <si>
    <t>PRESUPUESTO
OBLIGADO (GIRADO) 2021</t>
  </si>
  <si>
    <t>Observación mensual (200 Caracteres)</t>
  </si>
  <si>
    <t>Inversión - Adquisición de Bienes y Servicios: Atender el 100% de los conceptos técnicos que recomiendan actuaciones administrativas sancionatorias durante la vigencia para mejorar la eficiencia del proceso sancionatorio ambiental</t>
  </si>
  <si>
    <t>Durante el periodo no se reporta avance con recursos de la vigencia</t>
  </si>
  <si>
    <t>Inversión - Adquisición de Bienes y Servicios: Ejecutar el 100% de las acciones de control sobre las concentraciones límites máximas establecidas en los vertimientos a la red de alcantarillado público de la ciudad, según programación establecida anualmente.</t>
  </si>
  <si>
    <t>Inversión - Adquisición de Bienes y Servicios: Ejecutar el 100% de las acciones de evaluación, control y seguimiento sobre los usuarios que generan afectación al recurso hídrico subterráneo y superficial y al suelo, según programación establecida anualmente.</t>
  </si>
  <si>
    <t>Inversión - Adquisición de Bienes y Servicios: Implementar y optimizar un monitoreo periódico del recurso hídrico para los componentes RCHB, PMAE y RMAS que permita el incremento del conocimiento asociado a la dinámica y la variabilidad de recurso hídrico y sus factores de impacto.</t>
  </si>
  <si>
    <t>Inversión - Adquisición de Bienes y Servicios: Diseñar y Estructurar 5 documentos consolidados con lineamientos en el manejo y en la planificación del recurso hídrico del D. C.</t>
  </si>
  <si>
    <t>Durante el periodo del reporte se han acogido conceptos técnicos remitidos a la DCA para inicio de proceso sancionatorio.</t>
  </si>
  <si>
    <t>Durante el periodo del reporte se han realizado las actuaciones técnicas relacionadas con las acciones de control sobre las concentraciones límites máximas establecidas en los vertimientos a la red de alcantarillado público de la ciudad</t>
  </si>
  <si>
    <t>Durante el periodo del reporte se ha desarrollado las acciones de evaluación, control y seguimiento sobre los usuarios que generan afectación al recurso hídrico subterráneo y superficial y al suelo.</t>
  </si>
  <si>
    <t>Durante el periodo del reporte se ha realizado la estructuración del programa de monitoreo.</t>
  </si>
  <si>
    <t>Durante el periodo del reporte se han generado los documentos técnicos requeridos.</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</si>
  <si>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</si>
  <si>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</si>
  <si>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</si>
  <si>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</si>
  <si>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</si>
  <si>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</si>
  <si>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</si>
  <si>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</si>
  <si>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</si>
  <si>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2021</t>
  </si>
  <si>
    <t>DESCRIPCIÓN DEL INDICADORES DE GESTIÓN</t>
  </si>
  <si>
    <t>META VIGENCIA 2021</t>
  </si>
  <si>
    <t>AVANCE META VIGENCIA 2021</t>
  </si>
  <si>
    <t>% AVANCE META VIGENCIA 2021</t>
  </si>
  <si>
    <t>0900G186Rio recuperado</t>
  </si>
  <si>
    <t>El reporte se realiza al cierre de la vigencia.</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</si>
  <si>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</si>
  <si>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</si>
  <si>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</si>
  <si>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</si>
  <si>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</si>
  <si>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</si>
  <si>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</si>
  <si>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</si>
  <si>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</si>
  <si>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</si>
  <si>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</si>
  <si>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</si>
  <si>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Formato: Programación, Atualización y Seguimiento  al Sistema de Información de Seguimiento a los Proyectos de Inversión Pública -SPI</t>
  </si>
  <si>
    <t>Versión: 13</t>
  </si>
  <si>
    <t>Subdirección de Ecosistemas y Ruralidad</t>
  </si>
  <si>
    <t>7769 Implementación de intervenciones para la restauración y mantenimiento de áreas de la Estructura Ecológica Principal, Cerros Orientales y otras áreas de interés ambiental de Bogotá</t>
  </si>
  <si>
    <t>I PRESUPUESTAL VIGENCIA 2020</t>
  </si>
  <si>
    <t>12-OTROS DISTRITO</t>
  </si>
  <si>
    <t xml:space="preserve">263-RECURSOS PASIVOS PLUSVALIA </t>
  </si>
  <si>
    <t>27-FONDO CUENTA FINANCIACIÓN PGA</t>
  </si>
  <si>
    <t>41-PLUSVALIA</t>
  </si>
  <si>
    <t>508-PASIVOS EXIGIBLES CUPO</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</si>
  <si>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</si>
  <si>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</si>
  <si>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</si>
  <si>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</si>
  <si>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</si>
  <si>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</si>
  <si>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</si>
  <si>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</si>
  <si>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II PRODUCTO (FÍSICO) VIGENCIA 2020</t>
  </si>
  <si>
    <t>% PESO 2020</t>
  </si>
  <si>
    <t>META VIGENCIA  2020</t>
  </si>
  <si>
    <t>AVANCE VIGENCIA 2020</t>
  </si>
  <si>
    <t>% AVANCE VIGENCIA 2020</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</si>
  <si>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</si>
  <si>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</si>
  <si>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</si>
  <si>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Identificación y priorización de senderos en conjunto con la Empresa de Acueducto y Alcantarillado de Bogotá, se adelanto la revisión de componentes de diseño del proyecto Serranía del Zuque</t>
  </si>
  <si>
    <t>Inicio de la implementación de la iniciativa“Caminos de Hijuefuchas”se vincula proponentes a la iniciativa en el proceso de monitoreo del río Fucha, taller de restauración y recorridos participativos</t>
  </si>
  <si>
    <t>Se logra la intervención de 3ha, se realizó la identificación y priorización de senderos, revisión de componentes de diseño Serranía del Zuque, firma del convenio interinstitucional con el PNUD</t>
  </si>
  <si>
    <t>Restaurar, rehabilitar o recuperar nuevas hectáreas y mantener y hacer seguimiento a las áreas ya restauradas.</t>
  </si>
  <si>
    <t>Servicio de restauración de ecosistemas</t>
  </si>
  <si>
    <t>Áreas en proceso de restauración</t>
  </si>
  <si>
    <t>Hectáreas - Hectarea: Superficie</t>
  </si>
  <si>
    <t>El acumulado al mes de octubre es de 1,54 ha implementadas en Humedal Vaca sector Norte (0,39 ha) y Sur (0,2 ha), Capellanía (0,14 ha) Parque Entrenubes (0,81 ha), respecto a las 5 ha de esta vigencia</t>
  </si>
  <si>
    <t xml:space="preserve">El acumulado total al mes de noviembre en áreas nuevas en restauración implementadas es de 2,54 ha y de 1729 individuos. </t>
  </si>
  <si>
    <t xml:space="preserve">El acumulado total al mes de diciembre en áreas nuevas en restauración implementadas es de 5,49ha y de 2.900 individuos. </t>
  </si>
  <si>
    <t xml:space="preserve"> Áreas en proceso restauración en mantenimiento </t>
  </si>
  <si>
    <t>Se continua con erradicación de retamo y replante en Chapinero vereda Verjones predio la Unión, estamos en conversaciones con propietario de otros predio en misma vereda.</t>
  </si>
  <si>
    <t xml:space="preserve">Se continua con las  actividades en la Localidad Chapinero vereda Verjones predio la Unión continuando con erradicación de retamo, replante y se empezaron trabajos en el Predio Utopia en misma vereda </t>
  </si>
  <si>
    <t>El avance del indicador a diciembre es de 5,24ha de las 54ha programadas para esta vigencia de los cuales en el periodo se continua con la  erradicación de rebrotes de retamo y plantación en ahoyado</t>
  </si>
  <si>
    <t>Implementar y efectuar el seguimiento a proyectos priorizados de conectividad ecológica para la conservación de la biodiversidad</t>
  </si>
  <si>
    <t xml:space="preserve">Documentos de planeación para la conservación de la biodiversidad y sus servicios eco sistémicos </t>
  </si>
  <si>
    <t xml:space="preserve">Se identificaron los nodos del corredor Cuenca Alta-Cerro -Van Der Hammen-Torca, se ajustó el trazado corredor Cerros-El Virrey y se desarrollaron 13 secciones del diagnóstico de este corredor.
</t>
  </si>
  <si>
    <t>Se avanzó en la consolidación del documento de diagnóstico construido participativamente con todos los actores de la mesa del corredor Cerros - El Virrey.</t>
  </si>
  <si>
    <t>Se continua la consolidación del documento de diagnóstico construido participativamente con todos los actores de la mesa del corredor del gran Chicó,</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</si>
  <si>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</si>
  <si>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</si>
  <si>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</si>
  <si>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</si>
  <si>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</si>
  <si>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</si>
  <si>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III ACTIVIDADES SUIFT (PRESUPUESTO) VIGENCIA 2020</t>
  </si>
  <si>
    <t>PRESUPUESTO VIGENCIA SUIFP 2020</t>
  </si>
  <si>
    <t>PRESUPUESTO
OBLIGADO (GIRADO) 2020</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</si>
  <si>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</si>
  <si>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</si>
  <si>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Operador Logistico Obligado</t>
  </si>
  <si>
    <t>Prestaciones de servicio y operador logístico obligados hasta Octubre</t>
  </si>
  <si>
    <t>Prestaciones de servicio obligadas hasta noviembre, operador logístico y adición al contrato de transporte.</t>
  </si>
  <si>
    <t>Prestaciones de servicio obligadas hasta Diciembre y adiciones, operador logístico, adición al contrato de transporte, convenio de restauración con IDIPRON, fortalecimiento de huertas comunitarias, estudios y diseños 200ha</t>
  </si>
  <si>
    <t>Inversión - Adquisición de Bienes y Servicios: Restaurar, rehabilitar o recuperar a 370 nuevas hectáreas degradadas en la estructura ecológica principal y áreas de interés ambiental, con 450.000 individuos.</t>
  </si>
  <si>
    <t>No hubo ejecución presupuestal</t>
  </si>
  <si>
    <t>Prestaciones de servicio obligadas hasta Octubre</t>
  </si>
  <si>
    <t>Prestaciones de servicio obligadas hasta Noviembre y adición al contrato de transporte.</t>
  </si>
  <si>
    <t>Prestaciones de servicio obligadas hasta diciembre y adiciones, adición al contrato de transporte y contrato de Estudios y Diseños de 200ha</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</si>
  <si>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</si>
  <si>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</si>
  <si>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Prestaciones de servicio obligadas hasta Noviembre, servicio de telefonía  y adición al contrato de transporte.</t>
  </si>
  <si>
    <t>Prestaciones de servicio obligadas hasta diciembre y adiciones, servicio de telefonía, adición al contrato de transporte, convenio de ocupaciones ilegales, adquisición de chaquetas, Elementos Informativos Interno y Externo,</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</si>
  <si>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</si>
  <si>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</si>
  <si>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Prestaciones de servicio obligadas hasta Noviembre  y adición al contrato de transporte.</t>
  </si>
  <si>
    <t>Prestaciones de servicio obligadas hasta diciembre y adición, contrato de diseño e implemtación de un diplomado virtual  y adición al contrato de transporte.</t>
  </si>
  <si>
    <t>IV GESTIÓN  (FÍSICO) VIGENCIA 2020</t>
  </si>
  <si>
    <t>META VIGENCIA 2020</t>
  </si>
  <si>
    <t>AVANCE META VIGENCIA 2020</t>
  </si>
  <si>
    <t>% AVANCE META VIGENCIA 2020</t>
  </si>
  <si>
    <t>1000G725Porcentaje de acciones de fortalecimineto a los beneficairios directos , emprendidas-</t>
  </si>
  <si>
    <t>Porcentaje- Porcentaje: Cantidad</t>
  </si>
  <si>
    <t xml:space="preserve">0900G188- Areas sembradas con cobertura vegetal </t>
  </si>
  <si>
    <t>Hectáreas- Hectarea: Superficie</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</si>
  <si>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</si>
  <si>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</si>
  <si>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</si>
  <si>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la consolidación del documento de diagnóstico construido participativamente con todos los actores de la mesa del corredor del gran Chicó</t>
  </si>
  <si>
    <t>Se modifica la periodicidad de reporte y la estructura del documento se ajustó de acuerdo al plan de desarrollo vigente</t>
  </si>
  <si>
    <t>Radicado 2020IE152434 de septiembre 08 de 2020</t>
  </si>
  <si>
    <t>CUENCA</t>
  </si>
  <si>
    <t>KENNEDY</t>
  </si>
  <si>
    <t>CORABASTOS
GRAN BRITALIA</t>
  </si>
  <si>
    <t>USAQUEN</t>
  </si>
  <si>
    <t>2,25 HAS</t>
  </si>
  <si>
    <t>BOSA CENTRAL
BOSA OCCIDENTAL
GRAN BRITALIA</t>
  </si>
  <si>
    <t>DIANA TURBAY</t>
  </si>
  <si>
    <t>VERBENAL
SAN CRISTOBAL NORTE</t>
  </si>
  <si>
    <t>Durante el periodo del reporte se ha realizado la estructuración del programa de monitoreo y se iniciaron los monitoreos.</t>
  </si>
  <si>
    <t>Radicado No. 2021IE106063 del 31 de mayo del 2021.</t>
  </si>
  <si>
    <t>Evaluación control y seguimiento del Recurso hídrico</t>
  </si>
  <si>
    <t>Durante el periodo del reporte se ha realizado la estructuración del programa de monitoreo y se han venido desarrollando los monitoreos.</t>
  </si>
  <si>
    <t>0,51 HAS</t>
  </si>
  <si>
    <t>679,74 HAS</t>
  </si>
  <si>
    <t>40,60 HAS</t>
  </si>
  <si>
    <t>31,09 HAS</t>
  </si>
  <si>
    <t>EL TESORO
ISMAEL PERDOMO
JERUSALEM</t>
  </si>
  <si>
    <t>1062,15 HAS</t>
  </si>
  <si>
    <t>88,19 HAS</t>
  </si>
  <si>
    <t>120,81 HAS</t>
  </si>
  <si>
    <t>1,68 HAS</t>
  </si>
  <si>
    <t>79,49 HAS</t>
  </si>
  <si>
    <t>0,74 HAS</t>
  </si>
  <si>
    <t>LOURDES</t>
  </si>
  <si>
    <t>2873,85 HAS</t>
  </si>
  <si>
    <t>SUBA
EL RINCON
TIBABUYES</t>
  </si>
  <si>
    <t>627,31 HAS</t>
  </si>
  <si>
    <t>367,01 HAS</t>
  </si>
  <si>
    <t>1571,40 HAS</t>
  </si>
  <si>
    <t>839,58 HAS</t>
  </si>
  <si>
    <t>ALFONSO LOPEZ
COMUNEROS
DANUBIO
GRAN YOMASA
LA FLORA</t>
  </si>
  <si>
    <t>El valor reportado en la vigencia 2020 se mantuvo y no se presenta incremento para reportar en la vigencia 2021.</t>
  </si>
  <si>
    <t>Se realizó la integración de lineamientos para la consolidación del Programa de Monitoreo Evaluación, Control y Seguimiento ambiental por medio de la emisión del informe técnico No. 06504 del 31 de diciembre del 2021 “Integración de lineamientos técnicos para la gestión integral del recurso hídrico para el año 2022”.</t>
  </si>
  <si>
    <t>5, PONDERACIÓN HORIZONTAL AÑO: 2022</t>
  </si>
  <si>
    <r>
      <t>Versión:</t>
    </r>
    <r>
      <rPr>
        <b/>
        <sz val="14"/>
        <color indexed="10"/>
        <rFont val="Arial"/>
        <family val="2"/>
      </rPr>
      <t xml:space="preserve"> </t>
    </r>
    <r>
      <rPr>
        <b/>
        <sz val="14"/>
        <color indexed="8"/>
        <rFont val="Arial"/>
        <family val="2"/>
      </rPr>
      <t>14</t>
    </r>
  </si>
  <si>
    <t>1, 5. PROGRAMACIÓN INICIAL AÑO 2022</t>
  </si>
  <si>
    <t xml:space="preserve">15. Redefinir y Reformular el Programa de Monitoreo del Distrito Capital con base en las cantidades y parámetros establecidos en el Contrato de Prestación de Servicios No. SDA-20211379 celebrado con la UT PSL-ANQ para el 2022. </t>
  </si>
  <si>
    <t>EJECUTADO ACUMULADO AL PERIODO
 AÑO 2022</t>
  </si>
  <si>
    <t>EJECUTADO ACUMULADO  SEGPLAN
 AÑO 2022</t>
  </si>
  <si>
    <t>Ninguno</t>
  </si>
  <si>
    <t>Protección del recurso hídrico superficial, recurso hídrico subterráneo y suelo, para contrarrestar la degradación, deterioro de la oferta ambiental y del patrimonio natural con incidencia en la calidad de vida de los ciudadanos de Bogotá D.C. combatiendo el uso excesivo de los recursos naturales por inadecuado manejo de estos</t>
  </si>
  <si>
    <t>Sistema de información ambiental FOREST 
Drive de la Subdirección del Recurso Hídrico y del Suelo</t>
  </si>
  <si>
    <t xml:space="preserve">Mejora transversal del proceso sancionatorio ambiental con el fin de dar cumplimiento a las normas y lineamientos establecidos para la protección del recurso hídrico y a su vez, contribuir al mejoramiento de la calidad de vida de los ciudadanos, a través de la función de vigilancia y control ambiental sobre dicho recurso.
</t>
  </si>
  <si>
    <t xml:space="preserve">Sistema de información ambiental FOREST 
Drive de la Dirección de Control Ambiental </t>
  </si>
  <si>
    <t>Obtención de información primaria, a partir de la medición de las variables que intervienen en los procesos asociados con el recurso hídrico y por tanto, fundamentales para el desarrollo del análisis y la definición de acciones orientadas a la gestión integral del mismo. 
Mayor cobertura, continuidad y resolución de información, que propende por la generación del conocimiento sobre el estado de la calidad del recurso hídrico de la ciudad de Bogotá y sus factores de impacto.</t>
  </si>
  <si>
    <t>Generación de conocimiento como estrategia para identificar las variables relacionadas con la contaminación y afectación a las fuentes hídricas que permita planificar y orientar acciones en el marco de la gestión integral del recurso hídrico, fortaleciendo los procesos de evaluación, control y seguimiento como un ejercicio dinámico por medio de la intervención sistemática sobre los factores de impacto al recurso.</t>
  </si>
  <si>
    <t xml:space="preserve">
Sistema de información ambiental FOREST 
Drive de la Subdirección del Recurso Hídrico y del Suelo</t>
  </si>
  <si>
    <t>11. BENEFICIOS</t>
  </si>
  <si>
    <t>Cuantificar la mejora de la calidad del recurso hídrico del Distrito Capital, obteniendo información del estado del recurso hídrico que permita planificar adecuadamente la asignación de recursos humanos, técnicos y financieros con el fin de garantizar el aumento de los kilómetros de río con calidad aceptable, buena o excelente en el Distrito Capital.</t>
  </si>
  <si>
    <t>Promover la gestión integral del recurso hídrico mediante el desarrollo de acciones de monitoreo, evaluación, control y seguimiento que permitan mejorar la calidad del recurso hídrico y su disponibilidad para la población del Distrito Capital.</t>
  </si>
  <si>
    <t>No se registra avance durante el periodo</t>
  </si>
  <si>
    <t>Durante lo transcurrido de la vigencia se realizó la formulación del PROGRAMA DE EVALUACIÓN, CONTROL Y SEGUIMIENTO A USUARIOS DEL RECURSO HÍDRICO SUPERFICIAL, SUBTERRANEO Y DE LA RED DE ALCANTARILLADO DEL DISTRITO PARA EL SEGUNDO SEMESTRE DE AÑO 2020 y se inicio la implementación.</t>
  </si>
  <si>
    <t>Análisis y procesamiento de la información de las redes de monitoreo del Distrito, determinación y cuantificación de cargas contaminantes para la aplicación del instrumento económico de tasa retributiva, así como para la evaluación de las metas de carga contaminante para el seguimiento del PSMV.</t>
  </si>
  <si>
    <t>Durante lo transcurrido de la vigencia se realizó la formulación del PROGRAMA DE EVALUACIÓN, CONTROL Y SEGUIMIENTO A USUARIOS DEL RECURSO HÍDRICO SUPERFICIAL, SUBTERRANEO Y DE LA RED DE ALCANTARILLADO DEL DISTRITO PARA EL SEGUNDO SEMESTRE DE AÑO 2020 y se nha venido ejecutando el mismo de acuerdo con la programación establecida.</t>
  </si>
  <si>
    <t>Durante lo transcurrido de la vigencia 2020 se realizó la formulación del PROGRAMA DE EVALUACIÓN, CONTROL Y SEGUIMIENTO A USUARIOS DEL RECURSO HÍDRICO SUPERFICIAL, SUBTERRANEO Y DE LA RED DE ALCANTARILLADO DEL DISTRITO y se está realizando la ejecución del programa de acuerdo con la programación.</t>
  </si>
  <si>
    <t>Se realizó el seguimiento a 41 fuentes superficiales del Distrito Capital con el fin de definir y priorizar los puntos de vertimiento y los factores que generan impacto sobre el recurso hídrico superficial.</t>
  </si>
  <si>
    <t>Se realizó el seguimiento a las fuentes superficiales del Distrito Capital con el fin de definir y priorizar los puntos de vertimiento y los factores que generan impacto sobre el recurso hídrico superficial.</t>
  </si>
  <si>
    <t>Durante lo transcurrido de la vigencia 2020 se realizó la formulación del PROGRAMA DE EVALUACIÓN, CONTROL Y SEGUIMIENTO A USUARIOS DEL RECURSO HÍDRICO SUPERFICIAL, SUBTERRANEO Y DE LA RED DE ALCANTARILLADO DEL DISTRITO y se  realizó la ejecución del programa de acuerdo con la programación.</t>
  </si>
  <si>
    <t>Se realizó el informe técnico del índice de calidad del agua</t>
  </si>
  <si>
    <t>Durante el periodo no se reporta avance</t>
  </si>
  <si>
    <t>La Dirección de Control Ambiental recibió de la Subdirección del Recurso Hídrico y del Suelo, once (11) Conceptos Técnicos que recomiendan actuaciones administrativas sancionatorias, los cuales se atendieron jurídicamente y se generaron los autos correspondientes.</t>
  </si>
  <si>
    <t>Se identificaron las caracterizaciones priorizadas a evaluar, de las cuales para este periodo, el grupo de hidrocarburos realizó la evaluación de 11 de las caracterizaciones con su respectiva actuación técnica.</t>
  </si>
  <si>
    <t>Los grupos de AGUAS SUBTERRANEAS y AUTORIZACIONES han generado los conceptos técnicos y las acciones de seguimiento y control que se han requerido.</t>
  </si>
  <si>
    <t>Se realizó la ejecución de 38 monitoreos en puntos de la Red de Calidad Hídrica de Bogotá (RCHB) Se realizó la Implementación de mecanismos de captura, almacenamiento, consolidación y control de datos para el análisis de la información de calidad y cantidad del recurso hídrico.</t>
  </si>
  <si>
    <t>Se realizó la determinación y cuantificación de cargas contaminantes para la aplicación del instrumento económico de tasa retributiva, así como para la evaluación de las metas de carga contaminante para el seguimiento del Plan de Saneamiento y Manejo de Vertimientos.</t>
  </si>
  <si>
    <t>La Dirección de Control Ambiental recibió de la Subdirección del Recurso Hídrico y del Suelo, cuarenta y siete (47) Conceptos Técnicos que recomiendan actuaciones administrativas sancionatorias, los cuales se atendieron jurídicamente y se generaron los autos correspondientes.</t>
  </si>
  <si>
    <t>Se ejecutaron 40 actuaciones técnicas relacionadas con las acciones de control sobre las concentraciones límites máximas establecidas en los vertimientos a la red de alcantarillado público de la ciudad.  También el grupo jurídico realizó 11 actuaciones administrativas relacionadas con los trámites de vertimientos.</t>
  </si>
  <si>
    <t>Se realizó  la ejecución de 39 monitoreos en puntos de la Red de Calidad Hídrica de Bogotá (RCHB), 9 monitoreos asociados al componente de Vertimientos directos al recurso hídrico superficial, 50 monitoreos a Sectores productivos y 24 muestras de 2 puntos 24 horas.</t>
  </si>
  <si>
    <t xml:space="preserve">Se desarrollaron actividades tendientes al análisis y el procesamiento de la información de las redes de monitoreo del Distrito, para lo cual se desarrolló el análisis de datos para la categorización de la calidad del agua por medio de la determinación del indicador de calidad del recurso hídrico </t>
  </si>
  <si>
    <t>La Dirección de Control Ambiental recibió de la Subdirección del Recurso Hídrico y del Suelo, ochenta y siete (87) Conceptos Técnicos que recomiendan actuaciones administrativas sancionatorias, los cuales se atendieron jurídicamente y se generaron los autos correspondientes.</t>
  </si>
  <si>
    <t>Se ejecutaron ciento veintiséis (126) actuaciones técnicas relacionadas con las acciones de control sobre las concentraciones límites máximas establecidas en los vertimientos a la red de alcantarillado público de la ciudad y el grupo jurídico realizó sesenta y una (61) actuaciones administrativas</t>
  </si>
  <si>
    <t>Se implementaron los mecanismos de captura, almacenamiento, consolidación y control de datos para el análisis de la información de calidad y cantidad del recurso hídrico de la ciudad de manera consecuente con la entrega de los reportes de laboratorio obtenidos de los Programas de Monitoreo</t>
  </si>
  <si>
    <t>La Dirección de Control Ambiental recibió de la Subdirección del Recurso Hídrico y del Suelo los Conceptos Técnicos que recomiendan actuaciones administrativas sancionatorias, los cuales se atendieron jurídicamente y se generaron los autos correspondientes.</t>
  </si>
  <si>
    <t>Se ejecutaron 217 caracterizaciones técnicas relacionadas con las acciones de control sobre las concentraciones límites máximas establecidas en los vertimientos a la red de alcantarillado público de la ciudad y el grupo jurídico realizó 73 actuaciones administrativas</t>
  </si>
  <si>
    <t>La Dirección de Control Ambiental recibió de la Subdirección del Recurso Hídrico y del Suelo, los Conceptos Técnicos que recomiendan actuaciones administrativas sancionatorias, los cuales se atendieron jurídicamente y se generaron los autos correspondientes.</t>
  </si>
  <si>
    <t>Se ejecutaron ciento 388 actuaciones técnicas relacionadas con las acciones de control sobre las concentraciones límites máximas establecidas en los vertimientos a la red de alcantarillado público de la ciudad y el grupo jurídico realizó 82 actuaciones administrativas</t>
  </si>
  <si>
    <t>Se realizó el seguimiento a fuentes superficiales del Distrito Capital con el fin de definir y priorizar los puntos de vertimiento y los factores que generan impacto sobre el recurso hídrico superficial.</t>
  </si>
  <si>
    <t>De acuerdo con lo establecido en el informe de WQI se mejoro la calidad hidrica de 26,95 km de rio.</t>
  </si>
  <si>
    <t>Durante el  periodo del reporte no se presenta avance, se inicia la ejecución en febrero de 2022.</t>
  </si>
  <si>
    <t>Este producto se mide al cierre de la vigencia 2022</t>
  </si>
  <si>
    <t>Para el presente periodo no se contempló el desarrollo de acciones a realizar para el cumplimiento de esta actividad, por cuanto la integración de lineamientos para la consolidación del Programa de Monitoreo Evaluación, Control y Seguimiento ambiental se desarrollará a partir del mes de Noviembre.</t>
  </si>
  <si>
    <t>Se realizó la formulación del programa de monitoreo, evaluación, control y seguimiento sobre el recurso hídrioc del DC, según radicado No.2022IE36560, que correponde al informe técnico No.00423</t>
  </si>
  <si>
    <t>Se presenta retraso en la generación de dos informes técnicos de seguimiento ambiental asociados a la ejecución de los recursos de la reserva.</t>
  </si>
  <si>
    <t>RIO FUCHA Y RIO TUNJUELO</t>
  </si>
  <si>
    <t>RIO SALITRE</t>
  </si>
  <si>
    <t>DOCE DE OCTUBRE
LOS ALCAZARES
LOS ANDES</t>
  </si>
  <si>
    <t>CHAPINERO
CHICO LAGO
EL REFUGIO</t>
  </si>
  <si>
    <t>RIO TUNJUELO</t>
  </si>
  <si>
    <t>RIO SALITRE Y RIO FUCHA</t>
  </si>
  <si>
    <t>RIO FUCHA</t>
  </si>
  <si>
    <t>LA SABANA
SANTA ISABEL</t>
  </si>
  <si>
    <t>RIO FUCHA Y RIO SALITRE</t>
  </si>
  <si>
    <t>RIO SALITRE Y RIO TORCA</t>
  </si>
  <si>
    <t>RIO TUNJUELO Y RIO FUCHA</t>
  </si>
  <si>
    <t>BOGOTÁ</t>
  </si>
  <si>
    <t>Durante el periodo del reporte se programaron 3 acciones de control a las concentraciones límites máximas</t>
  </si>
  <si>
    <t>CANDELARIA</t>
  </si>
  <si>
    <t>Durante el periodo del reporte se programaron 67 acciones de control a las concentraciones límites máximas</t>
  </si>
  <si>
    <t>Durante el periodo del reporte se programaron 13 acciones de control a las concentraciones límites máximas</t>
  </si>
  <si>
    <t>Durante el mes de febrero de 2022 se realizó la formulación del programa de monitoreo, evaluación, control y seguimiento sobre el recurso hídrico del DC, según radicado No.2022IE36560, que correponde al informe técnico No.00423</t>
  </si>
  <si>
    <t>Durante el periodo del reporte se ejecutaron 13 acciones de control a las concentraciones límites máximas</t>
  </si>
  <si>
    <t>Durante el periodo del reporte se ejecutaron 3 acciones de control a las concentraciones límites máximas</t>
  </si>
  <si>
    <t>Durante el periodo del reporte se ejecutaron 6 acciones de control a las concentraciones límites máximas</t>
  </si>
  <si>
    <t>Durante el periodo del reporte se ejecutaron 67 acciones de control a las concentraciones límites máximas</t>
  </si>
  <si>
    <r>
      <t xml:space="preserve">6, % CUMPLIMIENTO ACUMULADO (al periodo) </t>
    </r>
    <r>
      <rPr>
        <b/>
        <sz val="12"/>
        <color indexed="8"/>
        <rFont val="Arial"/>
        <family val="2"/>
      </rPr>
      <t>cuatrienio</t>
    </r>
  </si>
  <si>
    <r>
      <t xml:space="preserve">REPROGRAMACIÓN </t>
    </r>
    <r>
      <rPr>
        <b/>
        <sz val="12"/>
        <color indexed="8"/>
        <rFont val="Arial"/>
        <family val="2"/>
      </rPr>
      <t>VIGENCIA 
(VALOR INICIAL)</t>
    </r>
  </si>
  <si>
    <t>CIUDAD JARDIN
RESTREPO</t>
  </si>
  <si>
    <t>BARRIO LA CATEDRAL</t>
  </si>
  <si>
    <t>ARBORIZADORA
EL TESORO
ISMAEL PERDOMO
LUCERO
SAN FRANCISCO</t>
  </si>
  <si>
    <t>ALAMOS
BOLIVIA
BOYACA REAL
ENGATIVA
GARCES NAVAS
LAS FERIAS
MINUTO DE DIOS
SANTA CECILIA</t>
  </si>
  <si>
    <t>CIUDAD MONTES
MUZU
PUENTE ARANDA
SAN RAFAEL
ZONA INDUSTRIAL</t>
  </si>
  <si>
    <t>MARCO FIDEL SUAREZ
MARRUECOS
QUIROGA
SAN JOSE</t>
  </si>
  <si>
    <t>20 DE JULIO
LA GLORIA
LOS LIBERTADORES
SOSIEGO</t>
  </si>
  <si>
    <t>TUNJUELITO
VENECIA</t>
  </si>
  <si>
    <t>ALFONSO LOPEZ
COMUNEROS
DANUBIO
GRAN YOMASA</t>
  </si>
  <si>
    <t>Durante la presente vigencia se avanzó en la redefinición y reformulación del Programa de Monitoreo de la calidad y cantidad del recurso hídrico de la ciudad de Bogotá y sus factores de impacto para el año 2022 del Distrito Capital, por medio de la verificación de variables y parámetros a modificar con base en lo establecido en el Contrato de Prestación de Servicios No. SDA-20211379 celebrado con la UT PSL-ANQ. Se realizó la revisión de los análisis desarrollados en el informe técnico No. 06504 del 31 de diciembre del 2021 “Integración de lineamientos técnicos para la gestión integral del recurso hídrico para el año 2022”, y la evaluación técnica de la inclusión de un mayor número de muestras en función del número de usuarios existentes y de la dinámica, la reactividad e incertidumbre de los componentes asociados con los procesos de monitoreo, evaluación, control y seguimiento ambiental, que derivó en el ajuste del presupuesto por el servicio de toma de muestras y análisis en laboratorio para las vigencias 2022 y 2023. Además de la gestión con la subdirección contractual para definir la justificación y el procedimiento para adelantar la modificación de los anexos 1 y 3, por medio otro sí del contrato.
Finalmente, se elaboraron y cargaron los documentos necesarios para adelantar el proceso por medio del Sistema de Información para la Programación, Seguimiento y Evaluación de la Gestión Institucional - SIPSE No. 17911, que derivó en la aprobación y firma del Modificatorio No. 1 del Contrato de Prestación de Servicios No. SDA-20211379 de 2021 celebrado entre la UT PSL – ANQ y la Secretaría Distrital de Ambiente.</t>
  </si>
  <si>
    <t>Garantizar que las aguas residuales generadas de los procesos productivos o industriales sean entregadas en unas condiciones óptimas para el recurso hídrico, lo que influye directamente en la disminución del grado de afectación del agua o el suelo como consecuencia de dichos vertimientos, así se están protegiendo los recursos naturales, la vida de seres humanos, los animales y las plantas.</t>
  </si>
  <si>
    <t>Se realizó la planificación, el diseño y formulación de las actividades de monitoreo ambiental y se establecieron los lineamientos para la evaluación de los sistemas asociados con el recurso hídrico en Bogotá, como insumo para el desarrollo del Informe Técnico No. 00423 del 24 de febrero del 2022.
Se emitió el Informe Técnico 01082 del 31/03/2022 - Evaluación de cumplimiento de la meta individual de carga contaminante y establecimiento del factor regional aplicable a la Empresa de Acueducto y Alcantarillado De Bogotá, EAAB-ESP, vigencia 2016.
Se estructuraron los documentos:
Informe Técnico No. 00529 del 01/03/2022 Operatividad de los equipos auto muestreadores disponibles en la SDA para la matriz agua
Resolución No. 01120 del 22/04/2022 Por la cual se establece el factor regional a la EAAB para el año 2016 y se adoptan otras determinaciones
Informe Técnico No. 01549 del 25/04/2022 Carga Contaminante Vertida por la EAAB-ESP y factor regional en la vigencia 2016 conforme a la resolución 01120 del 2022.
Informe Técnico No. 01321 del 20/04/2022 Evaluación anual de cumplimiento de metas globales de carga contaminante en las cuencas de los ríos Torca, Salitre, Fucha y Tunjuelo, vigencia 2020
Informe Técnico No. 02922 del 29/06/2022 Evaluación de Cumplimiento de Metas Individuales de Carga Contaminante, vigencia 2020. Otros Usuarios
Resolución No. 02435 del 06/06/2022 Por la cual se establece el factor regional de los ríos Torca, Salitre, Fucha y Tunjuelo para el año 2020 y se adoptan otras determinaciones
Informe Técnico No 02554 del 07/06/2022 Pronunciamiento Técnico Recurso de Reposición contra la Resolución No. 01120 del 2022, interpuesto por la EAAB-ESP.
Guía preliminar de Uso Aplicativo Interactivo Dashboard RCHB.
Resolución No. 03270 del 25/07/2022 Resuelve un recurso de reposición interpuesto por la EAAB contra la resolución 01120 de 2022.
Informe Técnico No. 04357 del 01/08/2022 Evaluación de Cumplimiento de la Meta Individual de Carga Contaminante y Establecimiento del Factor Regional aplicable a la EAAB-ESP, vigencia 2020
Informe Técnico No. 05201 del 29/08/2022 Evaluación de Cumplimiento de la Meta Individual de Carga Contaminante y Establecimiento del Factor Regional aplicable a la EAAB-ESP, vigencia 2017</t>
  </si>
  <si>
    <t>Se desarrollaron actividades de análisis y procesamiento de la información de las redes de monitoreo del Distrito, para lo cual se determinaron los indicadores de ciudad relacionados con el Observatorio Ambiental de Bogotá-OAB, el Observatorio Regional Ambiental y de Desarrollo Sostenible del Río Bogotá-ORARBO, la Matriz de Indicadores de ciudad Secretaría Distrital de Planeación, el programa Bogotá Como Vamos y el Acuerdo 067 de 2002.
Con el objeto articular las actividades de monitoreo con los procesos de control y seguimiento a usuarios del recurso hídrico y del suelo, se realizó el análisis de la información obtenida del monitoreo ambiental para  determinar el universo de usuarios, con caracterizaciones ejecutadas en el Programa de Monitoreo de Afluentes y Efluentes del Distrito Capital, los cuales son objeto de priorización y requieren el desarrollo de evaluación técnica.
Se realizó la planificación, el diseño y formulación de las actividades de monitoreo ambiental y se establecieron los lineamientos para la evaluación de los sistemas asociados con el recurso hídrico de la ciudad de Bogotá, como insumo para el Informe Técnico No. 00423 del 24 de febrero del 2022 “Programa de monitoreo, evaluación, control y seguimiento ambiental sobre el recurso hídrico del Distrito Capital para el año 2022”
Se avanzó en el diseño de una plataforma interactiva para la gestión de la información del monitoreo al recurso hídrico.
Se desarrolló la evaluación de las causales de no imputabilidad del prestador del servicio de alcantarillado, el establecimiento de carga contaminante y factor regional, y se estructuraron los documentos: IT 01082 del 31/03/2022, Res 01120 del 22/04/2022, IT 01549 del 25/04/2022, IT 01321 del 20/04/2022, IT 02922 del 29/06/2022, Res 02435 del 06/06/2022, IT 02554 del 07/06/2022, Res 03270 del 25/07/2022, IT 04357 del 01/08/2022, IT 05201 del 29/08/2022 relacionados con la implementación de tasa retributiva e IT 00529 del 01/03/2022 referente con la operatividad de los equipos auto muestreadores para la matriz agua</t>
  </si>
  <si>
    <r>
      <t xml:space="preserve">En el marco de las acciones asociadas al indicador “Kilómetros de río con calidad aceptable, buena o excelente en el Distrito Capital”, el avance acumulado al Plan de Desarrollo es 26,95 kilómetros, como se detalla a continuación:
</t>
    </r>
    <r>
      <rPr>
        <b/>
        <sz val="12"/>
        <color theme="1"/>
        <rFont val="Calibri"/>
        <family val="2"/>
      </rPr>
      <t>Para el cierre de la vigencia 2020 l</t>
    </r>
    <r>
      <rPr>
        <sz val="12"/>
        <color theme="1"/>
        <rFont val="Calibri"/>
        <family val="2"/>
      </rPr>
      <t xml:space="preserve">a longitud de kilómetros río con valores de WQI superiores o iguales a 65 unidades fue de 26,95 kilómetros. En términos generales los principales ríos de Bogotá presentan una evolución en la calidad del agua, sin embargo, resulta fundamental para la ciudad y la región avanzar en la planificación, la generación de conocimiento, la gestión de la información, la gobernabilidad y la apropiación del recurso hídrico como eje estructural de la sociedad, para que exista una mejora significativa en las condiciones de calidad de los ríos urbanos. Además, continuar fortaleciendo los procesos de monitoreo, evaluación, control y seguimiento como un ejercicio dinámico por medio de la intervención sistemática sobre los factores de impacto al recurso.
</t>
    </r>
    <r>
      <rPr>
        <b/>
        <sz val="12"/>
        <color theme="1"/>
        <rFont val="Calibri"/>
        <family val="2"/>
      </rPr>
      <t xml:space="preserve">Al cierre de la vigencia 2021 la longitud de kilómetros de río con valores de WQI superiores o iguales a 65 unidades se mantuvo en la misma cantidad </t>
    </r>
    <r>
      <rPr>
        <sz val="12"/>
        <color theme="1"/>
        <rFont val="Calibri"/>
        <family val="2"/>
      </rPr>
      <t xml:space="preserve">que al cierre de la vigencia 2020, es decir 26.95 km, por lo que respecto al periodo establecido como línea base se mantiene el incremento de 4.1 km reportado en el 2020.
</t>
    </r>
    <r>
      <rPr>
        <b/>
        <sz val="12"/>
        <color theme="1"/>
        <rFont val="Calibri"/>
        <family val="2"/>
      </rPr>
      <t>El reporte de la vigencia 2022 se realiza en el mes de diciembre de 2022, cuando se hayan consolidado los datos de todo el periodo objeto</t>
    </r>
    <r>
      <rPr>
        <sz val="12"/>
        <color theme="1"/>
        <rFont val="Calibri"/>
        <family val="2"/>
      </rPr>
      <t xml:space="preserve"> de monitoreo y seguimiento, el valor reportado corresponde al dato del reporte de la vigencia anterior, teniendo en cuenta que es un indicador de tipología creciente.</t>
    </r>
  </si>
  <si>
    <t>RECURSOS RESERVA:
Durante el mes de enero del año 2022, se realizó la evaluación de 20 conceptos, e informes técnicos de las caracterizaciones definidas para el grupo de alcantarillado pendientes del programa establecido para el año 2021. Así mismo como gestión adicional, se atendieron 38 conceptos e informes técnicos y 46 requerimientos como actuaciones técnicas relacionadas con las acciones de control sobre las concentraciones límites máximas establecidas en los vertimientos a la red de alcantarillado público de la ciudad. 
En cumplimiento a lo establecido en el Decreto 1076 del 2015, y en atención a las actividades misionales del grupo alcantarillado técnico, durante el mes de enero del 2022, se atendieron un total de 37 PQRS.
RECURSOS VIGENCIA:
Durante el mes de febrero de 2022 se realizó la formulación del programa de monitoreo, evaluación, control y seguimiento sobre el recurso hídrico del DC, según radicado No.2022IE36560, que corresponde al informe técnico No.00423. 
Durante lo transcurrido de la vigencia 2022, se realizó la evaluación de 1005 caracterizaciones a través de los productos técnicos (conceptos e informes técnicos) de las caracterizaciones definidas para el grupo de alcantarillado en el programa establecido para el año 2022. 
En cumplimiento a lo establecido en el Decreto 1076 del 2015, y en atención a las actividades misionales del grupo alcantarillado técnico, durante la vigencia 2022, se atendieron un total de 365 PQRs. 
En lo que respecta a las actuaciones desarrolladas por el grupo jurídico se gestionaron 99 procesos así: se impulsaron 95 actuaciones sancionatorias, se atendió 1 PQRS, se archivaron 2 dos procesos permisivos y se gestionó 1 actuación administrativa de carácter permisiva.</t>
  </si>
  <si>
    <t>RECURSOS RESERVAS
Durante el mes de enero del año 2022, se realizó la evaluación de 20 conceptos, e informes técnicos de las caracterizaciones definidas para el grupo de alcantarillado pendientes del programa establecido para el año 2021. Así mismo como gestión adicional, se atendieron 38 conceptos e informes técnicos y 46 requerimientos como actuaciones técnicas relacionadas con las acciones de control sobre las concentraciones límites máximas establecidas en los vertimientos a la red de alcantarillado público de la ciudad. 
RECURSOS VIGENCIAS
Durante el periodo de reporte, se atendió un total de 1005 caracterizaciones mediante las respectivas actuaciones técnicas (conceptos o informes técnicos) relacionadas con las acciones de control sobre las concentraciones límites máximas establecidas en los vertimientos a la red de alcantarillado público de la ciudad.
Nota: Se presenta sobreejecución de 27 caraterizaciones, toda vez que la evaluación de un usuario contempló el análisis de 26 caracterizaciones.</t>
  </si>
  <si>
    <t xml:space="preserve">RECURSOS RESERVAS
En cumplimiento a lo establecido en el Decreto 1076 del 2015, y en atención a las actividades misionales del grupo alcantarillado técnico, durante el mes de enero del 2022, se atendieron un total de 37 derechos de petición. 
RECURSOS VIGENCIAS
En cumplimiento a lo establecido en el Decreto 1076 del 2015, y en atención a las actividades misionales del grupo alcantarillado técnico, durante el periodo de reporte se atendió un total de 365 PQRs. </t>
  </si>
  <si>
    <t>En lo que respecta a las actuaciones desarrolladas por el grupo jurídico se gestionaron 99 procesos así:  se impulsaron 95 actuaciones sancionatorias, se atendió 1 PQRS, se archivaron 2 procesos permisivos y se gestionó 1 actuación administrativa de carácter permisiva.
Se presenta retraso toda vez que los procesos pendientes por impulso sancionatorio corresponden a usuarios que figuran en el RUES con matrícula mercantil cancelada y/o no renovada en los últimos dos años, por lo que el equipo jurídico ha debido dedicar sus esfuerzos a verificar su existencia legal y domicilio para determinar el acto administrativo a proyectar.</t>
  </si>
  <si>
    <t>Se presenta retraso toda vez que los procesos pendientes por impulso sancionatorio corresponden a usuarios que figuran en el RUES con matrícula mercantil cancelada y/o no renovada en los últimos dos años, por lo que el equipo jurídico ha debido dedicar sus esfuerzos a verificar su existencia legal y domicilio para determinar el acto administrativo a proyectar.</t>
  </si>
  <si>
    <t>Realizar la validación de todos los usuarios en el mes de octubre y dar inicio a la proyección de los actos administrativos requeridos.</t>
  </si>
  <si>
    <t>Los instrumentos ambientales pendientes de trámite se estructuraran en el último trimestre de 2022.</t>
  </si>
  <si>
    <t>EVALUACIÓN 
Autorizaciones 
Se generaron impulsos técnico-jurídicos a 30 trámites de permiso de vertimientos nuevos.
Se generaron 55 resoluciones que deciden solicitudes de permisos de vertimientos.
Se resolvió de fondo 3 solicitudes de concesión de aguas superficiales
Aguas subterráneas
Se otorga siete prórrogas (Finalizado) Team Foods, Universidad de San Buenaventura, Gimnasio José Joaquín, Gaseosas Colombianas 1 y 2, Jardines de paz, Consolata y una concesión nueva (finalizado) Parqueadero la sabana. 
Se realizó el avance en la atención integral de las siguientes solicitudes.
•	Frigorífico Guadalupe S.A.S. Pend. Resolución 
•	Centro Comercial Palatino P.H. - Sin pozo - Req. de evaluación
Adicionalmente se realizó avance a las siguientes solicitudes
•	Servicentro Primax Avenida Tercera - aj-14-0005 - Pend. Resolución 
•	Don Quijote GM S.A.S. - pz-01-0055 - Req. de evaluación
•	Parques y Funerarias S.A.S. – Jardines del Recuerdo Req. de evaluación
•	Club Campestre El Rancho Req. de evaluación
•	Cemex Colombia S.A.   Req. de evaluación
•	Autocentro Santana S.A.S – pz-01-0009 - Req. de evaluación
•	Corporación Club los lagartos - pz-11-0180 - Req. de evaluación
•	Inversiones Niza S.A.S - pz-10-0027– Req. de evaluación  
•	Textiles Lafayette S.A. S - pz-08-0023 - Pend. Resolución
•	Country Club De Bogotá - sin pozo - Pend. Resolución
•	Congregación Dominicas - pz-11-0147 - Pend. Resolución</t>
  </si>
  <si>
    <t>SEGUIMIENTO 
Autorizaciones 
Generados 68 requerimientos de costos de operación (cobro por seguimiento ambiental).
48 conceptos de seguimiento ambiental de permiso de vertimientos.
63 conceptos de liquidación de cobro por seguimiento ambiental a permiso de vertimientos.
Se generaron 40 resoluciones de cobro por seguimiento ambiental
Aguas Subterráneas
Se generaron 39 conceptos técnicos de seguimiento ambiental a concesiones de aguas subterráneas que apuntan a 40 puntos.
Se generaron 31 requerimientos de cobro por seguimiento que le apuntan a 32 Puntos
Se generaron 66 Conceptos Técnicos de cobro que le apuntan a 68 Puntos para la vigencia 2021
Se generaron 66 Resoluciones de cobro que le apuntan a 68 puntos para la vigencia 2021
Se presenta una sobre ejecución ya que las resoluciones de cobro por seguimiento que se tenian programados para el mes de diciembre se han venido desarrollaron durante el tercer trimestre de 2022.</t>
  </si>
  <si>
    <t xml:space="preserve">CONTROL 
Autorizaciones 
Se generaron 18 informes técnicos de humedales.
Se generaron 5 informes técnicos de acciones populares.
Se realizó atención y generación de 152 documentos que atienden PQRS y entes de control, adicionalmente fueron generados 635 documentos asociados a la atención de solicitudes internas y externas relacionadas al control de factores sobre el recurso hídrico superficial.
34 impulsos de proceso sancionatorios 
Aguas Subterráneas 
Atención de 48 quejas con 52 documentos
Se generaron 104 productos técnicos de otras actividades de gestión 
Visitas técnicas de verificación a 70 medidores 
Se ejecutaron 24 acompañamientos 
Diligenciamiento de 6 Bases de aguas subterráneas – mensuales
Se generaron 64 requerimientos referentes a la brigada de niveles que le apuntan a 82 puntos
Se generaron 83 Conceptos técnicos de control que le apunta a 95 puntos meta vigencia 2022
Se generaron 8 Conceptos técnicos de control que le apuntan a 9 puntos no meta vigencia 2022.
80 actuaciones jurídicas en aguas subterráneas
12 actuaciones jurídicas diferentes a las contempladas en las metas  </t>
  </si>
  <si>
    <t xml:space="preserve">En el marco de las acciones de evaluación, control y seguimiento al recurso hídrico la Secretaría Distrital de Ambiente durante lo transcurrido de 2022 atendió el 86,50% de los conceptos técnicos que recomiendan una actuación administrativa sancionatoria, distribuida así:
N° de Conceptos Técnicos que recomiendan actuaciones administrativas sancionatorias: 363
N° de Conceptos Técnicos acogidos jurídicamente mediante acto administrativo: 314
Total, avance magnitud vigencia 2022 : 17,11 % 
Los avances en la magnitud de la meta están sujetos a la demanda de conceptos técnicos que remita el área técnica para ser acogidos jurídicamente; por lo tanto, el porcentaje de la magnitud programada se subdivide en proporciones de 2.4% (febrero-noviembre) y 1,0% (diciembre)  por lo tanto sobre estos porcentajes se miden los avances mensuales.   </t>
  </si>
  <si>
    <t>Durante el mes de septiembre se presenta un retraso de 49 conceptos técnicos, equivalentes al 2,09 % de la magnitud de la meta, toda vez que  después de realizar el diagnóstico jurídico frente a los conceptos técnicos emitidos, se evidencio un grado de complejidad mayor en los hechos para definir la actuación administrativa a realizar, lo que implicó el detenimiento de los procesos en la etapa de revisión jurídica, previa a la firma de los actos.</t>
  </si>
  <si>
    <t>La Dirección de Control Ambiental dará prioridad en acoger jurídicamente los 49 conceptos técnicos pendientes, durante su plan de trabajo del ultimo trimestre de 2022,</t>
  </si>
  <si>
    <t>Con el objeto de garantizar la implementación de un monitoreo periódico del recurso hídrico que permita el incremento del conocimiento asociado a la dinámica y la variabilidad de recurso hídrico y sus factores de impacto, se elaboró el plan de monitoreo de la calidad y cantidad del recurso hídrico de la ciudad de Bogotá y sus factores de impacto, para la vigencia 2022, en los diferentes componentes de interés de la SDA como es la Red de Calidad Hídrica de Bogotá – RCHB, el Programa de Monitoreo de Afluentes y Efluentes – PMAE, la Red de Monitoreo de Aguas Subterráneas – RMAS y Parques Ecológicos Distritales del Humedal -PEDH. Además, se ejecutó el monitoreo de 1340 puntos, de los cuales 488 muestras corresponden al componente de RCHB, 68 muestras de la RMAS, 726 muestras hacen parte del PMAE y 58 hacen parte del PEDH. Se revisaron y aprobaron 1777 reportes de análisis de laboratorio.
Así mismo se implementaron mecanismos de captura, almacenamiento, consolidación y control de datos por medio de la gestión interna de los resultados de monitoreo, que derivó en la emisión de 765 documentos técnicos y en la elaboración de las bases con resultados de laboratorio de 1831 muestras.
Con el fin de gestionar el desarrollo de muestreos de manera autónoma se avanzó en el seguimiento al contrato de compraventa No. SDA- 20211745 cuyo objeto es “Adquisición de soluciones y materiales de laboratorio soporte para actividades de toma de muestra” y se desarrollaron actividades en campo para la operación y apropiación de conocimientos en el manejo de los equipos de medición de parámetros in situ y determinación de caudales, el ajuste de instructivos, protocolos y/o procedimientos; y el establecimiento proceso de obtención de datos primarios, en el marco del proceso de acreditación en la matriz agua que adelanta la SDA.  Además de la ejecución de 42 monitoreos de la matriz agua de manera autónoma.
Finalmente, se realizó la gestión para la transmisión y la consolidación de la información registrada por los dispositivos de la Red de Monitoreo de Aguas Subterráneas.</t>
  </si>
  <si>
    <t>En el marco de las acciones de evaluación, control y seguimiento al recurso hídrico la Secretaría Distrital de Ambiente durante lo transcurrido de la vigencia 2022, atendió el 86,5% de los conceptos técnicos que recomiendan una actuación administrativa sancionatoria, distribuida así:
N° de Conceptos Técnicos que recomiendan actuaciones administrativas sancionatorias: 363
N° de Conceptos Técnicos acogidos jurídicamente mediante acto administrativo: 314</t>
  </si>
  <si>
    <t>Durante lo trancurrido de la vigencia 2022 se realizaron 10.663 acciones archivisticas asociadas al proceso de organización y administración documental asi:
Desglose: 5
Apertura de expedientes: 179
Inserción: 1899
Encarpetado de expedientes: 70
Préstamo de expedientes:2490
Organización de expediente: 174
Fuid: 2813
Hoja de control: 1189
Levantamiento bases de datos e inserciones DCA:115
Asociación de radicados- forest : 883
Alistamiento transferencias documentales DCA: 115
Foliacion: 446
Control de Calidad:162
Digitalización de expedientes: 18
Apoyo saneamiento Jurídico:22
Atención ventanilla: 83</t>
  </si>
  <si>
    <t>Durante lo trancurrido de la vigencia 2022 se han realizado las siguientes acciones asociadas al trámite de notificación:
Notificación de 891 actos administrativos y 335 resoluciones.</t>
  </si>
  <si>
    <t>Durante el periodo comprendido entre el 01 de enero al 30 de septiembre de 2022 Se realizaron actividades asociadas al proceso de   seguimiento y control al recurso hídrico de la siguiente manera:
1. Se realizó 1 evaluación de Licencia ambiental - Radicado 2022ER07262
2. Se realizó la proyección de 20 informes técnicos de criterio. ( 3977282, 3796017, 4214680, 4945620, 3915492, 5156530, 3842426, 4101653, 5282236, 4663372, 4750597,4881341, 4124322, 4367067, 3645246, 4836444, 4234431, 4460110, 3749242, 4643469 )
3.  Se realizaron 7 procesos de evaluación de licencias Ambientales ( Reciclamas-5373269, Descont- 5086085,  Lasea- 5367265, ENEL Codensa- 5384829,  Makro RAEE-5424056, Huella Verde- 5420678,  Metal Nacho-5471254, Regiotram-5379828)
4.  Se realizaron 37 procesos de seguimiento de licencias Ambientales ( Suministros Industriales y empresariales EAT -5365175,  G&amp;M AMBIENTAR Y ASESORES LTDA - 5384811, ALPOPULAR ALMACÉN GENERAL DE DEPÓSITOS S.A. ALPOPULAR S.A- 5373322, BLUEWEST  DE COLOMBIA SAS- 5405799,  E - WASTE SOLUTIONS SAS- 5405801, D´GOMMA LTDA -COMPUESTOS DE CAUCHO Y PLASTICO- 5416691,  RECICLAJES RQJ- 5394391,  PETROBRAS SUBA 100-  5417632, TEXACO CIUDAD JARDIN- 5422738, EDS PETROBRAS JAVERIANA- 5403441, EDS DISTRACOM SUBA LAUREL- 5403450, RAEE AMBIENTAL SAS  5453753, LITO- 5206670, GAIA VITARE LTDA-  5432626,  JAIRO QUITIAN CORTES- 5433606, PRINT CLASS CI SUMINISTROS LTDA- 5432628,  COMPAÑÍA PETROQUIMICA HOREB- 5445632, ENEL Colombia-5485405, METALES PROCESADOS -5463504, ARGOS PLANTA FONTIBÓN - 5478302, CREACIONES FRANROMANI LTDA- 5471374, LUBRICENTRO MIS LLANTAS - 5473095, CESAR RAFAEL MALDONADO- 5267845, ATAELEMENTOS LTDA - 5176759, CURTIZAMS- 5237451, C.I ESAPETROL S.A - 5509825, ESCOMBRERA EL PORVENIR - URDECO S.A - 5509827,  AMBIENTE LIMPIO -5495116, SERGIO MONSALVE (RECOLECCIÓN, TRANSPORTE DE ACEITE USADO)-5516229, PROCESOIL LTDA- 5176766, EDUARDO HINCAPIE ACEITES USDADOS- 5237457, ENEL CODENSA EST. TERMINAL-5546499, TRATAR AMBIENTAL S.A.S E.S.P.- 5541818, ECOSISTEMAS S.A.S.- 5541220, INGENIEROS CIVILES Y ASOCIADOS S.A. -5542777,  ECOLOGIA Y ENTORNO S.A E.S.P. -ECOENTORNO- 5542779, SITEKOL REFINING S.A.S- 5571108 )
5. Evaluación solicitud modificación LASEA Soluciones SAS- 5416688.
6. Se genera respuesta a recurso de reposición- 5552167
Nota:  Se genera rezago de 13 procesos de evaluación de licencias , 5591158, 5591161, 5591168, 5595546,  5569947, 5582147, 5582136, 5642153, 5176771 5206650, 5642157, 5485403, 5606858  y 7 procesos de Informes técnicos 5568813, 4884680, 4160722, 4088471, 4901442, 5441409 y 5641410  los cuales se encuentran en tramite para revisión y corrección, los cual se priorizara en los planes de trabajo para el mes octubre 2022.</t>
  </si>
  <si>
    <t>Durante lo transcurrido de la vigencia 2022 se implementaron mecanismos de captura, almacenamiento, consolidación y control de datos para el análisis de la información de calidad y cantidad del recurso hídrico de la ciudad por medio de la gestión interna de los resultados de monitoreo, que derivó en la emisión de 765 documentos técnicos para realizar el análisis técnico pertinente tendiente al desarrollo de actividades de control y seguimiento ambiental, relacionadas con el cumplimiento de los valores límites máximos permisibles en los vertimientos puntuales, conforme a la normatividad ambiental vigente. 
Adicionalmente se consolidó la información de los resultados de laboratorio de 1831 muestras asociadas con los componentes de monitoreo teniendo como referencia el sistema de información adoptado.</t>
  </si>
  <si>
    <t>Durante lo transcurrido de la vigencia 2022 se elaboró y actualizó el plan de monitoreo de la calidad y cantidad del recurso hídrico de la ciudad de Bogotá y sus factores de impacto, para la vigencia 2022, documento en el cual se establecen los objetivos, alcance, generalidades del contrato, los lineamientos técnicos y el conjunto de actividades a seguir para la ejecución del monitoreo de la cantidad y calidad del recurso hídrico de Bogotá y sus factores de impacto, en los diferentes componentes de interés de la SDA.
Se ejecutó el monitoreo de 1340 puntos, de los cuales 488 muestras corresponden al componente de Red de Calidad Hídrica de Bogotá – RCHB, 68 muestras de la Red de Monitoreo de Aguas Subterráneas – RMAS, 726 muestras hacen parte del Programa de Monitoreo de Afluentes y Efluentes – PMAE y 58 hacen parte de Parques Ecológicos Distritales del Humedal -PEDH. Se revisaron y aprobaron 1777 reportes de análisis de laboratorio.</t>
  </si>
  <si>
    <t>Se avanzó en el seguimiento al contrato de compraventa No. SDA- 20211745 cuyo objeto es “Adquisición de soluciones y materiales de laboratorio soporte para actividades de toma de muestra”, por medio de la gestión para la revisión y recepción de los materiales y soluciones en la Secretaría Distrital de Ambiente. Además de la suscripción del acta de recibo final e informe de supervisión del contrato SDA-20202467 de 2020, la liquidación y el pago por medio del Proceso 5436932.
Se desarrollaron actividades en campo para la operación y apropiación de conocimientos en el manejo de los equipos de medición de parámetros in situ y determinación de caudales, en el marco del proceso de acreditación en la matriz agua que adelanta la SDA. Además de la ejecución de 42 monitoreos de la matriz agua de manera autónoma y la elaboración del documento relacionado con la gestión para el monitoreo y la caracterización de manera autónoma tendiente al proceso de acreditación y como parte del crecimiento en las competencias de medición y toma de muestras.
Se desarrollaron las actividades técnicas y administrativas tendientes en adelantar los procesos necesarios para tramitar la gestión documental al interior de la SDA y avanzar con la información para la solicitud de acreditación, por medio de la capacitación de inducción al laboratorio ambiental de la SDA, el diligenciamiento de los formatos de imparcialidad y confidencialidad, la revisión o ajuste de instructivos, protocolos y/o procedimientos; y el establecimiento proceso de obtención de datos primarios. Así mismo la gestión para la obtención de un área de trabajo disponible como laboratorio.
Se efectuaron pruebas en laboratorio y en campo para el mantenimiento y funcionamiento de los molinetes, por medio de mediciones de rotación y registro de tiempo, para la calibración subjetiva con el FlowTracker.
Finalmente, se realizó la gestión para la transmisión y la consolidación de la información registrada por los dispositivos de la Red de Monitoreo de Aguas Subterráneas.</t>
  </si>
  <si>
    <t>Se realizó el análisis y procesamiento de la información de las redes de monitoreo del Distrito y/o la derivada de los procesos de control, evaluación y seguimiento ambiental. Los análisis desarrollados permitieron entre otros:
Determinar el universo de usuarios, con caracterizaciones ejecutadas en el Programa de Monitoreo de Afluentes y Efluentes del Distrito Capital, los cuales son objeto de priorización por cuanto representan una afectación al recurso hídrico por el incumplimiento a la normatividad ambiental de límites máximos permisibles. 
Determinar los indicadores de ciudad relacionados con el Observatorio Ambiental de Bogotá-OAB, el Observatorio Regional Ambiental y de Desarrollo Sostenible del Río Bogotá-ORARBO, la Matriz de Indicadores de ciudad Secretaría Distrital de Planeación, el programa Bogotá Como Vamos y el Acuerdo 067 de 2002.
Definir las acciones y actividades para la implementación y optimización de un monitoreo periódico del recurso hídrico para los componentes RCHB, PMAE y RMAS que permita el incremento del conocimiento asociado a la dinámica y la variabilidad de recurso hídrico y sus factores de impacto. Así mismo se diseñaron y estructuraron las actividades para la elaboración de documentos consolidados con lineamientos en el manejo y en la planificación del recurso hídrico del Distrito Capital.
Determinar la carga contaminante, aplicabilidad de ajuste del factor regional y evaluación de las causales de no imputabilidad del prestador del servicio de alcantarillado. Establecimiento de la carga contaminante y del factor regional 2017 por evaluación de la meta individual de la EAAB y 2020 por medio de la evaluación de la meta global y la meta individual de todos los usuarios. Cunatificar la carga 2021.
Diseño de una plataforma interactiva (dashboard) para la gestión de la información que monitoriza, analiza y muestra de manera visual los indicadores de desempeño, métricas y datos fundamentales para el seguimiento al monitoreo y estado de la calidad hídrica.</t>
  </si>
  <si>
    <t>El avance acumulado al Plan de Desarrollo es 0,56 equivalente a 56% de los cuales 12% (0,12) corresponde al 2020, 25% (0,25) al 2021 y 19% (0,19) al 2022.
Durante el segundo semestre del 2020 se realizó la formulación del programa de evaluación, control y seguimiento a usuarios del recurso hídrico superficial, subterráneo y de la red de alcantarillado del Distrito, según informe técnico (IT) No. 01294 del 31 de agosto de 2020 y se realizó la implementación del programa.
Durante la vigencia 2021 se formuló el programa de monitoreo, evaluación, control y seguimiento ambiental sobre el recurso hídrico del D.C. para el año 2021, mediante IT No. 00176 y se realizó la implementación del programa.
Durante la vigencia 2022 se formuló el programa de monitoreo, evaluación, control y seguimiento ambiental sobre el recurso hídrico del D.C. para el año 2022, mediante IT No. 00423 y se han desarrollado las siguientes acciones:
En lo que corresponde a las acciones relacionadas con alcantarillado se realizó la evaluación de 1025 conceptos, e informes técnicos de las caracterizaciones definidas para el grupo de alcantarillado.
En cumplimiento a lo establecido en el Decreto 1076 del 2015, y en atención a las actividades misionales del grupo alcantarillado técnico, durante lo transcurrido de la vigencia 2022, se atendieron un total de 403 PQRS.
En lo que respecta a autorizaciones, se han resuelto 55 solicitudes de permiso de vertimientos e impulsadas 30 de permisivos nuevos, se resolvieron de fondo 3 solicitudes de concesión de aguas superficiales y se han generado 68 requerimientos de costos de operación (cobro por seguimiento ambiental), 63 conceptos de liquidación de cobro por seguimiento ambiental a permiso de vertimientos y 40 resoluciones de cobro por seguimiento ambiental, así como 48 conceptos de seguimiento ambiental de permiso de vertimientos y 34 impulsos sancionatorios.
En cuanto a aguas subterráneas se generaron 7 resoluciones de prórroga de concesiones y 1 de concesión nueva, 39 conceptos técnicos de seguimiento, 31 requerimientos de cobro, 66 conceptos técnicos de cobro y 66 resoluciones de cobro, se realizaron visitas a 70 medidores, 80 impulsos del proceso sancionatorio y 83 conceptos técnicos de control que le apuntan a 95 puntos de aguas subterráneas de la vigencia 2022.
Se ejecutó el monitoreo de 1340 puntos, de los cuales 488 muestras corresponden al componente de Red de Calidad Hídrica de Bogotá – RCHB, 68 muestras de la Red de Monitoreo de Aguas Subterráneas – RMAS, 726 muestras hacen parte del Programa de Monitoreo de Afluentes y Efluentes – PMAE y 58 hacen parte de Parques Ecológicos Distritales del Humedal -PEDH. Se revisaron y aprobaron 1777 reportes de análisis de laboratorio.
Se implementaron mecanismos de captura, almacenamiento, consolidación y control de datos por medio de la gestión interna de los resultados de monitoreo, emitiendo 765 documentos técnicos y en la elaboración de las bases con resultados de laboratorio de 1831 muestras.</t>
  </si>
  <si>
    <t>Durante el periodo del reporte se ejecutaron 26 acciones de control a las concentraciones límites máximas</t>
  </si>
  <si>
    <t>Durante el periodo del reporte se ejecutaron 21 acciones de control a las concentraciones límites máximas</t>
  </si>
  <si>
    <t>Durante el periodo del reporte se ejecutaron 25 acciones de control a las concentraciones límites máximas</t>
  </si>
  <si>
    <t>Durante el periodo del reporte se ejecutaron 28 acciones de control a las concentraciones límites máximas</t>
  </si>
  <si>
    <t>Durante el periodo del reporte se ejecutaron 85 acciones de control a las concentraciones límites máximas</t>
  </si>
  <si>
    <t>Durante el periodo del reporte se ejecutaron 129 acciones de control a las concentraciones límites máximas</t>
  </si>
  <si>
    <t>Durante el periodo del reporte se ejecutaron 116 acciones de control a las concentraciones límites máximas</t>
  </si>
  <si>
    <t>Durante el periodo del reporte se ejecutaron 16 acciones de control a las concentraciones límites máximas</t>
  </si>
  <si>
    <t>Durante el periodo del reporte se ejecutaron 8 acciones de control a las concentraciones límites máximas</t>
  </si>
  <si>
    <t>Durante el periodo del reporte se ejecutaron 86 acciones de control a las concentraciones límites máximas</t>
  </si>
  <si>
    <t>Durante el periodo del reporte se ejecutaron 23 acciones de control a las concentraciones límites máximas</t>
  </si>
  <si>
    <t>Durante el periodo del reporte se ejecutaron 91 acciones de control a las concentraciones límites máximas</t>
  </si>
  <si>
    <t>Durante el periodo del reporte se ejecutaron 104 acciones de control a las concentraciones límites máximas</t>
  </si>
  <si>
    <t>Durante el periodo del reporte se ejecutaron 7 acciones de control a las concentraciones límites máximas</t>
  </si>
  <si>
    <t>Durante el periodo del reporte se ejecutaron 35 acciones de control a las concentraciones límites máximas</t>
  </si>
  <si>
    <t>BARRIO RESTREPO
CIUDAD BERNA (URBANIZACION FUCHA )
CIUDAD JARDIN DEL SUR
DESARROLLO EL RESTREPO
SANTANDER
SEVILLA
URBANIZACION CARACAS
URBANIZACION LA FRAGUA
URBANIZACION SANTANDER
VILLA MAYOR</t>
  </si>
  <si>
    <t>POL_7789_1_09_2022</t>
  </si>
  <si>
    <t>10,36 ha</t>
  </si>
  <si>
    <t>ALCAZARES NORTE
ALMACEN OLIMPICA
BAQUERO
BARRIO BENJAMIN HERRERA
BARRIO LA PAZ
BARRIO QUINTA MUTIS
BARRIO URIBE URIBE
COLOMBIA
GAITAN BARRIO
LA CASTELLANA
LA CONCEPCION
LA ESPERANZA
SAN FERNANDO
SAN FERNANDO OCCIDENTAL
SANTA SOFIA
URBANIZACION 7 DE AGOSTO
URBANIZACION ASTURIAS
URBANIZACION GAITAN
URBANIZACION LA CASTELLANA OCCIDENTAL
URBANIZACION LA CASTELLANA SECTOR NORTE
URBANIZACION LA MERCED
URBANIZACION MODELO DEL NORTE - ETAPA FINAL
URBANIZACION POLONESA BARRIO POLO CLUB
URBANIZACION RIONEGRO
URBANIZACION SAN MIGUEL
URBANIZACION SAN MIGUEL BARRIO POLO CLUB
URBANIZACION SANTA SOFIA
URBANIZACION VIZCAYA</t>
  </si>
  <si>
    <t>6,51 ha</t>
  </si>
  <si>
    <t>APOGEO
BOSA CENTRAL
BOSA OCCIDENTAL
TINTAL SUR</t>
  </si>
  <si>
    <t>BARRIO EL JARDIN
BARRIO JIMENEZ DE QUEZADA
BRASIL LOPEZ Y PIÑEROS
CASA CAIDA
CIUDADELA EL RECREO ETAPAS 1A-1B-2A
GARRANCHAL
JIMENEZ DE QUESADA
JOSE MARIA CARBONEL
PANACO-INDEGA
URBANIZACION BETANIA
URBANIZACION PORTALES DE SAN JOSE
VILLA MAGDA
VILLA SONIA II SECTOR</t>
  </si>
  <si>
    <t>14,15 ha</t>
  </si>
  <si>
    <t>BARRIO CHAPINERO CENTRAL
BARRIO EL ESPARTILLAL
BARRIO MARLY
BARRIO QUINTA CAMACHO
BARRIO ROSALES
CHICO RESERVADO I SECTOR
CHICO RESERVADO II SECTOR
LAGO DE CHAPINERO
MARLY
URBANIZACION ARZOBISPO
URBANIZACION BOSQUE EL RETIRO
URBANIZACION CHICO NORTE</t>
  </si>
  <si>
    <t>4,95 ha</t>
  </si>
  <si>
    <t>LA CANDELARIA</t>
  </si>
  <si>
    <t>0,16 ha</t>
  </si>
  <si>
    <t>BARRIO LA ESTANCIA
CASA DE TEJA
CENTRAL DE MEZCLAS
DESARROLLO PORVENIR ZONA C
EL ESQUINERO
ESTACION DE SERVICIO
GALICIA
LA ALAMEDA
LUCERO SUR BAJO
MILLAN
MINIPACK S.A.
PRODUCTOS STAHL
RONDA
URBANIZACION CASA LINDA
URBANIZACION EL PEÑON DEL CORTIJO
URBANIZACION ISMAEL PERDOMO
URBANIZACION SAN FRANCISCO</t>
  </si>
  <si>
    <t>19,53 ha</t>
  </si>
  <si>
    <t>ACAPULCO
BACHUE II
BELLAVISTA GRANJA LA MAGDALENA No. 17
BELLAVISTA OCCIDENTAL
BODEGONES DE LA 68
BOYACA
CIUDADELA COLSUBSIDIO
CIUDADELA INDUSTRIAL EL DORADO
EL LAUREL
EL MINUTO DE DIOS
EL REAL
ENGATIVA ZONA URBANA
FLORIDA BLANCA II SECTOR II ETAPA
LA CABAÑA
LA EUROPA
LA FLORIDA
LA GRANJA EL CARMEN
LA RELIQUIA
LA SOLEDAD NORTE
LA SOLEDAD, SAN JOSE NORTE
LAS FERIAS
LOS ALAMOS
LOS ANGELES
LOS CEREZOS
LOS LAURELES
MINUTO DE DIOS
NORMANDIA
NORMANDIA I SECTOR
NORMANDIA II SECTOR
NORMANDIA IV SECTOR
PARIS GAITAN
PORTAL DE LOS ALAMOS
PROTELA
QUIRIGUA SECTOR F
QUIRIGUA SECTORES B.C.D. Y E.
SABANA DEL DORADO
SAN CAYETANA NORTE
SAN IGNACIO
SANTA MARIA
SANTA MONICA
TORQUIGUA, SAN JOSE CENTRO, PUERTA DEL SOL, LA ESP
URBANIZACION INDUSTRIAL PARAVAS
VILLAS DEL MADRIGAL</t>
  </si>
  <si>
    <t>52,27 ha</t>
  </si>
  <si>
    <t>AEROPUERTO EL DORADO
CAPELLANIA
CIUDAD SALITRE OCCIDENTAL
FONTIBON
FONTIBON SAN PABLO
GRANJAS DE TECHO
ZONA FRANCA</t>
  </si>
  <si>
    <t>AGRUPACION INDUSTRIAL CENTRO AEREO INTERNACIONAL
AVIACO
BARRIO CENTRO FONTIBON
BARRIO EL CHARCO I
BARRIO EL VERGEL
BARRIO FERROCAJA
BARRIO FRANCO
BARRIO GRANJAS DE TECHO
BARRIO SAN PABLO JERICO
BARRIO VERSALLES
BARRIO VILLA CARMENZA
BELEN FONTIBON
BENSUPRIN
BRISAS ALDEA FONTIBON
CIUDADELA INDUSTRIAL MECOBO
CLUB DE EMPLEADOS EL TIEMPO
DESARROLLO  VERACRUZ
DESARROLLO LA PALESTINA
DISTRITO DE MOPT
EL CARMEN FONTIBON
FABRICA DE PINTURAS SHERWIN
FRANCO
GRANJAS DE TECHO
INTERINDUSTRIAL
MONTEVIDEO
PARQUE INDUSTRIAL
PUERTA DE TEJA
SAN JOSE DE FONTIBON
SAN PABLO JERICO
SANTA CECILIA
TERMINAL DE TRANSPORTES S.A.
URBANIZACION EL CHIZO
URBANIZACION FONTIBON CENTRO
URBANIZACION INDUSTRIAL MONTEVIDEO
URBANIZACION INDUSTRIAL TIERRA FIRME
URBANIZACION LAS FLORES
URBANIZACION MONTEVIDEO
URBANIZACION PARQUE COMERCIAL E INDUSTRIAL LA 68
URBANIZACION PARQUE UFIR
URBANIZACION VILLA DEL PINAR
URBANIZACION VISION DE COLOMBIA
VILLEMAR</t>
  </si>
  <si>
    <t>90,63 ha</t>
  </si>
  <si>
    <t>AMERICAS
BAVARIA
CALANDAIMA
CARVAJAL
CASTILLA
CORABASTOS
GRAN BRITALIA
KENNEDY CENTRAL
LAS MARGARITAS
PATIO BONITO
TIMIZA
TINTAL NORTE</t>
  </si>
  <si>
    <t>ALAMBRES NACIONALES
ALSACIA
BARRIO CLASS
CALANDAIMA
CATALINA
CIUDAD KENNEDY CENTRO CIVICO D.L.F.
CORABASTOS
CORONA Y SURCENTRO
DESARROLLO GUADALUPE
DESARROLLO VILLA DE LA LOMA
DESARROLLO VILLA EMILIA AMPARO II SECTOR
DINDALITO
EL PLACER
EL PORTAL DE ABASTO
LA CAMPINA
LA LLANURA AVENIDA PRIMERO DE MAYO
LAS DELICIAS
LUSITANIA
MARIA PAZ
PARCELACION EL VERGEL LOTES 94,95,16 Y 17
PLAZA DE LAS AMERICAS
PREDIO ESSO COLOMBIANA
PREDIO HIPODROMO DE TECHO
PROVIVIENDA
PROVIVIENDA OCCIDENTAL
SAN ANDRES
TEXACO MILENIO
TIMIZA
TIMIZA C
URBANIZACION ALQUERIA LA FRAGUA
URBANIZACION CARVAJAL
URBANIZACION CIUDAD KENNEDY SPMZ 1
URBANIZACION CIUDAD KENNEDY SPMZ 11
URBANIZACION CIUDAD KENNEDY SPMZ 7
URBANIZACION EL RINCON DE LOS ANGELES
URBANIZACION LA MARGARITA  ETAPA 1A
URBANIZACION PIO XII
URBANIZACION RECODO Y PETALUMA (SECTOR INDUSTRIAL)
URBANIZACION TECHO
URBANIZACION VILLA CLAUDIA UNIDAD RESIDENCIAL
VEREDA EL TINTAL</t>
  </si>
  <si>
    <t>215,53 ha</t>
  </si>
  <si>
    <t>BARRIO LA FAVORITA
BARRIO LA FLORIDA
BARRIO OBRERO ANTONIO RICAURTE
BARRIO SANTAFE
CLINICA SAN PEDRO CLAVER
EL LISTON
EL PROGRESO
EL VERGEL
LA ESTANZUELA
LA ESTANZUELA II SECTOR
LA FAVORITA
LA MONEDA
PALOQUEMAO
RICAURTE
SAMPER MENDOZA
SANTA FE
SANTA ISABEL
SANTA ISABEL I SECTOR URBANIZACION
SANTA ISABEL V SECTOR I Y II ETAPA URBANIZACION
TIVOLI URBANIZACION
URBANIZACION INDUSTRIAL EL PROGRESO</t>
  </si>
  <si>
    <t>4,52 ha</t>
  </si>
  <si>
    <t>AMPARO DE NIÑOS
AVENIDA CUNDINAMARCA
BARRIO LA PRADERA NORTE
BARRIO PRADO SUR
BARRIO SALAZAR GOMEZ
CENTRO INDUSTRIAL
COMUNEROS
CUNDINAMARCA
ECOPETROL
EL EJIDO
EL EJIDO SECTOR NORTE
EL PORTAL DEL CASTILLO
ESSO
ESTACION CENTRAL
GALAN
GORGONZOLA
INDUSTRIAL CENTENARIO
INDUSTRIAL CENTENARIO II SECTOR
ORTEZAL
PENSILVANIA
PRODUCTOS LEVER COGRA
PUENTE ARANDA
SALAZAR GOMEZ
SAN RAFAEL INDUSTRIAL
URBANIZACION CARABELAS
URBANIZACION INDUSTRIAL
URBANIZACION INDUSTRIAL EL PARAISO
URBANIZACION INDUSTRIAL EL RINCON DEL PARAISO
URBANIZACION INDUSTRIAL LA LEGUA
URBANIZACION INDUSTRIAL PENSILVANIA
URBANIZACION LA TRINIDAD
URBANIZACION MOSERRATE
URBANIZACION ORTEZAL
URBANIZACION SAN EUSEBIO
URBANIZACION SAN RAFAEL OBRERO
URBANIZACION SANTA URSULA
URBANIZACION VERAGUAS CENTRAL I, II, III ETAPAS
URBANIZACION VILLA SONIA
VERAGUAS CENTRAL IV SECTOR</t>
  </si>
  <si>
    <t>41,13 ha</t>
  </si>
  <si>
    <t>BARRIO SANTA LUCIA O SAMORE
EL PORTAL
GRANJAS SAN PABLO
GUSTAVO RESTREPO
LOS MOLINOS DEL SUR
MARCO FIDEL SUAREZ
MARCO FIDEL SUAREZ I
QUIROGA IX ETAPA
SANTA LUCIA
SANTIAGO PEREZ
URBANIZACION FUCHA
URBANIZACION ROMERO CONTI
URBANIZACIONES UJUETA</t>
  </si>
  <si>
    <t>2,39 ha</t>
  </si>
  <si>
    <t>COLEGIO NUESTRA SEÑORA DEL PILAR
EL PINAR  (REPUBLICA DEL CANADA II SECTOR)
SAN CRISTOBAL VIEJO
SAN JOSE SUR ORIENTAL
TUBOS MOORE
URBANIZACION  LOYOLA
URBANIZACION EL SOCIEGO</t>
  </si>
  <si>
    <t>9,49 ha</t>
  </si>
  <si>
    <t>LA MACARENA
LAS CRUCES
LAS NIEVES
LOURDES</t>
  </si>
  <si>
    <t>BARRIO LA CAPUCHINA
BARRIO LAS AGUAS
BARRIO LAS CRUCES
BARRIO LAS NIEVES
BARRIO VERACRUZ
EL GUAVIO
SAN BERNARDINO
SOLAR FRASCATI</t>
  </si>
  <si>
    <t>1,99 ha</t>
  </si>
  <si>
    <t>BRITALIA
CASA BLANCA SUBA
EL PRADO
EL RINCON
LA ACADEMIA
LA ALHAMBRA
LA FLORESTA
NIZA
SAN JOSE DE BAVARIA
SUBA
TIBABUYES</t>
  </si>
  <si>
    <t>ANDES NORTE
BARRIO ALTOS DE CHOZICA
BARRIO BRITALIA
BARRIO CLUB DE LOS LAGARTOS
BARRIO PRADO VERANIEGO NORTE
BARRIO TUNA BAJA
BATAN
BRITALIA
CANTAGALLO
CASABLANCA SUBA URBANO
CENTRO ADMINISTRATIVO DE LA IBM
CENTRO COMERCIAL BCH NIZA
CIUDAD JARDIN NORTE
CLUB COMFENALCO
CONJUNTO RESIDENCIAL CHOCITA
DESARROLL0 SAN PEDRO
DESARROLLO EL PENCIL
DESARROLLO PLAZA BAVIERA
DESARROLLO PRADO PINZON
DESARROLLO RINCON DE SUBA
DESARROLLO TIBABUYES I SECTOR
DESARROLLO TUNA BAJA III Y IIIA
DESARROLLO VILLA CINDY
EL LAUREL
EL LLANO
ESTACION DE SERVICIO CHILE ESSO
ESTACION DE SERVICIOS LOS LAGARTOS
JAVA I SECTOR
JAVA II SECTOR
LA SIRENA
LA VICTORIA NORTE
LOA ANDES
NIZA SUR III
PARCELACION SAN JOSE
PASADENA
PORTOALEGRE
PRADO VERANIEGO
SALITRE IV SECTOR
SAN JOSE DEL PRADO
SANTA ROSA
URBANIZACION LA SULTANA
URBANIZACION LOMBARDIA
URBANIZACION PARQUE INDUSTRIAL VILLA CONCHA
URBANIZACION PASADENA
URBANIZACION PONTEVEDRA I SECTOR
URBANIZACION SAN ROQUE
URBANIZACION TIERRA LINDA
URBANIZACION TURINGIA II
VILLA MARIA</t>
  </si>
  <si>
    <t>62,02 ha</t>
  </si>
  <si>
    <t>CIUDAD SALITRE ORIENTAL
GALERIAS
QUINTA PAREDES
TEUSAQUILLO</t>
  </si>
  <si>
    <t>ALFONSO LOPEZ
BARRIO BANCO CENTRAL
BARRIO CHAPINERO SUR OCCIDENTAL
BARRIO EL CAMPIN
CIUDAD SALITRE SPMZ 12-13-18
EL RECUERDO
GALERIAS
GRAN AMERICA
IMPERDI
PALERMO
SAN LUIS SECTOR ORIENTAL
TEUSAQUILLO
URBANIZACION COLISEO
URBANIZACION LA SOLEDAD
URBANIZACION LA VICTORIA</t>
  </si>
  <si>
    <t>24,11 ha</t>
  </si>
  <si>
    <t>BARRIO SAN BENITO
BARRIO SAN VICENTE FERRER
BARRIO TUNJUELITO
COLMOTORES S.A.
ISLA DEL SOL
LA LAGUNA
MUZU
NUEVO MUZU I SECTOR
PREDIO DE LOS SEÑORES PARRA
PREDIO SAN JOSE JABONES AZUL-K
SAN BENITO
SAN CARLOS
UNIROYAL CROYDON
URBANIZACION EL CLARET</t>
  </si>
  <si>
    <t>119,45 ha</t>
  </si>
  <si>
    <t>COUNTRY CLUB
LA URIBE
LOS CEDROS
PASEO DE LOS LIBERTADORES
SAN CRISTOBAL NORTE
SANTA BARBARA
TOBERIN
USAQUEN
VERBENAL</t>
  </si>
  <si>
    <t>BARRANCAS PERLAS DEL NORTE
BARRIO BELLA SUIZA
BARRIO TIBABITA
BOSQUE DE PINOS III
CANAIMA
CEDRO GOLF EL RODEO
CHICO NAVARRA
CONTADOR
COUNTRY CLUB
EL PINAR
EL RECREO
EL TOBERIN
ESTACION DE LLENADO REPUBLICANA DE TRANSPORTES
ESTACION DE SERVICIO LOS CEDROS
LA CALLEJA
LA LIBERIA
LA URIBE
LAS ORQUIDEAS
LOS CEDROS
MUNICIPIO DE USAQUEN
NUEVA SANTA BARBARA II SECTOR I ETAPA
NUEVA URBANIZACION SANTA BARABRA II SECTOR II ETAP
NUEVA URBANIZACION SANTA BARBARA I SECTOR
NUEVA URBANIZACION SANTA BARBARA II SECTOR III ETA
SAN ANTONIO NORTE II SECTOR
SANTA ANA OCCIDENTAL
SANTA ANA ORIENTAL
SANTA BARBARA CENTRAL
SANTA BARBARA SECTOR SAN ANTONIO
SANTA CECILIA PARTE BAJA
URBANIZACION BUENOS AIRES
URBANIZACION EL CEDRO
URBANIZACION LOS ALPES
URBANIZACION LOS CAOBOS
URBANIZACION LOS CEDRITOS
URBANIZACION LOS MOLINOS
URBANIZACION NUEVA AUTOPISTA
URBANIZACION SANTA PAULA
URBANIZACION TOBERIN</t>
  </si>
  <si>
    <t>269,21 ha</t>
  </si>
  <si>
    <t>BARRIO EL BRILLANTE
BARRIO EL UVAL II SECTOR
DESARROLLO SANTA MARTA II SECTOR
FISCALA II LA FORTUNA
PUERTA AL LLANO DE USME
SANTA LIBRADA
URBANIZACION MARICHUELA I ETAPA</t>
  </si>
  <si>
    <t>8,6 ha</t>
  </si>
  <si>
    <t>Durante el periodo del reporte se programaron 26 acciones de control a las concentraciones límites máximas</t>
  </si>
  <si>
    <t>Durante el periodo del reporte se programaron 21 acciones de control a las concentraciones límites máximas</t>
  </si>
  <si>
    <t>Durante el periodo del reporte se programaron 25 acciones de control a las concentraciones límites máximas</t>
  </si>
  <si>
    <t>Durante el periodo del reporte se programaron 28 acciones de control a las concentraciones límites máximas</t>
  </si>
  <si>
    <t>Durante el periodo del reporte se programaron 85 acciones de control a las concentraciones límites máximas</t>
  </si>
  <si>
    <t>Durante el periodo del reporte se programaron 129 acciones de control a las concentraciones límites máximas</t>
  </si>
  <si>
    <t>Durante el periodo del reporte se programaron 116 acciones de control a las concentraciones límites máximas</t>
  </si>
  <si>
    <t>Durante el periodo del reporte se programaron 35 acciones de control a las concentraciones límites máximas</t>
  </si>
  <si>
    <t>Durante el periodo del reporte se programaron 16 acciones de control a las concentraciones límites máximas</t>
  </si>
  <si>
    <t>Durante el periodo del reporte se programaron 8 acciones de control a las concentraciones límites máximas</t>
  </si>
  <si>
    <t>Durante el periodo del reporte se programaron 86 acciones de control a las concentraciones límites máximas</t>
  </si>
  <si>
    <t>Durante el periodo del reporte se programaron 23 acciones de control a las concentraciones límites máximas</t>
  </si>
  <si>
    <t>Durante el periodo del reporte se programaron 91 acciones de control a las concentraciones límites máximas</t>
  </si>
  <si>
    <t>Durante el periodo del reporte se programaron 104 acciones de control a las concentraciones límites máximas</t>
  </si>
  <si>
    <t>Durante el periodo del reporte se programaron 7 acciones de control a las concentraciones límites máximas</t>
  </si>
  <si>
    <t>Durante el periodo del reporte se programaron 280 acciones de control a las concentraciones límites máximas</t>
  </si>
  <si>
    <t>7, LOGROS CORTE A SEPTIEMBRE DE 2022</t>
  </si>
  <si>
    <t xml:space="preserve">TOTAL </t>
  </si>
  <si>
    <r>
      <t xml:space="preserve">Durante el mes de febrero de 2022 se realizó la formulación del programa de monitoreo, evaluación, control y seguimiento sobre el recurso hídrico del DC, según radicado No.2022IE36560, que corresponde al informe técnico No.00423.
Durante lo transcurrido de la vigencia 2022 se presenta el siguiente avance:
Autorizaciones 
Se han resuelto 55 solicitudes de permiso de vertimientos a través de resolución de otorga, niega o desiste
Se resolvieron de fondo 3 solicitudes de concesión de aguas superficiales
Se generaron impulsos técnico-jurídicos a 30 trámites de permiso de vertimientos nuevos, 18 informes técnicos de humedales, 40 resoluciones de cobro por seguimiento ambiental, 68 requerimientos de costos de operación (cobro por seguimiento ambiental), 63 conceptos de liquidación de cobro por seguimiento ambiental a permiso de vertimientos y 48 conceptos de seguimiento ambiental de permiso de vertimientos.
Se realizó atención y generación de 152 documentos que atienden PQRS y entes de control, adicionalmente fueron generados 635 documentos asociados a la atención de solicitudes internas y externas relacionadas al control de factores sobre el recurso hídrico superficial.
Se impulsaron 34 procesos sancionatorios 
</t>
    </r>
    <r>
      <rPr>
        <b/>
        <sz val="12"/>
        <rFont val="Calibri"/>
        <family val="2"/>
      </rPr>
      <t xml:space="preserve">
Aguas Subterráneas
</t>
    </r>
    <r>
      <rPr>
        <sz val="12"/>
        <rFont val="Calibri"/>
        <family val="2"/>
      </rPr>
      <t>Se generaron 7 resoluciones de prórrogay 1 de una concesión nueva, 39 conceptos técnicos de seguimiento (40 Puntos), 31 requerimientos de cobro (32 puntos), 66 conceptos técnicos de cobro (68 puntos) y 66 resoluciones de cobro (68 puntos).
Se atendieron 48 quejas con 52 documentos y 104 productos técnicos de otras actividades
Se realizaron visitas a 70 medidores, 24 acompañamientos y 64 requerimientos de brigadas.
Se generaron 83 conceptos técnicos de control que le apuntan a 95 puntos meta vigencia 2022 y 8 conceptos técnicos de control que le apuntan a 9 puntos no establecidos en la meta de la vigencia 2022.
Se desarrollaron 80 actuaciones jurídicas de impulso sancionatorio.</t>
    </r>
  </si>
  <si>
    <t>CORTE A SEPTIEMBRE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</si>
</sst>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4">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 &quot;#,##0&quot;   &quot;;&quot;-&quot;#,##0&quot;   &quot;;&quot; -&quot;00&quot;   &quot;;&quot; &quot;@&quot; &quot;"/>
    <numFmt numFmtId="165" formatCode="#,##0.0"/>
    <numFmt numFmtId="166" formatCode="&quot;$&quot;&quot; &quot;#,##0.00"/>
    <numFmt numFmtId="167" formatCode="#,##0;&quot;-&quot;#,##0"/>
    <numFmt numFmtId="168" formatCode="&quot; &quot;&quot;$&quot;&quot; &quot;#,##0&quot; &quot;;&quot;-&quot;&quot;$&quot;&quot; &quot;#,##0&quot; &quot;;&quot; &quot;&quot;$&quot;&quot; - &quot;;&quot; &quot;@&quot; &quot;"/>
    <numFmt numFmtId="169" formatCode="&quot;$&quot;&quot; &quot;#,##0"/>
    <numFmt numFmtId="170" formatCode="#,##0.0&quot; &quot;;&quot;-&quot;#,##0.0&quot; &quot;"/>
    <numFmt numFmtId="171" formatCode="&quot; &quot;[$$-240A]&quot; &quot;#,##0&quot; &quot;;&quot; &quot;[$$-240A]&quot; (&quot;#,##0&quot;)&quot;;&quot; &quot;[$$-240A]&quot; -&quot;00&quot; &quot;;&quot; &quot;@&quot; &quot;"/>
    <numFmt numFmtId="172" formatCode="&quot; &quot;#,##0.00&quot;   &quot;;&quot;-&quot;#,##0.00&quot;   &quot;;&quot; -&quot;00&quot;   &quot;;&quot; &quot;@&quot; &quot;"/>
    <numFmt numFmtId="173" formatCode="#,##0.00;&quot;-&quot;#,##0.00"/>
    <numFmt numFmtId="174" formatCode="0.0%"/>
    <numFmt numFmtId="175" formatCode="#,##0.00&quot; &quot;;&quot;-&quot;#,##0.00&quot; &quot;"/>
    <numFmt numFmtId="176" formatCode="&quot;$&quot;&quot; &quot;#,##0.00;[Red]&quot;-&quot;&quot;$&quot;&quot; &quot;#,##0.00"/>
    <numFmt numFmtId="177" formatCode="&quot; &quot;#,##0.00&quot; &quot;;&quot;-&quot;#,##0.00&quot; &quot;;&quot; -&quot;00&quot; &quot;;&quot; &quot;@&quot; &quot;"/>
    <numFmt numFmtId="178" formatCode="&quot;$&quot;#,##0;[Red]&quot;-&quot;&quot;$&quot;#,##0"/>
    <numFmt numFmtId="179" formatCode="&quot; &quot;#,##0&quot; &quot;;&quot;-&quot;#,##0&quot; &quot;;&quot; - &quot;;&quot; &quot;@&quot; &quot;"/>
    <numFmt numFmtId="180" formatCode="#,##0&quot; &quot;;&quot;-&quot;#,##0&quot; &quot;"/>
    <numFmt numFmtId="181" formatCode="#,##0.000"/>
    <numFmt numFmtId="182" formatCode="&quot; &quot;#,##0.00&quot; &quot;;&quot; -&quot;#,##0.00&quot; &quot;;&quot; -&quot;00&quot; &quot;;&quot; &quot;@&quot; &quot;"/>
    <numFmt numFmtId="183" formatCode="&quot; &quot;&quot;$&quot;&quot; &quot;#,##0.00&quot; &quot;;&quot; &quot;&quot;$&quot;&quot; (&quot;#,##0.00&quot;)&quot;;&quot; &quot;&quot;$&quot;&quot; -&quot;00&quot; &quot;;&quot; &quot;@&quot; &quot;"/>
    <numFmt numFmtId="184" formatCode="&quot; &quot;&quot;$&quot;&quot; &quot;#,##0&quot; &quot;;&quot; &quot;&quot;$&quot;&quot; (&quot;#,##0&quot;)&quot;;&quot; &quot;&quot;$&quot;&quot; - &quot;;&quot; &quot;@&quot; &quot;"/>
    <numFmt numFmtId="185" formatCode="d/mm/yyyy&quot; &quot;h&quot;:&quot;mm"/>
    <numFmt numFmtId="186" formatCode="#,##0.00&quot; €&quot;"/>
    <numFmt numFmtId="187" formatCode="&quot; &quot;#,##0.00&quot; &quot;;&quot; (&quot;#,##0.00&quot;)&quot;;&quot; -&quot;00&quot; &quot;;&quot; &quot;@&quot; &quot;"/>
    <numFmt numFmtId="188" formatCode="&quot; &quot;#,##0.00&quot; € &quot;;&quot;-&quot;#,##0.00&quot; € &quot;;&quot; -&quot;00&quot; € &quot;;&quot; &quot;@&quot; &quot;"/>
    <numFmt numFmtId="189" formatCode="&quot; &quot;&quot;$&quot;#,##0&quot; &quot;;&quot;-&quot;&quot;$&quot;#,##0&quot; &quot;;&quot; &quot;&quot;$&quot;&quot;- &quot;;&quot; &quot;@&quot; &quot;"/>
    <numFmt numFmtId="190" formatCode="&quot; &quot;&quot;$&quot;&quot; &quot;#,##0.00&quot; &quot;;&quot; &quot;&quot;$&quot;&quot; -&quot;#,##0.00&quot; &quot;;&quot; &quot;&quot;$&quot;&quot; -&quot;00&quot; &quot;;&quot; &quot;@&quot; &quot;"/>
    <numFmt numFmtId="191" formatCode="&quot; &quot;#,##0&quot; &quot;;&quot; -&quot;#,##0&quot; &quot;;&quot; -&quot;00&quot; &quot;;&quot; &quot;@&quot; &quot;"/>
    <numFmt numFmtId="192" formatCode="&quot; &quot;&quot;$&quot;#,##0.00&quot; &quot;;&quot;-&quot;&quot;$&quot;#,##0.00&quot; &quot;;&quot; &quot;&quot;$&quot;&quot;-&quot;00&quot; &quot;;&quot; &quot;@&quot; &quot;"/>
    <numFmt numFmtId="193" formatCode="&quot; &quot;&quot;$&quot;#,##0.00&quot; &quot;;&quot; &quot;&quot;$&quot;&quot;(&quot;#,##0.00&quot;)&quot;;&quot; &quot;&quot;$&quot;&quot;-&quot;00&quot; &quot;;&quot; &quot;@&quot; &quot;"/>
    <numFmt numFmtId="194" formatCode="&quot; &quot;&quot;$&quot;&quot; &quot;#,##0.00&quot; &quot;;&quot;-&quot;&quot;$&quot;&quot; &quot;#,##0.00&quot; &quot;;&quot; &quot;&quot;$&quot;&quot; -&quot;00&quot; &quot;;&quot; &quot;@&quot; &quot;"/>
    <numFmt numFmtId="195" formatCode="_-&quot;$&quot;\ * #,##0_-;\-&quot;$&quot;\ * #,##0_-;_-&quot;$&quot;\ * &quot;-&quot;??_-;_-@_-"/>
    <numFmt numFmtId="196" formatCode="#,##0.00_ ;\-#,##0.00\ "/>
    <numFmt numFmtId="197" formatCode="0.0000"/>
    <numFmt numFmtId="198" formatCode="#,##0.00000;\-#,##0.00000"/>
    <numFmt numFmtId="199" formatCode="#,##0.0000"/>
    <numFmt numFmtId="200" formatCode="#,##0.000;\-#,##0.000"/>
    <numFmt numFmtId="201" formatCode="#,##0.0000;\-#,##0.0000"/>
    <numFmt numFmtId="202" formatCode="_-&quot;$&quot;* #,##0_-;\-&quot;$&quot;* #,##0_-;_-&quot;$&quot;* &quot;-&quot;_-;_-@_-"/>
    <numFmt numFmtId="203" formatCode="_-&quot;$&quot;* #,##0.00_-;\-&quot;$&quot;* #,##0.00_-;_-&quot;$&quot;* &quot;-&quot;??_-;_-@_-"/>
    <numFmt numFmtId="204" formatCode="_(&quot;$&quot;\ * #,##0_);_(&quot;$&quot;\ * \(#,##0\);_(&quot;$&quot;\ * &quot;-&quot;_);_(@_)"/>
    <numFmt numFmtId="205" formatCode="_(&quot;$&quot;\ * #,##0.00_);_(&quot;$&quot;\ * \(#,##0.00\);_(&quot;$&quot;\ * &quot;-&quot;??_);_(@_)"/>
    <numFmt numFmtId="206" formatCode="_-* #,##0.00\ &quot;€&quot;_-;\-* #,##0.00\ &quot;€&quot;_-;_-* &quot;-&quot;??\ &quot;€&quot;_-;_-@_-"/>
    <numFmt numFmtId="207" formatCode="_-* #,##0.00\ _€_-;\-* #,##0.00\ _€_-;_-* &quot;-&quot;??\ _€_-;_-@_-"/>
    <numFmt numFmtId="208" formatCode="_ &quot;$&quot;\ * #,##0.00_ ;_ &quot;$&quot;\ * \-#,##0.00_ ;_ &quot;$&quot;\ * &quot;-&quot;??_ ;_ @_ "/>
    <numFmt numFmtId="209" formatCode="_ * #,##0.00_ ;_ * \-#,##0.00_ ;_ * &quot;-&quot;??_ ;_ @_ "/>
    <numFmt numFmtId="210" formatCode="_ * #,##0_ ;_ * \-#,##0_ ;_ * &quot;-&quot;??_ ;_ @_ "/>
    <numFmt numFmtId="211" formatCode="#,##0.00\ \€"/>
    <numFmt numFmtId="212" formatCode="&quot;$&quot;#,##0;[Red]\-&quot;$&quot;#,##0"/>
    <numFmt numFmtId="213" formatCode="0.0"/>
  </numFmts>
  <fonts count="109" x14ac:knownFonts="1">
    <font>
      <sz val="11"/>
      <color rgb="FF000000"/>
      <name val="Calibri"/>
      <family val="2"/>
    </font>
    <font>
      <sz val="11"/>
      <color theme="1"/>
      <name val="Calibri"/>
      <family val="2"/>
      <scheme val="minor"/>
    </font>
    <font>
      <sz val="11"/>
      <color theme="1"/>
      <name val="Calibri"/>
      <family val="2"/>
      <scheme val="minor"/>
    </font>
    <font>
      <b/>
      <sz val="20"/>
      <color indexed="8"/>
      <name val="Arial"/>
      <family val="2"/>
    </font>
    <font>
      <b/>
      <sz val="14"/>
      <color indexed="8"/>
      <name val="Arial"/>
      <family val="2"/>
    </font>
    <font>
      <b/>
      <sz val="9"/>
      <color indexed="8"/>
      <name val="Tahoma"/>
      <family val="2"/>
    </font>
    <font>
      <sz val="9"/>
      <color indexed="8"/>
      <name val="Tahoma"/>
      <family val="2"/>
    </font>
    <font>
      <b/>
      <sz val="16"/>
      <color indexed="8"/>
      <name val="Arial"/>
      <family val="2"/>
    </font>
    <font>
      <b/>
      <sz val="12"/>
      <color indexed="8"/>
      <name val="Arial"/>
      <family val="2"/>
    </font>
    <font>
      <sz val="12"/>
      <color indexed="8"/>
      <name val="Arial"/>
      <family val="2"/>
    </font>
    <font>
      <sz val="14"/>
      <color indexed="8"/>
      <name val="Arial"/>
      <family val="2"/>
    </font>
    <font>
      <sz val="11"/>
      <color rgb="FF000000"/>
      <name val="Calibri"/>
      <family val="2"/>
    </font>
    <font>
      <sz val="11"/>
      <color rgb="FFFFFFFF"/>
      <name val="Calibri"/>
      <family val="2"/>
    </font>
    <font>
      <sz val="10"/>
      <color rgb="FF000000"/>
      <name val="Verdana"/>
      <family val="2"/>
    </font>
    <font>
      <b/>
      <sz val="10"/>
      <color rgb="FF000000"/>
      <name val="Verdana"/>
      <family val="2"/>
    </font>
    <font>
      <sz val="12"/>
      <color rgb="FFFFFFFF"/>
      <name val="Calibri"/>
      <family val="2"/>
    </font>
    <font>
      <sz val="11"/>
      <color rgb="FF9C6500"/>
      <name val="Calibri"/>
      <family val="2"/>
    </font>
    <font>
      <sz val="10"/>
      <color rgb="FF000000"/>
      <name val="Arial"/>
      <family val="2"/>
    </font>
    <font>
      <sz val="12"/>
      <color rgb="FF000000"/>
      <name val="Calibri"/>
      <family val="2"/>
    </font>
    <font>
      <sz val="11"/>
      <color rgb="FF000000"/>
      <name val="Arial"/>
      <family val="2"/>
    </font>
    <font>
      <sz val="24"/>
      <color rgb="FF000000"/>
      <name val="Calibri"/>
      <family val="2"/>
    </font>
    <font>
      <sz val="20"/>
      <color rgb="FF000000"/>
      <name val="Calibri"/>
      <family val="2"/>
    </font>
    <font>
      <b/>
      <sz val="14"/>
      <color rgb="FF000000"/>
      <name val="Arial"/>
      <family val="2"/>
    </font>
    <font>
      <sz val="12"/>
      <color rgb="FF000000"/>
      <name val="Arial"/>
      <family val="2"/>
    </font>
    <font>
      <b/>
      <sz val="12"/>
      <color rgb="FF000000"/>
      <name val="Arial"/>
      <family val="2"/>
    </font>
    <font>
      <sz val="14"/>
      <color rgb="FF000000"/>
      <name val="Arial"/>
      <family val="2"/>
    </font>
    <font>
      <b/>
      <sz val="16"/>
      <color rgb="FF000000"/>
      <name val="Arial"/>
      <family val="2"/>
    </font>
    <font>
      <sz val="9"/>
      <color rgb="FF000000"/>
      <name val="Arial"/>
      <family val="2"/>
    </font>
    <font>
      <sz val="10"/>
      <color rgb="FF000000"/>
      <name val="Times New Roman"/>
      <family val="1"/>
    </font>
    <font>
      <b/>
      <sz val="14"/>
      <color rgb="FF000000"/>
      <name val="Calibri"/>
      <family val="2"/>
    </font>
    <font>
      <b/>
      <sz val="18"/>
      <color rgb="FF000000"/>
      <name val="Calibri"/>
      <family val="2"/>
    </font>
    <font>
      <b/>
      <sz val="11"/>
      <color rgb="FF000000"/>
      <name val="Calibri"/>
      <family val="2"/>
    </font>
    <font>
      <b/>
      <sz val="20"/>
      <color rgb="FF000000"/>
      <name val="Calibri"/>
      <family val="2"/>
    </font>
    <font>
      <sz val="8"/>
      <color rgb="FF000000"/>
      <name val="Arial"/>
      <family val="2"/>
    </font>
    <font>
      <sz val="11"/>
      <color rgb="FF000000"/>
      <name val="Arial Narrow"/>
      <family val="2"/>
    </font>
    <font>
      <sz val="7"/>
      <color rgb="FF000000"/>
      <name val="Arial"/>
      <family val="2"/>
    </font>
    <font>
      <b/>
      <sz val="11"/>
      <color rgb="FF000000"/>
      <name val="Arial"/>
      <family val="2"/>
    </font>
    <font>
      <b/>
      <sz val="9"/>
      <color rgb="FF000000"/>
      <name val="Arial"/>
      <family val="2"/>
    </font>
    <font>
      <b/>
      <sz val="8"/>
      <color rgb="FF000000"/>
      <name val="Times New Roman"/>
      <family val="1"/>
    </font>
    <font>
      <b/>
      <sz val="20"/>
      <color rgb="FF000000"/>
      <name val="Arial"/>
      <family val="2"/>
    </font>
    <font>
      <b/>
      <sz val="8"/>
      <color rgb="FF000000"/>
      <name val="Arial"/>
      <family val="2"/>
    </font>
    <font>
      <b/>
      <sz val="10"/>
      <color rgb="FF000000"/>
      <name val="Arial"/>
      <family val="2"/>
    </font>
    <font>
      <sz val="8"/>
      <color rgb="FF000000"/>
      <name val="Calibri"/>
      <family val="2"/>
    </font>
    <font>
      <sz val="14"/>
      <color rgb="FF000000"/>
      <name val="Tahoma"/>
      <family val="2"/>
    </font>
    <font>
      <b/>
      <sz val="14"/>
      <color rgb="FF000000"/>
      <name val="Tahoma"/>
      <family val="2"/>
    </font>
    <font>
      <b/>
      <sz val="30"/>
      <color rgb="FF000000"/>
      <name val="Arial"/>
      <family val="2"/>
    </font>
    <font>
      <sz val="30"/>
      <color rgb="FF000000"/>
      <name val="Arial"/>
      <family val="2"/>
    </font>
    <font>
      <b/>
      <sz val="7"/>
      <color rgb="FF000000"/>
      <name val="Arial"/>
      <family val="2"/>
    </font>
    <font>
      <b/>
      <sz val="22"/>
      <color rgb="FF000000"/>
      <name val="Arial"/>
      <family val="2"/>
    </font>
    <font>
      <sz val="22"/>
      <color rgb="FF000000"/>
      <name val="Arial"/>
      <family val="2"/>
    </font>
    <font>
      <b/>
      <sz val="24"/>
      <color rgb="FF000000"/>
      <name val="Arial"/>
      <family val="2"/>
    </font>
    <font>
      <b/>
      <sz val="22"/>
      <color indexed="8"/>
      <name val="Calibri"/>
      <family val="2"/>
    </font>
    <font>
      <b/>
      <sz val="22"/>
      <name val="Arial"/>
      <family val="2"/>
    </font>
    <font>
      <b/>
      <sz val="12"/>
      <name val="Arial"/>
      <family val="2"/>
    </font>
    <font>
      <b/>
      <sz val="14"/>
      <name val="Arial"/>
      <family val="2"/>
    </font>
    <font>
      <b/>
      <sz val="10"/>
      <name val="Arial"/>
      <family val="2"/>
    </font>
    <font>
      <sz val="10"/>
      <name val="Arial"/>
      <family val="2"/>
    </font>
    <font>
      <sz val="9"/>
      <name val="Arial"/>
      <family val="2"/>
    </font>
    <font>
      <sz val="9"/>
      <color indexed="8"/>
      <name val="Arial"/>
      <family val="2"/>
    </font>
    <font>
      <sz val="7"/>
      <name val="Arial"/>
      <family val="2"/>
    </font>
    <font>
      <sz val="8"/>
      <color indexed="8"/>
      <name val="Arial"/>
      <family val="2"/>
    </font>
    <font>
      <sz val="11"/>
      <color indexed="8"/>
      <name val="Calibri"/>
      <family val="2"/>
    </font>
    <font>
      <sz val="11"/>
      <name val="Arial"/>
      <family val="2"/>
    </font>
    <font>
      <sz val="8"/>
      <name val="Arial"/>
      <family val="2"/>
    </font>
    <font>
      <b/>
      <sz val="9"/>
      <name val="Arial"/>
      <family val="2"/>
    </font>
    <font>
      <b/>
      <sz val="9"/>
      <color indexed="8"/>
      <name val="Arial"/>
      <family val="2"/>
    </font>
    <font>
      <sz val="8"/>
      <color indexed="8"/>
      <name val="Calibri"/>
      <family val="2"/>
    </font>
    <font>
      <b/>
      <sz val="8"/>
      <name val="Arial"/>
      <family val="2"/>
    </font>
    <font>
      <sz val="11"/>
      <name val="Calibri"/>
      <family val="2"/>
    </font>
    <font>
      <b/>
      <sz val="11"/>
      <color indexed="8"/>
      <name val="Calibri"/>
      <family val="2"/>
    </font>
    <font>
      <sz val="12"/>
      <name val="Arial"/>
      <family val="2"/>
    </font>
    <font>
      <b/>
      <sz val="9"/>
      <color indexed="81"/>
      <name val="Tahoma"/>
      <family val="2"/>
    </font>
    <font>
      <sz val="9"/>
      <color indexed="81"/>
      <name val="Tahoma"/>
      <family val="2"/>
    </font>
    <font>
      <b/>
      <sz val="10"/>
      <color indexed="81"/>
      <name val="Tahoma"/>
      <family val="2"/>
    </font>
    <font>
      <sz val="10"/>
      <color indexed="81"/>
      <name val="Tahoma"/>
      <family val="2"/>
    </font>
    <font>
      <b/>
      <sz val="24"/>
      <color indexed="8"/>
      <name val="Arial"/>
      <family val="2"/>
    </font>
    <font>
      <b/>
      <sz val="11"/>
      <color indexed="8"/>
      <name val="Arial"/>
      <family val="2"/>
    </font>
    <font>
      <b/>
      <sz val="10"/>
      <color indexed="8"/>
      <name val="Arial"/>
      <family val="2"/>
    </font>
    <font>
      <sz val="11"/>
      <color indexed="8"/>
      <name val="Arial"/>
      <family val="2"/>
    </font>
    <font>
      <sz val="10"/>
      <color indexed="8"/>
      <name val="Arial"/>
      <family val="2"/>
    </font>
    <font>
      <b/>
      <sz val="11"/>
      <color theme="1"/>
      <name val="Calibri"/>
      <family val="2"/>
      <scheme val="minor"/>
    </font>
    <font>
      <sz val="11"/>
      <color theme="1"/>
      <name val="Calibri"/>
      <family val="2"/>
    </font>
    <font>
      <b/>
      <sz val="9"/>
      <color rgb="FF000000"/>
      <name val="Tahoma"/>
      <family val="2"/>
    </font>
    <font>
      <sz val="9"/>
      <color rgb="FF000000"/>
      <name val="Tahoma"/>
      <family val="2"/>
    </font>
    <font>
      <b/>
      <sz val="14"/>
      <color indexed="10"/>
      <name val="Arial"/>
      <family val="2"/>
    </font>
    <font>
      <sz val="11"/>
      <color theme="0"/>
      <name val="Calibri"/>
      <family val="2"/>
      <scheme val="minor"/>
    </font>
    <font>
      <sz val="10"/>
      <color theme="1"/>
      <name val="Arial"/>
      <family val="2"/>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theme="1"/>
      <name val="Arial"/>
      <family val="2"/>
    </font>
    <font>
      <sz val="7"/>
      <color theme="1"/>
      <name val="Arial"/>
      <family val="2"/>
    </font>
    <font>
      <sz val="12"/>
      <color theme="1"/>
      <name val="Calibri"/>
      <family val="2"/>
    </font>
    <font>
      <b/>
      <sz val="16"/>
      <color theme="1"/>
      <name val="Arial"/>
      <family val="2"/>
    </font>
    <font>
      <b/>
      <sz val="10"/>
      <color theme="1"/>
      <name val="Arial"/>
      <family val="2"/>
    </font>
    <font>
      <b/>
      <sz val="11"/>
      <color theme="1"/>
      <name val="Arial"/>
      <family val="2"/>
    </font>
    <font>
      <sz val="12"/>
      <color theme="1"/>
      <name val="Arial"/>
      <family val="2"/>
    </font>
    <font>
      <b/>
      <sz val="12"/>
      <color theme="1"/>
      <name val="Arial"/>
      <family val="2"/>
    </font>
    <font>
      <sz val="9"/>
      <color theme="1"/>
      <name val="Arial"/>
      <family val="2"/>
    </font>
    <font>
      <sz val="14"/>
      <color theme="1"/>
      <name val="Arial"/>
      <family val="2"/>
    </font>
    <font>
      <sz val="10"/>
      <color theme="1"/>
      <name val="Arial Narrow"/>
      <family val="2"/>
    </font>
    <font>
      <sz val="8"/>
      <color theme="1"/>
      <name val="Arial"/>
      <family val="2"/>
    </font>
    <font>
      <b/>
      <sz val="12"/>
      <color theme="1"/>
      <name val="Calibri"/>
      <family val="2"/>
    </font>
    <font>
      <sz val="12"/>
      <name val="Calibri"/>
      <family val="2"/>
    </font>
    <font>
      <b/>
      <sz val="12"/>
      <name val="Calibri"/>
      <family val="2"/>
    </font>
    <font>
      <sz val="30"/>
      <color rgb="FF000000"/>
      <name val="Calibri"/>
      <family val="2"/>
    </font>
  </fonts>
  <fills count="49">
    <fill>
      <patternFill patternType="none"/>
    </fill>
    <fill>
      <patternFill patternType="gray125"/>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FFFF99"/>
        <bgColor rgb="FFFFFF99"/>
      </patternFill>
    </fill>
    <fill>
      <patternFill patternType="solid">
        <fgColor rgb="FF99CCFF"/>
        <bgColor rgb="FF99CCFF"/>
      </patternFill>
    </fill>
    <fill>
      <patternFill patternType="solid">
        <fgColor rgb="FF339966"/>
        <bgColor rgb="FF339966"/>
      </patternFill>
    </fill>
    <fill>
      <patternFill patternType="solid">
        <fgColor rgb="FF4F81BD"/>
        <bgColor rgb="FF4F81BD"/>
      </patternFill>
    </fill>
    <fill>
      <patternFill patternType="solid">
        <fgColor rgb="FFFFFFFF"/>
        <bgColor rgb="FFFFFFFF"/>
      </patternFill>
    </fill>
    <fill>
      <patternFill patternType="solid">
        <fgColor rgb="FFCCFFFF"/>
        <bgColor rgb="FFCCFFFF"/>
      </patternFill>
    </fill>
    <fill>
      <patternFill patternType="solid">
        <fgColor rgb="FF808080"/>
        <bgColor rgb="FF808080"/>
      </patternFill>
    </fill>
    <fill>
      <patternFill patternType="solid">
        <fgColor rgb="FF92D050"/>
        <bgColor rgb="FF92D050"/>
      </patternFill>
    </fill>
    <fill>
      <patternFill patternType="solid">
        <fgColor rgb="FF00B050"/>
        <bgColor rgb="FF00B050"/>
      </patternFill>
    </fill>
    <fill>
      <patternFill patternType="solid">
        <fgColor rgb="FFEBF1DE"/>
        <bgColor rgb="FFEBF1DE"/>
      </patternFill>
    </fill>
    <fill>
      <patternFill patternType="solid">
        <fgColor rgb="FF76933C"/>
        <bgColor rgb="FF76933C"/>
      </patternFill>
    </fill>
    <fill>
      <patternFill patternType="solid">
        <fgColor rgb="FFD8E4BC"/>
        <bgColor rgb="FFD8E4BC"/>
      </patternFill>
    </fill>
    <fill>
      <patternFill patternType="solid">
        <fgColor rgb="FFD9D9D9"/>
        <bgColor rgb="FFD9D9D9"/>
      </patternFill>
    </fill>
    <fill>
      <patternFill patternType="solid">
        <fgColor rgb="FF75DBFF"/>
        <bgColor rgb="FF75DBFF"/>
      </patternFill>
    </fill>
    <fill>
      <patternFill patternType="solid">
        <fgColor rgb="FF669900"/>
        <bgColor rgb="FF669900"/>
      </patternFill>
    </fill>
    <fill>
      <patternFill patternType="solid">
        <fgColor indexed="50"/>
        <bgColor indexed="64"/>
      </patternFill>
    </fill>
    <fill>
      <patternFill patternType="solid">
        <fgColor indexed="9"/>
        <bgColor indexed="64"/>
      </patternFill>
    </fill>
    <fill>
      <patternFill patternType="solid">
        <fgColor indexed="17"/>
        <bgColor indexed="64"/>
      </patternFill>
    </fill>
    <fill>
      <patternFill patternType="solid">
        <fgColor indexed="50"/>
        <bgColor indexed="50"/>
      </patternFill>
    </fill>
    <fill>
      <patternFill patternType="solid">
        <fgColor indexed="17"/>
        <bgColor indexed="17"/>
      </patternFill>
    </fill>
    <fill>
      <patternFill patternType="solid">
        <fgColor indexed="9"/>
        <bgColor indexed="9"/>
      </patternFill>
    </fill>
    <fill>
      <patternFill patternType="solid">
        <fgColor theme="0" tint="-0.14999847407452621"/>
        <bgColor indexed="64"/>
      </patternFill>
    </fill>
    <fill>
      <patternFill patternType="solid">
        <fgColor rgb="FF92D050"/>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00B050"/>
        <bgColor indexed="64"/>
      </patternFill>
    </fill>
    <fill>
      <patternFill patternType="solid">
        <fgColor rgb="FF92D050"/>
        <bgColor rgb="FF3AEE3A"/>
      </patternFill>
    </fill>
    <fill>
      <patternFill patternType="solid">
        <fgColor theme="0"/>
        <bgColor indexed="64"/>
      </patternFill>
    </fill>
    <fill>
      <patternFill patternType="solid">
        <fgColor theme="0" tint="-0.249977111117893"/>
        <bgColor indexed="64"/>
      </patternFill>
    </fill>
    <fill>
      <patternFill patternType="solid">
        <fgColor theme="9" tint="-0.249977111117893"/>
        <bgColor indexed="64"/>
      </patternFill>
    </fill>
    <fill>
      <patternFill patternType="solid">
        <fgColor rgb="FF92D050"/>
        <bgColor indexed="50"/>
      </patternFill>
    </fill>
    <fill>
      <patternFill patternType="solid">
        <fgColor rgb="FF92D050"/>
        <bgColor rgb="FF99CC00"/>
      </patternFill>
    </fill>
    <fill>
      <patternFill patternType="solid">
        <fgColor rgb="FF92D050"/>
        <bgColor rgb="FF008000"/>
      </patternFill>
    </fill>
    <fill>
      <patternFill patternType="solid">
        <fgColor rgb="FF00B050"/>
        <bgColor rgb="FF008000"/>
      </patternFill>
    </fill>
    <fill>
      <patternFill patternType="solid">
        <fgColor rgb="FF00B050"/>
        <bgColor rgb="FF99CC00"/>
      </patternFill>
    </fill>
    <fill>
      <patternFill patternType="solid">
        <fgColor theme="9" tint="-0.249977111117893"/>
        <bgColor rgb="FF008000"/>
      </patternFill>
    </fill>
  </fills>
  <borders count="234">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bottom/>
      <diagonal/>
    </border>
    <border>
      <left/>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right style="thin">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medium">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right style="medium">
        <color rgb="FF000000"/>
      </right>
      <top/>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medium">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8"/>
      </left>
      <right style="thin">
        <color indexed="8"/>
      </right>
      <top style="thin">
        <color indexed="8"/>
      </top>
      <bottom/>
      <diagonal/>
    </border>
    <border>
      <left style="medium">
        <color indexed="64"/>
      </left>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8"/>
      </left>
      <right style="thin">
        <color indexed="8"/>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8"/>
      </left>
      <right style="thin">
        <color indexed="8"/>
      </right>
      <top/>
      <bottom style="thin">
        <color indexed="8"/>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8"/>
      </bottom>
      <diagonal/>
    </border>
    <border>
      <left style="thin">
        <color indexed="8"/>
      </left>
      <right/>
      <top style="thin">
        <color indexed="8"/>
      </top>
      <bottom/>
      <diagonal/>
    </border>
    <border>
      <left style="thin">
        <color indexed="8"/>
      </left>
      <right/>
      <top/>
      <bottom style="thin">
        <color indexed="8"/>
      </bottom>
      <diagonal/>
    </border>
    <border>
      <left style="medium">
        <color indexed="64"/>
      </left>
      <right/>
      <top style="thin">
        <color indexed="64"/>
      </top>
      <bottom/>
      <diagonal/>
    </border>
    <border>
      <left/>
      <right style="thin">
        <color indexed="64"/>
      </right>
      <top/>
      <bottom/>
      <diagonal/>
    </border>
    <border>
      <left/>
      <right style="thin">
        <color indexed="8"/>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8"/>
      </right>
      <top/>
      <bottom/>
      <diagonal/>
    </border>
    <border>
      <left style="thin">
        <color indexed="64"/>
      </left>
      <right style="thin">
        <color indexed="8"/>
      </right>
      <top/>
      <bottom style="thin">
        <color indexed="8"/>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8"/>
      </left>
      <right style="thin">
        <color indexed="8"/>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style="thin">
        <color indexed="8"/>
      </bottom>
      <diagonal/>
    </border>
    <border>
      <left style="medium">
        <color indexed="8"/>
      </left>
      <right style="medium">
        <color indexed="8"/>
      </right>
      <top style="thin">
        <color indexed="8"/>
      </top>
      <bottom/>
      <diagonal/>
    </border>
    <border>
      <left style="medium">
        <color indexed="8"/>
      </left>
      <right style="medium">
        <color indexed="8"/>
      </right>
      <top style="thin">
        <color indexed="8"/>
      </top>
      <bottom style="medium">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bottom style="thin">
        <color indexed="8"/>
      </bottom>
      <diagonal/>
    </border>
    <border>
      <left style="thin">
        <color indexed="8"/>
      </left>
      <right style="medium">
        <color indexed="8"/>
      </right>
      <top/>
      <bottom/>
      <diagonal/>
    </border>
    <border>
      <left style="thin">
        <color indexed="8"/>
      </left>
      <right/>
      <top style="thin">
        <color indexed="8"/>
      </top>
      <bottom style="thin">
        <color indexed="8"/>
      </bottom>
      <diagonal/>
    </border>
    <border>
      <left style="medium">
        <color indexed="8"/>
      </left>
      <right style="thin">
        <color indexed="8"/>
      </right>
      <top/>
      <bottom style="thin">
        <color indexed="8"/>
      </bottom>
      <diagonal/>
    </border>
    <border>
      <left style="medium">
        <color indexed="8"/>
      </left>
      <right/>
      <top/>
      <bottom/>
      <diagonal/>
    </border>
    <border>
      <left/>
      <right style="medium">
        <color indexed="8"/>
      </right>
      <top/>
      <bottom/>
      <diagonal/>
    </border>
    <border>
      <left style="thin">
        <color rgb="FF000000"/>
      </left>
      <right style="thin">
        <color rgb="FF000000"/>
      </right>
      <top style="medium">
        <color indexed="64"/>
      </top>
      <bottom style="medium">
        <color indexed="64"/>
      </bottom>
      <diagonal/>
    </border>
    <border>
      <left style="medium">
        <color rgb="FF000000"/>
      </left>
      <right/>
      <top/>
      <bottom style="thin">
        <color rgb="FF000000"/>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auto="1"/>
      </left>
      <right style="thin">
        <color auto="1"/>
      </right>
      <top style="thin">
        <color auto="1"/>
      </top>
      <bottom style="thin">
        <color auto="1"/>
      </bottom>
      <diagonal/>
    </border>
    <border>
      <left style="thin">
        <color indexed="8"/>
      </left>
      <right style="thin">
        <color indexed="64"/>
      </right>
      <top/>
      <bottom style="thin">
        <color indexed="64"/>
      </bottom>
      <diagonal/>
    </border>
    <border>
      <left style="thin">
        <color indexed="8"/>
      </left>
      <right style="thin">
        <color indexed="64"/>
      </right>
      <top/>
      <bottom style="thin">
        <color indexed="8"/>
      </bottom>
      <diagonal/>
    </border>
    <border>
      <left style="thin">
        <color indexed="64"/>
      </left>
      <right/>
      <top/>
      <bottom style="thin">
        <color indexed="64"/>
      </bottom>
      <diagonal/>
    </border>
    <border>
      <left style="thin">
        <color indexed="8"/>
      </left>
      <right style="medium">
        <color indexed="8"/>
      </right>
      <top style="thin">
        <color indexed="8"/>
      </top>
      <bottom style="medium">
        <color indexed="64"/>
      </bottom>
      <diagonal/>
    </border>
    <border>
      <left style="thin">
        <color indexed="64"/>
      </left>
      <right style="thin">
        <color indexed="64"/>
      </right>
      <top style="thin">
        <color indexed="64"/>
      </top>
      <bottom/>
      <diagonal/>
    </border>
    <border>
      <left style="thin">
        <color rgb="FF000000"/>
      </left>
      <right/>
      <top/>
      <bottom style="thin">
        <color rgb="FF000000"/>
      </bottom>
      <diagonal/>
    </border>
    <border>
      <left style="thin">
        <color rgb="FF000000"/>
      </left>
      <right/>
      <top style="thin">
        <color rgb="FF000000"/>
      </top>
      <bottom/>
      <diagonal/>
    </border>
    <border>
      <left style="thin">
        <color rgb="FF000000"/>
      </left>
      <right/>
      <top style="medium">
        <color indexed="64"/>
      </top>
      <bottom style="medium">
        <color indexed="64"/>
      </bottom>
      <diagonal/>
    </border>
    <border>
      <left/>
      <right style="thin">
        <color rgb="FF000000"/>
      </right>
      <top style="thin">
        <color rgb="FF000000"/>
      </top>
      <bottom/>
      <diagonal/>
    </border>
    <border>
      <left style="thin">
        <color rgb="FF000000"/>
      </left>
      <right style="thin">
        <color indexed="64"/>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8"/>
      </left>
      <right style="medium">
        <color indexed="8"/>
      </right>
      <top/>
      <bottom style="thin">
        <color indexed="8"/>
      </bottom>
      <diagonal/>
    </border>
    <border>
      <left style="medium">
        <color indexed="8"/>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thin">
        <color indexed="8"/>
      </right>
      <top/>
      <bottom style="medium">
        <color indexed="64"/>
      </bottom>
      <diagonal/>
    </border>
    <border>
      <left style="thin">
        <color indexed="8"/>
      </left>
      <right style="thin">
        <color indexed="8"/>
      </right>
      <top/>
      <bottom style="medium">
        <color indexed="8"/>
      </bottom>
      <diagonal/>
    </border>
    <border>
      <left style="thin">
        <color indexed="8"/>
      </left>
      <right style="medium">
        <color indexed="8"/>
      </right>
      <top/>
      <bottom style="medium">
        <color indexed="8"/>
      </bottom>
      <diagonal/>
    </border>
    <border>
      <left style="medium">
        <color indexed="64"/>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8"/>
      </left>
      <right style="medium">
        <color indexed="64"/>
      </right>
      <top style="medium">
        <color indexed="64"/>
      </top>
      <bottom style="medium">
        <color indexed="64"/>
      </bottom>
      <diagonal/>
    </border>
    <border>
      <left style="medium">
        <color indexed="64"/>
      </left>
      <right style="medium">
        <color indexed="8"/>
      </right>
      <top style="medium">
        <color indexed="64"/>
      </top>
      <bottom style="thin">
        <color indexed="8"/>
      </bottom>
      <diagonal/>
    </border>
    <border>
      <left style="medium">
        <color indexed="8"/>
      </left>
      <right style="medium">
        <color indexed="8"/>
      </right>
      <top style="medium">
        <color indexed="64"/>
      </top>
      <bottom style="thin">
        <color indexed="8"/>
      </bottom>
      <diagonal/>
    </border>
    <border>
      <left style="medium">
        <color indexed="8"/>
      </left>
      <right style="medium">
        <color indexed="64"/>
      </right>
      <top style="medium">
        <color indexed="64"/>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style="thin">
        <color indexed="8"/>
      </top>
      <bottom style="medium">
        <color indexed="8"/>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style="thin">
        <color indexed="64"/>
      </top>
      <bottom/>
      <diagonal/>
    </border>
    <border>
      <left style="thin">
        <color indexed="8"/>
      </left>
      <right/>
      <top style="thin">
        <color indexed="8"/>
      </top>
      <bottom/>
      <diagonal/>
    </border>
    <border>
      <left style="thin">
        <color indexed="64"/>
      </left>
      <right style="thin">
        <color indexed="64"/>
      </right>
      <top style="thin">
        <color indexed="8"/>
      </top>
      <bottom/>
      <diagonal/>
    </border>
    <border>
      <left style="thin">
        <color indexed="8"/>
      </left>
      <right style="thin">
        <color indexed="64"/>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right/>
      <top style="medium">
        <color auto="1"/>
      </top>
      <bottom/>
      <diagonal/>
    </border>
    <border>
      <left style="medium">
        <color auto="1"/>
      </left>
      <right/>
      <top/>
      <bottom/>
      <diagonal/>
    </border>
    <border>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indexed="64"/>
      </left>
      <right style="thin">
        <color auto="1"/>
      </right>
      <top style="medium">
        <color indexed="64"/>
      </top>
      <bottom style="medium">
        <color indexed="64"/>
      </bottom>
      <diagonal/>
    </border>
    <border>
      <left style="thin">
        <color rgb="FF000000"/>
      </left>
      <right/>
      <top/>
      <bottom style="medium">
        <color rgb="FF000000"/>
      </bottom>
      <diagonal/>
    </border>
    <border>
      <left style="thin">
        <color rgb="FF000000"/>
      </left>
      <right/>
      <top style="medium">
        <color rgb="FF000000"/>
      </top>
      <bottom style="medium">
        <color rgb="FF000000"/>
      </bottom>
      <diagonal/>
    </border>
    <border>
      <left/>
      <right style="thin">
        <color rgb="FF000000"/>
      </right>
      <top style="medium">
        <color indexed="64"/>
      </top>
      <bottom style="medium">
        <color indexed="64"/>
      </bottom>
      <diagonal/>
    </border>
    <border>
      <left style="thin">
        <color indexed="8"/>
      </left>
      <right style="thin">
        <color indexed="8"/>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rgb="FF000000"/>
      </left>
      <right style="thin">
        <color rgb="FF000000"/>
      </right>
      <top/>
      <bottom/>
      <diagonal/>
    </border>
    <border>
      <left/>
      <right style="thin">
        <color rgb="FF000000"/>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medium">
        <color rgb="FF000000"/>
      </right>
      <top style="medium">
        <color indexed="64"/>
      </top>
      <bottom style="medium">
        <color rgb="FF000000"/>
      </bottom>
      <diagonal/>
    </border>
    <border>
      <left style="medium">
        <color rgb="FF000000"/>
      </left>
      <right style="medium">
        <color rgb="FF000000"/>
      </right>
      <top style="medium">
        <color indexed="64"/>
      </top>
      <bottom style="medium">
        <color rgb="FF000000"/>
      </bottom>
      <diagonal/>
    </border>
    <border>
      <left style="medium">
        <color rgb="FF000000"/>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medium">
        <color rgb="FF000000"/>
      </right>
      <top style="medium">
        <color rgb="FF000000"/>
      </top>
      <bottom style="medium">
        <color rgb="FF000000"/>
      </bottom>
      <diagonal/>
    </border>
    <border>
      <left style="thin">
        <color rgb="FF000000"/>
      </left>
      <right style="medium">
        <color indexed="64"/>
      </right>
      <top style="medium">
        <color rgb="FF000000"/>
      </top>
      <bottom style="thin">
        <color rgb="FF000000"/>
      </bottom>
      <diagonal/>
    </border>
    <border>
      <left style="medium">
        <color indexed="64"/>
      </left>
      <right style="thin">
        <color rgb="FF000000"/>
      </right>
      <top style="medium">
        <color rgb="FF000000"/>
      </top>
      <bottom style="medium">
        <color indexed="64"/>
      </bottom>
      <diagonal/>
    </border>
    <border>
      <left/>
      <right style="thin">
        <color rgb="FF000000"/>
      </right>
      <top style="medium">
        <color rgb="FF000000"/>
      </top>
      <bottom style="medium">
        <color indexed="64"/>
      </bottom>
      <diagonal/>
    </border>
    <border>
      <left style="thin">
        <color rgb="FF000000"/>
      </left>
      <right style="thin">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thin">
        <color rgb="FF000000"/>
      </left>
      <right/>
      <top style="medium">
        <color rgb="FF000000"/>
      </top>
      <bottom style="medium">
        <color indexed="64"/>
      </bottom>
      <diagonal/>
    </border>
    <border>
      <left style="thin">
        <color rgb="FF000000"/>
      </left>
      <right style="medium">
        <color rgb="FF000000"/>
      </right>
      <top style="medium">
        <color rgb="FF000000"/>
      </top>
      <bottom style="medium">
        <color indexed="64"/>
      </bottom>
      <diagonal/>
    </border>
    <border>
      <left style="medium">
        <color rgb="FF000000"/>
      </left>
      <right/>
      <top style="medium">
        <color rgb="FF000000"/>
      </top>
      <bottom style="medium">
        <color indexed="64"/>
      </bottom>
      <diagonal/>
    </border>
    <border>
      <left style="medium">
        <color rgb="FF000000"/>
      </left>
      <right style="thin">
        <color rgb="FF000000"/>
      </right>
      <top style="medium">
        <color rgb="FF000000"/>
      </top>
      <bottom style="medium">
        <color indexed="64"/>
      </bottom>
      <diagonal/>
    </border>
    <border>
      <left style="thin">
        <color rgb="FF000000"/>
      </left>
      <right style="medium">
        <color indexed="64"/>
      </right>
      <top style="medium">
        <color rgb="FF000000"/>
      </top>
      <bottom style="medium">
        <color indexed="64"/>
      </bottom>
      <diagonal/>
    </border>
    <border>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medium">
        <color indexed="64"/>
      </right>
      <top style="thin">
        <color rgb="FF000000"/>
      </top>
      <bottom style="thin">
        <color rgb="FF000000"/>
      </bottom>
      <diagonal/>
    </border>
    <border>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rgb="FF000000"/>
      </left>
      <right style="thin">
        <color indexed="64"/>
      </right>
      <top style="medium">
        <color indexed="64"/>
      </top>
      <bottom style="thin">
        <color rgb="FF000000"/>
      </bottom>
      <diagonal/>
    </border>
    <border>
      <left/>
      <right style="thin">
        <color rgb="FF000000"/>
      </right>
      <top style="thin">
        <color rgb="FF000000"/>
      </top>
      <bottom style="medium">
        <color indexed="64"/>
      </bottom>
      <diagonal/>
    </border>
    <border>
      <left style="thin">
        <color rgb="FF000000"/>
      </left>
      <right style="thin">
        <color indexed="64"/>
      </right>
      <top style="thin">
        <color rgb="FF000000"/>
      </top>
      <bottom style="medium">
        <color indexed="64"/>
      </bottom>
      <diagonal/>
    </border>
    <border>
      <left style="medium">
        <color indexed="64"/>
      </left>
      <right style="thin">
        <color rgb="FF000000"/>
      </right>
      <top style="medium">
        <color indexed="64"/>
      </top>
      <bottom style="medium">
        <color indexed="64"/>
      </bottom>
      <diagonal/>
    </border>
    <border>
      <left style="medium">
        <color rgb="FF000000"/>
      </left>
      <right style="thin">
        <color rgb="FF000000"/>
      </right>
      <top style="medium">
        <color indexed="64"/>
      </top>
      <bottom style="medium">
        <color indexed="64"/>
      </bottom>
      <diagonal/>
    </border>
    <border>
      <left style="thin">
        <color rgb="FF000000"/>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right style="thin">
        <color indexed="64"/>
      </right>
      <top style="thin">
        <color indexed="64"/>
      </top>
      <bottom/>
      <diagonal/>
    </border>
    <border>
      <left style="thin">
        <color indexed="8"/>
      </left>
      <right/>
      <top/>
      <bottom/>
      <diagonal/>
    </border>
    <border>
      <left style="thin">
        <color indexed="8"/>
      </left>
      <right style="thin">
        <color indexed="64"/>
      </right>
      <top style="thin">
        <color indexed="64"/>
      </top>
      <bottom/>
      <diagonal/>
    </border>
    <border>
      <left style="thin">
        <color indexed="8"/>
      </left>
      <right style="thin">
        <color indexed="64"/>
      </right>
      <top/>
      <bottom/>
      <diagonal/>
    </border>
    <border>
      <left/>
      <right style="medium">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7129">
    <xf numFmtId="0" fontId="0"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49" fontId="13" fillId="0" borderId="0" applyFill="0" applyBorder="0" applyProtection="0">
      <alignment horizontal="left" vertical="center"/>
    </xf>
    <xf numFmtId="0" fontId="14" fillId="0" borderId="0" applyNumberFormat="0" applyFill="0" applyBorder="0" applyProtection="0">
      <alignment horizontal="left" vertical="center"/>
    </xf>
    <xf numFmtId="0" fontId="14" fillId="0" borderId="0" applyNumberFormat="0" applyFill="0" applyBorder="0" applyProtection="0">
      <alignment horizontal="right" vertical="center"/>
    </xf>
    <xf numFmtId="0" fontId="13" fillId="0" borderId="1" applyNumberFormat="0" applyFill="0" applyProtection="0">
      <alignment horizontal="left" vertical="center"/>
    </xf>
    <xf numFmtId="0" fontId="13" fillId="0" borderId="1" applyNumberFormat="0" applyFill="0" applyProtection="0">
      <alignment horizontal="left" vertical="center"/>
    </xf>
    <xf numFmtId="0" fontId="13" fillId="0" borderId="1" applyNumberFormat="0" applyFill="0" applyProtection="0">
      <alignment horizontal="left" vertical="center"/>
    </xf>
    <xf numFmtId="0" fontId="13" fillId="0" borderId="1" applyNumberFormat="0" applyFill="0" applyProtection="0">
      <alignment horizontal="left" vertical="center"/>
    </xf>
    <xf numFmtId="0" fontId="13" fillId="0" borderId="1" applyNumberFormat="0" applyFill="0" applyProtection="0">
      <alignment horizontal="left" vertical="center"/>
    </xf>
    <xf numFmtId="0" fontId="13" fillId="0" borderId="1" applyNumberFormat="0" applyFill="0" applyProtection="0">
      <alignment horizontal="left" vertical="center"/>
    </xf>
    <xf numFmtId="0" fontId="13" fillId="0" borderId="1" applyNumberFormat="0" applyFill="0" applyProtection="0">
      <alignment horizontal="left" vertical="center"/>
    </xf>
    <xf numFmtId="0" fontId="13" fillId="0" borderId="1" applyNumberFormat="0" applyFill="0" applyProtection="0">
      <alignment horizontal="left" vertical="center"/>
    </xf>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182" fontId="11" fillId="0" borderId="0" applyFont="0" applyFill="0" applyBorder="0" applyAlignment="0" applyProtection="0"/>
    <xf numFmtId="182" fontId="11" fillId="0" borderId="0" applyFont="0" applyFill="0" applyBorder="0" applyAlignment="0" applyProtection="0"/>
    <xf numFmtId="177" fontId="11" fillId="0" borderId="0" applyFont="0" applyFill="0" applyBorder="0" applyAlignment="0" applyProtection="0"/>
    <xf numFmtId="179" fontId="11" fillId="0" borderId="0" applyFont="0" applyFill="0" applyBorder="0" applyAlignment="0" applyProtection="0"/>
    <xf numFmtId="179" fontId="11" fillId="0" borderId="0" applyFont="0" applyFill="0" applyBorder="0" applyAlignment="0" applyProtection="0"/>
    <xf numFmtId="179" fontId="11" fillId="0" borderId="0" applyFont="0" applyFill="0" applyBorder="0" applyAlignment="0" applyProtection="0"/>
    <xf numFmtId="179" fontId="11" fillId="0" borderId="0" applyFont="0" applyFill="0" applyBorder="0" applyAlignment="0" applyProtection="0"/>
    <xf numFmtId="179" fontId="11" fillId="0" borderId="0" applyFont="0" applyFill="0" applyBorder="0" applyAlignment="0" applyProtection="0"/>
    <xf numFmtId="179"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83"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4" fontId="13" fillId="0" borderId="0" applyFill="0" applyBorder="0" applyProtection="0">
      <alignment horizontal="right" vertical="center"/>
    </xf>
    <xf numFmtId="185" fontId="13" fillId="0" borderId="0" applyFill="0" applyBorder="0" applyProtection="0">
      <alignment horizontal="right" vertical="center"/>
    </xf>
    <xf numFmtId="4" fontId="13" fillId="0" borderId="0" applyFill="0" applyBorder="0" applyProtection="0">
      <alignment horizontal="right" vertical="center"/>
    </xf>
    <xf numFmtId="4" fontId="13" fillId="0" borderId="1" applyFill="0" applyProtection="0">
      <alignment horizontal="right" vertical="center"/>
    </xf>
    <xf numFmtId="4" fontId="13" fillId="0" borderId="1" applyFill="0" applyProtection="0">
      <alignment horizontal="right" vertical="center"/>
    </xf>
    <xf numFmtId="4" fontId="13" fillId="0" borderId="1" applyFill="0" applyProtection="0">
      <alignment horizontal="right" vertical="center"/>
    </xf>
    <xf numFmtId="4" fontId="13" fillId="0" borderId="1" applyFill="0" applyProtection="0">
      <alignment horizontal="right" vertical="center"/>
    </xf>
    <xf numFmtId="4" fontId="13" fillId="0" borderId="1" applyFill="0" applyProtection="0">
      <alignment horizontal="right" vertical="center"/>
    </xf>
    <xf numFmtId="4" fontId="13" fillId="0" borderId="1" applyFill="0" applyProtection="0">
      <alignment horizontal="right" vertical="center"/>
    </xf>
    <xf numFmtId="4" fontId="13" fillId="0" borderId="1" applyFill="0" applyProtection="0">
      <alignment horizontal="right" vertical="center"/>
    </xf>
    <xf numFmtId="4" fontId="13" fillId="0" borderId="1" applyFill="0" applyProtection="0">
      <alignment horizontal="right" vertical="center"/>
    </xf>
    <xf numFmtId="0" fontId="12" fillId="8" borderId="0" applyNumberFormat="0" applyBorder="0" applyAlignment="0" applyProtection="0"/>
    <xf numFmtId="0" fontId="15" fillId="8" borderId="0" applyNumberFormat="0" applyBorder="0" applyAlignment="0" applyProtection="0"/>
    <xf numFmtId="186" fontId="13" fillId="0" borderId="0" applyFill="0" applyBorder="0" applyProtection="0">
      <alignment horizontal="right" vertical="center"/>
    </xf>
    <xf numFmtId="186" fontId="13" fillId="0" borderId="1" applyFill="0" applyProtection="0">
      <alignment horizontal="right" vertical="center"/>
    </xf>
    <xf numFmtId="186" fontId="13" fillId="0" borderId="1" applyFill="0" applyProtection="0">
      <alignment horizontal="right" vertical="center"/>
    </xf>
    <xf numFmtId="186" fontId="13" fillId="0" borderId="1" applyFill="0" applyProtection="0">
      <alignment horizontal="right" vertical="center"/>
    </xf>
    <xf numFmtId="186" fontId="13" fillId="0" borderId="1" applyFill="0" applyProtection="0">
      <alignment horizontal="right" vertical="center"/>
    </xf>
    <xf numFmtId="186" fontId="13" fillId="0" borderId="1" applyFill="0" applyProtection="0">
      <alignment horizontal="right" vertical="center"/>
    </xf>
    <xf numFmtId="186" fontId="13" fillId="0" borderId="1" applyFill="0" applyProtection="0">
      <alignment horizontal="right" vertical="center"/>
    </xf>
    <xf numFmtId="186" fontId="13" fillId="0" borderId="1" applyFill="0" applyProtection="0">
      <alignment horizontal="right" vertical="center"/>
    </xf>
    <xf numFmtId="186" fontId="13" fillId="0" borderId="1" applyFill="0" applyProtection="0">
      <alignment horizontal="right" vertical="center"/>
    </xf>
    <xf numFmtId="0" fontId="14" fillId="9" borderId="0" applyNumberFormat="0" applyBorder="0" applyProtection="0">
      <alignment horizontal="center" vertical="center"/>
    </xf>
    <xf numFmtId="0" fontId="14" fillId="5" borderId="0" applyNumberFormat="0" applyBorder="0" applyProtection="0">
      <alignment horizontal="center" vertical="center" wrapText="1"/>
    </xf>
    <xf numFmtId="0" fontId="13" fillId="5" borderId="0" applyNumberFormat="0" applyBorder="0" applyProtection="0">
      <alignment horizontal="right" vertical="center" wrapText="1"/>
    </xf>
    <xf numFmtId="0" fontId="14" fillId="10" borderId="0" applyNumberFormat="0" applyBorder="0" applyProtection="0">
      <alignment horizontal="center" vertical="center"/>
    </xf>
    <xf numFmtId="0" fontId="14" fillId="11" borderId="0" applyNumberFormat="0" applyBorder="0" applyProtection="0">
      <alignment horizontal="center" vertical="center" wrapText="1"/>
    </xf>
    <xf numFmtId="0" fontId="14" fillId="11" borderId="0" applyNumberFormat="0" applyBorder="0" applyProtection="0">
      <alignment horizontal="right" vertical="center" wrapText="1"/>
    </xf>
    <xf numFmtId="0" fontId="14" fillId="11" borderId="1" applyNumberFormat="0" applyProtection="0">
      <alignment horizontal="left" vertical="center" wrapText="1"/>
    </xf>
    <xf numFmtId="0" fontId="14" fillId="11" borderId="1" applyNumberFormat="0" applyProtection="0">
      <alignment horizontal="left" vertical="center" wrapText="1"/>
    </xf>
    <xf numFmtId="0" fontId="14" fillId="11" borderId="1" applyNumberFormat="0" applyProtection="0">
      <alignment horizontal="left" vertical="center" wrapText="1"/>
    </xf>
    <xf numFmtId="0" fontId="14" fillId="11" borderId="1" applyNumberFormat="0" applyProtection="0">
      <alignment horizontal="left" vertical="center" wrapText="1"/>
    </xf>
    <xf numFmtId="0" fontId="14" fillId="11" borderId="1" applyNumberFormat="0" applyProtection="0">
      <alignment horizontal="left" vertical="center" wrapText="1"/>
    </xf>
    <xf numFmtId="0" fontId="14" fillId="11" borderId="1" applyNumberFormat="0" applyProtection="0">
      <alignment horizontal="left" vertical="center" wrapText="1"/>
    </xf>
    <xf numFmtId="0" fontId="14" fillId="11" borderId="1" applyNumberFormat="0" applyProtection="0">
      <alignment horizontal="left" vertical="center" wrapText="1"/>
    </xf>
    <xf numFmtId="0" fontId="14" fillId="11" borderId="1" applyNumberFormat="0" applyProtection="0">
      <alignment horizontal="left" vertical="center" wrapText="1"/>
    </xf>
    <xf numFmtId="172" fontId="11" fillId="0" borderId="0" applyFont="0" applyFill="0" applyBorder="0" applyAlignment="0" applyProtection="0"/>
    <xf numFmtId="179"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87"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87" fontId="11" fillId="0" borderId="0" applyFont="0" applyFill="0" applyBorder="0" applyAlignment="0" applyProtection="0"/>
    <xf numFmtId="188"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2"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88" fontId="11" fillId="0" borderId="0" applyFont="0" applyFill="0" applyBorder="0" applyAlignment="0" applyProtection="0"/>
    <xf numFmtId="168"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9" fontId="11" fillId="0" borderId="0" applyFont="0" applyFill="0" applyBorder="0" applyAlignment="0" applyProtection="0"/>
    <xf numFmtId="189" fontId="11" fillId="0" borderId="0" applyFont="0" applyFill="0" applyBorder="0" applyAlignment="0" applyProtection="0"/>
    <xf numFmtId="189" fontId="11" fillId="0" borderId="0" applyFont="0" applyFill="0" applyBorder="0" applyAlignment="0" applyProtection="0"/>
    <xf numFmtId="189" fontId="11" fillId="0" borderId="0" applyFont="0" applyFill="0" applyBorder="0" applyAlignment="0" applyProtection="0"/>
    <xf numFmtId="189" fontId="11" fillId="0" borderId="0" applyFont="0" applyFill="0" applyBorder="0" applyAlignment="0" applyProtection="0"/>
    <xf numFmtId="189" fontId="11" fillId="0" borderId="0" applyFont="0" applyFill="0" applyBorder="0" applyAlignment="0" applyProtection="0"/>
    <xf numFmtId="189" fontId="11" fillId="0" borderId="0" applyFont="0" applyFill="0" applyBorder="0" applyAlignment="0" applyProtection="0"/>
    <xf numFmtId="189" fontId="11" fillId="0" borderId="0" applyFont="0" applyFill="0" applyBorder="0" applyAlignment="0" applyProtection="0"/>
    <xf numFmtId="168"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8" fontId="11" fillId="0" borderId="0" applyFont="0" applyFill="0" applyBorder="0" applyAlignment="0" applyProtection="0"/>
    <xf numFmtId="190" fontId="11" fillId="0" borderId="0" applyFont="0" applyFill="0" applyBorder="0" applyAlignment="0" applyProtection="0"/>
    <xf numFmtId="191"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92" fontId="11" fillId="0" borderId="0" applyFont="0" applyFill="0" applyBorder="0" applyAlignment="0" applyProtection="0"/>
    <xf numFmtId="188"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8"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8"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8"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8"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9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94" fontId="11" fillId="0" borderId="0" applyFont="0" applyFill="0" applyBorder="0" applyAlignment="0" applyProtection="0"/>
    <xf numFmtId="183" fontId="11" fillId="0" borderId="0" applyFont="0" applyFill="0" applyBorder="0" applyAlignment="0" applyProtection="0"/>
    <xf numFmtId="192" fontId="11" fillId="0" borderId="0" applyFont="0" applyFill="0" applyBorder="0" applyAlignment="0" applyProtection="0"/>
    <xf numFmtId="192"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92" fontId="11" fillId="0" borderId="0" applyFont="0" applyFill="0" applyBorder="0" applyAlignment="0" applyProtection="0"/>
    <xf numFmtId="183" fontId="11" fillId="0" borderId="0" applyFont="0" applyFill="0" applyBorder="0" applyAlignment="0" applyProtection="0"/>
    <xf numFmtId="192"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92"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94"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92" fontId="11" fillId="0" borderId="0" applyFont="0" applyFill="0" applyBorder="0" applyAlignment="0" applyProtection="0"/>
    <xf numFmtId="192" fontId="11" fillId="0" borderId="0" applyFont="0" applyFill="0" applyBorder="0" applyAlignment="0" applyProtection="0"/>
    <xf numFmtId="192" fontId="11" fillId="0" borderId="0" applyFont="0" applyFill="0" applyBorder="0" applyAlignment="0" applyProtection="0"/>
    <xf numFmtId="192" fontId="11" fillId="0" borderId="0" applyFont="0" applyFill="0" applyBorder="0" applyAlignment="0" applyProtection="0"/>
    <xf numFmtId="192" fontId="11" fillId="0" borderId="0" applyFont="0" applyFill="0" applyBorder="0" applyAlignment="0" applyProtection="0"/>
    <xf numFmtId="192" fontId="11" fillId="0" borderId="0" applyFont="0" applyFill="0" applyBorder="0" applyAlignment="0" applyProtection="0"/>
    <xf numFmtId="192" fontId="11" fillId="0" borderId="0" applyFont="0" applyFill="0" applyBorder="0" applyAlignment="0" applyProtection="0"/>
    <xf numFmtId="192" fontId="11" fillId="0" borderId="0" applyFont="0" applyFill="0" applyBorder="0" applyAlignment="0" applyProtection="0"/>
    <xf numFmtId="192" fontId="11" fillId="0" borderId="0" applyFont="0" applyFill="0" applyBorder="0" applyAlignment="0" applyProtection="0"/>
    <xf numFmtId="192"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92" fontId="11" fillId="0" borderId="0" applyFont="0" applyFill="0" applyBorder="0" applyAlignment="0" applyProtection="0"/>
    <xf numFmtId="192"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8" fontId="11" fillId="0" borderId="0" applyFont="0" applyFill="0" applyBorder="0" applyAlignment="0" applyProtection="0"/>
    <xf numFmtId="188" fontId="11" fillId="0" borderId="0" applyFont="0" applyFill="0" applyBorder="0" applyAlignment="0" applyProtection="0"/>
    <xf numFmtId="188" fontId="11" fillId="0" borderId="0" applyFont="0" applyFill="0" applyBorder="0" applyAlignment="0" applyProtection="0"/>
    <xf numFmtId="188"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8" fontId="11" fillId="0" borderId="0" applyFont="0" applyFill="0" applyBorder="0" applyAlignment="0" applyProtection="0"/>
    <xf numFmtId="188" fontId="11" fillId="0" borderId="0" applyFont="0" applyFill="0" applyBorder="0" applyAlignment="0" applyProtection="0"/>
    <xf numFmtId="188"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0" fontId="16" fillId="5" borderId="0" applyNumberFormat="0" applyBorder="0" applyAlignment="0" applyProtection="0"/>
    <xf numFmtId="0" fontId="17" fillId="0" borderId="0" applyNumberFormat="0" applyBorder="0" applyProtection="0"/>
    <xf numFmtId="0" fontId="17" fillId="0" borderId="0" applyNumberFormat="0" applyBorder="0" applyProtection="0"/>
    <xf numFmtId="0" fontId="11" fillId="0" borderId="0" applyNumberFormat="0" applyFont="0" applyBorder="0" applyProtection="0"/>
    <xf numFmtId="0" fontId="17" fillId="0" borderId="0" applyNumberFormat="0" applyBorder="0" applyProtection="0"/>
    <xf numFmtId="0" fontId="18" fillId="0" borderId="0" applyNumberFormat="0" applyBorder="0" applyProtection="0"/>
    <xf numFmtId="0" fontId="17" fillId="0" borderId="0" applyNumberFormat="0" applyBorder="0" applyProtection="0"/>
    <xf numFmtId="0" fontId="17" fillId="0" borderId="0" applyNumberFormat="0" applyBorder="0" applyProtection="0"/>
    <xf numFmtId="0" fontId="17" fillId="0" borderId="0" applyNumberFormat="0" applyBorder="0" applyProtection="0"/>
    <xf numFmtId="0" fontId="17" fillId="0" borderId="0" applyNumberFormat="0" applyBorder="0" applyProtection="0"/>
    <xf numFmtId="0" fontId="18" fillId="0" borderId="0" applyNumberFormat="0" applyBorder="0" applyProtection="0"/>
    <xf numFmtId="0" fontId="17" fillId="0" borderId="0" applyNumberFormat="0" applyBorder="0" applyProtection="0"/>
    <xf numFmtId="0" fontId="11" fillId="0" borderId="0" applyNumberFormat="0" applyFont="0" applyBorder="0" applyProtection="0"/>
    <xf numFmtId="0" fontId="17" fillId="0" borderId="0" applyNumberFormat="0" applyBorder="0" applyProtection="0"/>
    <xf numFmtId="0" fontId="18" fillId="0" borderId="0" applyNumberFormat="0" applyBorder="0" applyProtection="0"/>
    <xf numFmtId="0" fontId="18" fillId="0" borderId="0" applyNumberFormat="0" applyBorder="0" applyProtection="0"/>
    <xf numFmtId="0" fontId="17" fillId="0" borderId="0" applyNumberFormat="0" applyBorder="0" applyProtection="0"/>
    <xf numFmtId="0" fontId="17" fillId="0" borderId="0" applyNumberFormat="0" applyBorder="0" applyProtection="0"/>
    <xf numFmtId="0" fontId="17" fillId="0" borderId="0" applyNumberFormat="0" applyBorder="0" applyProtection="0"/>
    <xf numFmtId="0" fontId="11" fillId="0" borderId="0" applyNumberFormat="0" applyFont="0" applyBorder="0" applyProtection="0"/>
    <xf numFmtId="0" fontId="17" fillId="0" borderId="0" applyNumberFormat="0" applyBorder="0" applyProtection="0"/>
    <xf numFmtId="0" fontId="19" fillId="0" borderId="0" applyNumberFormat="0" applyBorder="0" applyProtection="0"/>
    <xf numFmtId="0" fontId="17" fillId="0" borderId="0" applyNumberFormat="0" applyBorder="0" applyProtection="0"/>
    <xf numFmtId="3" fontId="13" fillId="0" borderId="0" applyFill="0" applyBorder="0" applyProtection="0">
      <alignment horizontal="right" vertical="center"/>
    </xf>
    <xf numFmtId="3" fontId="13" fillId="0" borderId="1" applyFill="0" applyProtection="0">
      <alignment horizontal="right" vertical="center"/>
    </xf>
    <xf numFmtId="3" fontId="13" fillId="0" borderId="1" applyFill="0" applyProtection="0">
      <alignment horizontal="right" vertical="center"/>
    </xf>
    <xf numFmtId="3" fontId="13" fillId="0" borderId="1" applyFill="0" applyProtection="0">
      <alignment horizontal="right" vertical="center"/>
    </xf>
    <xf numFmtId="3" fontId="13" fillId="0" borderId="1" applyFill="0" applyProtection="0">
      <alignment horizontal="right" vertical="center"/>
    </xf>
    <xf numFmtId="3" fontId="13" fillId="0" borderId="1" applyFill="0" applyProtection="0">
      <alignment horizontal="right" vertical="center"/>
    </xf>
    <xf numFmtId="3" fontId="13" fillId="0" borderId="1" applyFill="0" applyProtection="0">
      <alignment horizontal="right" vertical="center"/>
    </xf>
    <xf numFmtId="3" fontId="13" fillId="0" borderId="1" applyFill="0" applyProtection="0">
      <alignment horizontal="right" vertical="center"/>
    </xf>
    <xf numFmtId="3" fontId="13" fillId="0" borderId="1" applyFill="0" applyProtection="0">
      <alignment horizontal="right" vertical="center"/>
    </xf>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44" fontId="61" fillId="0" borderId="0" applyFont="0" applyFill="0" applyBorder="0" applyAlignment="0" applyProtection="0"/>
    <xf numFmtId="0" fontId="2" fillId="0" borderId="0"/>
    <xf numFmtId="209" fontId="56" fillId="0" borderId="0" applyFont="0" applyFill="0" applyBorder="0" applyAlignment="0" applyProtection="0"/>
    <xf numFmtId="209" fontId="56" fillId="0" borderId="0" applyFont="0" applyFill="0" applyBorder="0" applyAlignment="0" applyProtection="0"/>
    <xf numFmtId="43" fontId="2" fillId="0" borderId="0" applyFont="0" applyFill="0" applyBorder="0" applyAlignment="0" applyProtection="0"/>
    <xf numFmtId="207" fontId="61" fillId="0" borderId="0" applyFont="0" applyFill="0" applyBorder="0" applyAlignment="0" applyProtection="0"/>
    <xf numFmtId="43" fontId="61" fillId="0" borderId="0" applyFont="0" applyFill="0" applyBorder="0" applyAlignment="0" applyProtection="0"/>
    <xf numFmtId="206" fontId="56" fillId="0" borderId="0" applyFont="0" applyFill="0" applyBorder="0" applyAlignment="0" applyProtection="0"/>
    <xf numFmtId="207" fontId="61" fillId="0" borderId="0" applyFont="0" applyFill="0" applyBorder="0" applyAlignment="0" applyProtection="0"/>
    <xf numFmtId="206" fontId="61" fillId="0" borderId="0" applyFont="0" applyFill="0" applyBorder="0" applyAlignment="0" applyProtection="0"/>
    <xf numFmtId="208" fontId="56" fillId="0" borderId="0" applyFont="0" applyFill="0" applyBorder="0" applyAlignment="0" applyProtection="0"/>
    <xf numFmtId="210" fontId="56" fillId="0" borderId="0" applyFont="0" applyFill="0" applyBorder="0" applyAlignment="0" applyProtection="0"/>
    <xf numFmtId="205" fontId="2" fillId="0" borderId="0" applyFont="0" applyFill="0" applyBorder="0" applyAlignment="0" applyProtection="0"/>
    <xf numFmtId="44" fontId="56" fillId="0" borderId="0" applyFont="0" applyFill="0" applyBorder="0" applyAlignment="0" applyProtection="0"/>
    <xf numFmtId="206" fontId="61" fillId="0" borderId="0" applyFont="0" applyFill="0" applyBorder="0" applyAlignment="0" applyProtection="0"/>
    <xf numFmtId="0" fontId="56" fillId="0" borderId="0"/>
    <xf numFmtId="0" fontId="56" fillId="0" borderId="0"/>
    <xf numFmtId="0" fontId="56" fillId="0" borderId="0"/>
    <xf numFmtId="0" fontId="56" fillId="0" borderId="0"/>
    <xf numFmtId="0" fontId="56" fillId="0" borderId="0"/>
    <xf numFmtId="9" fontId="2"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56" fillId="0" borderId="0" applyFont="0" applyFill="0" applyBorder="0" applyAlignment="0" applyProtection="0"/>
    <xf numFmtId="9" fontId="2" fillId="0" borderId="0" applyFont="0" applyFill="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49" fontId="87" fillId="0" borderId="0" applyFill="0" applyBorder="0" applyProtection="0">
      <alignment horizontal="left" vertical="center"/>
    </xf>
    <xf numFmtId="0" fontId="88" fillId="0" borderId="0" applyNumberFormat="0" applyFill="0" applyBorder="0" applyProtection="0">
      <alignment horizontal="left" vertical="center"/>
    </xf>
    <xf numFmtId="0" fontId="88" fillId="0" borderId="0" applyNumberFormat="0" applyFill="0" applyBorder="0" applyProtection="0">
      <alignment horizontal="right" vertical="center"/>
    </xf>
    <xf numFmtId="0" fontId="87" fillId="0" borderId="118" applyNumberFormat="0" applyFill="0" applyProtection="0">
      <alignment horizontal="left" vertical="center"/>
    </xf>
    <xf numFmtId="0" fontId="87" fillId="0" borderId="118" applyNumberFormat="0" applyFill="0" applyProtection="0">
      <alignment horizontal="left" vertical="center"/>
    </xf>
    <xf numFmtId="0" fontId="87" fillId="0" borderId="118" applyNumberFormat="0" applyFill="0" applyProtection="0">
      <alignment horizontal="left" vertical="center"/>
    </xf>
    <xf numFmtId="0" fontId="87" fillId="0" borderId="118" applyNumberFormat="0" applyFill="0" applyProtection="0">
      <alignment horizontal="left" vertical="center"/>
    </xf>
    <xf numFmtId="0" fontId="87" fillId="0" borderId="118" applyNumberFormat="0" applyFill="0" applyProtection="0">
      <alignment horizontal="left" vertical="center"/>
    </xf>
    <xf numFmtId="0" fontId="87" fillId="0" borderId="118" applyNumberFormat="0" applyFill="0" applyProtection="0">
      <alignment horizontal="left" vertical="center"/>
    </xf>
    <xf numFmtId="0" fontId="87" fillId="0" borderId="118" applyNumberFormat="0" applyFill="0" applyProtection="0">
      <alignment horizontal="left" vertical="center"/>
    </xf>
    <xf numFmtId="0" fontId="87" fillId="0" borderId="118" applyNumberFormat="0" applyFill="0" applyProtection="0">
      <alignment horizontal="left" vertical="center"/>
    </xf>
    <xf numFmtId="0" fontId="79" fillId="0" borderId="118" applyNumberFormat="0" applyFont="0" applyFill="0" applyAlignment="0" applyProtection="0"/>
    <xf numFmtId="0" fontId="79" fillId="0" borderId="118" applyNumberFormat="0" applyFont="0" applyFill="0" applyAlignment="0" applyProtection="0"/>
    <xf numFmtId="0" fontId="79" fillId="0" borderId="118" applyNumberFormat="0" applyFont="0" applyFill="0" applyAlignment="0" applyProtection="0"/>
    <xf numFmtId="0" fontId="79" fillId="0" borderId="118" applyNumberFormat="0" applyFont="0" applyFill="0" applyAlignment="0" applyProtection="0"/>
    <xf numFmtId="0" fontId="79" fillId="0" borderId="118" applyNumberFormat="0" applyFont="0" applyFill="0" applyAlignment="0" applyProtection="0"/>
    <xf numFmtId="0" fontId="79" fillId="0" borderId="118" applyNumberFormat="0" applyFont="0" applyFill="0" applyAlignment="0" applyProtection="0"/>
    <xf numFmtId="0" fontId="79" fillId="0" borderId="118" applyNumberFormat="0" applyFont="0" applyFill="0" applyAlignment="0" applyProtection="0"/>
    <xf numFmtId="0" fontId="79" fillId="0" borderId="118" applyNumberFormat="0" applyFont="0" applyFill="0" applyAlignment="0" applyProtection="0"/>
    <xf numFmtId="0" fontId="79" fillId="0" borderId="118" applyNumberFormat="0" applyFont="0" applyFill="0" applyAlignment="0" applyProtection="0"/>
    <xf numFmtId="0" fontId="79" fillId="0" borderId="118" applyNumberFormat="0" applyFont="0" applyFill="0" applyAlignment="0" applyProtection="0"/>
    <xf numFmtId="0" fontId="79" fillId="0" borderId="118" applyNumberFormat="0" applyFont="0" applyFill="0" applyAlignment="0" applyProtection="0"/>
    <xf numFmtId="0" fontId="79" fillId="0" borderId="118" applyNumberFormat="0" applyFont="0" applyFill="0" applyAlignment="0" applyProtection="0"/>
    <xf numFmtId="0" fontId="79" fillId="0" borderId="118" applyNumberFormat="0" applyFont="0" applyFill="0" applyAlignment="0" applyProtection="0"/>
    <xf numFmtId="0" fontId="79" fillId="0" borderId="118" applyNumberFormat="0" applyFont="0" applyFill="0" applyAlignment="0" applyProtection="0"/>
    <xf numFmtId="0" fontId="79" fillId="0" borderId="118" applyNumberFormat="0" applyFont="0" applyFill="0" applyAlignment="0" applyProtection="0"/>
    <xf numFmtId="0" fontId="79" fillId="0" borderId="118" applyNumberFormat="0" applyFont="0" applyFill="0" applyAlignment="0" applyProtection="0"/>
    <xf numFmtId="0" fontId="79" fillId="0" borderId="118" applyNumberFormat="0" applyFont="0" applyFill="0" applyAlignment="0" applyProtection="0"/>
    <xf numFmtId="0" fontId="79" fillId="0" borderId="118" applyNumberFormat="0" applyFont="0" applyFill="0" applyAlignment="0" applyProtection="0"/>
    <xf numFmtId="0" fontId="79" fillId="0" borderId="118" applyNumberFormat="0" applyFont="0" applyFill="0" applyAlignment="0" applyProtection="0"/>
    <xf numFmtId="0" fontId="79" fillId="0" borderId="118" applyNumberFormat="0" applyFont="0" applyFill="0" applyAlignment="0" applyProtection="0"/>
    <xf numFmtId="0" fontId="79" fillId="0" borderId="118" applyNumberFormat="0" applyFont="0" applyFill="0" applyAlignment="0" applyProtection="0"/>
    <xf numFmtId="0" fontId="79" fillId="0" borderId="118" applyNumberFormat="0" applyFont="0" applyFill="0" applyAlignment="0" applyProtection="0"/>
    <xf numFmtId="0" fontId="79" fillId="0" borderId="118" applyNumberFormat="0" applyFont="0" applyFill="0" applyAlignment="0" applyProtection="0"/>
    <xf numFmtId="0" fontId="79" fillId="0" borderId="118" applyNumberFormat="0" applyFont="0" applyFill="0" applyAlignment="0" applyProtection="0"/>
    <xf numFmtId="43"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205" fontId="79" fillId="0" borderId="0" applyFont="0" applyFill="0" applyBorder="0" applyAlignment="0" applyProtection="0"/>
    <xf numFmtId="204" fontId="79" fillId="0" borderId="0" applyFont="0" applyFill="0" applyBorder="0" applyAlignment="0" applyProtection="0"/>
    <xf numFmtId="204" fontId="79" fillId="0" borderId="0" applyFont="0" applyFill="0" applyBorder="0" applyAlignment="0" applyProtection="0"/>
    <xf numFmtId="204" fontId="79" fillId="0" borderId="0" applyFont="0" applyFill="0" applyBorder="0" applyAlignment="0" applyProtection="0"/>
    <xf numFmtId="204" fontId="79" fillId="0" borderId="0" applyFont="0" applyFill="0" applyBorder="0" applyAlignment="0" applyProtection="0"/>
    <xf numFmtId="204" fontId="79" fillId="0" borderId="0" applyFont="0" applyFill="0" applyBorder="0" applyAlignment="0" applyProtection="0"/>
    <xf numFmtId="204" fontId="79" fillId="0" borderId="0" applyFont="0" applyFill="0" applyBorder="0" applyAlignment="0" applyProtection="0"/>
    <xf numFmtId="204" fontId="79" fillId="0" borderId="0" applyFont="0" applyFill="0" applyBorder="0" applyAlignment="0" applyProtection="0"/>
    <xf numFmtId="204" fontId="79" fillId="0" borderId="0" applyFont="0" applyFill="0" applyBorder="0" applyAlignment="0" applyProtection="0"/>
    <xf numFmtId="204" fontId="79" fillId="0" borderId="0" applyFont="0" applyFill="0" applyBorder="0" applyAlignment="0" applyProtection="0"/>
    <xf numFmtId="204" fontId="79" fillId="0" borderId="0" applyFont="0" applyFill="0" applyBorder="0" applyAlignment="0" applyProtection="0"/>
    <xf numFmtId="204" fontId="79" fillId="0" borderId="0" applyFont="0" applyFill="0" applyBorder="0" applyAlignment="0" applyProtection="0"/>
    <xf numFmtId="204" fontId="79" fillId="0" borderId="0" applyFont="0" applyFill="0" applyBorder="0" applyAlignment="0" applyProtection="0"/>
    <xf numFmtId="204" fontId="79" fillId="0" borderId="0" applyFont="0" applyFill="0" applyBorder="0" applyAlignment="0" applyProtection="0"/>
    <xf numFmtId="204" fontId="79" fillId="0" borderId="0" applyFont="0" applyFill="0" applyBorder="0" applyAlignment="0" applyProtection="0"/>
    <xf numFmtId="204" fontId="79" fillId="0" borderId="0" applyFont="0" applyFill="0" applyBorder="0" applyAlignment="0" applyProtection="0"/>
    <xf numFmtId="204" fontId="79" fillId="0" borderId="0" applyFont="0" applyFill="0" applyBorder="0" applyAlignment="0" applyProtection="0"/>
    <xf numFmtId="204" fontId="79" fillId="0" borderId="0" applyFont="0" applyFill="0" applyBorder="0" applyAlignment="0" applyProtection="0"/>
    <xf numFmtId="204" fontId="79" fillId="0" borderId="0" applyFont="0" applyFill="0" applyBorder="0" applyAlignment="0" applyProtection="0"/>
    <xf numFmtId="204" fontId="79" fillId="0" borderId="0" applyFont="0" applyFill="0" applyBorder="0" applyAlignment="0" applyProtection="0"/>
    <xf numFmtId="204" fontId="79" fillId="0" borderId="0" applyFont="0" applyFill="0" applyBorder="0" applyAlignment="0" applyProtection="0"/>
    <xf numFmtId="204" fontId="79" fillId="0" borderId="0" applyFont="0" applyFill="0" applyBorder="0" applyAlignment="0" applyProtection="0"/>
    <xf numFmtId="204" fontId="79" fillId="0" borderId="0" applyFont="0" applyFill="0" applyBorder="0" applyAlignment="0" applyProtection="0"/>
    <xf numFmtId="204" fontId="79" fillId="0" borderId="0" applyFont="0" applyFill="0" applyBorder="0" applyAlignment="0" applyProtection="0"/>
    <xf numFmtId="204" fontId="79" fillId="0" borderId="0" applyFont="0" applyFill="0" applyBorder="0" applyAlignment="0" applyProtection="0"/>
    <xf numFmtId="204" fontId="79" fillId="0" borderId="0" applyFont="0" applyFill="0" applyBorder="0" applyAlignment="0" applyProtection="0"/>
    <xf numFmtId="204" fontId="79" fillId="0" borderId="0" applyFont="0" applyFill="0" applyBorder="0" applyAlignment="0" applyProtection="0"/>
    <xf numFmtId="204" fontId="79" fillId="0" borderId="0" applyFont="0" applyFill="0" applyBorder="0" applyAlignment="0" applyProtection="0"/>
    <xf numFmtId="204" fontId="79" fillId="0" borderId="0" applyFont="0" applyFill="0" applyBorder="0" applyAlignment="0" applyProtection="0"/>
    <xf numFmtId="204" fontId="79" fillId="0" borderId="0" applyFont="0" applyFill="0" applyBorder="0" applyAlignment="0" applyProtection="0"/>
    <xf numFmtId="204" fontId="79" fillId="0" borderId="0" applyFont="0" applyFill="0" applyBorder="0" applyAlignment="0" applyProtection="0"/>
    <xf numFmtId="204" fontId="79" fillId="0" borderId="0" applyFont="0" applyFill="0" applyBorder="0" applyAlignment="0" applyProtection="0"/>
    <xf numFmtId="204"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14" fontId="87" fillId="0" borderId="0" applyFill="0" applyBorder="0" applyProtection="0">
      <alignment horizontal="right" vertical="center"/>
    </xf>
    <xf numFmtId="22" fontId="87" fillId="0" borderId="0" applyFill="0" applyBorder="0" applyProtection="0">
      <alignment horizontal="right" vertical="center"/>
    </xf>
    <xf numFmtId="4" fontId="87" fillId="0" borderId="0" applyFill="0" applyBorder="0" applyProtection="0">
      <alignment horizontal="right" vertical="center"/>
    </xf>
    <xf numFmtId="4" fontId="87" fillId="0" borderId="118" applyFill="0" applyProtection="0">
      <alignment horizontal="right" vertical="center"/>
    </xf>
    <xf numFmtId="4" fontId="87" fillId="0" borderId="118" applyFill="0" applyProtection="0">
      <alignment horizontal="right" vertical="center"/>
    </xf>
    <xf numFmtId="4" fontId="87" fillId="0" borderId="118" applyFill="0" applyProtection="0">
      <alignment horizontal="right" vertical="center"/>
    </xf>
    <xf numFmtId="4" fontId="87" fillId="0" borderId="118" applyFill="0" applyProtection="0">
      <alignment horizontal="right" vertical="center"/>
    </xf>
    <xf numFmtId="4" fontId="87" fillId="0" borderId="118" applyFill="0" applyProtection="0">
      <alignment horizontal="right" vertical="center"/>
    </xf>
    <xf numFmtId="4" fontId="87" fillId="0" borderId="118" applyFill="0" applyProtection="0">
      <alignment horizontal="right" vertical="center"/>
    </xf>
    <xf numFmtId="4" fontId="87" fillId="0" borderId="118" applyFill="0" applyProtection="0">
      <alignment horizontal="right" vertical="center"/>
    </xf>
    <xf numFmtId="4" fontId="87" fillId="0" borderId="118" applyFill="0" applyProtection="0">
      <alignment horizontal="right" vertical="center"/>
    </xf>
    <xf numFmtId="0" fontId="85" fillId="28" borderId="0" applyNumberFormat="0" applyBorder="0" applyAlignment="0" applyProtection="0"/>
    <xf numFmtId="0" fontId="89" fillId="28" borderId="0" applyNumberFormat="0" applyBorder="0" applyAlignment="0" applyProtection="0"/>
    <xf numFmtId="211" fontId="87" fillId="0" borderId="0" applyFill="0" applyBorder="0" applyProtection="0">
      <alignment horizontal="right" vertical="center"/>
    </xf>
    <xf numFmtId="211" fontId="87" fillId="0" borderId="118" applyFill="0" applyProtection="0">
      <alignment horizontal="right" vertical="center"/>
    </xf>
    <xf numFmtId="211" fontId="87" fillId="0" borderId="118" applyFill="0" applyProtection="0">
      <alignment horizontal="right" vertical="center"/>
    </xf>
    <xf numFmtId="211" fontId="87" fillId="0" borderId="118" applyFill="0" applyProtection="0">
      <alignment horizontal="right" vertical="center"/>
    </xf>
    <xf numFmtId="211" fontId="87" fillId="0" borderId="118" applyFill="0" applyProtection="0">
      <alignment horizontal="right" vertical="center"/>
    </xf>
    <xf numFmtId="211" fontId="87" fillId="0" borderId="118" applyFill="0" applyProtection="0">
      <alignment horizontal="right" vertical="center"/>
    </xf>
    <xf numFmtId="211" fontId="87" fillId="0" borderId="118" applyFill="0" applyProtection="0">
      <alignment horizontal="right" vertical="center"/>
    </xf>
    <xf numFmtId="211" fontId="87" fillId="0" borderId="118" applyFill="0" applyProtection="0">
      <alignment horizontal="right" vertical="center"/>
    </xf>
    <xf numFmtId="211" fontId="87" fillId="0" borderId="118" applyFill="0" applyProtection="0">
      <alignment horizontal="right" vertical="center"/>
    </xf>
    <xf numFmtId="0" fontId="88" fillId="21" borderId="0" applyNumberFormat="0" applyBorder="0" applyProtection="0">
      <alignment horizontal="center" vertical="center"/>
    </xf>
    <xf numFmtId="0" fontId="88" fillId="35" borderId="0" applyNumberFormat="0" applyBorder="0" applyProtection="0">
      <alignment horizontal="center" vertical="center" wrapText="1"/>
    </xf>
    <xf numFmtId="0" fontId="87" fillId="35" borderId="0" applyNumberFormat="0" applyBorder="0" applyProtection="0">
      <alignment horizontal="right" vertical="center" wrapText="1"/>
    </xf>
    <xf numFmtId="0" fontId="88" fillId="36" borderId="0" applyNumberFormat="0" applyBorder="0" applyProtection="0">
      <alignment horizontal="center" vertical="center"/>
    </xf>
    <xf numFmtId="0" fontId="88" fillId="37" borderId="0" applyNumberFormat="0" applyBorder="0" applyProtection="0">
      <alignment horizontal="center" vertical="center" wrapText="1"/>
    </xf>
    <xf numFmtId="0" fontId="88" fillId="37" borderId="0" applyNumberFormat="0" applyBorder="0" applyProtection="0">
      <alignment horizontal="right" vertical="center" wrapText="1"/>
    </xf>
    <xf numFmtId="0" fontId="88" fillId="37" borderId="118" applyNumberFormat="0" applyProtection="0">
      <alignment horizontal="left" vertical="center" wrapText="1"/>
    </xf>
    <xf numFmtId="0" fontId="88" fillId="37" borderId="118" applyNumberFormat="0" applyProtection="0">
      <alignment horizontal="left" vertical="center" wrapText="1"/>
    </xf>
    <xf numFmtId="0" fontId="88" fillId="37" borderId="118" applyNumberFormat="0" applyProtection="0">
      <alignment horizontal="left" vertical="center" wrapText="1"/>
    </xf>
    <xf numFmtId="0" fontId="88" fillId="37" borderId="118" applyNumberFormat="0" applyProtection="0">
      <alignment horizontal="left" vertical="center" wrapText="1"/>
    </xf>
    <xf numFmtId="0" fontId="88" fillId="37" borderId="118" applyNumberFormat="0" applyProtection="0">
      <alignment horizontal="left" vertical="center" wrapText="1"/>
    </xf>
    <xf numFmtId="0" fontId="88" fillId="37" borderId="118" applyNumberFormat="0" applyProtection="0">
      <alignment horizontal="left" vertical="center" wrapText="1"/>
    </xf>
    <xf numFmtId="0" fontId="88" fillId="37" borderId="118" applyNumberFormat="0" applyProtection="0">
      <alignment horizontal="left" vertical="center" wrapText="1"/>
    </xf>
    <xf numFmtId="0" fontId="88" fillId="37" borderId="118" applyNumberFormat="0" applyProtection="0">
      <alignment horizontal="left" vertical="center" wrapText="1"/>
    </xf>
    <xf numFmtId="43" fontId="61" fillId="0" borderId="0" applyFont="0" applyFill="0" applyBorder="0" applyAlignment="0" applyProtection="0"/>
    <xf numFmtId="43" fontId="61" fillId="0" borderId="0" applyFont="0" applyFill="0" applyBorder="0" applyAlignment="0" applyProtection="0"/>
    <xf numFmtId="207" fontId="61" fillId="0" borderId="0" applyFont="0" applyFill="0" applyBorder="0" applyAlignment="0" applyProtection="0"/>
    <xf numFmtId="43" fontId="9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207" fontId="61" fillId="0" borderId="0" applyFont="0" applyFill="0" applyBorder="0" applyAlignment="0" applyProtection="0"/>
    <xf numFmtId="207" fontId="61" fillId="0" borderId="0" applyFont="0" applyFill="0" applyBorder="0" applyAlignment="0" applyProtection="0"/>
    <xf numFmtId="207" fontId="61" fillId="0" borderId="0" applyFont="0" applyFill="0" applyBorder="0" applyAlignment="0" applyProtection="0"/>
    <xf numFmtId="207" fontId="6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207" fontId="6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204" fontId="61" fillId="0" borderId="0" applyFont="0" applyFill="0" applyBorder="0" applyAlignment="0" applyProtection="0"/>
    <xf numFmtId="204"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42" fontId="2" fillId="0" borderId="0" applyFont="0" applyFill="0" applyBorder="0" applyAlignment="0" applyProtection="0"/>
    <xf numFmtId="204" fontId="61" fillId="0" borderId="0" applyFont="0" applyFill="0" applyBorder="0" applyAlignment="0" applyProtection="0"/>
    <xf numFmtId="204" fontId="61" fillId="0" borderId="0" applyFont="0" applyFill="0" applyBorder="0" applyAlignment="0" applyProtection="0"/>
    <xf numFmtId="204" fontId="61" fillId="0" borderId="0" applyFont="0" applyFill="0" applyBorder="0" applyAlignment="0" applyProtection="0"/>
    <xf numFmtId="204" fontId="61" fillId="0" borderId="0" applyFont="0" applyFill="0" applyBorder="0" applyAlignment="0" applyProtection="0"/>
    <xf numFmtId="204" fontId="61" fillId="0" borderId="0" applyFont="0" applyFill="0" applyBorder="0" applyAlignment="0" applyProtection="0"/>
    <xf numFmtId="204" fontId="61" fillId="0" borderId="0" applyFont="0" applyFill="0" applyBorder="0" applyAlignment="0" applyProtection="0"/>
    <xf numFmtId="204" fontId="61" fillId="0" borderId="0" applyFont="0" applyFill="0" applyBorder="0" applyAlignment="0" applyProtection="0"/>
    <xf numFmtId="204" fontId="61" fillId="0" borderId="0" applyFont="0" applyFill="0" applyBorder="0" applyAlignment="0" applyProtection="0"/>
    <xf numFmtId="204" fontId="61" fillId="0" borderId="0" applyFont="0" applyFill="0" applyBorder="0" applyAlignment="0" applyProtection="0"/>
    <xf numFmtId="204" fontId="61" fillId="0" borderId="0" applyFont="0" applyFill="0" applyBorder="0" applyAlignment="0" applyProtection="0"/>
    <xf numFmtId="204" fontId="61" fillId="0" borderId="0" applyFont="0" applyFill="0" applyBorder="0" applyAlignment="0" applyProtection="0"/>
    <xf numFmtId="204" fontId="61" fillId="0" borderId="0" applyFont="0" applyFill="0" applyBorder="0" applyAlignment="0" applyProtection="0"/>
    <xf numFmtId="204" fontId="61" fillId="0" borderId="0" applyFont="0" applyFill="0" applyBorder="0" applyAlignment="0" applyProtection="0"/>
    <xf numFmtId="204" fontId="61" fillId="0" borderId="0" applyFont="0" applyFill="0" applyBorder="0" applyAlignment="0" applyProtection="0"/>
    <xf numFmtId="204" fontId="61" fillId="0" borderId="0" applyFont="0" applyFill="0" applyBorder="0" applyAlignment="0" applyProtection="0"/>
    <xf numFmtId="204" fontId="61"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61" fillId="0" borderId="0" applyFont="0" applyFill="0" applyBorder="0" applyAlignment="0" applyProtection="0"/>
    <xf numFmtId="204" fontId="61" fillId="0" borderId="0" applyFont="0" applyFill="0" applyBorder="0" applyAlignment="0" applyProtection="0"/>
    <xf numFmtId="204" fontId="61" fillId="0" borderId="0" applyFont="0" applyFill="0" applyBorder="0" applyAlignment="0" applyProtection="0"/>
    <xf numFmtId="204" fontId="61" fillId="0" borderId="0" applyFont="0" applyFill="0" applyBorder="0" applyAlignment="0" applyProtection="0"/>
    <xf numFmtId="204" fontId="61" fillId="0" borderId="0" applyFont="0" applyFill="0" applyBorder="0" applyAlignment="0" applyProtection="0"/>
    <xf numFmtId="204" fontId="61" fillId="0" borderId="0" applyFont="0" applyFill="0" applyBorder="0" applyAlignment="0" applyProtection="0"/>
    <xf numFmtId="204" fontId="61" fillId="0" borderId="0" applyFont="0" applyFill="0" applyBorder="0" applyAlignment="0" applyProtection="0"/>
    <xf numFmtId="204" fontId="61" fillId="0" borderId="0" applyFont="0" applyFill="0" applyBorder="0" applyAlignment="0" applyProtection="0"/>
    <xf numFmtId="204" fontId="61" fillId="0" borderId="0" applyFont="0" applyFill="0" applyBorder="0" applyAlignment="0" applyProtection="0"/>
    <xf numFmtId="204" fontId="61" fillId="0" borderId="0" applyFont="0" applyFill="0" applyBorder="0" applyAlignment="0" applyProtection="0"/>
    <xf numFmtId="204" fontId="61" fillId="0" borderId="0" applyFont="0" applyFill="0" applyBorder="0" applyAlignment="0" applyProtection="0"/>
    <xf numFmtId="204" fontId="61" fillId="0" borderId="0" applyFont="0" applyFill="0" applyBorder="0" applyAlignment="0" applyProtection="0"/>
    <xf numFmtId="204" fontId="61" fillId="0" borderId="0" applyFont="0" applyFill="0" applyBorder="0" applyAlignment="0" applyProtection="0"/>
    <xf numFmtId="204" fontId="61" fillId="0" borderId="0" applyFont="0" applyFill="0" applyBorder="0" applyAlignment="0" applyProtection="0"/>
    <xf numFmtId="204" fontId="61" fillId="0" borderId="0" applyFont="0" applyFill="0" applyBorder="0" applyAlignment="0" applyProtection="0"/>
    <xf numFmtId="204" fontId="61"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3" fontId="90" fillId="0" borderId="0" applyFont="0" applyFill="0" applyBorder="0" applyAlignment="0" applyProtection="0"/>
    <xf numFmtId="206"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6"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6"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6"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6"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44" fontId="56" fillId="0" borderId="0" applyFont="0" applyFill="0" applyBorder="0" applyAlignment="0" applyProtection="0"/>
    <xf numFmtId="205" fontId="56" fillId="0" borderId="0" applyFont="0" applyFill="0" applyBorder="0" applyAlignment="0" applyProtection="0"/>
    <xf numFmtId="203" fontId="56" fillId="0" borderId="0" applyFont="0" applyFill="0" applyBorder="0" applyAlignment="0" applyProtection="0"/>
    <xf numFmtId="203"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3" fontId="2" fillId="0" borderId="0" applyFont="0" applyFill="0" applyBorder="0" applyAlignment="0" applyProtection="0"/>
    <xf numFmtId="205" fontId="56" fillId="0" borderId="0" applyFont="0" applyFill="0" applyBorder="0" applyAlignment="0" applyProtection="0"/>
    <xf numFmtId="203" fontId="2"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3" fontId="90"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44"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5" fontId="56" fillId="0" borderId="0" applyFont="0" applyFill="0" applyBorder="0" applyAlignment="0" applyProtection="0"/>
    <xf numFmtId="203" fontId="90" fillId="0" borderId="0" applyFont="0" applyFill="0" applyBorder="0" applyAlignment="0" applyProtection="0"/>
    <xf numFmtId="203" fontId="90"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6" fontId="61" fillId="0" borderId="0" applyFont="0" applyFill="0" applyBorder="0" applyAlignment="0" applyProtection="0"/>
    <xf numFmtId="206" fontId="2" fillId="0" borderId="0" applyFont="0" applyFill="0" applyBorder="0" applyAlignment="0" applyProtection="0"/>
    <xf numFmtId="206"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5" fontId="17" fillId="0" borderId="0" applyFont="0" applyFill="0" applyBorder="0" applyAlignment="0" applyProtection="0"/>
    <xf numFmtId="205" fontId="17"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2"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0" fontId="92" fillId="32" borderId="0" applyNumberFormat="0" applyBorder="0" applyAlignment="0" applyProtection="0"/>
    <xf numFmtId="0" fontId="2" fillId="0" borderId="0"/>
    <xf numFmtId="0" fontId="56" fillId="0" borderId="0"/>
    <xf numFmtId="0" fontId="90" fillId="0" borderId="0"/>
    <xf numFmtId="0" fontId="86" fillId="0" borderId="0"/>
    <xf numFmtId="0" fontId="86" fillId="0" borderId="0"/>
    <xf numFmtId="0" fontId="90" fillId="0" borderId="0"/>
    <xf numFmtId="0" fontId="56" fillId="0" borderId="0"/>
    <xf numFmtId="0" fontId="2" fillId="0" borderId="0"/>
    <xf numFmtId="0" fontId="56" fillId="0" borderId="0"/>
    <xf numFmtId="0" fontId="90" fillId="0" borderId="0"/>
    <xf numFmtId="0" fontId="90" fillId="0" borderId="0"/>
    <xf numFmtId="0" fontId="17" fillId="0" borderId="0"/>
    <xf numFmtId="0" fontId="11" fillId="0" borderId="0"/>
    <xf numFmtId="0" fontId="56" fillId="0" borderId="0"/>
    <xf numFmtId="3" fontId="87" fillId="0" borderId="0" applyFill="0" applyBorder="0" applyProtection="0">
      <alignment horizontal="right" vertical="center"/>
    </xf>
    <xf numFmtId="3" fontId="87" fillId="0" borderId="118" applyFill="0" applyProtection="0">
      <alignment horizontal="right" vertical="center"/>
    </xf>
    <xf numFmtId="3" fontId="87" fillId="0" borderId="118" applyFill="0" applyProtection="0">
      <alignment horizontal="right" vertical="center"/>
    </xf>
    <xf numFmtId="3" fontId="87" fillId="0" borderId="118" applyFill="0" applyProtection="0">
      <alignment horizontal="right" vertical="center"/>
    </xf>
    <xf numFmtId="3" fontId="87" fillId="0" borderId="118" applyFill="0" applyProtection="0">
      <alignment horizontal="right" vertical="center"/>
    </xf>
    <xf numFmtId="3" fontId="87" fillId="0" borderId="118" applyFill="0" applyProtection="0">
      <alignment horizontal="right" vertical="center"/>
    </xf>
    <xf numFmtId="3" fontId="87" fillId="0" borderId="118" applyFill="0" applyProtection="0">
      <alignment horizontal="right" vertical="center"/>
    </xf>
    <xf numFmtId="3" fontId="87" fillId="0" borderId="118" applyFill="0" applyProtection="0">
      <alignment horizontal="right" vertical="center"/>
    </xf>
    <xf numFmtId="3" fontId="87" fillId="0" borderId="118" applyFill="0" applyProtection="0">
      <alignment horizontal="right" vertical="center"/>
    </xf>
    <xf numFmtId="9" fontId="79" fillId="0" borderId="0" applyFont="0" applyFill="0" applyBorder="0" applyAlignment="0" applyProtection="0"/>
    <xf numFmtId="9" fontId="79" fillId="0" borderId="0" applyFont="0" applyFill="0" applyBorder="0" applyAlignment="0" applyProtection="0"/>
    <xf numFmtId="9" fontId="79" fillId="0" borderId="0" applyFont="0" applyFill="0" applyBorder="0" applyAlignment="0" applyProtection="0"/>
    <xf numFmtId="9" fontId="61" fillId="0" borderId="0" applyFont="0" applyFill="0" applyBorder="0" applyAlignment="0" applyProtection="0"/>
    <xf numFmtId="9" fontId="2"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0" fontId="2" fillId="0" borderId="0"/>
    <xf numFmtId="0" fontId="93" fillId="0" borderId="0"/>
    <xf numFmtId="9" fontId="93" fillId="0" borderId="0" applyFont="0" applyFill="0" applyBorder="0" applyAlignment="0" applyProtection="0"/>
    <xf numFmtId="207" fontId="61"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206" fontId="61"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9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91" fillId="0" borderId="0" applyFont="0" applyFill="0" applyBorder="0" applyAlignment="0" applyProtection="0"/>
    <xf numFmtId="43" fontId="91" fillId="0" borderId="0" applyFont="0" applyFill="0" applyBorder="0" applyAlignment="0" applyProtection="0"/>
    <xf numFmtId="43" fontId="91" fillId="0" borderId="0" applyFont="0" applyFill="0" applyBorder="0" applyAlignment="0" applyProtection="0"/>
    <xf numFmtId="43" fontId="91" fillId="0" borderId="0" applyFont="0" applyFill="0" applyBorder="0" applyAlignment="0" applyProtection="0"/>
    <xf numFmtId="43" fontId="91" fillId="0" borderId="0" applyFont="0" applyFill="0" applyBorder="0" applyAlignment="0" applyProtection="0"/>
    <xf numFmtId="43" fontId="91" fillId="0" borderId="0" applyFont="0" applyFill="0" applyBorder="0" applyAlignment="0" applyProtection="0"/>
    <xf numFmtId="43" fontId="91" fillId="0" borderId="0" applyFont="0" applyFill="0" applyBorder="0" applyAlignment="0" applyProtection="0"/>
    <xf numFmtId="43" fontId="91" fillId="0" borderId="0" applyFont="0" applyFill="0" applyBorder="0" applyAlignment="0" applyProtection="0"/>
    <xf numFmtId="43" fontId="9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203"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42" fontId="61" fillId="0" borderId="0" applyFont="0" applyFill="0" applyBorder="0" applyAlignment="0" applyProtection="0"/>
    <xf numFmtId="204" fontId="61" fillId="0" borderId="0" applyFont="0" applyFill="0" applyBorder="0" applyAlignment="0" applyProtection="0"/>
    <xf numFmtId="204" fontId="61" fillId="0" borderId="0" applyFont="0" applyFill="0" applyBorder="0" applyAlignment="0" applyProtection="0"/>
    <xf numFmtId="204" fontId="61" fillId="0" borderId="0" applyFont="0" applyFill="0" applyBorder="0" applyAlignment="0" applyProtection="0"/>
    <xf numFmtId="204" fontId="61" fillId="0" borderId="0" applyFont="0" applyFill="0" applyBorder="0" applyAlignment="0" applyProtection="0"/>
    <xf numFmtId="204" fontId="61" fillId="0" borderId="0" applyFont="0" applyFill="0" applyBorder="0" applyAlignment="0" applyProtection="0"/>
    <xf numFmtId="204" fontId="61" fillId="0" borderId="0" applyFont="0" applyFill="0" applyBorder="0" applyAlignment="0" applyProtection="0"/>
    <xf numFmtId="204" fontId="61" fillId="0" borderId="0" applyFont="0" applyFill="0" applyBorder="0" applyAlignment="0" applyProtection="0"/>
    <xf numFmtId="204"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3" fontId="56" fillId="0" borderId="0" applyFont="0" applyFill="0" applyBorder="0" applyAlignment="0" applyProtection="0"/>
    <xf numFmtId="203" fontId="56" fillId="0" borderId="0" applyFont="0" applyFill="0" applyBorder="0" applyAlignment="0" applyProtection="0"/>
    <xf numFmtId="203" fontId="56" fillId="0" borderId="0" applyFont="0" applyFill="0" applyBorder="0" applyAlignment="0" applyProtection="0"/>
    <xf numFmtId="203" fontId="56" fillId="0" borderId="0" applyFont="0" applyFill="0" applyBorder="0" applyAlignment="0" applyProtection="0"/>
    <xf numFmtId="203" fontId="56" fillId="0" borderId="0" applyFont="0" applyFill="0" applyBorder="0" applyAlignment="0" applyProtection="0"/>
    <xf numFmtId="203" fontId="56" fillId="0" borderId="0" applyFont="0" applyFill="0" applyBorder="0" applyAlignment="0" applyProtection="0"/>
    <xf numFmtId="203" fontId="56" fillId="0" borderId="0" applyFont="0" applyFill="0" applyBorder="0" applyAlignment="0" applyProtection="0"/>
    <xf numFmtId="203" fontId="56" fillId="0" borderId="0" applyFont="0" applyFill="0" applyBorder="0" applyAlignment="0" applyProtection="0"/>
    <xf numFmtId="203" fontId="56" fillId="0" borderId="0" applyFont="0" applyFill="0" applyBorder="0" applyAlignment="0" applyProtection="0"/>
    <xf numFmtId="203" fontId="56" fillId="0" borderId="0" applyFont="0" applyFill="0" applyBorder="0" applyAlignment="0" applyProtection="0"/>
    <xf numFmtId="203" fontId="56" fillId="0" borderId="0" applyFont="0" applyFill="0" applyBorder="0" applyAlignment="0" applyProtection="0"/>
    <xf numFmtId="203" fontId="56" fillId="0" borderId="0" applyFont="0" applyFill="0" applyBorder="0" applyAlignment="0" applyProtection="0"/>
    <xf numFmtId="203" fontId="56" fillId="0" borderId="0" applyFont="0" applyFill="0" applyBorder="0" applyAlignment="0" applyProtection="0"/>
    <xf numFmtId="203" fontId="56" fillId="0" borderId="0" applyFont="0" applyFill="0" applyBorder="0" applyAlignment="0" applyProtection="0"/>
    <xf numFmtId="203" fontId="56" fillId="0" borderId="0" applyFont="0" applyFill="0" applyBorder="0" applyAlignment="0" applyProtection="0"/>
    <xf numFmtId="203" fontId="56" fillId="0" borderId="0" applyFont="0" applyFill="0" applyBorder="0" applyAlignment="0" applyProtection="0"/>
    <xf numFmtId="203" fontId="56" fillId="0" borderId="0" applyFont="0" applyFill="0" applyBorder="0" applyAlignment="0" applyProtection="0"/>
    <xf numFmtId="203" fontId="56" fillId="0" borderId="0" applyFont="0" applyFill="0" applyBorder="0" applyAlignment="0" applyProtection="0"/>
    <xf numFmtId="203" fontId="56" fillId="0" borderId="0" applyFont="0" applyFill="0" applyBorder="0" applyAlignment="0" applyProtection="0"/>
    <xf numFmtId="203" fontId="56" fillId="0" borderId="0" applyFont="0" applyFill="0" applyBorder="0" applyAlignment="0" applyProtection="0"/>
    <xf numFmtId="203" fontId="61" fillId="0" borderId="0" applyFont="0" applyFill="0" applyBorder="0" applyAlignment="0" applyProtection="0"/>
    <xf numFmtId="203" fontId="61" fillId="0" borderId="0" applyFont="0" applyFill="0" applyBorder="0" applyAlignment="0" applyProtection="0"/>
    <xf numFmtId="203" fontId="61" fillId="0" borderId="0" applyFont="0" applyFill="0" applyBorder="0" applyAlignment="0" applyProtection="0"/>
    <xf numFmtId="203" fontId="61" fillId="0" borderId="0" applyFont="0" applyFill="0" applyBorder="0" applyAlignment="0" applyProtection="0"/>
    <xf numFmtId="203" fontId="61" fillId="0" borderId="0" applyFont="0" applyFill="0" applyBorder="0" applyAlignment="0" applyProtection="0"/>
    <xf numFmtId="203" fontId="61" fillId="0" borderId="0" applyFont="0" applyFill="0" applyBorder="0" applyAlignment="0" applyProtection="0"/>
    <xf numFmtId="203" fontId="61" fillId="0" borderId="0" applyFont="0" applyFill="0" applyBorder="0" applyAlignment="0" applyProtection="0"/>
    <xf numFmtId="203" fontId="61" fillId="0" borderId="0" applyFont="0" applyFill="0" applyBorder="0" applyAlignment="0" applyProtection="0"/>
    <xf numFmtId="203" fontId="61" fillId="0" borderId="0" applyFont="0" applyFill="0" applyBorder="0" applyAlignment="0" applyProtection="0"/>
    <xf numFmtId="203" fontId="61" fillId="0" borderId="0" applyFont="0" applyFill="0" applyBorder="0" applyAlignment="0" applyProtection="0"/>
    <xf numFmtId="203" fontId="61" fillId="0" borderId="0" applyFont="0" applyFill="0" applyBorder="0" applyAlignment="0" applyProtection="0"/>
    <xf numFmtId="203" fontId="61" fillId="0" borderId="0" applyFont="0" applyFill="0" applyBorder="0" applyAlignment="0" applyProtection="0"/>
    <xf numFmtId="203" fontId="61" fillId="0" borderId="0" applyFont="0" applyFill="0" applyBorder="0" applyAlignment="0" applyProtection="0"/>
    <xf numFmtId="203" fontId="61" fillId="0" borderId="0" applyFont="0" applyFill="0" applyBorder="0" applyAlignment="0" applyProtection="0"/>
    <xf numFmtId="203" fontId="61" fillId="0" borderId="0" applyFont="0" applyFill="0" applyBorder="0" applyAlignment="0" applyProtection="0"/>
    <xf numFmtId="203" fontId="61" fillId="0" borderId="0" applyFont="0" applyFill="0" applyBorder="0" applyAlignment="0" applyProtection="0"/>
    <xf numFmtId="203" fontId="61" fillId="0" borderId="0" applyFont="0" applyFill="0" applyBorder="0" applyAlignment="0" applyProtection="0"/>
    <xf numFmtId="203" fontId="61" fillId="0" borderId="0" applyFont="0" applyFill="0" applyBorder="0" applyAlignment="0" applyProtection="0"/>
    <xf numFmtId="203" fontId="61" fillId="0" borderId="0" applyFont="0" applyFill="0" applyBorder="0" applyAlignment="0" applyProtection="0"/>
    <xf numFmtId="203" fontId="6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6"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5" fontId="61" fillId="0" borderId="0" applyFont="0" applyFill="0" applyBorder="0" applyAlignment="0" applyProtection="0"/>
    <xf numFmtId="206"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205" fontId="61" fillId="0" borderId="0" applyFont="0" applyFill="0" applyBorder="0" applyAlignment="0" applyProtection="0"/>
    <xf numFmtId="0" fontId="11" fillId="0" borderId="0"/>
    <xf numFmtId="0" fontId="11" fillId="0" borderId="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206" fontId="61" fillId="0" borderId="0" applyFont="0" applyFill="0" applyBorder="0" applyAlignment="0" applyProtection="0"/>
    <xf numFmtId="43"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9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2" fontId="61" fillId="0" borderId="0" applyFont="0" applyFill="0" applyBorder="0" applyAlignment="0" applyProtection="0"/>
    <xf numFmtId="203" fontId="90" fillId="0" borderId="0" applyFont="0" applyFill="0" applyBorder="0" applyAlignment="0" applyProtection="0"/>
    <xf numFmtId="203" fontId="56" fillId="0" borderId="0" applyFont="0" applyFill="0" applyBorder="0" applyAlignment="0" applyProtection="0"/>
    <xf numFmtId="203" fontId="56"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90"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3" fontId="90" fillId="0" borderId="0" applyFont="0" applyFill="0" applyBorder="0" applyAlignment="0" applyProtection="0"/>
    <xf numFmtId="203" fontId="9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56" fillId="0" borderId="0"/>
    <xf numFmtId="43" fontId="79" fillId="0" borderId="0" applyFont="0" applyFill="0" applyBorder="0" applyAlignment="0" applyProtection="0"/>
    <xf numFmtId="205" fontId="79" fillId="0" borderId="0" applyFont="0" applyFill="0" applyBorder="0" applyAlignment="0" applyProtection="0"/>
    <xf numFmtId="43" fontId="79" fillId="0" borderId="0" applyFont="0" applyFill="0" applyBorder="0" applyAlignment="0" applyProtection="0"/>
    <xf numFmtId="205" fontId="79" fillId="0" borderId="0" applyFont="0" applyFill="0" applyBorder="0" applyAlignment="0" applyProtection="0"/>
    <xf numFmtId="205" fontId="79" fillId="0" borderId="0" applyFont="0" applyFill="0" applyBorder="0" applyAlignment="0" applyProtection="0"/>
    <xf numFmtId="43" fontId="79" fillId="0" borderId="0" applyFont="0" applyFill="0" applyBorder="0" applyAlignment="0" applyProtection="0"/>
    <xf numFmtId="0" fontId="1" fillId="0" borderId="0"/>
    <xf numFmtId="43" fontId="1" fillId="0" borderId="0" applyFont="0" applyFill="0" applyBorder="0" applyAlignment="0" applyProtection="0"/>
    <xf numFmtId="206" fontId="61" fillId="0" borderId="0" applyFont="0" applyFill="0" applyBorder="0" applyAlignment="0" applyProtection="0"/>
    <xf numFmtId="205"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87" fillId="0" borderId="49" applyNumberFormat="0" applyFill="0" applyProtection="0">
      <alignment horizontal="left" vertical="center"/>
    </xf>
    <xf numFmtId="0" fontId="87" fillId="0" borderId="49" applyNumberFormat="0" applyFill="0" applyProtection="0">
      <alignment horizontal="left" vertical="center"/>
    </xf>
    <xf numFmtId="0" fontId="87" fillId="0" borderId="49" applyNumberFormat="0" applyFill="0" applyProtection="0">
      <alignment horizontal="left" vertical="center"/>
    </xf>
    <xf numFmtId="0" fontId="87" fillId="0" borderId="49" applyNumberFormat="0" applyFill="0" applyProtection="0">
      <alignment horizontal="left" vertical="center"/>
    </xf>
    <xf numFmtId="0" fontId="87" fillId="0" borderId="49" applyNumberFormat="0" applyFill="0" applyProtection="0">
      <alignment horizontal="left" vertical="center"/>
    </xf>
    <xf numFmtId="0" fontId="87" fillId="0" borderId="49" applyNumberFormat="0" applyFill="0" applyProtection="0">
      <alignment horizontal="left" vertical="center"/>
    </xf>
    <xf numFmtId="0" fontId="87" fillId="0" borderId="49" applyNumberFormat="0" applyFill="0" applyProtection="0">
      <alignment horizontal="left" vertical="center"/>
    </xf>
    <xf numFmtId="0" fontId="87" fillId="0" borderId="49" applyNumberFormat="0" applyFill="0" applyProtection="0">
      <alignment horizontal="left" vertical="center"/>
    </xf>
    <xf numFmtId="0" fontId="79" fillId="0" borderId="49" applyNumberFormat="0" applyFont="0" applyFill="0" applyAlignment="0" applyProtection="0"/>
    <xf numFmtId="0" fontId="79" fillId="0" borderId="49" applyNumberFormat="0" applyFont="0" applyFill="0" applyAlignment="0" applyProtection="0"/>
    <xf numFmtId="0" fontId="79" fillId="0" borderId="49" applyNumberFormat="0" applyFont="0" applyFill="0" applyAlignment="0" applyProtection="0"/>
    <xf numFmtId="0" fontId="79" fillId="0" borderId="49" applyNumberFormat="0" applyFont="0" applyFill="0" applyAlignment="0" applyProtection="0"/>
    <xf numFmtId="0" fontId="79" fillId="0" borderId="49" applyNumberFormat="0" applyFont="0" applyFill="0" applyAlignment="0" applyProtection="0"/>
    <xf numFmtId="0" fontId="79" fillId="0" borderId="49" applyNumberFormat="0" applyFont="0" applyFill="0" applyAlignment="0" applyProtection="0"/>
    <xf numFmtId="0" fontId="79" fillId="0" borderId="49" applyNumberFormat="0" applyFont="0" applyFill="0" applyAlignment="0" applyProtection="0"/>
    <xf numFmtId="0" fontId="79" fillId="0" borderId="49" applyNumberFormat="0" applyFont="0" applyFill="0" applyAlignment="0" applyProtection="0"/>
    <xf numFmtId="0" fontId="79" fillId="0" borderId="49" applyNumberFormat="0" applyFont="0" applyFill="0" applyAlignment="0" applyProtection="0"/>
    <xf numFmtId="0" fontId="79" fillId="0" borderId="49" applyNumberFormat="0" applyFont="0" applyFill="0" applyAlignment="0" applyProtection="0"/>
    <xf numFmtId="0" fontId="79" fillId="0" borderId="49" applyNumberFormat="0" applyFont="0" applyFill="0" applyAlignment="0" applyProtection="0"/>
    <xf numFmtId="0" fontId="79" fillId="0" borderId="49" applyNumberFormat="0" applyFont="0" applyFill="0" applyAlignment="0" applyProtection="0"/>
    <xf numFmtId="0" fontId="79" fillId="0" borderId="49" applyNumberFormat="0" applyFont="0" applyFill="0" applyAlignment="0" applyProtection="0"/>
    <xf numFmtId="0" fontId="79" fillId="0" borderId="49" applyNumberFormat="0" applyFont="0" applyFill="0" applyAlignment="0" applyProtection="0"/>
    <xf numFmtId="0" fontId="79" fillId="0" borderId="49" applyNumberFormat="0" applyFont="0" applyFill="0" applyAlignment="0" applyProtection="0"/>
    <xf numFmtId="0" fontId="79" fillId="0" borderId="49" applyNumberFormat="0" applyFont="0" applyFill="0" applyAlignment="0" applyProtection="0"/>
    <xf numFmtId="0" fontId="79" fillId="0" borderId="49" applyNumberFormat="0" applyFont="0" applyFill="0" applyAlignment="0" applyProtection="0"/>
    <xf numFmtId="0" fontId="79" fillId="0" borderId="49" applyNumberFormat="0" applyFont="0" applyFill="0" applyAlignment="0" applyProtection="0"/>
    <xf numFmtId="0" fontId="79" fillId="0" borderId="49" applyNumberFormat="0" applyFont="0" applyFill="0" applyAlignment="0" applyProtection="0"/>
    <xf numFmtId="0" fontId="79" fillId="0" borderId="49" applyNumberFormat="0" applyFont="0" applyFill="0" applyAlignment="0" applyProtection="0"/>
    <xf numFmtId="0" fontId="79" fillId="0" borderId="49" applyNumberFormat="0" applyFont="0" applyFill="0" applyAlignment="0" applyProtection="0"/>
    <xf numFmtId="0" fontId="79" fillId="0" borderId="49" applyNumberFormat="0" applyFont="0" applyFill="0" applyAlignment="0" applyProtection="0"/>
    <xf numFmtId="0" fontId="79" fillId="0" borderId="49" applyNumberFormat="0" applyFont="0" applyFill="0" applyAlignment="0" applyProtection="0"/>
    <xf numFmtId="0" fontId="79" fillId="0" borderId="49" applyNumberFormat="0" applyFont="0" applyFill="0" applyAlignment="0" applyProtection="0"/>
    <xf numFmtId="43"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1"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205" fontId="79" fillId="0" borderId="0" applyFont="0" applyFill="0" applyBorder="0" applyAlignment="0" applyProtection="0"/>
    <xf numFmtId="4" fontId="87" fillId="0" borderId="49" applyFill="0" applyProtection="0">
      <alignment horizontal="right" vertical="center"/>
    </xf>
    <xf numFmtId="4" fontId="87" fillId="0" borderId="49" applyFill="0" applyProtection="0">
      <alignment horizontal="right" vertical="center"/>
    </xf>
    <xf numFmtId="4" fontId="87" fillId="0" borderId="49" applyFill="0" applyProtection="0">
      <alignment horizontal="right" vertical="center"/>
    </xf>
    <xf numFmtId="4" fontId="87" fillId="0" borderId="49" applyFill="0" applyProtection="0">
      <alignment horizontal="right" vertical="center"/>
    </xf>
    <xf numFmtId="4" fontId="87" fillId="0" borderId="49" applyFill="0" applyProtection="0">
      <alignment horizontal="right" vertical="center"/>
    </xf>
    <xf numFmtId="4" fontId="87" fillId="0" borderId="49" applyFill="0" applyProtection="0">
      <alignment horizontal="right" vertical="center"/>
    </xf>
    <xf numFmtId="4" fontId="87" fillId="0" borderId="49" applyFill="0" applyProtection="0">
      <alignment horizontal="right" vertical="center"/>
    </xf>
    <xf numFmtId="4" fontId="87" fillId="0" borderId="49" applyFill="0" applyProtection="0">
      <alignment horizontal="right" vertical="center"/>
    </xf>
    <xf numFmtId="211" fontId="87" fillId="0" borderId="49" applyFill="0" applyProtection="0">
      <alignment horizontal="right" vertical="center"/>
    </xf>
    <xf numFmtId="211" fontId="87" fillId="0" borderId="49" applyFill="0" applyProtection="0">
      <alignment horizontal="right" vertical="center"/>
    </xf>
    <xf numFmtId="211" fontId="87" fillId="0" borderId="49" applyFill="0" applyProtection="0">
      <alignment horizontal="right" vertical="center"/>
    </xf>
    <xf numFmtId="211" fontId="87" fillId="0" borderId="49" applyFill="0" applyProtection="0">
      <alignment horizontal="right" vertical="center"/>
    </xf>
    <xf numFmtId="211" fontId="87" fillId="0" borderId="49" applyFill="0" applyProtection="0">
      <alignment horizontal="right" vertical="center"/>
    </xf>
    <xf numFmtId="211" fontId="87" fillId="0" borderId="49" applyFill="0" applyProtection="0">
      <alignment horizontal="right" vertical="center"/>
    </xf>
    <xf numFmtId="211" fontId="87" fillId="0" borderId="49" applyFill="0" applyProtection="0">
      <alignment horizontal="right" vertical="center"/>
    </xf>
    <xf numFmtId="211" fontId="87" fillId="0" borderId="49" applyFill="0" applyProtection="0">
      <alignment horizontal="right" vertical="center"/>
    </xf>
    <xf numFmtId="0" fontId="88" fillId="37" borderId="49" applyNumberFormat="0" applyProtection="0">
      <alignment horizontal="left" vertical="center" wrapText="1"/>
    </xf>
    <xf numFmtId="0" fontId="88" fillId="37" borderId="49" applyNumberFormat="0" applyProtection="0">
      <alignment horizontal="left" vertical="center" wrapText="1"/>
    </xf>
    <xf numFmtId="0" fontId="88" fillId="37" borderId="49" applyNumberFormat="0" applyProtection="0">
      <alignment horizontal="left" vertical="center" wrapText="1"/>
    </xf>
    <xf numFmtId="0" fontId="88" fillId="37" borderId="49" applyNumberFormat="0" applyProtection="0">
      <alignment horizontal="left" vertical="center" wrapText="1"/>
    </xf>
    <xf numFmtId="0" fontId="88" fillId="37" borderId="49" applyNumberFormat="0" applyProtection="0">
      <alignment horizontal="left" vertical="center" wrapText="1"/>
    </xf>
    <xf numFmtId="0" fontId="88" fillId="37" borderId="49" applyNumberFormat="0" applyProtection="0">
      <alignment horizontal="left" vertical="center" wrapText="1"/>
    </xf>
    <xf numFmtId="0" fontId="88" fillId="37" borderId="49" applyNumberFormat="0" applyProtection="0">
      <alignment horizontal="left" vertical="center" wrapText="1"/>
    </xf>
    <xf numFmtId="0" fontId="88" fillId="37" borderId="49" applyNumberFormat="0" applyProtection="0">
      <alignment horizontal="left" vertical="center" wrapText="1"/>
    </xf>
    <xf numFmtId="43" fontId="61" fillId="0" borderId="0" applyFont="0" applyFill="0" applyBorder="0" applyAlignment="0" applyProtection="0"/>
    <xf numFmtId="43" fontId="61" fillId="0" borderId="0" applyFont="0" applyFill="0" applyBorder="0" applyAlignment="0" applyProtection="0"/>
    <xf numFmtId="43" fontId="9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2"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44" fontId="5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44" fontId="56"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6"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0" fontId="88" fillId="37" borderId="157" applyNumberFormat="0" applyProtection="0">
      <alignment horizontal="left" vertical="center" wrapText="1"/>
    </xf>
    <xf numFmtId="0" fontId="88" fillId="37" borderId="157" applyNumberFormat="0" applyProtection="0">
      <alignment horizontal="left" vertical="center" wrapText="1"/>
    </xf>
    <xf numFmtId="0" fontId="88" fillId="37" borderId="157" applyNumberFormat="0" applyProtection="0">
      <alignment horizontal="left" vertical="center" wrapText="1"/>
    </xf>
    <xf numFmtId="0" fontId="88" fillId="37" borderId="157" applyNumberFormat="0" applyProtection="0">
      <alignment horizontal="left" vertical="center" wrapText="1"/>
    </xf>
    <xf numFmtId="0" fontId="88" fillId="37" borderId="157" applyNumberFormat="0" applyProtection="0">
      <alignment horizontal="left" vertical="center" wrapText="1"/>
    </xf>
    <xf numFmtId="0" fontId="88" fillId="37" borderId="157" applyNumberFormat="0" applyProtection="0">
      <alignment horizontal="left" vertical="center" wrapText="1"/>
    </xf>
    <xf numFmtId="0" fontId="88" fillId="37" borderId="157" applyNumberFormat="0" applyProtection="0">
      <alignment horizontal="left" vertical="center" wrapText="1"/>
    </xf>
    <xf numFmtId="0" fontId="88" fillId="37" borderId="157" applyNumberFormat="0" applyProtection="0">
      <alignment horizontal="left" vertical="center" wrapText="1"/>
    </xf>
    <xf numFmtId="211" fontId="87" fillId="0" borderId="157" applyFill="0" applyProtection="0">
      <alignment horizontal="right" vertical="center"/>
    </xf>
    <xf numFmtId="211" fontId="87" fillId="0" borderId="157" applyFill="0" applyProtection="0">
      <alignment horizontal="right" vertical="center"/>
    </xf>
    <xf numFmtId="211" fontId="87" fillId="0" borderId="157" applyFill="0" applyProtection="0">
      <alignment horizontal="right" vertical="center"/>
    </xf>
    <xf numFmtId="211" fontId="87" fillId="0" borderId="157" applyFill="0" applyProtection="0">
      <alignment horizontal="right" vertical="center"/>
    </xf>
    <xf numFmtId="211" fontId="87" fillId="0" borderId="157" applyFill="0" applyProtection="0">
      <alignment horizontal="right" vertical="center"/>
    </xf>
    <xf numFmtId="211" fontId="87" fillId="0" borderId="157" applyFill="0" applyProtection="0">
      <alignment horizontal="right" vertical="center"/>
    </xf>
    <xf numFmtId="211" fontId="87" fillId="0" borderId="157" applyFill="0" applyProtection="0">
      <alignment horizontal="right" vertical="center"/>
    </xf>
    <xf numFmtId="211" fontId="87" fillId="0" borderId="157" applyFill="0" applyProtection="0">
      <alignment horizontal="right" vertical="center"/>
    </xf>
    <xf numFmtId="4" fontId="87" fillId="0" borderId="157" applyFill="0" applyProtection="0">
      <alignment horizontal="right" vertical="center"/>
    </xf>
    <xf numFmtId="4" fontId="87" fillId="0" borderId="157" applyFill="0" applyProtection="0">
      <alignment horizontal="right" vertical="center"/>
    </xf>
    <xf numFmtId="4" fontId="87" fillId="0" borderId="157" applyFill="0" applyProtection="0">
      <alignment horizontal="right" vertical="center"/>
    </xf>
    <xf numFmtId="4" fontId="87" fillId="0" borderId="157" applyFill="0" applyProtection="0">
      <alignment horizontal="right" vertical="center"/>
    </xf>
    <xf numFmtId="4" fontId="87" fillId="0" borderId="157" applyFill="0" applyProtection="0">
      <alignment horizontal="right" vertical="center"/>
    </xf>
    <xf numFmtId="4" fontId="87" fillId="0" borderId="157" applyFill="0" applyProtection="0">
      <alignment horizontal="right" vertical="center"/>
    </xf>
    <xf numFmtId="4" fontId="87" fillId="0" borderId="157" applyFill="0" applyProtection="0">
      <alignment horizontal="right" vertical="center"/>
    </xf>
    <xf numFmtId="4" fontId="87" fillId="0" borderId="157" applyFill="0" applyProtection="0">
      <alignment horizontal="right" vertical="center"/>
    </xf>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79" fillId="0" borderId="0" applyFont="0" applyFill="0" applyBorder="0" applyAlignment="0" applyProtection="0"/>
    <xf numFmtId="43" fontId="79" fillId="0" borderId="0" applyFont="0" applyFill="0" applyBorder="0" applyAlignment="0" applyProtection="0"/>
    <xf numFmtId="0" fontId="79" fillId="0" borderId="157" applyNumberFormat="0" applyFont="0" applyFill="0" applyAlignment="0" applyProtection="0"/>
    <xf numFmtId="0" fontId="79" fillId="0" borderId="157" applyNumberFormat="0" applyFont="0" applyFill="0" applyAlignment="0" applyProtection="0"/>
    <xf numFmtId="0" fontId="79" fillId="0" borderId="157" applyNumberFormat="0" applyFont="0" applyFill="0" applyAlignment="0" applyProtection="0"/>
    <xf numFmtId="0" fontId="79" fillId="0" borderId="157" applyNumberFormat="0" applyFont="0" applyFill="0" applyAlignment="0" applyProtection="0"/>
    <xf numFmtId="0" fontId="79" fillId="0" borderId="157" applyNumberFormat="0" applyFont="0" applyFill="0" applyAlignment="0" applyProtection="0"/>
    <xf numFmtId="0" fontId="79" fillId="0" borderId="157" applyNumberFormat="0" applyFont="0" applyFill="0" applyAlignment="0" applyProtection="0"/>
    <xf numFmtId="0" fontId="79" fillId="0" borderId="157" applyNumberFormat="0" applyFont="0" applyFill="0" applyAlignment="0" applyProtection="0"/>
    <xf numFmtId="0" fontId="79" fillId="0" borderId="157" applyNumberFormat="0" applyFont="0" applyFill="0" applyAlignment="0" applyProtection="0"/>
    <xf numFmtId="0" fontId="79" fillId="0" borderId="157" applyNumberFormat="0" applyFont="0" applyFill="0" applyAlignment="0" applyProtection="0"/>
    <xf numFmtId="0" fontId="79" fillId="0" borderId="157" applyNumberFormat="0" applyFont="0" applyFill="0" applyAlignment="0" applyProtection="0"/>
    <xf numFmtId="0" fontId="79" fillId="0" borderId="157" applyNumberFormat="0" applyFont="0" applyFill="0" applyAlignment="0" applyProtection="0"/>
    <xf numFmtId="0" fontId="79" fillId="0" borderId="157" applyNumberFormat="0" applyFont="0" applyFill="0" applyAlignment="0" applyProtection="0"/>
    <xf numFmtId="0" fontId="79" fillId="0" borderId="157" applyNumberFormat="0" applyFont="0" applyFill="0" applyAlignment="0" applyProtection="0"/>
    <xf numFmtId="0" fontId="79" fillId="0" borderId="157" applyNumberFormat="0" applyFont="0" applyFill="0" applyAlignment="0" applyProtection="0"/>
    <xf numFmtId="0" fontId="79" fillId="0" borderId="157" applyNumberFormat="0" applyFont="0" applyFill="0" applyAlignment="0" applyProtection="0"/>
    <xf numFmtId="0" fontId="79" fillId="0" borderId="157" applyNumberFormat="0" applyFont="0" applyFill="0" applyAlignment="0" applyProtection="0"/>
    <xf numFmtId="0" fontId="79" fillId="0" borderId="157" applyNumberFormat="0" applyFont="0" applyFill="0" applyAlignment="0" applyProtection="0"/>
    <xf numFmtId="0" fontId="79" fillId="0" borderId="157" applyNumberFormat="0" applyFont="0" applyFill="0" applyAlignment="0" applyProtection="0"/>
    <xf numFmtId="0" fontId="79" fillId="0" borderId="157" applyNumberFormat="0" applyFont="0" applyFill="0" applyAlignment="0" applyProtection="0"/>
    <xf numFmtId="0" fontId="79" fillId="0" borderId="157" applyNumberFormat="0" applyFont="0" applyFill="0" applyAlignment="0" applyProtection="0"/>
    <xf numFmtId="0" fontId="79" fillId="0" borderId="157" applyNumberFormat="0" applyFont="0" applyFill="0" applyAlignment="0" applyProtection="0"/>
    <xf numFmtId="0" fontId="79" fillId="0" borderId="157" applyNumberFormat="0" applyFont="0" applyFill="0" applyAlignment="0" applyProtection="0"/>
    <xf numFmtId="0" fontId="79" fillId="0" borderId="157" applyNumberFormat="0" applyFont="0" applyFill="0" applyAlignment="0" applyProtection="0"/>
    <xf numFmtId="0" fontId="79" fillId="0" borderId="157" applyNumberFormat="0" applyFont="0" applyFill="0" applyAlignment="0" applyProtection="0"/>
    <xf numFmtId="0" fontId="87" fillId="0" borderId="157" applyNumberFormat="0" applyFill="0" applyProtection="0">
      <alignment horizontal="left" vertical="center"/>
    </xf>
    <xf numFmtId="0" fontId="87" fillId="0" borderId="157" applyNumberFormat="0" applyFill="0" applyProtection="0">
      <alignment horizontal="left" vertical="center"/>
    </xf>
    <xf numFmtId="0" fontId="87" fillId="0" borderId="157" applyNumberFormat="0" applyFill="0" applyProtection="0">
      <alignment horizontal="left" vertical="center"/>
    </xf>
    <xf numFmtId="0" fontId="87" fillId="0" borderId="157" applyNumberFormat="0" applyFill="0" applyProtection="0">
      <alignment horizontal="left" vertical="center"/>
    </xf>
    <xf numFmtId="0" fontId="87" fillId="0" borderId="157" applyNumberFormat="0" applyFill="0" applyProtection="0">
      <alignment horizontal="left" vertical="center"/>
    </xf>
    <xf numFmtId="0" fontId="87" fillId="0" borderId="157" applyNumberFormat="0" applyFill="0" applyProtection="0">
      <alignment horizontal="left" vertical="center"/>
    </xf>
    <xf numFmtId="0" fontId="87" fillId="0" borderId="157" applyNumberFormat="0" applyFill="0" applyProtection="0">
      <alignment horizontal="left" vertical="center"/>
    </xf>
    <xf numFmtId="0" fontId="87" fillId="0" borderId="157" applyNumberFormat="0" applyFill="0" applyProtection="0">
      <alignment horizontal="left" vertical="center"/>
    </xf>
    <xf numFmtId="0" fontId="1" fillId="0" borderId="0"/>
    <xf numFmtId="0" fontId="1" fillId="0" borderId="0"/>
    <xf numFmtId="3" fontId="87" fillId="0" borderId="49" applyFill="0" applyProtection="0">
      <alignment horizontal="right" vertical="center"/>
    </xf>
    <xf numFmtId="3" fontId="87" fillId="0" borderId="49" applyFill="0" applyProtection="0">
      <alignment horizontal="right" vertical="center"/>
    </xf>
    <xf numFmtId="3" fontId="87" fillId="0" borderId="49" applyFill="0" applyProtection="0">
      <alignment horizontal="right" vertical="center"/>
    </xf>
    <xf numFmtId="3" fontId="87" fillId="0" borderId="49" applyFill="0" applyProtection="0">
      <alignment horizontal="right" vertical="center"/>
    </xf>
    <xf numFmtId="3" fontId="87" fillId="0" borderId="49" applyFill="0" applyProtection="0">
      <alignment horizontal="right" vertical="center"/>
    </xf>
    <xf numFmtId="3" fontId="87" fillId="0" borderId="49" applyFill="0" applyProtection="0">
      <alignment horizontal="right" vertical="center"/>
    </xf>
    <xf numFmtId="3" fontId="87" fillId="0" borderId="49" applyFill="0" applyProtection="0">
      <alignment horizontal="right" vertical="center"/>
    </xf>
    <xf numFmtId="3" fontId="87" fillId="0" borderId="49" applyFill="0" applyProtection="0">
      <alignment horizontal="right" vertical="center"/>
    </xf>
    <xf numFmtId="206" fontId="61" fillId="0" borderId="0" applyFont="0" applyFill="0" applyBorder="0" applyAlignment="0" applyProtection="0"/>
    <xf numFmtId="9" fontId="1" fillId="0" borderId="0" applyFont="0" applyFill="0" applyBorder="0" applyAlignment="0" applyProtection="0"/>
    <xf numFmtId="207" fontId="61"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3" fontId="87" fillId="0" borderId="157" applyFill="0" applyProtection="0">
      <alignment horizontal="right" vertical="center"/>
    </xf>
    <xf numFmtId="3" fontId="87" fillId="0" borderId="157" applyFill="0" applyProtection="0">
      <alignment horizontal="right" vertical="center"/>
    </xf>
    <xf numFmtId="3" fontId="87" fillId="0" borderId="157" applyFill="0" applyProtection="0">
      <alignment horizontal="right" vertical="center"/>
    </xf>
    <xf numFmtId="3" fontId="87" fillId="0" borderId="157" applyFill="0" applyProtection="0">
      <alignment horizontal="right" vertical="center"/>
    </xf>
    <xf numFmtId="3" fontId="87" fillId="0" borderId="157" applyFill="0" applyProtection="0">
      <alignment horizontal="right" vertical="center"/>
    </xf>
    <xf numFmtId="3" fontId="87" fillId="0" borderId="157" applyFill="0" applyProtection="0">
      <alignment horizontal="right" vertical="center"/>
    </xf>
    <xf numFmtId="3" fontId="87" fillId="0" borderId="157" applyFill="0" applyProtection="0">
      <alignment horizontal="right" vertical="center"/>
    </xf>
    <xf numFmtId="3" fontId="87" fillId="0" borderId="157" applyFill="0" applyProtection="0">
      <alignment horizontal="right" vertical="center"/>
    </xf>
  </cellStyleXfs>
  <cellXfs count="1310">
    <xf numFmtId="0" fontId="0" fillId="0" borderId="0" xfId="0"/>
    <xf numFmtId="0" fontId="0" fillId="9" borderId="0" xfId="0" applyFill="1"/>
    <xf numFmtId="0" fontId="0" fillId="9" borderId="0" xfId="0" applyFill="1" applyAlignment="1">
      <alignment horizontal="center"/>
    </xf>
    <xf numFmtId="0" fontId="20" fillId="0" borderId="0" xfId="0" applyFont="1"/>
    <xf numFmtId="0" fontId="21" fillId="0" borderId="0" xfId="0" applyFont="1"/>
    <xf numFmtId="0" fontId="22" fillId="0" borderId="2" xfId="0" applyFont="1" applyBorder="1" applyAlignment="1">
      <alignment horizontal="left" vertical="center" wrapText="1"/>
    </xf>
    <xf numFmtId="0" fontId="22" fillId="0" borderId="0" xfId="0" applyFont="1" applyAlignment="1">
      <alignment horizontal="left" vertical="center" wrapText="1"/>
    </xf>
    <xf numFmtId="0" fontId="22" fillId="0" borderId="3" xfId="0" applyFont="1" applyBorder="1" applyAlignment="1">
      <alignment horizontal="left" vertical="center" wrapText="1"/>
    </xf>
    <xf numFmtId="0" fontId="22" fillId="0" borderId="3" xfId="0" applyFont="1" applyBorder="1" applyAlignment="1">
      <alignment horizontal="center" vertical="center" wrapText="1"/>
    </xf>
    <xf numFmtId="0" fontId="23" fillId="0" borderId="0" xfId="0" applyFont="1"/>
    <xf numFmtId="0" fontId="23" fillId="14" borderId="8" xfId="0" applyFont="1" applyFill="1" applyBorder="1" applyAlignment="1">
      <alignment horizontal="center" vertical="center" wrapText="1"/>
    </xf>
    <xf numFmtId="0" fontId="23" fillId="12" borderId="8" xfId="0" applyFont="1" applyFill="1" applyBorder="1" applyAlignment="1">
      <alignment horizontal="center" vertical="center" wrapText="1"/>
    </xf>
    <xf numFmtId="0" fontId="23" fillId="12" borderId="9" xfId="0" applyFont="1" applyFill="1" applyBorder="1" applyAlignment="1">
      <alignment horizontal="center" vertical="center" wrapText="1"/>
    </xf>
    <xf numFmtId="0" fontId="24" fillId="15" borderId="10" xfId="0" applyFont="1" applyFill="1" applyBorder="1" applyAlignment="1">
      <alignment horizontal="center" vertical="center" wrapText="1"/>
    </xf>
    <xf numFmtId="0" fontId="24" fillId="16" borderId="11" xfId="0" applyFont="1" applyFill="1" applyBorder="1" applyAlignment="1">
      <alignment horizontal="center" vertical="center" wrapText="1"/>
    </xf>
    <xf numFmtId="0" fontId="24" fillId="12" borderId="12" xfId="0" applyFont="1" applyFill="1" applyBorder="1" applyAlignment="1">
      <alignment horizontal="center" vertical="center" wrapText="1"/>
    </xf>
    <xf numFmtId="0" fontId="24" fillId="16" borderId="9" xfId="0" applyFont="1" applyFill="1" applyBorder="1" applyAlignment="1">
      <alignment horizontal="center" vertical="center" wrapText="1"/>
    </xf>
    <xf numFmtId="0" fontId="24" fillId="12" borderId="9" xfId="0" applyFont="1" applyFill="1" applyBorder="1" applyAlignment="1">
      <alignment horizontal="center" vertical="center" wrapText="1"/>
    </xf>
    <xf numFmtId="0" fontId="0" fillId="0" borderId="1" xfId="0" applyBorder="1" applyAlignment="1">
      <alignment horizontal="center" vertical="center"/>
    </xf>
    <xf numFmtId="0" fontId="23" fillId="0" borderId="0" xfId="0" applyFont="1" applyAlignment="1">
      <alignment horizontal="center" vertical="center" wrapText="1"/>
    </xf>
    <xf numFmtId="0" fontId="23" fillId="0" borderId="0" xfId="0" applyFont="1" applyAlignment="1">
      <alignment horizontal="center" vertical="center"/>
    </xf>
    <xf numFmtId="0" fontId="25" fillId="0" borderId="0" xfId="0" applyFont="1" applyAlignment="1">
      <alignment horizontal="center" vertical="top" wrapText="1"/>
    </xf>
    <xf numFmtId="0" fontId="23" fillId="0" borderId="0" xfId="0" applyFont="1" applyAlignment="1">
      <alignment vertical="center"/>
    </xf>
    <xf numFmtId="0" fontId="23" fillId="0" borderId="0" xfId="0" applyFont="1" applyAlignment="1">
      <alignment horizontal="left" vertical="top" wrapText="1"/>
    </xf>
    <xf numFmtId="0" fontId="28" fillId="0" borderId="0" xfId="0" applyFont="1" applyAlignment="1">
      <alignment horizontal="center" vertical="center"/>
    </xf>
    <xf numFmtId="164" fontId="23" fillId="0" borderId="0" xfId="185" applyNumberFormat="1" applyFont="1" applyFill="1" applyAlignment="1">
      <alignment horizontal="center" vertical="center"/>
    </xf>
    <xf numFmtId="2" fontId="23" fillId="0" borderId="0" xfId="0" applyNumberFormat="1" applyFont="1" applyAlignment="1">
      <alignment horizontal="center" vertical="center"/>
    </xf>
    <xf numFmtId="165" fontId="25" fillId="0" borderId="0" xfId="0" applyNumberFormat="1" applyFont="1" applyAlignment="1">
      <alignment horizontal="center" vertical="center" wrapText="1"/>
    </xf>
    <xf numFmtId="2" fontId="24" fillId="0" borderId="0" xfId="0" applyNumberFormat="1" applyFont="1" applyAlignment="1">
      <alignment horizontal="center" vertical="center"/>
    </xf>
    <xf numFmtId="0" fontId="25" fillId="0" borderId="0" xfId="0" applyFont="1" applyAlignment="1">
      <alignment horizontal="center" vertical="center"/>
    </xf>
    <xf numFmtId="9" fontId="29" fillId="0" borderId="0" xfId="2857" applyFont="1" applyFill="1" applyAlignment="1">
      <alignment horizontal="center" vertical="center"/>
    </xf>
    <xf numFmtId="10" fontId="29" fillId="0" borderId="0" xfId="2857" applyNumberFormat="1" applyFont="1" applyFill="1" applyAlignment="1">
      <alignment horizontal="center" vertical="center" wrapText="1"/>
    </xf>
    <xf numFmtId="10" fontId="30" fillId="0" borderId="0" xfId="2857" applyNumberFormat="1" applyFont="1" applyFill="1" applyAlignment="1">
      <alignment horizontal="center" vertical="center" wrapText="1"/>
    </xf>
    <xf numFmtId="0" fontId="18" fillId="0" borderId="0" xfId="0" applyFont="1" applyAlignment="1">
      <alignment vertical="top" wrapText="1"/>
    </xf>
    <xf numFmtId="0" fontId="0" fillId="0" borderId="0" xfId="0" applyAlignment="1">
      <alignment horizontal="center" vertical="center" wrapText="1"/>
    </xf>
    <xf numFmtId="0" fontId="0" fillId="0" borderId="0" xfId="0" applyAlignment="1">
      <alignment horizontal="left" vertical="top" wrapText="1"/>
    </xf>
    <xf numFmtId="0" fontId="31" fillId="9" borderId="0" xfId="0" applyFont="1" applyFill="1"/>
    <xf numFmtId="0" fontId="0" fillId="0" borderId="0" xfId="0" applyAlignment="1">
      <alignment horizontal="center"/>
    </xf>
    <xf numFmtId="179" fontId="0" fillId="0" borderId="0" xfId="0" applyNumberFormat="1" applyAlignment="1">
      <alignment horizontal="center"/>
    </xf>
    <xf numFmtId="2" fontId="0" fillId="0" borderId="0" xfId="0" applyNumberFormat="1" applyAlignment="1">
      <alignment horizontal="center"/>
    </xf>
    <xf numFmtId="177" fontId="32" fillId="0" borderId="0" xfId="0" applyNumberFormat="1" applyFont="1"/>
    <xf numFmtId="177" fontId="0" fillId="0" borderId="0" xfId="0" applyNumberFormat="1" applyAlignment="1">
      <alignment horizontal="center"/>
    </xf>
    <xf numFmtId="0" fontId="31" fillId="17" borderId="1" xfId="0" applyFont="1" applyFill="1" applyBorder="1" applyAlignment="1">
      <alignment horizontal="center" vertical="center"/>
    </xf>
    <xf numFmtId="0" fontId="0" fillId="0" borderId="0" xfId="0" applyAlignment="1">
      <alignment wrapText="1"/>
    </xf>
    <xf numFmtId="0" fontId="0" fillId="0" borderId="1" xfId="0" applyBorder="1"/>
    <xf numFmtId="0" fontId="17" fillId="9" borderId="0" xfId="0" applyFont="1" applyFill="1"/>
    <xf numFmtId="0" fontId="33" fillId="9" borderId="0" xfId="0" applyFont="1" applyFill="1"/>
    <xf numFmtId="0" fontId="23" fillId="9" borderId="0" xfId="0" applyFont="1" applyFill="1" applyAlignment="1">
      <alignment horizontal="center"/>
    </xf>
    <xf numFmtId="164" fontId="0" fillId="9" borderId="0" xfId="0" applyNumberFormat="1" applyFill="1" applyAlignment="1">
      <alignment horizontal="center"/>
    </xf>
    <xf numFmtId="0" fontId="34" fillId="0" borderId="0" xfId="0" applyFont="1" applyAlignment="1">
      <alignment horizontal="center" vertical="center"/>
    </xf>
    <xf numFmtId="0" fontId="0" fillId="0" borderId="0" xfId="0" applyAlignment="1">
      <alignment horizontal="center" vertical="center"/>
    </xf>
    <xf numFmtId="166" fontId="0" fillId="0" borderId="0" xfId="0" applyNumberFormat="1" applyAlignment="1">
      <alignment horizontal="center" vertical="center"/>
    </xf>
    <xf numFmtId="4" fontId="0" fillId="0" borderId="0" xfId="0" applyNumberFormat="1" applyAlignment="1">
      <alignment horizontal="center" vertical="center"/>
    </xf>
    <xf numFmtId="169" fontId="0" fillId="0" borderId="0" xfId="0" applyNumberFormat="1" applyAlignment="1">
      <alignment horizontal="center" vertical="center"/>
    </xf>
    <xf numFmtId="169" fontId="31" fillId="0" borderId="0" xfId="0" applyNumberFormat="1" applyFont="1" applyAlignment="1">
      <alignment horizontal="center" vertical="center"/>
    </xf>
    <xf numFmtId="166" fontId="31" fillId="0" borderId="0" xfId="0" applyNumberFormat="1" applyFont="1" applyAlignment="1">
      <alignment horizontal="center" vertical="center"/>
    </xf>
    <xf numFmtId="166" fontId="0" fillId="0" borderId="0" xfId="0" applyNumberFormat="1" applyAlignment="1">
      <alignment horizontal="center"/>
    </xf>
    <xf numFmtId="0" fontId="17" fillId="0" borderId="0" xfId="0" applyFont="1"/>
    <xf numFmtId="0" fontId="33" fillId="0" borderId="0" xfId="0" applyFont="1"/>
    <xf numFmtId="0" fontId="23" fillId="0" borderId="0" xfId="0" applyFont="1" applyAlignment="1">
      <alignment horizontal="center"/>
    </xf>
    <xf numFmtId="168" fontId="23" fillId="0" borderId="0" xfId="229" applyFont="1" applyFill="1" applyAlignment="1">
      <alignment horizontal="center"/>
    </xf>
    <xf numFmtId="0" fontId="31" fillId="0" borderId="0" xfId="0" applyFont="1"/>
    <xf numFmtId="167" fontId="0" fillId="0" borderId="0" xfId="0" applyNumberFormat="1"/>
    <xf numFmtId="3" fontId="38" fillId="0" borderId="0" xfId="0" applyNumberFormat="1" applyFont="1"/>
    <xf numFmtId="166" fontId="23" fillId="0" borderId="0" xfId="0" applyNumberFormat="1" applyFont="1" applyAlignment="1">
      <alignment horizontal="center"/>
    </xf>
    <xf numFmtId="166" fontId="27" fillId="0" borderId="0" xfId="228" applyNumberFormat="1" applyFont="1" applyFill="1" applyAlignment="1">
      <alignment horizontal="center" vertical="center"/>
    </xf>
    <xf numFmtId="172" fontId="23" fillId="0" borderId="0" xfId="185" applyFont="1" applyFill="1" applyAlignment="1">
      <alignment horizontal="center"/>
    </xf>
    <xf numFmtId="3" fontId="23" fillId="0" borderId="0" xfId="0" applyNumberFormat="1" applyFont="1" applyAlignment="1">
      <alignment horizontal="center"/>
    </xf>
    <xf numFmtId="166" fontId="27" fillId="0" borderId="0" xfId="0" applyNumberFormat="1" applyFont="1" applyAlignment="1">
      <alignment horizontal="center" vertical="center"/>
    </xf>
    <xf numFmtId="169" fontId="23" fillId="0" borderId="0" xfId="0" applyNumberFormat="1" applyFont="1" applyAlignment="1">
      <alignment horizontal="center"/>
    </xf>
    <xf numFmtId="176" fontId="23" fillId="0" borderId="0" xfId="0" applyNumberFormat="1" applyFont="1" applyAlignment="1">
      <alignment horizontal="center"/>
    </xf>
    <xf numFmtId="177" fontId="23" fillId="0" borderId="0" xfId="0" applyNumberFormat="1" applyFont="1" applyAlignment="1">
      <alignment horizontal="center"/>
    </xf>
    <xf numFmtId="0" fontId="17" fillId="0" borderId="0" xfId="2823" applyAlignment="1">
      <alignment vertical="center"/>
    </xf>
    <xf numFmtId="0" fontId="17" fillId="9" borderId="0" xfId="2823" applyFill="1" applyAlignment="1">
      <alignment vertical="center"/>
    </xf>
    <xf numFmtId="0" fontId="40" fillId="12" borderId="24" xfId="2823" applyFont="1" applyFill="1" applyBorder="1" applyAlignment="1">
      <alignment horizontal="center" vertical="center" textRotation="90" wrapText="1"/>
    </xf>
    <xf numFmtId="10" fontId="17" fillId="12" borderId="24" xfId="2823" applyNumberFormat="1" applyFill="1" applyBorder="1" applyAlignment="1">
      <alignment horizontal="center" vertical="center" wrapText="1"/>
    </xf>
    <xf numFmtId="0" fontId="41" fillId="12" borderId="24" xfId="2823" applyFont="1" applyFill="1" applyBorder="1" applyAlignment="1">
      <alignment horizontal="center" vertical="center" wrapText="1"/>
    </xf>
    <xf numFmtId="0" fontId="0" fillId="0" borderId="15" xfId="0" applyBorder="1"/>
    <xf numFmtId="174" fontId="33" fillId="12" borderId="15" xfId="0" applyNumberFormat="1" applyFont="1" applyFill="1" applyBorder="1" applyAlignment="1">
      <alignment vertical="center"/>
    </xf>
    <xf numFmtId="10" fontId="42" fillId="12" borderId="15" xfId="0" applyNumberFormat="1" applyFont="1" applyFill="1" applyBorder="1" applyAlignment="1">
      <alignment vertical="center"/>
    </xf>
    <xf numFmtId="10" fontId="17" fillId="9" borderId="0" xfId="2823" applyNumberFormat="1" applyFill="1" applyAlignment="1">
      <alignment vertical="center"/>
    </xf>
    <xf numFmtId="174" fontId="33" fillId="13" borderId="1" xfId="0" applyNumberFormat="1" applyFont="1" applyFill="1" applyBorder="1" applyAlignment="1">
      <alignment vertical="center"/>
    </xf>
    <xf numFmtId="10" fontId="42" fillId="13" borderId="1" xfId="0" applyNumberFormat="1" applyFont="1" applyFill="1" applyBorder="1" applyAlignment="1">
      <alignment vertical="center"/>
    </xf>
    <xf numFmtId="10" fontId="42" fillId="12" borderId="1" xfId="0" applyNumberFormat="1" applyFont="1" applyFill="1" applyBorder="1" applyAlignment="1">
      <alignment vertical="center"/>
    </xf>
    <xf numFmtId="10" fontId="17" fillId="0" borderId="0" xfId="2823" applyNumberFormat="1" applyAlignment="1">
      <alignment vertical="center"/>
    </xf>
    <xf numFmtId="10" fontId="41" fillId="12" borderId="27" xfId="2857" applyNumberFormat="1" applyFont="1" applyFill="1" applyBorder="1" applyAlignment="1">
      <alignment horizontal="center" vertical="center" wrapText="1"/>
    </xf>
    <xf numFmtId="0" fontId="41" fillId="12" borderId="28" xfId="2823" applyFont="1" applyFill="1" applyBorder="1" applyAlignment="1">
      <alignment horizontal="center" vertical="top" wrapText="1"/>
    </xf>
    <xf numFmtId="0" fontId="33" fillId="0" borderId="0" xfId="2823" applyFont="1" applyAlignment="1">
      <alignment vertical="center"/>
    </xf>
    <xf numFmtId="0" fontId="17" fillId="9" borderId="0" xfId="2823" applyFill="1" applyAlignment="1">
      <alignment horizontal="left" vertical="center"/>
    </xf>
    <xf numFmtId="10" fontId="19" fillId="9" borderId="0" xfId="2823" applyNumberFormat="1" applyFont="1" applyFill="1" applyAlignment="1">
      <alignment vertical="center"/>
    </xf>
    <xf numFmtId="0" fontId="17" fillId="9" borderId="0" xfId="2823" applyFill="1" applyAlignment="1">
      <alignment vertical="top"/>
    </xf>
    <xf numFmtId="0" fontId="17" fillId="0" borderId="0" xfId="2823" applyAlignment="1">
      <alignment horizontal="left" vertical="center"/>
    </xf>
    <xf numFmtId="0" fontId="0" fillId="0" borderId="26" xfId="0" applyBorder="1"/>
    <xf numFmtId="0" fontId="0" fillId="0" borderId="1" xfId="0" applyBorder="1" applyAlignment="1">
      <alignment horizontal="center"/>
    </xf>
    <xf numFmtId="0" fontId="0" fillId="0" borderId="37" xfId="0" applyBorder="1"/>
    <xf numFmtId="0" fontId="41" fillId="13" borderId="18" xfId="0" applyFont="1" applyFill="1" applyBorder="1" applyAlignment="1">
      <alignment horizontal="center" vertical="center"/>
    </xf>
    <xf numFmtId="0" fontId="41" fillId="12" borderId="1" xfId="2844" applyFont="1" applyFill="1" applyBorder="1" applyAlignment="1">
      <alignment horizontal="center" vertical="center" wrapText="1"/>
    </xf>
    <xf numFmtId="0" fontId="41" fillId="12" borderId="37" xfId="2844" applyFont="1" applyFill="1" applyBorder="1" applyAlignment="1">
      <alignment horizontal="center" vertical="center" wrapText="1"/>
    </xf>
    <xf numFmtId="0" fontId="19" fillId="0" borderId="18" xfId="0" applyFont="1" applyBorder="1" applyAlignment="1">
      <alignment vertical="center"/>
    </xf>
    <xf numFmtId="0" fontId="0" fillId="0" borderId="24" xfId="0" applyBorder="1" applyAlignment="1">
      <alignment horizontal="center" vertical="center"/>
    </xf>
    <xf numFmtId="0" fontId="0" fillId="0" borderId="18" xfId="0" applyBorder="1"/>
    <xf numFmtId="0" fontId="0" fillId="0" borderId="23" xfId="0" applyBorder="1"/>
    <xf numFmtId="0" fontId="0" fillId="0" borderId="24" xfId="0" applyBorder="1"/>
    <xf numFmtId="0" fontId="41" fillId="12" borderId="1" xfId="2844" applyFont="1" applyFill="1" applyBorder="1" applyAlignment="1">
      <alignment horizontal="center" vertical="top" wrapText="1"/>
    </xf>
    <xf numFmtId="0" fontId="0" fillId="0" borderId="1" xfId="0" applyBorder="1" applyAlignment="1">
      <alignment vertical="center"/>
    </xf>
    <xf numFmtId="0" fontId="0" fillId="0" borderId="22" xfId="0" applyBorder="1" applyAlignment="1">
      <alignment horizontal="center" vertical="center"/>
    </xf>
    <xf numFmtId="0" fontId="0" fillId="0" borderId="34" xfId="0" applyBorder="1"/>
    <xf numFmtId="0" fontId="41" fillId="12" borderId="24" xfId="2844" applyFont="1" applyFill="1" applyBorder="1" applyAlignment="1">
      <alignment horizontal="center" vertical="center" wrapText="1"/>
    </xf>
    <xf numFmtId="0" fontId="41" fillId="12" borderId="34" xfId="2844" applyFont="1" applyFill="1" applyBorder="1" applyAlignment="1">
      <alignment horizontal="center" vertical="center" wrapText="1"/>
    </xf>
    <xf numFmtId="0" fontId="0" fillId="0" borderId="35" xfId="0" applyBorder="1"/>
    <xf numFmtId="0" fontId="0" fillId="0" borderId="39" xfId="0" applyBorder="1"/>
    <xf numFmtId="0" fontId="0" fillId="0" borderId="2" xfId="0" applyBorder="1"/>
    <xf numFmtId="0" fontId="0" fillId="0" borderId="36" xfId="0" applyBorder="1"/>
    <xf numFmtId="0" fontId="36" fillId="12" borderId="1" xfId="0" applyFont="1" applyFill="1" applyBorder="1" applyAlignment="1">
      <alignment horizontal="center" vertical="center" wrapText="1"/>
    </xf>
    <xf numFmtId="0" fontId="19" fillId="0" borderId="18" xfId="0" applyFont="1" applyBorder="1" applyAlignment="1">
      <alignment horizontal="left" vertical="center"/>
    </xf>
    <xf numFmtId="0" fontId="41" fillId="13" borderId="21" xfId="0" applyFont="1" applyFill="1" applyBorder="1" applyAlignment="1">
      <alignment horizontal="center" vertical="center"/>
    </xf>
    <xf numFmtId="0" fontId="41" fillId="12" borderId="22" xfId="2844" applyFont="1" applyFill="1" applyBorder="1" applyAlignment="1">
      <alignment horizontal="center" vertical="center" wrapText="1"/>
    </xf>
    <xf numFmtId="0" fontId="41" fillId="12" borderId="38" xfId="2844" applyFont="1" applyFill="1" applyBorder="1" applyAlignment="1">
      <alignment horizontal="center" vertical="center" wrapText="1"/>
    </xf>
    <xf numFmtId="0" fontId="0" fillId="0" borderId="15" xfId="0" applyBorder="1" applyAlignment="1">
      <alignment horizontal="left"/>
    </xf>
    <xf numFmtId="179" fontId="0" fillId="0" borderId="15" xfId="0" applyNumberFormat="1" applyBorder="1"/>
    <xf numFmtId="0" fontId="0" fillId="0" borderId="1" xfId="0" applyBorder="1" applyAlignment="1">
      <alignment horizontal="left"/>
    </xf>
    <xf numFmtId="179" fontId="0" fillId="0" borderId="1" xfId="0" applyNumberFormat="1" applyBorder="1"/>
    <xf numFmtId="0" fontId="0" fillId="0" borderId="24" xfId="0" applyBorder="1" applyAlignment="1">
      <alignment horizontal="left"/>
    </xf>
    <xf numFmtId="179" fontId="0" fillId="0" borderId="24" xfId="0" applyNumberFormat="1" applyBorder="1"/>
    <xf numFmtId="0" fontId="0" fillId="0" borderId="22" xfId="0" applyBorder="1" applyAlignment="1">
      <alignment horizontal="left"/>
    </xf>
    <xf numFmtId="179" fontId="0" fillId="0" borderId="22" xfId="0" applyNumberFormat="1" applyBorder="1"/>
    <xf numFmtId="179" fontId="0" fillId="0" borderId="16" xfId="0" applyNumberFormat="1" applyBorder="1"/>
    <xf numFmtId="179" fontId="11" fillId="0" borderId="40" xfId="186" applyFill="1" applyBorder="1"/>
    <xf numFmtId="179" fontId="0" fillId="0" borderId="19" xfId="0" applyNumberFormat="1" applyBorder="1"/>
    <xf numFmtId="179" fontId="11" fillId="0" borderId="30" xfId="186" applyFill="1" applyBorder="1"/>
    <xf numFmtId="179" fontId="0" fillId="0" borderId="25" xfId="0" applyNumberFormat="1" applyBorder="1"/>
    <xf numFmtId="179" fontId="11" fillId="0" borderId="32" xfId="186" applyFill="1" applyBorder="1"/>
    <xf numFmtId="0" fontId="0" fillId="0" borderId="41" xfId="0" applyBorder="1"/>
    <xf numFmtId="169" fontId="0" fillId="0" borderId="15" xfId="0" applyNumberFormat="1" applyBorder="1"/>
    <xf numFmtId="0" fontId="0" fillId="0" borderId="31" xfId="0" applyBorder="1"/>
    <xf numFmtId="169" fontId="0" fillId="0" borderId="1" xfId="0" applyNumberFormat="1" applyBorder="1"/>
    <xf numFmtId="0" fontId="0" fillId="0" borderId="42" xfId="0" applyBorder="1"/>
    <xf numFmtId="169" fontId="0" fillId="0" borderId="24" xfId="0" applyNumberFormat="1" applyBorder="1"/>
    <xf numFmtId="0" fontId="41" fillId="12" borderId="19" xfId="2844" applyFont="1" applyFill="1" applyBorder="1" applyAlignment="1">
      <alignment horizontal="center" vertical="center" wrapText="1"/>
    </xf>
    <xf numFmtId="0" fontId="41" fillId="12" borderId="14" xfId="2844" applyFont="1" applyFill="1" applyBorder="1" applyAlignment="1">
      <alignment horizontal="center" vertical="center" wrapText="1"/>
    </xf>
    <xf numFmtId="0" fontId="41" fillId="12" borderId="15" xfId="2844" applyFont="1" applyFill="1" applyBorder="1" applyAlignment="1">
      <alignment horizontal="center" vertical="center" wrapText="1"/>
    </xf>
    <xf numFmtId="0" fontId="41" fillId="12" borderId="15" xfId="2844" applyFont="1" applyFill="1" applyBorder="1" applyAlignment="1">
      <alignment horizontal="center" vertical="top" wrapText="1"/>
    </xf>
    <xf numFmtId="0" fontId="41" fillId="12" borderId="43" xfId="2844" applyFont="1" applyFill="1" applyBorder="1" applyAlignment="1">
      <alignment horizontal="center" vertical="center" wrapText="1"/>
    </xf>
    <xf numFmtId="10" fontId="0" fillId="0" borderId="0" xfId="0" applyNumberFormat="1"/>
    <xf numFmtId="0" fontId="19" fillId="0" borderId="18" xfId="0" applyFont="1" applyBorder="1"/>
    <xf numFmtId="0" fontId="0" fillId="0" borderId="2" xfId="0" applyBorder="1" applyAlignment="1">
      <alignment horizontal="center" vertical="center" wrapText="1"/>
    </xf>
    <xf numFmtId="9" fontId="11" fillId="0" borderId="1" xfId="2858" applyFont="1" applyFill="1" applyBorder="1" applyAlignment="1">
      <alignment vertical="center"/>
    </xf>
    <xf numFmtId="0" fontId="0" fillId="0" borderId="37" xfId="0" applyBorder="1" applyAlignment="1">
      <alignment vertical="center"/>
    </xf>
    <xf numFmtId="0" fontId="0" fillId="0" borderId="0" xfId="0" applyAlignment="1">
      <alignment vertical="center"/>
    </xf>
    <xf numFmtId="10" fontId="11" fillId="0" borderId="1" xfId="2858" applyNumberFormat="1" applyFont="1" applyFill="1" applyBorder="1"/>
    <xf numFmtId="0" fontId="19" fillId="18" borderId="23" xfId="0" applyFont="1" applyFill="1" applyBorder="1"/>
    <xf numFmtId="0" fontId="0" fillId="18" borderId="24" xfId="0" applyFill="1" applyBorder="1" applyAlignment="1">
      <alignment horizontal="center" vertical="center"/>
    </xf>
    <xf numFmtId="0" fontId="0" fillId="18" borderId="24" xfId="0" applyFill="1" applyBorder="1"/>
    <xf numFmtId="10" fontId="11" fillId="18" borderId="1" xfId="2858" applyNumberFormat="1" applyFont="1" applyFill="1" applyBorder="1" applyAlignment="1">
      <alignment vertical="center"/>
    </xf>
    <xf numFmtId="0" fontId="0" fillId="18" borderId="24" xfId="0" applyFill="1" applyBorder="1" applyAlignment="1">
      <alignment horizontal="center"/>
    </xf>
    <xf numFmtId="0" fontId="0" fillId="18" borderId="34" xfId="0" applyFill="1" applyBorder="1"/>
    <xf numFmtId="0" fontId="19" fillId="0" borderId="0" xfId="0" applyFont="1"/>
    <xf numFmtId="0" fontId="41" fillId="13" borderId="14" xfId="0" applyFont="1" applyFill="1" applyBorder="1" applyAlignment="1">
      <alignment horizontal="center" vertical="center"/>
    </xf>
    <xf numFmtId="0" fontId="41" fillId="12" borderId="16" xfId="2844" applyFont="1" applyFill="1" applyBorder="1" applyAlignment="1">
      <alignment horizontal="center" vertical="center" wrapText="1"/>
    </xf>
    <xf numFmtId="0" fontId="0" fillId="0" borderId="2" xfId="0" applyBorder="1" applyAlignment="1">
      <alignment horizontal="center" vertical="center"/>
    </xf>
    <xf numFmtId="9" fontId="11" fillId="0" borderId="1" xfId="2858" applyFont="1" applyFill="1" applyBorder="1"/>
    <xf numFmtId="9" fontId="11" fillId="18" borderId="24" xfId="2858" applyFont="1" applyFill="1" applyBorder="1"/>
    <xf numFmtId="174" fontId="11" fillId="0" borderId="1" xfId="2858" applyNumberFormat="1" applyFont="1" applyFill="1" applyBorder="1"/>
    <xf numFmtId="2" fontId="0" fillId="0" borderId="1" xfId="0" applyNumberFormat="1" applyBorder="1"/>
    <xf numFmtId="9" fontId="11" fillId="0" borderId="0" xfId="2858" applyFont="1" applyFill="1"/>
    <xf numFmtId="0" fontId="19" fillId="18" borderId="18" xfId="0" applyFont="1" applyFill="1" applyBorder="1"/>
    <xf numFmtId="0" fontId="0" fillId="18" borderId="1" xfId="0" applyFill="1" applyBorder="1" applyAlignment="1">
      <alignment horizontal="center" vertical="center"/>
    </xf>
    <xf numFmtId="0" fontId="0" fillId="18" borderId="1" xfId="0" applyFill="1" applyBorder="1"/>
    <xf numFmtId="9" fontId="11" fillId="18" borderId="1" xfId="2857" applyFill="1" applyBorder="1"/>
    <xf numFmtId="0" fontId="0" fillId="18" borderId="1" xfId="0" applyFill="1" applyBorder="1" applyAlignment="1">
      <alignment horizontal="center"/>
    </xf>
    <xf numFmtId="0" fontId="0" fillId="18" borderId="37" xfId="0" applyFill="1" applyBorder="1"/>
    <xf numFmtId="9" fontId="11" fillId="0" borderId="1" xfId="2857" applyBorder="1"/>
    <xf numFmtId="0" fontId="19" fillId="0" borderId="23" xfId="0" applyFont="1" applyBorder="1"/>
    <xf numFmtId="9" fontId="11" fillId="0" borderId="24" xfId="2857" applyBorder="1"/>
    <xf numFmtId="0" fontId="0" fillId="0" borderId="24" xfId="0" applyBorder="1" applyAlignment="1">
      <alignment horizontal="center"/>
    </xf>
    <xf numFmtId="10" fontId="11" fillId="18" borderId="1" xfId="2857" applyNumberFormat="1" applyFill="1" applyBorder="1"/>
    <xf numFmtId="0" fontId="0" fillId="18" borderId="22" xfId="0" applyFill="1" applyBorder="1" applyAlignment="1">
      <alignment horizontal="center" vertical="center"/>
    </xf>
    <xf numFmtId="2" fontId="0" fillId="18" borderId="1" xfId="0" applyNumberFormat="1" applyFill="1" applyBorder="1" applyAlignment="1">
      <alignment horizontal="center"/>
    </xf>
    <xf numFmtId="0" fontId="0" fillId="18" borderId="18" xfId="0" applyFill="1" applyBorder="1"/>
    <xf numFmtId="0" fontId="0" fillId="18" borderId="2" xfId="0" applyFill="1" applyBorder="1" applyAlignment="1">
      <alignment horizontal="center" vertical="center" wrapText="1"/>
    </xf>
    <xf numFmtId="0" fontId="0" fillId="18" borderId="0" xfId="0" applyFill="1"/>
    <xf numFmtId="0" fontId="0" fillId="18" borderId="0" xfId="0" applyFill="1" applyAlignment="1">
      <alignment vertical="center"/>
    </xf>
    <xf numFmtId="0" fontId="0" fillId="18" borderId="1" xfId="0" applyFill="1" applyBorder="1" applyAlignment="1">
      <alignment horizontal="right"/>
    </xf>
    <xf numFmtId="0" fontId="0" fillId="18" borderId="0" xfId="0" applyFill="1" applyAlignment="1">
      <alignment horizontal="left"/>
    </xf>
    <xf numFmtId="0" fontId="0" fillId="18" borderId="23" xfId="0" applyFill="1" applyBorder="1"/>
    <xf numFmtId="0" fontId="0" fillId="18" borderId="0" xfId="0" applyFill="1" applyAlignment="1">
      <alignment horizontal="center" vertical="center"/>
    </xf>
    <xf numFmtId="0" fontId="19" fillId="0" borderId="35" xfId="0" applyFont="1" applyBorder="1"/>
    <xf numFmtId="168" fontId="11" fillId="0" borderId="26" xfId="229" applyBorder="1" applyAlignment="1"/>
    <xf numFmtId="168" fontId="0" fillId="0" borderId="0" xfId="0" applyNumberFormat="1"/>
    <xf numFmtId="168" fontId="11" fillId="0" borderId="1" xfId="229" applyBorder="1"/>
    <xf numFmtId="168" fontId="11" fillId="0" borderId="1" xfId="229" applyFill="1" applyBorder="1" applyAlignment="1">
      <alignment vertical="center"/>
    </xf>
    <xf numFmtId="168" fontId="0" fillId="18" borderId="24" xfId="0" applyNumberFormat="1" applyFill="1" applyBorder="1"/>
    <xf numFmtId="0" fontId="19" fillId="18" borderId="34" xfId="0" applyFont="1" applyFill="1" applyBorder="1"/>
    <xf numFmtId="168" fontId="0" fillId="0" borderId="1" xfId="0" applyNumberFormat="1" applyBorder="1"/>
    <xf numFmtId="168" fontId="11" fillId="0" borderId="1" xfId="229" applyBorder="1" applyAlignment="1"/>
    <xf numFmtId="168" fontId="0" fillId="0" borderId="1" xfId="0" applyNumberFormat="1" applyBorder="1" applyAlignment="1">
      <alignment vertical="center"/>
    </xf>
    <xf numFmtId="0" fontId="0" fillId="18" borderId="1" xfId="0" applyFill="1" applyBorder="1" applyAlignment="1">
      <alignment vertical="center"/>
    </xf>
    <xf numFmtId="168" fontId="0" fillId="18" borderId="1" xfId="0" applyNumberFormat="1" applyFill="1" applyBorder="1"/>
    <xf numFmtId="0" fontId="19" fillId="0" borderId="0" xfId="0" applyFont="1" applyAlignment="1">
      <alignment horizontal="center" vertical="top" wrapText="1"/>
    </xf>
    <xf numFmtId="0" fontId="19" fillId="18" borderId="35" xfId="0" applyFont="1" applyFill="1" applyBorder="1"/>
    <xf numFmtId="168" fontId="11" fillId="18" borderId="26" xfId="229" applyFill="1" applyBorder="1" applyAlignment="1"/>
    <xf numFmtId="0" fontId="0" fillId="18" borderId="39" xfId="0" applyFill="1" applyBorder="1"/>
    <xf numFmtId="168" fontId="0" fillId="0" borderId="24" xfId="0" applyNumberFormat="1" applyBorder="1"/>
    <xf numFmtId="0" fontId="19" fillId="0" borderId="34" xfId="0" applyFont="1" applyBorder="1"/>
    <xf numFmtId="0" fontId="41" fillId="12" borderId="5" xfId="2844" applyFont="1" applyFill="1" applyBorder="1" applyAlignment="1">
      <alignment horizontal="center" vertical="center" wrapText="1"/>
    </xf>
    <xf numFmtId="0" fontId="41" fillId="12" borderId="12" xfId="2844" applyFont="1" applyFill="1" applyBorder="1" applyAlignment="1">
      <alignment horizontal="center" vertical="center" wrapText="1"/>
    </xf>
    <xf numFmtId="168" fontId="11" fillId="18" borderId="1" xfId="229" applyFill="1" applyBorder="1" applyAlignment="1"/>
    <xf numFmtId="0" fontId="0" fillId="0" borderId="34" xfId="0" applyBorder="1" applyAlignment="1">
      <alignment vertical="center"/>
    </xf>
    <xf numFmtId="0" fontId="36" fillId="12" borderId="15" xfId="0" applyFont="1" applyFill="1" applyBorder="1" applyAlignment="1">
      <alignment horizontal="center" vertical="center" wrapText="1"/>
    </xf>
    <xf numFmtId="0" fontId="19" fillId="0" borderId="1" xfId="0" applyFont="1" applyBorder="1" applyAlignment="1">
      <alignment horizontal="center" wrapText="1"/>
    </xf>
    <xf numFmtId="0" fontId="19" fillId="0" borderId="1" xfId="0" applyFont="1" applyBorder="1"/>
    <xf numFmtId="0" fontId="19" fillId="0" borderId="37" xfId="0" applyFont="1" applyBorder="1"/>
    <xf numFmtId="9" fontId="19" fillId="0" borderId="1" xfId="2858" applyFont="1" applyFill="1" applyBorder="1"/>
    <xf numFmtId="0" fontId="19" fillId="18" borderId="24" xfId="0" applyFont="1" applyFill="1" applyBorder="1" applyAlignment="1">
      <alignment horizontal="center" wrapText="1"/>
    </xf>
    <xf numFmtId="0" fontId="19" fillId="18" borderId="24" xfId="0" applyFont="1" applyFill="1" applyBorder="1"/>
    <xf numFmtId="9" fontId="19" fillId="18" borderId="24" xfId="2858" applyFont="1" applyFill="1" applyBorder="1"/>
    <xf numFmtId="0" fontId="19" fillId="0" borderId="0" xfId="0" applyFont="1" applyAlignment="1">
      <alignment horizontal="center"/>
    </xf>
    <xf numFmtId="0" fontId="36" fillId="12" borderId="22" xfId="0" applyFont="1" applyFill="1" applyBorder="1" applyAlignment="1">
      <alignment horizontal="center" vertical="center" wrapText="1"/>
    </xf>
    <xf numFmtId="0" fontId="19" fillId="0" borderId="14" xfId="0" applyFont="1" applyBorder="1"/>
    <xf numFmtId="0" fontId="19" fillId="0" borderId="15" xfId="0" applyFont="1" applyBorder="1" applyAlignment="1">
      <alignment horizontal="center"/>
    </xf>
    <xf numFmtId="0" fontId="19" fillId="0" borderId="15" xfId="0" applyFont="1" applyBorder="1"/>
    <xf numFmtId="0" fontId="19" fillId="0" borderId="43" xfId="0" applyFont="1" applyBorder="1"/>
    <xf numFmtId="0" fontId="19" fillId="0" borderId="1" xfId="0" applyFont="1" applyBorder="1" applyAlignment="1">
      <alignment horizontal="center"/>
    </xf>
    <xf numFmtId="2" fontId="19" fillId="0" borderId="1" xfId="0" applyNumberFormat="1" applyFont="1" applyBorder="1"/>
    <xf numFmtId="0" fontId="19" fillId="18" borderId="24" xfId="0" applyFont="1" applyFill="1" applyBorder="1" applyAlignment="1">
      <alignment horizontal="center"/>
    </xf>
    <xf numFmtId="0" fontId="19" fillId="0" borderId="24" xfId="0" applyFont="1" applyBorder="1" applyAlignment="1">
      <alignment horizontal="center"/>
    </xf>
    <xf numFmtId="0" fontId="19" fillId="0" borderId="24" xfId="0" applyFont="1" applyBorder="1"/>
    <xf numFmtId="9" fontId="19" fillId="0" borderId="24" xfId="2858" applyFont="1" applyBorder="1"/>
    <xf numFmtId="0" fontId="19" fillId="0" borderId="0" xfId="0" applyFont="1" applyAlignment="1">
      <alignment horizontal="center" vertical="center"/>
    </xf>
    <xf numFmtId="9" fontId="19" fillId="0" borderId="0" xfId="2858" applyFont="1" applyFill="1"/>
    <xf numFmtId="0" fontId="19" fillId="18" borderId="1" xfId="0" applyFont="1" applyFill="1" applyBorder="1" applyAlignment="1">
      <alignment horizontal="center" wrapText="1"/>
    </xf>
    <xf numFmtId="0" fontId="19" fillId="18" borderId="1" xfId="0" applyFont="1" applyFill="1" applyBorder="1"/>
    <xf numFmtId="10" fontId="19" fillId="18" borderId="1" xfId="2857" applyNumberFormat="1" applyFont="1" applyFill="1" applyBorder="1"/>
    <xf numFmtId="0" fontId="19" fillId="18" borderId="37" xfId="0" applyFont="1" applyFill="1" applyBorder="1"/>
    <xf numFmtId="10" fontId="19" fillId="0" borderId="1" xfId="2857" applyNumberFormat="1" applyFont="1" applyFill="1" applyBorder="1"/>
    <xf numFmtId="0" fontId="19" fillId="0" borderId="24" xfId="0" applyFont="1" applyBorder="1" applyAlignment="1">
      <alignment horizontal="center" wrapText="1"/>
    </xf>
    <xf numFmtId="10" fontId="19" fillId="0" borderId="24" xfId="2857" applyNumberFormat="1" applyFont="1" applyFill="1" applyBorder="1"/>
    <xf numFmtId="0" fontId="19" fillId="18" borderId="1" xfId="0" applyFont="1" applyFill="1" applyBorder="1" applyAlignment="1">
      <alignment horizontal="center"/>
    </xf>
    <xf numFmtId="10" fontId="19" fillId="0" borderId="1" xfId="2857" applyNumberFormat="1" applyFont="1" applyBorder="1"/>
    <xf numFmtId="10" fontId="19" fillId="0" borderId="24" xfId="2857" applyNumberFormat="1" applyFont="1" applyBorder="1"/>
    <xf numFmtId="4" fontId="0" fillId="9" borderId="0" xfId="0" applyNumberFormat="1" applyFill="1"/>
    <xf numFmtId="4" fontId="0" fillId="9" borderId="0" xfId="0" applyNumberFormat="1" applyFill="1" applyAlignment="1">
      <alignment horizontal="center" vertical="center"/>
    </xf>
    <xf numFmtId="0" fontId="43" fillId="9" borderId="0" xfId="0" applyFont="1" applyFill="1" applyProtection="1">
      <protection locked="0"/>
    </xf>
    <xf numFmtId="0" fontId="43" fillId="9" borderId="0" xfId="0" applyFont="1" applyFill="1" applyAlignment="1" applyProtection="1">
      <alignment horizontal="center"/>
      <protection locked="0"/>
    </xf>
    <xf numFmtId="0" fontId="44" fillId="9" borderId="0" xfId="0" applyFont="1" applyFill="1" applyAlignment="1" applyProtection="1">
      <alignment horizontal="center"/>
      <protection locked="0"/>
    </xf>
    <xf numFmtId="0" fontId="0" fillId="9" borderId="0" xfId="0" applyFill="1" applyAlignment="1">
      <alignment horizontal="center" vertical="center"/>
    </xf>
    <xf numFmtId="0" fontId="59" fillId="20" borderId="70" xfId="0" applyFont="1" applyFill="1" applyBorder="1" applyAlignment="1" applyProtection="1">
      <alignment horizontal="left" vertical="center" wrapText="1"/>
      <protection locked="0"/>
    </xf>
    <xf numFmtId="0" fontId="0" fillId="0" borderId="49" xfId="0" applyBorder="1"/>
    <xf numFmtId="0" fontId="59" fillId="22" borderId="74" xfId="0" applyFont="1" applyFill="1" applyBorder="1" applyAlignment="1" applyProtection="1">
      <alignment horizontal="left" vertical="center" wrapText="1"/>
      <protection locked="0"/>
    </xf>
    <xf numFmtId="37" fontId="58" fillId="0" borderId="49" xfId="949" applyNumberFormat="1" applyFont="1" applyFill="1" applyBorder="1" applyAlignment="1">
      <alignment horizontal="center" vertical="center"/>
    </xf>
    <xf numFmtId="37" fontId="58" fillId="0" borderId="49" xfId="58" applyNumberFormat="1" applyFont="1" applyFill="1" applyBorder="1" applyAlignment="1">
      <alignment horizontal="center" vertical="center"/>
    </xf>
    <xf numFmtId="195" fontId="56" fillId="0" borderId="49" xfId="2869" applyNumberFormat="1" applyFont="1" applyFill="1" applyBorder="1" applyAlignment="1">
      <alignment horizontal="center" vertical="center"/>
    </xf>
    <xf numFmtId="0" fontId="59" fillId="20" borderId="74" xfId="0" applyFont="1" applyFill="1" applyBorder="1" applyAlignment="1" applyProtection="1">
      <alignment horizontal="left" vertical="center" wrapText="1"/>
      <protection locked="0"/>
    </xf>
    <xf numFmtId="181" fontId="64" fillId="0" borderId="49" xfId="949" applyNumberFormat="1" applyFont="1" applyFill="1" applyBorder="1" applyAlignment="1">
      <alignment horizontal="center" vertical="center" wrapText="1"/>
    </xf>
    <xf numFmtId="3" fontId="64" fillId="0" borderId="49" xfId="949" applyNumberFormat="1" applyFont="1" applyFill="1" applyBorder="1" applyAlignment="1">
      <alignment horizontal="center" vertical="center" wrapText="1"/>
    </xf>
    <xf numFmtId="3" fontId="59" fillId="22" borderId="79" xfId="0" applyNumberFormat="1" applyFont="1" applyFill="1" applyBorder="1" applyAlignment="1" applyProtection="1">
      <alignment horizontal="left" vertical="center" wrapText="1"/>
      <protection locked="0"/>
    </xf>
    <xf numFmtId="3" fontId="65" fillId="0" borderId="49" xfId="949" applyNumberFormat="1" applyFont="1" applyFill="1" applyBorder="1" applyAlignment="1">
      <alignment horizontal="center" vertical="center"/>
    </xf>
    <xf numFmtId="37" fontId="65" fillId="0" borderId="49" xfId="58" applyNumberFormat="1" applyFont="1" applyFill="1" applyBorder="1" applyAlignment="1">
      <alignment horizontal="center" vertical="center"/>
    </xf>
    <xf numFmtId="181" fontId="58" fillId="0" borderId="49" xfId="949" applyNumberFormat="1" applyFont="1" applyFill="1" applyBorder="1" applyAlignment="1">
      <alignment horizontal="center" vertical="center"/>
    </xf>
    <xf numFmtId="3" fontId="58" fillId="0" borderId="49" xfId="949" applyNumberFormat="1" applyFont="1" applyFill="1" applyBorder="1" applyAlignment="1">
      <alignment horizontal="center" vertical="center"/>
    </xf>
    <xf numFmtId="181" fontId="65" fillId="0" borderId="49" xfId="949" applyNumberFormat="1" applyFont="1" applyFill="1" applyBorder="1" applyAlignment="1">
      <alignment horizontal="center" vertical="center"/>
    </xf>
    <xf numFmtId="4" fontId="58" fillId="0" borderId="49" xfId="949" applyNumberFormat="1" applyFont="1" applyFill="1" applyBorder="1" applyAlignment="1">
      <alignment horizontal="center" vertical="center"/>
    </xf>
    <xf numFmtId="4" fontId="65" fillId="0" borderId="49" xfId="949" applyNumberFormat="1" applyFont="1" applyFill="1" applyBorder="1" applyAlignment="1">
      <alignment horizontal="center" vertical="center"/>
    </xf>
    <xf numFmtId="4" fontId="64" fillId="0" borderId="49" xfId="949" applyNumberFormat="1" applyFont="1" applyFill="1" applyBorder="1" applyAlignment="1">
      <alignment horizontal="center" vertical="center" wrapText="1"/>
    </xf>
    <xf numFmtId="165" fontId="64" fillId="0" borderId="49" xfId="949" applyNumberFormat="1" applyFont="1" applyFill="1" applyBorder="1" applyAlignment="1">
      <alignment horizontal="center" vertical="center" wrapText="1"/>
    </xf>
    <xf numFmtId="0" fontId="0" fillId="0" borderId="50" xfId="0" applyBorder="1"/>
    <xf numFmtId="37" fontId="58" fillId="0" borderId="87" xfId="58" applyNumberFormat="1" applyFont="1" applyFill="1" applyBorder="1" applyAlignment="1">
      <alignment horizontal="center" vertical="center"/>
    </xf>
    <xf numFmtId="165" fontId="64" fillId="0" borderId="87" xfId="949" applyNumberFormat="1" applyFont="1" applyFill="1" applyBorder="1" applyAlignment="1">
      <alignment horizontal="center" vertical="center" wrapText="1"/>
    </xf>
    <xf numFmtId="37" fontId="65" fillId="0" borderId="87" xfId="58" applyNumberFormat="1" applyFont="1" applyFill="1" applyBorder="1" applyAlignment="1">
      <alignment horizontal="center" vertical="center"/>
    </xf>
    <xf numFmtId="4" fontId="64" fillId="0" borderId="87" xfId="949" applyNumberFormat="1" applyFont="1" applyFill="1" applyBorder="1" applyAlignment="1">
      <alignment horizontal="center" vertical="center" wrapText="1"/>
    </xf>
    <xf numFmtId="37" fontId="59" fillId="22" borderId="79" xfId="0" applyNumberFormat="1" applyFont="1" applyFill="1" applyBorder="1" applyAlignment="1" applyProtection="1">
      <alignment horizontal="left" vertical="center" wrapText="1"/>
      <protection locked="0"/>
    </xf>
    <xf numFmtId="0" fontId="68" fillId="21" borderId="0" xfId="0" applyFont="1" applyFill="1"/>
    <xf numFmtId="4" fontId="68" fillId="21" borderId="0" xfId="0" applyNumberFormat="1" applyFont="1" applyFill="1"/>
    <xf numFmtId="4" fontId="68" fillId="21" borderId="0" xfId="0" applyNumberFormat="1" applyFont="1" applyFill="1" applyAlignment="1">
      <alignment horizontal="center"/>
    </xf>
    <xf numFmtId="0" fontId="68" fillId="21" borderId="0" xfId="0" applyFont="1" applyFill="1" applyAlignment="1">
      <alignment horizontal="center"/>
    </xf>
    <xf numFmtId="0" fontId="17" fillId="21" borderId="0" xfId="2823" applyFill="1" applyAlignment="1">
      <alignment vertical="center"/>
    </xf>
    <xf numFmtId="0" fontId="69" fillId="0" borderId="0" xfId="0" applyFont="1"/>
    <xf numFmtId="0" fontId="17" fillId="21" borderId="0" xfId="2823" applyFill="1" applyAlignment="1">
      <alignment horizontal="left" vertical="center"/>
    </xf>
    <xf numFmtId="10" fontId="17" fillId="21" borderId="0" xfId="2823" applyNumberFormat="1" applyFill="1" applyAlignment="1">
      <alignment vertical="center"/>
    </xf>
    <xf numFmtId="0" fontId="17" fillId="21" borderId="0" xfId="2823" applyFill="1" applyAlignment="1">
      <alignment vertical="top"/>
    </xf>
    <xf numFmtId="0" fontId="56" fillId="21" borderId="0" xfId="2823" applyFont="1" applyFill="1" applyAlignment="1">
      <alignment vertical="center"/>
    </xf>
    <xf numFmtId="0" fontId="56" fillId="0" borderId="0" xfId="2823" applyFont="1" applyAlignment="1">
      <alignment vertical="center"/>
    </xf>
    <xf numFmtId="0" fontId="68" fillId="0" borderId="0" xfId="0" applyFont="1"/>
    <xf numFmtId="196" fontId="70" fillId="0" borderId="0" xfId="0" applyNumberFormat="1" applyFont="1" applyAlignment="1">
      <alignment horizontal="center"/>
    </xf>
    <xf numFmtId="0" fontId="68" fillId="0" borderId="0" xfId="0" applyFont="1" applyAlignment="1">
      <alignment horizontal="center"/>
    </xf>
    <xf numFmtId="4" fontId="68" fillId="0" borderId="0" xfId="0" applyNumberFormat="1" applyFont="1"/>
    <xf numFmtId="4" fontId="68" fillId="0" borderId="0" xfId="0" applyNumberFormat="1" applyFont="1" applyAlignment="1">
      <alignment horizontal="center"/>
    </xf>
    <xf numFmtId="0" fontId="77" fillId="24" borderId="100" xfId="0" applyFont="1" applyFill="1" applyBorder="1" applyAlignment="1">
      <alignment horizontal="center" vertical="center"/>
    </xf>
    <xf numFmtId="0" fontId="77" fillId="23" borderId="101" xfId="2844" applyFont="1" applyFill="1" applyBorder="1" applyAlignment="1">
      <alignment horizontal="center" vertical="center" wrapText="1"/>
    </xf>
    <xf numFmtId="0" fontId="77" fillId="23" borderId="102" xfId="2844" applyFont="1" applyFill="1" applyBorder="1" applyAlignment="1">
      <alignment horizontal="center" vertical="center" wrapText="1"/>
    </xf>
    <xf numFmtId="0" fontId="0" fillId="0" borderId="101" xfId="0" applyBorder="1" applyAlignment="1">
      <alignment horizontal="center" vertical="center"/>
    </xf>
    <xf numFmtId="0" fontId="0" fillId="0" borderId="104" xfId="0" applyBorder="1" applyAlignment="1">
      <alignment horizontal="center" vertical="center"/>
    </xf>
    <xf numFmtId="0" fontId="0" fillId="0" borderId="100" xfId="0" applyBorder="1"/>
    <xf numFmtId="0" fontId="0" fillId="0" borderId="101" xfId="0" applyBorder="1"/>
    <xf numFmtId="0" fontId="0" fillId="0" borderId="102" xfId="0" applyBorder="1"/>
    <xf numFmtId="0" fontId="0" fillId="0" borderId="103" xfId="0" applyBorder="1"/>
    <xf numFmtId="0" fontId="0" fillId="0" borderId="104" xfId="0" applyBorder="1"/>
    <xf numFmtId="0" fontId="0" fillId="0" borderId="101" xfId="0" applyBorder="1" applyAlignment="1">
      <alignment vertical="top" wrapText="1"/>
    </xf>
    <xf numFmtId="0" fontId="0" fillId="0" borderId="101" xfId="0" applyBorder="1" applyAlignment="1">
      <alignment vertical="center" wrapText="1"/>
    </xf>
    <xf numFmtId="9" fontId="61" fillId="0" borderId="101" xfId="2858" applyFont="1" applyFill="1" applyBorder="1" applyAlignment="1">
      <alignment horizontal="center" vertical="center"/>
    </xf>
    <xf numFmtId="0" fontId="0" fillId="0" borderId="101" xfId="0" applyBorder="1" applyAlignment="1">
      <alignment vertical="center"/>
    </xf>
    <xf numFmtId="0" fontId="0" fillId="0" borderId="102" xfId="0" applyBorder="1" applyAlignment="1">
      <alignment vertical="center" wrapText="1"/>
    </xf>
    <xf numFmtId="0" fontId="0" fillId="0" borderId="102" xfId="0" applyBorder="1" applyAlignment="1">
      <alignment vertical="top" wrapText="1"/>
    </xf>
    <xf numFmtId="174" fontId="61" fillId="0" borderId="101" xfId="2858" applyNumberFormat="1" applyFont="1" applyFill="1" applyBorder="1" applyAlignment="1">
      <alignment horizontal="center" vertical="center"/>
    </xf>
    <xf numFmtId="0" fontId="0" fillId="0" borderId="101" xfId="0" applyBorder="1" applyAlignment="1">
      <alignment wrapText="1"/>
    </xf>
    <xf numFmtId="0" fontId="0" fillId="0" borderId="69" xfId="0" applyBorder="1" applyAlignment="1">
      <alignment wrapText="1"/>
    </xf>
    <xf numFmtId="0" fontId="0" fillId="0" borderId="69" xfId="0" applyBorder="1" applyAlignment="1">
      <alignment vertical="top" wrapText="1"/>
    </xf>
    <xf numFmtId="0" fontId="0" fillId="0" borderId="69" xfId="0" applyBorder="1" applyAlignment="1">
      <alignment horizontal="center" vertical="center"/>
    </xf>
    <xf numFmtId="0" fontId="0" fillId="0" borderId="69" xfId="0" applyBorder="1"/>
    <xf numFmtId="0" fontId="0" fillId="0" borderId="104" xfId="0" applyBorder="1" applyAlignment="1">
      <alignment wrapText="1"/>
    </xf>
    <xf numFmtId="0" fontId="0" fillId="0" borderId="104" xfId="0" applyBorder="1" applyAlignment="1">
      <alignment vertical="top" wrapText="1"/>
    </xf>
    <xf numFmtId="9" fontId="61" fillId="0" borderId="104" xfId="2858" applyFont="1" applyFill="1" applyBorder="1" applyAlignment="1">
      <alignment horizontal="center" vertical="center"/>
    </xf>
    <xf numFmtId="0" fontId="0" fillId="0" borderId="104" xfId="0" applyBorder="1" applyAlignment="1">
      <alignment vertical="center"/>
    </xf>
    <xf numFmtId="0" fontId="0" fillId="0" borderId="106" xfId="0" applyBorder="1"/>
    <xf numFmtId="0" fontId="78" fillId="0" borderId="101" xfId="0" applyFont="1" applyBorder="1" applyAlignment="1">
      <alignment vertical="top" wrapText="1"/>
    </xf>
    <xf numFmtId="168" fontId="78" fillId="0" borderId="78" xfId="229" applyFont="1" applyFill="1" applyBorder="1" applyAlignment="1">
      <alignment horizontal="center" vertical="center"/>
    </xf>
    <xf numFmtId="0" fontId="78" fillId="0" borderId="78" xfId="0" applyFont="1" applyBorder="1" applyAlignment="1">
      <alignment horizontal="center" vertical="center"/>
    </xf>
    <xf numFmtId="0" fontId="78" fillId="0" borderId="108" xfId="0" applyFont="1" applyBorder="1" applyAlignment="1">
      <alignment horizontal="center" vertical="center" wrapText="1"/>
    </xf>
    <xf numFmtId="0" fontId="78" fillId="0" borderId="69" xfId="0" applyFont="1" applyBorder="1" applyAlignment="1">
      <alignment vertical="top" wrapText="1"/>
    </xf>
    <xf numFmtId="0" fontId="78" fillId="0" borderId="110" xfId="0" applyFont="1" applyBorder="1" applyAlignment="1">
      <alignment vertical="top" wrapText="1"/>
    </xf>
    <xf numFmtId="0" fontId="78" fillId="0" borderId="81" xfId="0" applyFont="1" applyBorder="1" applyAlignment="1">
      <alignment vertical="top" wrapText="1"/>
    </xf>
    <xf numFmtId="168" fontId="78" fillId="0" borderId="73" xfId="229" applyFont="1" applyFill="1" applyBorder="1" applyAlignment="1">
      <alignment horizontal="center" vertical="center"/>
    </xf>
    <xf numFmtId="178" fontId="78" fillId="0" borderId="101" xfId="0" applyNumberFormat="1" applyFont="1" applyBorder="1" applyAlignment="1">
      <alignment horizontal="right" vertical="center"/>
    </xf>
    <xf numFmtId="0" fontId="78" fillId="0" borderId="101" xfId="0" applyFont="1" applyBorder="1" applyAlignment="1">
      <alignment horizontal="center" vertical="center"/>
    </xf>
    <xf numFmtId="0" fontId="78" fillId="0" borderId="102" xfId="0" applyFont="1" applyBorder="1" applyAlignment="1">
      <alignment vertical="top" wrapText="1"/>
    </xf>
    <xf numFmtId="178" fontId="78" fillId="0" borderId="69" xfId="0" applyNumberFormat="1" applyFont="1" applyBorder="1" applyAlignment="1">
      <alignment horizontal="right" vertical="center"/>
    </xf>
    <xf numFmtId="0" fontId="78" fillId="0" borderId="78" xfId="0" applyFont="1" applyBorder="1" applyAlignment="1">
      <alignment vertical="top" wrapText="1"/>
    </xf>
    <xf numFmtId="178" fontId="78" fillId="0" borderId="78" xfId="0" applyNumberFormat="1" applyFont="1" applyBorder="1" applyAlignment="1">
      <alignment horizontal="right" vertical="center"/>
    </xf>
    <xf numFmtId="168" fontId="78" fillId="0" borderId="101" xfId="229" applyFont="1" applyFill="1" applyBorder="1" applyAlignment="1">
      <alignment horizontal="center" vertical="center"/>
    </xf>
    <xf numFmtId="0" fontId="78" fillId="0" borderId="102" xfId="0" applyFont="1" applyBorder="1" applyAlignment="1">
      <alignment wrapText="1"/>
    </xf>
    <xf numFmtId="0" fontId="78" fillId="0" borderId="102" xfId="0" applyFont="1" applyBorder="1" applyAlignment="1">
      <alignment vertical="center" wrapText="1"/>
    </xf>
    <xf numFmtId="0" fontId="0" fillId="0" borderId="111" xfId="0" applyBorder="1"/>
    <xf numFmtId="0" fontId="0" fillId="0" borderId="78" xfId="0" applyBorder="1"/>
    <xf numFmtId="0" fontId="0" fillId="0" borderId="108" xfId="0" applyBorder="1"/>
    <xf numFmtId="0" fontId="0" fillId="0" borderId="112" xfId="0" applyBorder="1"/>
    <xf numFmtId="0" fontId="0" fillId="0" borderId="113" xfId="0" applyBorder="1"/>
    <xf numFmtId="0" fontId="76" fillId="23" borderId="101" xfId="0" applyFont="1" applyFill="1" applyBorder="1" applyAlignment="1">
      <alignment horizontal="center" vertical="center" wrapText="1"/>
    </xf>
    <xf numFmtId="0" fontId="78" fillId="0" borderId="100" xfId="0" applyFont="1" applyBorder="1" applyAlignment="1">
      <alignment horizontal="left" vertical="center"/>
    </xf>
    <xf numFmtId="0" fontId="78" fillId="0" borderId="101" xfId="0" applyFont="1" applyBorder="1" applyAlignment="1">
      <alignment vertical="center" wrapText="1"/>
    </xf>
    <xf numFmtId="10" fontId="78" fillId="0" borderId="101" xfId="2861" applyNumberFormat="1" applyFont="1" applyFill="1" applyBorder="1" applyAlignment="1">
      <alignment horizontal="center" vertical="center"/>
    </xf>
    <xf numFmtId="0" fontId="78" fillId="0" borderId="100" xfId="0" applyFont="1" applyBorder="1" applyAlignment="1">
      <alignment vertical="center"/>
    </xf>
    <xf numFmtId="0" fontId="78" fillId="0" borderId="101" xfId="0" applyFont="1" applyBorder="1" applyAlignment="1">
      <alignment horizontal="center" vertical="top" wrapText="1"/>
    </xf>
    <xf numFmtId="0" fontId="78" fillId="0" borderId="100" xfId="0" applyFont="1" applyBorder="1" applyAlignment="1">
      <alignment vertical="center" wrapText="1"/>
    </xf>
    <xf numFmtId="0" fontId="78" fillId="0" borderId="103" xfId="0" applyFont="1" applyBorder="1" applyAlignment="1">
      <alignment vertical="center"/>
    </xf>
    <xf numFmtId="0" fontId="78" fillId="0" borderId="104" xfId="0" applyFont="1" applyBorder="1" applyAlignment="1">
      <alignment vertical="center" wrapText="1"/>
    </xf>
    <xf numFmtId="0" fontId="78" fillId="0" borderId="104" xfId="0" applyFont="1" applyBorder="1" applyAlignment="1">
      <alignment horizontal="center" vertical="top" wrapText="1"/>
    </xf>
    <xf numFmtId="0" fontId="79" fillId="25" borderId="0" xfId="2823" applyFont="1" applyFill="1" applyAlignment="1">
      <alignment vertical="center"/>
    </xf>
    <xf numFmtId="0" fontId="79" fillId="25" borderId="0" xfId="2823" applyFont="1" applyFill="1" applyAlignment="1">
      <alignment horizontal="left" vertical="center"/>
    </xf>
    <xf numFmtId="10" fontId="79" fillId="25" borderId="0" xfId="2823" applyNumberFormat="1" applyFont="1" applyFill="1" applyAlignment="1">
      <alignment vertical="center"/>
    </xf>
    <xf numFmtId="0" fontId="79" fillId="25" borderId="0" xfId="2823" applyFont="1" applyFill="1" applyAlignment="1">
      <alignment vertical="top"/>
    </xf>
    <xf numFmtId="0" fontId="79" fillId="0" borderId="0" xfId="2823" applyFont="1" applyAlignment="1">
      <alignment vertical="center"/>
    </xf>
    <xf numFmtId="10" fontId="78" fillId="0" borderId="101" xfId="2858" applyNumberFormat="1" applyFont="1" applyFill="1" applyBorder="1" applyAlignment="1">
      <alignment horizontal="center" vertical="top" wrapText="1"/>
    </xf>
    <xf numFmtId="166" fontId="27" fillId="12" borderId="115" xfId="0" applyNumberFormat="1" applyFont="1" applyFill="1" applyBorder="1" applyAlignment="1" applyProtection="1">
      <alignment horizontal="center" vertical="top" wrapText="1"/>
      <protection locked="0"/>
    </xf>
    <xf numFmtId="166" fontId="27" fillId="13" borderId="17" xfId="0" applyNumberFormat="1" applyFont="1" applyFill="1" applyBorder="1" applyAlignment="1" applyProtection="1">
      <alignment horizontal="center" vertical="top" wrapText="1"/>
      <protection locked="0"/>
    </xf>
    <xf numFmtId="166" fontId="27" fillId="12" borderId="20" xfId="0" applyNumberFormat="1" applyFont="1" applyFill="1" applyBorder="1" applyAlignment="1" applyProtection="1">
      <alignment horizontal="center" vertical="top" wrapText="1"/>
      <protection locked="0"/>
    </xf>
    <xf numFmtId="0" fontId="80" fillId="26" borderId="49" xfId="0" applyFont="1" applyFill="1" applyBorder="1" applyAlignment="1">
      <alignment horizontal="center" vertical="center"/>
    </xf>
    <xf numFmtId="0" fontId="0" fillId="0" borderId="49" xfId="0" applyBorder="1" applyAlignment="1">
      <alignment horizontal="center" vertical="center"/>
    </xf>
    <xf numFmtId="0" fontId="55" fillId="27" borderId="62" xfId="2831" applyFont="1" applyFill="1" applyBorder="1" applyAlignment="1">
      <alignment vertical="center" wrapText="1"/>
    </xf>
    <xf numFmtId="0" fontId="55" fillId="27" borderId="63" xfId="0" applyFont="1" applyFill="1" applyBorder="1" applyAlignment="1">
      <alignment vertical="center" wrapText="1"/>
    </xf>
    <xf numFmtId="0" fontId="55" fillId="27" borderId="61" xfId="0" applyFont="1" applyFill="1" applyBorder="1" applyAlignment="1">
      <alignment horizontal="center" vertical="center" wrapText="1"/>
    </xf>
    <xf numFmtId="10" fontId="17" fillId="27" borderId="62" xfId="2823" applyNumberFormat="1" applyFill="1" applyBorder="1" applyAlignment="1">
      <alignment horizontal="center" vertical="center" wrapText="1"/>
    </xf>
    <xf numFmtId="0" fontId="55" fillId="27" borderId="64" xfId="0" applyFont="1" applyFill="1" applyBorder="1" applyAlignment="1">
      <alignment horizontal="center" vertical="center" wrapText="1"/>
    </xf>
    <xf numFmtId="10" fontId="56" fillId="27" borderId="62" xfId="2823" applyNumberFormat="1" applyFont="1" applyFill="1" applyBorder="1" applyAlignment="1">
      <alignment horizontal="center" vertical="center" wrapText="1"/>
    </xf>
    <xf numFmtId="0" fontId="55" fillId="27" borderId="62" xfId="0" applyFont="1" applyFill="1" applyBorder="1" applyAlignment="1">
      <alignment horizontal="center" vertical="center" wrapText="1"/>
    </xf>
    <xf numFmtId="0" fontId="55" fillId="27" borderId="65" xfId="0" applyFont="1" applyFill="1" applyBorder="1" applyAlignment="1">
      <alignment horizontal="center" vertical="center" wrapText="1"/>
    </xf>
    <xf numFmtId="0" fontId="55" fillId="27" borderId="66" xfId="0" applyFont="1" applyFill="1" applyBorder="1" applyAlignment="1">
      <alignment horizontal="center" vertical="center" wrapText="1"/>
    </xf>
    <xf numFmtId="0" fontId="55" fillId="27" borderId="66" xfId="0" applyFont="1" applyFill="1" applyBorder="1" applyAlignment="1">
      <alignment horizontal="center" vertical="top" wrapText="1"/>
    </xf>
    <xf numFmtId="0" fontId="55" fillId="27" borderId="67" xfId="0" applyFont="1" applyFill="1" applyBorder="1" applyAlignment="1">
      <alignment horizontal="center" vertical="top" wrapText="1"/>
    </xf>
    <xf numFmtId="0" fontId="78" fillId="0" borderId="109" xfId="0" applyFont="1" applyBorder="1" applyAlignment="1">
      <alignment horizontal="center" vertical="center" wrapText="1"/>
    </xf>
    <xf numFmtId="168" fontId="78" fillId="0" borderId="72" xfId="229" applyFont="1" applyFill="1" applyBorder="1" applyAlignment="1">
      <alignment horizontal="center" vertical="center"/>
    </xf>
    <xf numFmtId="0" fontId="78" fillId="0" borderId="92" xfId="0" applyFont="1" applyBorder="1" applyAlignment="1">
      <alignment horizontal="center" vertical="center" wrapText="1"/>
    </xf>
    <xf numFmtId="168" fontId="78" fillId="0" borderId="49" xfId="229" applyFont="1" applyFill="1" applyBorder="1" applyAlignment="1">
      <alignment horizontal="center" vertical="center"/>
    </xf>
    <xf numFmtId="0" fontId="78" fillId="0" borderId="49" xfId="0" applyFont="1" applyBorder="1" applyAlignment="1">
      <alignment horizontal="center" vertical="center" wrapText="1"/>
    </xf>
    <xf numFmtId="10" fontId="68" fillId="21" borderId="0" xfId="0" applyNumberFormat="1" applyFont="1" applyFill="1"/>
    <xf numFmtId="10" fontId="70" fillId="0" borderId="0" xfId="0" applyNumberFormat="1" applyFont="1" applyAlignment="1">
      <alignment horizontal="center"/>
    </xf>
    <xf numFmtId="10" fontId="68" fillId="0" borderId="0" xfId="0" applyNumberFormat="1" applyFont="1"/>
    <xf numFmtId="39" fontId="65" fillId="0" borderId="49" xfId="58" applyNumberFormat="1" applyFont="1" applyFill="1" applyBorder="1" applyAlignment="1">
      <alignment horizontal="center" vertical="center"/>
    </xf>
    <xf numFmtId="197" fontId="17" fillId="9" borderId="0" xfId="2823" applyNumberFormat="1" applyFill="1" applyAlignment="1">
      <alignment vertical="center"/>
    </xf>
    <xf numFmtId="10" fontId="0" fillId="0" borderId="0" xfId="0" applyNumberFormat="1" applyAlignment="1">
      <alignment horizontal="center"/>
    </xf>
    <xf numFmtId="200" fontId="65" fillId="0" borderId="49" xfId="58" applyNumberFormat="1" applyFont="1" applyFill="1" applyBorder="1" applyAlignment="1">
      <alignment horizontal="center" vertical="center"/>
    </xf>
    <xf numFmtId="201" fontId="65" fillId="0" borderId="49" xfId="58" applyNumberFormat="1" applyFont="1" applyFill="1" applyBorder="1" applyAlignment="1">
      <alignment horizontal="center" vertical="center"/>
    </xf>
    <xf numFmtId="198" fontId="65" fillId="0" borderId="49" xfId="58" applyNumberFormat="1" applyFont="1" applyFill="1" applyBorder="1" applyAlignment="1">
      <alignment horizontal="center" vertical="center"/>
    </xf>
    <xf numFmtId="199" fontId="65" fillId="0" borderId="49" xfId="58" applyNumberFormat="1" applyFont="1" applyFill="1" applyBorder="1" applyAlignment="1">
      <alignment horizontal="center" vertical="center"/>
    </xf>
    <xf numFmtId="0" fontId="0" fillId="0" borderId="102" xfId="0" applyBorder="1" applyAlignment="1">
      <alignment wrapText="1"/>
    </xf>
    <xf numFmtId="0" fontId="0" fillId="0" borderId="105" xfId="0" applyBorder="1" applyAlignment="1">
      <alignment vertical="top" wrapText="1"/>
    </xf>
    <xf numFmtId="174" fontId="42" fillId="12" borderId="15" xfId="0" applyNumberFormat="1" applyFont="1" applyFill="1" applyBorder="1" applyAlignment="1">
      <alignment vertical="center"/>
    </xf>
    <xf numFmtId="0" fontId="22" fillId="9" borderId="34" xfId="0" applyFont="1" applyFill="1" applyBorder="1" applyAlignment="1">
      <alignment horizontal="center" vertical="top" wrapText="1"/>
    </xf>
    <xf numFmtId="37" fontId="65" fillId="0" borderId="123" xfId="58" applyNumberFormat="1" applyFont="1" applyFill="1" applyBorder="1" applyAlignment="1">
      <alignment horizontal="center" vertical="center"/>
    </xf>
    <xf numFmtId="173" fontId="0" fillId="0" borderId="0" xfId="0" applyNumberFormat="1"/>
    <xf numFmtId="37" fontId="65" fillId="0" borderId="72" xfId="58" applyNumberFormat="1" applyFont="1" applyFill="1" applyBorder="1" applyAlignment="1">
      <alignment horizontal="center" vertical="center"/>
    </xf>
    <xf numFmtId="37" fontId="65" fillId="0" borderId="49" xfId="949" applyNumberFormat="1" applyFont="1" applyFill="1" applyBorder="1" applyAlignment="1">
      <alignment horizontal="center" vertical="center"/>
    </xf>
    <xf numFmtId="0" fontId="76" fillId="0" borderId="0" xfId="0" applyFont="1" applyAlignment="1">
      <alignment horizontal="left" vertical="center"/>
    </xf>
    <xf numFmtId="0" fontId="97" fillId="38" borderId="94" xfId="0" applyFont="1" applyFill="1" applyBorder="1" applyAlignment="1">
      <alignment horizontal="center" vertical="center"/>
    </xf>
    <xf numFmtId="0" fontId="97" fillId="39" borderId="49" xfId="2844" applyFont="1" applyFill="1" applyBorder="1" applyAlignment="1">
      <alignment horizontal="center" vertical="center" wrapText="1"/>
    </xf>
    <xf numFmtId="0" fontId="97" fillId="39" borderId="129" xfId="2844" applyFont="1" applyFill="1" applyBorder="1" applyAlignment="1">
      <alignment horizontal="center" vertical="center" wrapText="1"/>
    </xf>
    <xf numFmtId="0" fontId="93" fillId="0" borderId="94" xfId="0" applyFont="1" applyBorder="1" applyAlignment="1">
      <alignment vertical="center"/>
    </xf>
    <xf numFmtId="0" fontId="0" fillId="0" borderId="49" xfId="0" applyBorder="1" applyAlignment="1">
      <alignment horizontal="center" vertical="center" wrapText="1"/>
    </xf>
    <xf numFmtId="168" fontId="0" fillId="0" borderId="49" xfId="229" applyFont="1" applyBorder="1" applyAlignment="1">
      <alignment horizontal="center" vertical="center"/>
    </xf>
    <xf numFmtId="9" fontId="0" fillId="0" borderId="129" xfId="5725" applyFont="1" applyBorder="1" applyAlignment="1">
      <alignment horizontal="center" vertical="center"/>
    </xf>
    <xf numFmtId="0" fontId="93" fillId="0" borderId="65" xfId="0" applyFont="1" applyBorder="1" applyAlignment="1">
      <alignment vertical="center"/>
    </xf>
    <xf numFmtId="0" fontId="0" fillId="0" borderId="66" xfId="0" applyBorder="1" applyAlignment="1">
      <alignment horizontal="center" vertical="center" wrapText="1"/>
    </xf>
    <xf numFmtId="0" fontId="0" fillId="0" borderId="66" xfId="0" applyBorder="1" applyAlignment="1">
      <alignment horizontal="center" vertical="center"/>
    </xf>
    <xf numFmtId="168" fontId="0" fillId="0" borderId="66" xfId="229" applyFont="1" applyBorder="1" applyAlignment="1">
      <alignment horizontal="center" vertical="center"/>
    </xf>
    <xf numFmtId="0" fontId="0" fillId="40" borderId="0" xfId="0" applyFill="1"/>
    <xf numFmtId="0" fontId="93" fillId="40" borderId="0" xfId="0" applyFont="1" applyFill="1" applyAlignment="1">
      <alignment vertical="center"/>
    </xf>
    <xf numFmtId="0" fontId="0" fillId="40" borderId="0" xfId="0" applyFill="1" applyAlignment="1">
      <alignment horizontal="center" vertical="center" wrapText="1"/>
    </xf>
    <xf numFmtId="0" fontId="0" fillId="40" borderId="0" xfId="0" applyFill="1" applyAlignment="1">
      <alignment horizontal="center"/>
    </xf>
    <xf numFmtId="168" fontId="0" fillId="40" borderId="0" xfId="229" applyFont="1" applyFill="1" applyBorder="1" applyAlignment="1">
      <alignment horizontal="center" vertical="center"/>
    </xf>
    <xf numFmtId="9" fontId="0" fillId="40" borderId="0" xfId="5725" applyFont="1" applyFill="1" applyBorder="1" applyAlignment="1">
      <alignment horizontal="center" vertical="center"/>
    </xf>
    <xf numFmtId="0" fontId="0" fillId="40" borderId="0" xfId="0" applyFill="1" applyAlignment="1">
      <alignment horizontal="center" vertical="center"/>
    </xf>
    <xf numFmtId="0" fontId="97" fillId="39" borderId="49" xfId="2844" applyFont="1" applyFill="1" applyBorder="1" applyAlignment="1">
      <alignment horizontal="center" vertical="top" wrapText="1"/>
    </xf>
    <xf numFmtId="0" fontId="0" fillId="0" borderId="49" xfId="0" applyBorder="1" applyAlignment="1">
      <alignment vertical="top" wrapText="1"/>
    </xf>
    <xf numFmtId="0" fontId="0" fillId="0" borderId="49" xfId="0" applyBorder="1" applyAlignment="1">
      <alignment vertical="center" wrapText="1"/>
    </xf>
    <xf numFmtId="0" fontId="0" fillId="0" borderId="49" xfId="0" applyBorder="1" applyAlignment="1">
      <alignment wrapText="1"/>
    </xf>
    <xf numFmtId="0" fontId="0" fillId="0" borderId="50" xfId="0" applyBorder="1" applyAlignment="1">
      <alignment wrapText="1"/>
    </xf>
    <xf numFmtId="0" fontId="0" fillId="0" borderId="50" xfId="0" applyBorder="1" applyAlignment="1">
      <alignment vertical="top" wrapText="1"/>
    </xf>
    <xf numFmtId="0" fontId="0" fillId="0" borderId="50" xfId="0" applyBorder="1" applyAlignment="1">
      <alignment horizontal="center" vertical="center"/>
    </xf>
    <xf numFmtId="0" fontId="0" fillId="0" borderId="66" xfId="0" applyBorder="1" applyAlignment="1">
      <alignment wrapText="1"/>
    </xf>
    <xf numFmtId="0" fontId="0" fillId="0" borderId="66" xfId="0" applyBorder="1" applyAlignment="1">
      <alignment vertical="top" wrapText="1"/>
    </xf>
    <xf numFmtId="0" fontId="97" fillId="39" borderId="66" xfId="2844" applyFont="1" applyFill="1" applyBorder="1" applyAlignment="1">
      <alignment horizontal="center" vertical="center" wrapText="1"/>
    </xf>
    <xf numFmtId="0" fontId="97" fillId="39" borderId="68" xfId="2844" applyFont="1" applyFill="1" applyBorder="1" applyAlignment="1">
      <alignment horizontal="center" vertical="center" wrapText="1"/>
    </xf>
    <xf numFmtId="0" fontId="0" fillId="0" borderId="135" xfId="0" applyBorder="1"/>
    <xf numFmtId="0" fontId="78" fillId="40" borderId="0" xfId="0" applyFont="1" applyFill="1" applyAlignment="1">
      <alignment horizontal="center" vertical="center"/>
    </xf>
    <xf numFmtId="0" fontId="78" fillId="40" borderId="0" xfId="0" applyFont="1" applyFill="1" applyAlignment="1">
      <alignment horizontal="center" vertical="center" wrapText="1"/>
    </xf>
    <xf numFmtId="0" fontId="78" fillId="40" borderId="0" xfId="0" applyFont="1" applyFill="1" applyAlignment="1">
      <alignment vertical="top" wrapText="1"/>
    </xf>
    <xf numFmtId="178" fontId="78" fillId="40" borderId="0" xfId="0" applyNumberFormat="1" applyFont="1" applyFill="1" applyAlignment="1">
      <alignment horizontal="right" vertical="center"/>
    </xf>
    <xf numFmtId="0" fontId="78" fillId="0" borderId="135" xfId="0" applyFont="1" applyBorder="1" applyAlignment="1">
      <alignment vertical="top" wrapText="1"/>
    </xf>
    <xf numFmtId="0" fontId="78" fillId="0" borderId="137" xfId="0" applyFont="1" applyBorder="1" applyAlignment="1">
      <alignment vertical="top" wrapText="1"/>
    </xf>
    <xf numFmtId="0" fontId="78" fillId="0" borderId="142" xfId="0" applyFont="1" applyBorder="1" applyAlignment="1">
      <alignment vertical="top" wrapText="1"/>
    </xf>
    <xf numFmtId="0" fontId="78" fillId="40" borderId="108" xfId="0" applyFont="1" applyFill="1" applyBorder="1" applyAlignment="1">
      <alignment horizontal="center" vertical="center" wrapText="1"/>
    </xf>
    <xf numFmtId="178" fontId="78" fillId="40" borderId="101" xfId="0" applyNumberFormat="1" applyFont="1" applyFill="1" applyBorder="1" applyAlignment="1">
      <alignment horizontal="right" vertical="center"/>
    </xf>
    <xf numFmtId="168" fontId="78" fillId="40" borderId="101" xfId="229" applyFont="1" applyFill="1" applyBorder="1" applyAlignment="1">
      <alignment horizontal="center" vertical="center"/>
    </xf>
    <xf numFmtId="178" fontId="78" fillId="40" borderId="69" xfId="0" applyNumberFormat="1" applyFont="1" applyFill="1" applyBorder="1" applyAlignment="1">
      <alignment horizontal="right" vertical="center"/>
    </xf>
    <xf numFmtId="178" fontId="78" fillId="40" borderId="78" xfId="0" applyNumberFormat="1" applyFont="1" applyFill="1" applyBorder="1" applyAlignment="1">
      <alignment horizontal="right" vertical="center"/>
    </xf>
    <xf numFmtId="0" fontId="78" fillId="40" borderId="102" xfId="0" applyFont="1" applyFill="1" applyBorder="1" applyAlignment="1">
      <alignment vertical="top" wrapText="1"/>
    </xf>
    <xf numFmtId="0" fontId="78" fillId="40" borderId="102" xfId="0" applyFont="1" applyFill="1" applyBorder="1" applyAlignment="1">
      <alignment vertical="center" wrapText="1"/>
    </xf>
    <xf numFmtId="178" fontId="78" fillId="40" borderId="135" xfId="0" applyNumberFormat="1" applyFont="1" applyFill="1" applyBorder="1" applyAlignment="1">
      <alignment horizontal="right" vertical="center"/>
    </xf>
    <xf numFmtId="0" fontId="78" fillId="40" borderId="136" xfId="0" applyFont="1" applyFill="1" applyBorder="1" applyAlignment="1">
      <alignment vertical="top" wrapText="1"/>
    </xf>
    <xf numFmtId="0" fontId="78" fillId="40" borderId="136" xfId="0" applyFont="1" applyFill="1" applyBorder="1" applyAlignment="1">
      <alignment vertical="center" wrapText="1"/>
    </xf>
    <xf numFmtId="178" fontId="78" fillId="40" borderId="141" xfId="0" applyNumberFormat="1" applyFont="1" applyFill="1" applyBorder="1" applyAlignment="1">
      <alignment horizontal="right" vertical="center"/>
    </xf>
    <xf numFmtId="0" fontId="78" fillId="40" borderId="122" xfId="0" applyFont="1" applyFill="1" applyBorder="1" applyAlignment="1">
      <alignment vertical="top" wrapText="1"/>
    </xf>
    <xf numFmtId="0" fontId="98" fillId="27" borderId="49" xfId="0" applyFont="1" applyFill="1" applyBorder="1" applyAlignment="1">
      <alignment horizontal="center" vertical="center" wrapText="1"/>
    </xf>
    <xf numFmtId="10" fontId="78" fillId="0" borderId="104" xfId="2857" applyNumberFormat="1" applyFont="1" applyFill="1" applyBorder="1" applyAlignment="1">
      <alignment horizontal="center" vertical="top" wrapText="1"/>
    </xf>
    <xf numFmtId="0" fontId="0" fillId="0" borderId="138" xfId="0" applyBorder="1"/>
    <xf numFmtId="0" fontId="77" fillId="24" borderId="111" xfId="0" applyFont="1" applyFill="1" applyBorder="1" applyAlignment="1">
      <alignment horizontal="center" vertical="center"/>
    </xf>
    <xf numFmtId="0" fontId="77" fillId="24" borderId="151" xfId="0" applyFont="1" applyFill="1" applyBorder="1" applyAlignment="1">
      <alignment horizontal="center" vertical="center"/>
    </xf>
    <xf numFmtId="9" fontId="0" fillId="0" borderId="68" xfId="5725" applyFont="1" applyBorder="1" applyAlignment="1">
      <alignment horizontal="center" vertical="center"/>
    </xf>
    <xf numFmtId="0" fontId="78" fillId="0" borderId="151" xfId="0" applyFont="1" applyBorder="1" applyAlignment="1">
      <alignment vertical="center"/>
    </xf>
    <xf numFmtId="0" fontId="0" fillId="0" borderId="135" xfId="0" applyBorder="1" applyAlignment="1">
      <alignment horizontal="center" vertical="center" wrapText="1"/>
    </xf>
    <xf numFmtId="168" fontId="11" fillId="0" borderId="135" xfId="229" applyBorder="1" applyAlignment="1">
      <alignment horizontal="center" vertical="center"/>
    </xf>
    <xf numFmtId="9" fontId="61" fillId="0" borderId="152" xfId="2858" applyFont="1" applyBorder="1" applyAlignment="1">
      <alignment horizontal="center" vertical="center"/>
    </xf>
    <xf numFmtId="168" fontId="11" fillId="0" borderId="135" xfId="229" applyFill="1" applyBorder="1" applyAlignment="1">
      <alignment horizontal="center" vertical="center"/>
    </xf>
    <xf numFmtId="10" fontId="61" fillId="0" borderId="152" xfId="2858" applyNumberFormat="1" applyFont="1" applyFill="1" applyBorder="1" applyAlignment="1">
      <alignment horizontal="center" vertical="center"/>
    </xf>
    <xf numFmtId="0" fontId="78" fillId="40" borderId="153" xfId="0" applyFont="1" applyFill="1" applyBorder="1" applyAlignment="1">
      <alignment vertical="center"/>
    </xf>
    <xf numFmtId="0" fontId="0" fillId="40" borderId="141" xfId="0" applyFill="1" applyBorder="1" applyAlignment="1">
      <alignment horizontal="center" vertical="center" wrapText="1"/>
    </xf>
    <xf numFmtId="168" fontId="11" fillId="0" borderId="141" xfId="229" applyBorder="1" applyAlignment="1">
      <alignment horizontal="center" vertical="center"/>
    </xf>
    <xf numFmtId="168" fontId="11" fillId="40" borderId="141" xfId="229" applyFill="1" applyBorder="1" applyAlignment="1">
      <alignment horizontal="center" vertical="center"/>
    </xf>
    <xf numFmtId="10" fontId="61" fillId="40" borderId="154" xfId="2858" applyNumberFormat="1" applyFont="1" applyFill="1" applyBorder="1" applyAlignment="1">
      <alignment horizontal="center" vertical="center"/>
    </xf>
    <xf numFmtId="0" fontId="0" fillId="0" borderId="151" xfId="0" applyBorder="1"/>
    <xf numFmtId="0" fontId="0" fillId="0" borderId="152" xfId="0" applyBorder="1"/>
    <xf numFmtId="0" fontId="0" fillId="0" borderId="153" xfId="0" applyBorder="1"/>
    <xf numFmtId="0" fontId="0" fillId="0" borderId="141" xfId="0" applyBorder="1" applyAlignment="1">
      <alignment horizontal="center" vertical="center" wrapText="1"/>
    </xf>
    <xf numFmtId="0" fontId="0" fillId="0" borderId="141" xfId="0" applyBorder="1"/>
    <xf numFmtId="0" fontId="0" fillId="0" borderId="154" xfId="0" applyBorder="1"/>
    <xf numFmtId="0" fontId="77" fillId="0" borderId="135" xfId="2844" applyFont="1" applyBorder="1" applyAlignment="1">
      <alignment horizontal="center" vertical="center" wrapText="1"/>
    </xf>
    <xf numFmtId="0" fontId="77" fillId="0" borderId="135" xfId="2844" applyFont="1" applyBorder="1" applyAlignment="1">
      <alignment horizontal="center" vertical="top" wrapText="1"/>
    </xf>
    <xf numFmtId="0" fontId="0" fillId="0" borderId="135" xfId="0" applyBorder="1" applyAlignment="1">
      <alignment vertical="top" wrapText="1"/>
    </xf>
    <xf numFmtId="0" fontId="0" fillId="0" borderId="135" xfId="0" applyBorder="1" applyAlignment="1">
      <alignment vertical="center" wrapText="1"/>
    </xf>
    <xf numFmtId="0" fontId="0" fillId="0" borderId="135" xfId="0" applyBorder="1" applyAlignment="1">
      <alignment horizontal="center" vertical="center"/>
    </xf>
    <xf numFmtId="0" fontId="77" fillId="0" borderId="152" xfId="2844" applyFont="1" applyBorder="1" applyAlignment="1">
      <alignment horizontal="center" vertical="center" wrapText="1"/>
    </xf>
    <xf numFmtId="0" fontId="0" fillId="0" borderId="135" xfId="0" applyBorder="1" applyAlignment="1">
      <alignment wrapText="1"/>
    </xf>
    <xf numFmtId="0" fontId="0" fillId="0" borderId="137" xfId="0" applyBorder="1" applyAlignment="1">
      <alignment wrapText="1"/>
    </xf>
    <xf numFmtId="0" fontId="0" fillId="0" borderId="137" xfId="0" applyBorder="1" applyAlignment="1">
      <alignment vertical="top" wrapText="1"/>
    </xf>
    <xf numFmtId="0" fontId="0" fillId="0" borderId="137" xfId="0" applyBorder="1" applyAlignment="1">
      <alignment horizontal="center" vertical="center"/>
    </xf>
    <xf numFmtId="0" fontId="0" fillId="0" borderId="141" xfId="0" applyBorder="1" applyAlignment="1">
      <alignment wrapText="1"/>
    </xf>
    <xf numFmtId="0" fontId="0" fillId="0" borderId="141" xfId="0" applyBorder="1" applyAlignment="1">
      <alignment vertical="top" wrapText="1"/>
    </xf>
    <xf numFmtId="0" fontId="0" fillId="0" borderId="141" xfId="0" applyBorder="1" applyAlignment="1">
      <alignment horizontal="center" vertical="center"/>
    </xf>
    <xf numFmtId="0" fontId="77" fillId="0" borderId="141" xfId="2844" applyFont="1" applyBorder="1" applyAlignment="1">
      <alignment horizontal="center" vertical="center" wrapText="1"/>
    </xf>
    <xf numFmtId="0" fontId="77" fillId="0" borderId="141" xfId="2844" applyFont="1" applyBorder="1" applyAlignment="1">
      <alignment horizontal="center" vertical="top" wrapText="1"/>
    </xf>
    <xf numFmtId="0" fontId="77" fillId="0" borderId="154" xfId="2844" applyFont="1" applyBorder="1" applyAlignment="1">
      <alignment horizontal="center" vertical="center" wrapText="1"/>
    </xf>
    <xf numFmtId="9" fontId="0" fillId="0" borderId="49" xfId="5725" applyFont="1" applyFill="1" applyBorder="1" applyAlignment="1">
      <alignment horizontal="center" vertical="center"/>
    </xf>
    <xf numFmtId="0" fontId="0" fillId="0" borderId="49" xfId="0" applyBorder="1" applyAlignment="1">
      <alignment vertical="center"/>
    </xf>
    <xf numFmtId="0" fontId="0" fillId="0" borderId="129" xfId="0" applyBorder="1" applyAlignment="1">
      <alignment vertical="center" wrapText="1"/>
    </xf>
    <xf numFmtId="0" fontId="0" fillId="0" borderId="129" xfId="0" applyBorder="1" applyAlignment="1">
      <alignment vertical="top" wrapText="1"/>
    </xf>
    <xf numFmtId="174" fontId="0" fillId="0" borderId="49" xfId="5725" applyNumberFormat="1" applyFont="1" applyFill="1" applyBorder="1" applyAlignment="1">
      <alignment horizontal="center" vertical="center"/>
    </xf>
    <xf numFmtId="0" fontId="0" fillId="0" borderId="129" xfId="0" applyBorder="1" applyAlignment="1">
      <alignment wrapText="1"/>
    </xf>
    <xf numFmtId="0" fontId="0" fillId="0" borderId="132" xfId="0" applyBorder="1" applyAlignment="1">
      <alignment wrapText="1"/>
    </xf>
    <xf numFmtId="9" fontId="0" fillId="0" borderId="66" xfId="5725" applyFont="1" applyFill="1" applyBorder="1" applyAlignment="1">
      <alignment horizontal="center" vertical="center"/>
    </xf>
    <xf numFmtId="0" fontId="0" fillId="0" borderId="66" xfId="0" applyBorder="1"/>
    <xf numFmtId="0" fontId="0" fillId="0" borderId="66" xfId="0" applyBorder="1" applyAlignment="1">
      <alignment vertical="center"/>
    </xf>
    <xf numFmtId="0" fontId="0" fillId="0" borderId="68" xfId="0" applyBorder="1" applyAlignment="1">
      <alignment vertical="center" wrapText="1"/>
    </xf>
    <xf numFmtId="0" fontId="0" fillId="0" borderId="122" xfId="0" applyBorder="1" applyAlignment="1">
      <alignment vertical="top" wrapText="1"/>
    </xf>
    <xf numFmtId="0" fontId="93" fillId="0" borderId="49" xfId="0" applyFont="1" applyBorder="1" applyAlignment="1">
      <alignment vertical="top" wrapText="1"/>
    </xf>
    <xf numFmtId="168" fontId="93" fillId="0" borderId="72" xfId="229" applyFont="1" applyFill="1" applyBorder="1" applyAlignment="1">
      <alignment horizontal="center" vertical="center"/>
    </xf>
    <xf numFmtId="0" fontId="93" fillId="0" borderId="72" xfId="0" applyFont="1" applyBorder="1" applyAlignment="1">
      <alignment horizontal="center" vertical="center"/>
    </xf>
    <xf numFmtId="0" fontId="93" fillId="0" borderId="92" xfId="0" applyFont="1" applyBorder="1" applyAlignment="1">
      <alignment horizontal="center" vertical="center" wrapText="1"/>
    </xf>
    <xf numFmtId="0" fontId="93" fillId="0" borderId="50" xfId="0" applyFont="1" applyBorder="1" applyAlignment="1">
      <alignment vertical="top" wrapText="1"/>
    </xf>
    <xf numFmtId="212" fontId="93" fillId="0" borderId="49" xfId="0" applyNumberFormat="1" applyFont="1" applyBorder="1" applyAlignment="1">
      <alignment horizontal="right" vertical="center"/>
    </xf>
    <xf numFmtId="0" fontId="93" fillId="0" borderId="49" xfId="0" applyFont="1" applyBorder="1" applyAlignment="1">
      <alignment horizontal="center" vertical="center"/>
    </xf>
    <xf numFmtId="0" fontId="93" fillId="0" borderId="129" xfId="0" applyFont="1" applyBorder="1" applyAlignment="1">
      <alignment vertical="top" wrapText="1"/>
    </xf>
    <xf numFmtId="212" fontId="93" fillId="0" borderId="50" xfId="0" applyNumberFormat="1" applyFont="1" applyBorder="1" applyAlignment="1">
      <alignment horizontal="right" vertical="center"/>
    </xf>
    <xf numFmtId="0" fontId="93" fillId="0" borderId="50" xfId="0" applyFont="1" applyBorder="1" applyAlignment="1">
      <alignment horizontal="center" vertical="center"/>
    </xf>
    <xf numFmtId="0" fontId="93" fillId="0" borderId="132" xfId="0" applyFont="1" applyBorder="1" applyAlignment="1">
      <alignment vertical="top" wrapText="1"/>
    </xf>
    <xf numFmtId="0" fontId="93" fillId="0" borderId="72" xfId="0" applyFont="1" applyBorder="1" applyAlignment="1">
      <alignment vertical="top" wrapText="1"/>
    </xf>
    <xf numFmtId="212" fontId="93" fillId="0" borderId="72" xfId="0" applyNumberFormat="1" applyFont="1" applyBorder="1" applyAlignment="1">
      <alignment horizontal="right" vertical="center"/>
    </xf>
    <xf numFmtId="0" fontId="93" fillId="0" borderId="92" xfId="0" applyFont="1" applyBorder="1" applyAlignment="1">
      <alignment vertical="top" wrapText="1"/>
    </xf>
    <xf numFmtId="168" fontId="93" fillId="0" borderId="49" xfId="229" applyFont="1" applyFill="1" applyBorder="1" applyAlignment="1">
      <alignment horizontal="center" vertical="center"/>
    </xf>
    <xf numFmtId="0" fontId="93" fillId="0" borderId="129" xfId="0" applyFont="1" applyBorder="1" applyAlignment="1">
      <alignment wrapText="1"/>
    </xf>
    <xf numFmtId="0" fontId="93" fillId="0" borderId="129" xfId="0" applyFont="1" applyBorder="1" applyAlignment="1">
      <alignment vertical="center" wrapText="1"/>
    </xf>
    <xf numFmtId="0" fontId="93" fillId="0" borderId="94" xfId="0" applyFont="1" applyBorder="1" applyAlignment="1">
      <alignment horizontal="left" vertical="center"/>
    </xf>
    <xf numFmtId="0" fontId="93" fillId="0" borderId="49" xfId="0" applyFont="1" applyBorder="1" applyAlignment="1">
      <alignment vertical="center" wrapText="1"/>
    </xf>
    <xf numFmtId="0" fontId="93" fillId="0" borderId="49" xfId="0" applyFont="1" applyBorder="1" applyAlignment="1">
      <alignment horizontal="center" vertical="top" wrapText="1"/>
    </xf>
    <xf numFmtId="9" fontId="93" fillId="0" borderId="49" xfId="5725" applyFont="1" applyFill="1" applyBorder="1" applyAlignment="1">
      <alignment horizontal="center" vertical="top"/>
    </xf>
    <xf numFmtId="0" fontId="93" fillId="0" borderId="94" xfId="0" applyFont="1" applyBorder="1" applyAlignment="1">
      <alignment vertical="center" wrapText="1"/>
    </xf>
    <xf numFmtId="9" fontId="93" fillId="0" borderId="49" xfId="5725" applyFont="1" applyFill="1" applyBorder="1" applyAlignment="1">
      <alignment horizontal="center" vertical="top" wrapText="1"/>
    </xf>
    <xf numFmtId="0" fontId="93" fillId="0" borderId="66" xfId="0" applyFont="1" applyBorder="1" applyAlignment="1">
      <alignment vertical="center" wrapText="1"/>
    </xf>
    <xf numFmtId="0" fontId="93" fillId="0" borderId="66" xfId="0" applyFont="1" applyBorder="1" applyAlignment="1">
      <alignment horizontal="center" vertical="top" wrapText="1"/>
    </xf>
    <xf numFmtId="9" fontId="93" fillId="0" borderId="66" xfId="5725" applyFont="1" applyFill="1" applyBorder="1" applyAlignment="1">
      <alignment horizontal="center" vertical="top" wrapText="1"/>
    </xf>
    <xf numFmtId="0" fontId="93" fillId="0" borderId="68" xfId="0" applyFont="1" applyBorder="1" applyAlignment="1">
      <alignment vertical="top" wrapText="1"/>
    </xf>
    <xf numFmtId="0" fontId="79" fillId="0" borderId="152" xfId="2844" applyFont="1" applyBorder="1" applyAlignment="1">
      <alignment horizontal="center" vertical="center" wrapText="1"/>
    </xf>
    <xf numFmtId="0" fontId="79" fillId="0" borderId="135" xfId="2844" applyFont="1" applyBorder="1" applyAlignment="1">
      <alignment horizontal="center" vertical="center" wrapText="1"/>
    </xf>
    <xf numFmtId="168" fontId="11" fillId="0" borderId="152" xfId="229" applyFill="1" applyBorder="1" applyAlignment="1">
      <alignment horizontal="center" vertical="center"/>
    </xf>
    <xf numFmtId="0" fontId="0" fillId="0" borderId="100" xfId="0" applyBorder="1" applyAlignment="1">
      <alignment vertical="center"/>
    </xf>
    <xf numFmtId="172" fontId="102" fillId="0" borderId="1" xfId="185" applyFont="1" applyFill="1" applyBorder="1" applyAlignment="1">
      <alignment horizontal="center" vertical="center"/>
    </xf>
    <xf numFmtId="175" fontId="102" fillId="0" borderId="1" xfId="185" applyNumberFormat="1" applyFont="1" applyFill="1" applyBorder="1" applyAlignment="1">
      <alignment horizontal="center" vertical="center"/>
    </xf>
    <xf numFmtId="175" fontId="102" fillId="0" borderId="1" xfId="185" applyNumberFormat="1" applyFont="1" applyFill="1" applyBorder="1" applyAlignment="1">
      <alignment vertical="center"/>
    </xf>
    <xf numFmtId="164" fontId="102" fillId="0" borderId="1" xfId="185" applyNumberFormat="1" applyFont="1" applyFill="1" applyBorder="1" applyAlignment="1">
      <alignment horizontal="center" vertical="center"/>
    </xf>
    <xf numFmtId="172" fontId="99" fillId="0" borderId="1" xfId="185" applyFont="1" applyFill="1" applyBorder="1" applyAlignment="1">
      <alignment vertical="center"/>
    </xf>
    <xf numFmtId="0" fontId="99" fillId="0" borderId="0" xfId="0" applyFont="1"/>
    <xf numFmtId="180" fontId="102" fillId="0" borderId="1" xfId="185" applyNumberFormat="1" applyFont="1" applyFill="1" applyBorder="1" applyAlignment="1">
      <alignment horizontal="center" vertical="center"/>
    </xf>
    <xf numFmtId="164" fontId="102" fillId="0" borderId="1" xfId="185" applyNumberFormat="1" applyFont="1" applyFill="1" applyBorder="1" applyAlignment="1">
      <alignment vertical="center"/>
    </xf>
    <xf numFmtId="2" fontId="102" fillId="0" borderId="1" xfId="190" applyNumberFormat="1" applyFont="1" applyFill="1" applyBorder="1" applyAlignment="1">
      <alignment horizontal="center" vertical="center"/>
    </xf>
    <xf numFmtId="3" fontId="64" fillId="0" borderId="87" xfId="949" applyNumberFormat="1" applyFont="1" applyFill="1" applyBorder="1" applyAlignment="1">
      <alignment horizontal="center" vertical="center" wrapText="1"/>
    </xf>
    <xf numFmtId="10" fontId="0" fillId="0" borderId="152" xfId="2857" applyNumberFormat="1" applyFont="1" applyFill="1" applyBorder="1" applyAlignment="1">
      <alignment horizontal="center" vertical="center"/>
    </xf>
    <xf numFmtId="9" fontId="79" fillId="0" borderId="135" xfId="2857" applyFont="1" applyFill="1" applyBorder="1" applyAlignment="1">
      <alignment horizontal="center" vertical="center" wrapText="1"/>
    </xf>
    <xf numFmtId="168" fontId="78" fillId="0" borderId="165" xfId="229" applyFont="1" applyFill="1" applyBorder="1" applyAlignment="1">
      <alignment horizontal="center" vertical="center"/>
    </xf>
    <xf numFmtId="0" fontId="55" fillId="27" borderId="57" xfId="0" applyFont="1" applyFill="1" applyBorder="1" applyAlignment="1">
      <alignment vertical="center" wrapText="1"/>
    </xf>
    <xf numFmtId="0" fontId="55" fillId="27" borderId="56" xfId="0" applyFont="1" applyFill="1" applyBorder="1" applyAlignment="1">
      <alignment horizontal="center" vertical="center" wrapText="1"/>
    </xf>
    <xf numFmtId="0" fontId="56" fillId="27" borderId="56" xfId="0" applyFont="1" applyFill="1" applyBorder="1" applyAlignment="1">
      <alignment horizontal="center" vertical="center" wrapText="1"/>
    </xf>
    <xf numFmtId="0" fontId="55" fillId="27" borderId="56" xfId="0" applyFont="1" applyFill="1" applyBorder="1" applyAlignment="1">
      <alignment vertical="center" wrapText="1"/>
    </xf>
    <xf numFmtId="0" fontId="55" fillId="27" borderId="55" xfId="0" applyFont="1" applyFill="1" applyBorder="1" applyAlignment="1">
      <alignment vertical="center" wrapText="1"/>
    </xf>
    <xf numFmtId="3" fontId="64" fillId="27" borderId="49" xfId="0" applyNumberFormat="1" applyFont="1" applyFill="1" applyBorder="1" applyAlignment="1">
      <alignment horizontal="center" vertical="center" wrapText="1"/>
    </xf>
    <xf numFmtId="3" fontId="64" fillId="27" borderId="67" xfId="0" applyNumberFormat="1" applyFont="1" applyFill="1" applyBorder="1" applyAlignment="1">
      <alignment horizontal="center" vertical="center" wrapText="1"/>
    </xf>
    <xf numFmtId="42" fontId="64" fillId="27" borderId="87" xfId="0" applyNumberFormat="1" applyFont="1" applyFill="1" applyBorder="1" applyAlignment="1">
      <alignment horizontal="center" vertical="center" wrapText="1"/>
    </xf>
    <xf numFmtId="3" fontId="65" fillId="27" borderId="49" xfId="0" applyNumberFormat="1" applyFont="1" applyFill="1" applyBorder="1" applyAlignment="1">
      <alignment horizontal="center" vertical="center"/>
    </xf>
    <xf numFmtId="42" fontId="64" fillId="27" borderId="74" xfId="0" applyNumberFormat="1" applyFont="1" applyFill="1" applyBorder="1" applyAlignment="1">
      <alignment horizontal="center" vertical="center" wrapText="1"/>
    </xf>
    <xf numFmtId="42" fontId="64" fillId="27" borderId="94" xfId="0" applyNumberFormat="1" applyFont="1" applyFill="1" applyBorder="1" applyAlignment="1">
      <alignment horizontal="center" vertical="center" wrapText="1"/>
    </xf>
    <xf numFmtId="0" fontId="55" fillId="27" borderId="90" xfId="0" applyFont="1" applyFill="1" applyBorder="1" applyAlignment="1">
      <alignment vertical="center" wrapText="1"/>
    </xf>
    <xf numFmtId="0" fontId="55" fillId="27" borderId="0" xfId="0" applyFont="1" applyFill="1" applyAlignment="1">
      <alignment horizontal="center" vertical="center" wrapText="1"/>
    </xf>
    <xf numFmtId="0" fontId="56" fillId="27" borderId="0" xfId="0" applyFont="1" applyFill="1" applyAlignment="1">
      <alignment horizontal="center" vertical="center" wrapText="1"/>
    </xf>
    <xf numFmtId="0" fontId="55" fillId="27" borderId="0" xfId="0" applyFont="1" applyFill="1" applyAlignment="1">
      <alignment vertical="center" wrapText="1"/>
    </xf>
    <xf numFmtId="42" fontId="64" fillId="27" borderId="0" xfId="0" applyNumberFormat="1" applyFont="1" applyFill="1" applyAlignment="1">
      <alignment horizontal="center" vertical="center" wrapText="1"/>
    </xf>
    <xf numFmtId="42" fontId="64" fillId="27" borderId="49" xfId="0" applyNumberFormat="1" applyFont="1" applyFill="1" applyBorder="1" applyAlignment="1">
      <alignment horizontal="center" vertical="center" wrapText="1"/>
    </xf>
    <xf numFmtId="3" fontId="64" fillId="27" borderId="49" xfId="949" applyNumberFormat="1" applyFont="1" applyFill="1" applyBorder="1" applyAlignment="1">
      <alignment horizontal="center" vertical="center" wrapText="1"/>
    </xf>
    <xf numFmtId="42" fontId="64" fillId="27" borderId="86" xfId="0" applyNumberFormat="1" applyFont="1" applyFill="1" applyBorder="1" applyAlignment="1">
      <alignment horizontal="center" vertical="center" wrapText="1"/>
    </xf>
    <xf numFmtId="42" fontId="64" fillId="27" borderId="95" xfId="0" applyNumberFormat="1" applyFont="1" applyFill="1" applyBorder="1" applyAlignment="1">
      <alignment horizontal="center" vertical="center" wrapText="1"/>
    </xf>
    <xf numFmtId="0" fontId="55" fillId="27" borderId="133" xfId="0" applyFont="1" applyFill="1" applyBorder="1" applyAlignment="1">
      <alignment vertical="center" wrapText="1"/>
    </xf>
    <xf numFmtId="4" fontId="99" fillId="0" borderId="156" xfId="228" applyNumberFormat="1" applyFont="1" applyFill="1" applyBorder="1" applyAlignment="1">
      <alignment horizontal="center" vertical="center"/>
    </xf>
    <xf numFmtId="3" fontId="99" fillId="26" borderId="171" xfId="228" applyNumberFormat="1" applyFont="1" applyFill="1" applyBorder="1" applyAlignment="1">
      <alignment horizontal="center" vertical="center"/>
    </xf>
    <xf numFmtId="3" fontId="99" fillId="26" borderId="171" xfId="0" applyNumberFormat="1" applyFont="1" applyFill="1" applyBorder="1" applyAlignment="1">
      <alignment horizontal="center" vertical="center" wrapText="1"/>
    </xf>
    <xf numFmtId="1" fontId="99" fillId="0" borderId="156" xfId="229" applyNumberFormat="1" applyFont="1" applyFill="1" applyBorder="1" applyAlignment="1">
      <alignment horizontal="center" vertical="center" wrapText="1"/>
    </xf>
    <xf numFmtId="172" fontId="99" fillId="0" borderId="156" xfId="185" applyFont="1" applyFill="1" applyBorder="1" applyAlignment="1">
      <alignment horizontal="center" vertical="center"/>
    </xf>
    <xf numFmtId="173" fontId="99" fillId="0" borderId="156" xfId="228" applyNumberFormat="1" applyFont="1" applyFill="1" applyBorder="1" applyAlignment="1">
      <alignment horizontal="center" vertical="center"/>
    </xf>
    <xf numFmtId="4" fontId="99" fillId="0" borderId="156" xfId="0" applyNumberFormat="1" applyFont="1" applyBorder="1" applyAlignment="1">
      <alignment horizontal="center" vertical="center" wrapText="1"/>
    </xf>
    <xf numFmtId="165" fontId="99" fillId="0" borderId="156" xfId="949" applyNumberFormat="1" applyFont="1" applyFill="1" applyBorder="1" applyAlignment="1">
      <alignment horizontal="center" vertical="center" wrapText="1"/>
    </xf>
    <xf numFmtId="4" fontId="99" fillId="0" borderId="156" xfId="949" applyNumberFormat="1" applyFont="1" applyFill="1" applyBorder="1" applyAlignment="1">
      <alignment horizontal="center" vertical="center" wrapText="1"/>
    </xf>
    <xf numFmtId="3" fontId="99" fillId="0" borderId="156" xfId="949" applyNumberFormat="1" applyFont="1" applyFill="1" applyBorder="1" applyAlignment="1">
      <alignment horizontal="center" vertical="center" wrapText="1"/>
    </xf>
    <xf numFmtId="165" fontId="99" fillId="0" borderId="156" xfId="0" applyNumberFormat="1" applyFont="1" applyBorder="1" applyAlignment="1">
      <alignment horizontal="center" vertical="center" wrapText="1"/>
    </xf>
    <xf numFmtId="9" fontId="0" fillId="0" borderId="0" xfId="0" applyNumberFormat="1"/>
    <xf numFmtId="9" fontId="99" fillId="0" borderId="1" xfId="2857" applyFont="1" applyFill="1" applyBorder="1" applyAlignment="1">
      <alignment horizontal="center" vertical="center"/>
    </xf>
    <xf numFmtId="9" fontId="99" fillId="0" borderId="1" xfId="2857" applyFont="1" applyFill="1" applyBorder="1" applyAlignment="1">
      <alignment horizontal="center" vertical="center" wrapText="1"/>
    </xf>
    <xf numFmtId="0" fontId="0" fillId="0" borderId="0" xfId="0"/>
    <xf numFmtId="0" fontId="0" fillId="0" borderId="0" xfId="0" applyAlignment="1">
      <alignment horizontal="center"/>
    </xf>
    <xf numFmtId="0" fontId="77" fillId="43" borderId="135" xfId="2844" applyFont="1" applyFill="1" applyBorder="1" applyAlignment="1">
      <alignment horizontal="center" vertical="center" wrapText="1"/>
    </xf>
    <xf numFmtId="0" fontId="77" fillId="43" borderId="152" xfId="2844" applyFont="1" applyFill="1" applyBorder="1" applyAlignment="1">
      <alignment horizontal="center" vertical="center" wrapText="1"/>
    </xf>
    <xf numFmtId="0" fontId="77" fillId="43" borderId="101" xfId="2844" applyFont="1" applyFill="1" applyBorder="1" applyAlignment="1">
      <alignment horizontal="center" vertical="center" wrapText="1"/>
    </xf>
    <xf numFmtId="0" fontId="77" fillId="43" borderId="102" xfId="2844" applyFont="1" applyFill="1" applyBorder="1" applyAlignment="1">
      <alignment horizontal="center" vertical="center" wrapText="1"/>
    </xf>
    <xf numFmtId="0" fontId="77" fillId="43" borderId="101" xfId="2844" applyFont="1" applyFill="1" applyBorder="1" applyAlignment="1">
      <alignment horizontal="center" vertical="top" wrapText="1"/>
    </xf>
    <xf numFmtId="0" fontId="77" fillId="43" borderId="135" xfId="2844" applyFont="1" applyFill="1" applyBorder="1" applyAlignment="1">
      <alignment horizontal="center" vertical="top" wrapText="1"/>
    </xf>
    <xf numFmtId="0" fontId="79" fillId="0" borderId="135" xfId="2844" applyFont="1" applyFill="1" applyBorder="1" applyAlignment="1">
      <alignment horizontal="center" vertical="center" wrapText="1"/>
    </xf>
    <xf numFmtId="0" fontId="77" fillId="0" borderId="135" xfId="2844" applyFont="1" applyFill="1" applyBorder="1" applyAlignment="1">
      <alignment horizontal="center" vertical="center" wrapText="1"/>
    </xf>
    <xf numFmtId="0" fontId="79" fillId="0" borderId="152" xfId="2844" applyFont="1" applyFill="1" applyBorder="1" applyAlignment="1">
      <alignment horizontal="center" vertical="center" wrapText="1"/>
    </xf>
    <xf numFmtId="0" fontId="77" fillId="43" borderId="104" xfId="2844" applyFont="1" applyFill="1" applyBorder="1" applyAlignment="1">
      <alignment horizontal="center" vertical="center" wrapText="1"/>
    </xf>
    <xf numFmtId="0" fontId="77" fillId="43" borderId="106" xfId="2844" applyFont="1" applyFill="1" applyBorder="1" applyAlignment="1">
      <alignment horizontal="center" vertical="center" wrapText="1"/>
    </xf>
    <xf numFmtId="0" fontId="77" fillId="43" borderId="143" xfId="2844" applyFont="1" applyFill="1" applyBorder="1" applyAlignment="1">
      <alignment horizontal="center" vertical="center" wrapText="1"/>
    </xf>
    <xf numFmtId="0" fontId="77" fillId="43" borderId="144" xfId="2844" applyFont="1" applyFill="1" applyBorder="1" applyAlignment="1">
      <alignment horizontal="center" vertical="center" wrapText="1"/>
    </xf>
    <xf numFmtId="0" fontId="78" fillId="0" borderId="108" xfId="0" applyFont="1" applyFill="1" applyBorder="1" applyAlignment="1">
      <alignment horizontal="center" vertical="center" wrapText="1"/>
    </xf>
    <xf numFmtId="0" fontId="76" fillId="43" borderId="101" xfId="0" applyFont="1" applyFill="1" applyBorder="1" applyAlignment="1">
      <alignment horizontal="center" vertical="center" wrapText="1"/>
    </xf>
    <xf numFmtId="0" fontId="78" fillId="0" borderId="101" xfId="0" applyFont="1" applyFill="1" applyBorder="1" applyAlignment="1">
      <alignment vertical="center" wrapText="1"/>
    </xf>
    <xf numFmtId="0" fontId="78" fillId="0" borderId="101" xfId="0" applyFont="1" applyFill="1" applyBorder="1" applyAlignment="1">
      <alignment horizontal="center" vertical="center"/>
    </xf>
    <xf numFmtId="0" fontId="78" fillId="0" borderId="102" xfId="0" applyFont="1" applyFill="1" applyBorder="1" applyAlignment="1">
      <alignment wrapText="1"/>
    </xf>
    <xf numFmtId="0" fontId="0" fillId="0" borderId="101" xfId="0" applyFill="1" applyBorder="1"/>
    <xf numFmtId="0" fontId="0" fillId="0" borderId="102" xfId="0" applyFill="1" applyBorder="1"/>
    <xf numFmtId="10" fontId="94" fillId="0" borderId="15" xfId="2823" applyNumberFormat="1" applyFont="1" applyFill="1" applyBorder="1" applyAlignment="1">
      <alignment horizontal="center" vertical="center" wrapText="1"/>
    </xf>
    <xf numFmtId="10" fontId="94" fillId="0" borderId="1" xfId="2823" applyNumberFormat="1" applyFont="1" applyFill="1" applyBorder="1" applyAlignment="1">
      <alignment horizontal="center" vertical="center" wrapText="1"/>
    </xf>
    <xf numFmtId="10" fontId="94" fillId="0" borderId="72" xfId="6653" applyNumberFormat="1" applyFont="1" applyFill="1" applyBorder="1" applyAlignment="1">
      <alignment horizontal="center" vertical="center" wrapText="1"/>
    </xf>
    <xf numFmtId="10" fontId="94" fillId="0" borderId="118" xfId="6653" applyNumberFormat="1" applyFont="1" applyFill="1" applyBorder="1" applyAlignment="1">
      <alignment horizontal="center" vertical="center" wrapText="1"/>
    </xf>
    <xf numFmtId="10" fontId="94" fillId="0" borderId="118" xfId="5725" applyNumberFormat="1" applyFont="1" applyFill="1" applyBorder="1" applyAlignment="1">
      <alignment horizontal="center" vertical="center" wrapText="1"/>
    </xf>
    <xf numFmtId="10" fontId="94" fillId="0" borderId="118" xfId="6653" applyNumberFormat="1" applyFont="1" applyFill="1" applyBorder="1" applyAlignment="1">
      <alignment horizontal="center" vertical="center"/>
    </xf>
    <xf numFmtId="10" fontId="94" fillId="0" borderId="118" xfId="6652" applyNumberFormat="1" applyFont="1" applyFill="1" applyBorder="1" applyAlignment="1">
      <alignment horizontal="center" vertical="center"/>
    </xf>
    <xf numFmtId="4" fontId="70" fillId="0" borderId="182" xfId="0" applyNumberFormat="1" applyFont="1" applyBorder="1" applyAlignment="1">
      <alignment horizontal="center" vertical="center" wrapText="1"/>
    </xf>
    <xf numFmtId="3" fontId="70" fillId="0" borderId="182" xfId="0" applyNumberFormat="1" applyFont="1" applyBorder="1" applyAlignment="1">
      <alignment horizontal="center" vertical="center" wrapText="1"/>
    </xf>
    <xf numFmtId="3" fontId="70" fillId="0" borderId="156" xfId="0" applyNumberFormat="1" applyFont="1" applyBorder="1" applyAlignment="1">
      <alignment horizontal="center" vertical="center" wrapText="1"/>
    </xf>
    <xf numFmtId="3" fontId="70" fillId="26" borderId="173" xfId="0" applyNumberFormat="1" applyFont="1" applyFill="1" applyBorder="1" applyAlignment="1">
      <alignment horizontal="center" vertical="center" wrapText="1"/>
    </xf>
    <xf numFmtId="4" fontId="70" fillId="0" borderId="183" xfId="0" applyNumberFormat="1" applyFont="1" applyBorder="1" applyAlignment="1">
      <alignment horizontal="center" vertical="center" wrapText="1"/>
    </xf>
    <xf numFmtId="4" fontId="70" fillId="0" borderId="156" xfId="0" applyNumberFormat="1" applyFont="1" applyBorder="1" applyAlignment="1">
      <alignment horizontal="center" vertical="center" wrapText="1"/>
    </xf>
    <xf numFmtId="3" fontId="70" fillId="0" borderId="183" xfId="0" applyNumberFormat="1" applyFont="1" applyBorder="1" applyAlignment="1">
      <alignment horizontal="center" vertical="center" wrapText="1"/>
    </xf>
    <xf numFmtId="3" fontId="70" fillId="41" borderId="167" xfId="949" applyNumberFormat="1" applyFont="1" applyFill="1" applyBorder="1" applyAlignment="1">
      <alignment horizontal="center" vertical="center" wrapText="1"/>
    </xf>
    <xf numFmtId="167" fontId="70" fillId="41" borderId="94" xfId="58" applyNumberFormat="1" applyFont="1" applyFill="1" applyBorder="1" applyAlignment="1">
      <alignment horizontal="center" vertical="center"/>
    </xf>
    <xf numFmtId="3" fontId="70" fillId="41" borderId="65" xfId="0" applyNumberFormat="1" applyFont="1" applyFill="1" applyBorder="1" applyAlignment="1">
      <alignment horizontal="center" vertical="center" wrapText="1"/>
    </xf>
    <xf numFmtId="9" fontId="70" fillId="0" borderId="182" xfId="2857" applyFont="1" applyFill="1" applyBorder="1" applyAlignment="1">
      <alignment horizontal="center" vertical="center" wrapText="1"/>
    </xf>
    <xf numFmtId="9" fontId="70" fillId="0" borderId="156" xfId="2857" applyFont="1" applyFill="1" applyBorder="1" applyAlignment="1">
      <alignment horizontal="center" vertical="center" wrapText="1"/>
    </xf>
    <xf numFmtId="9" fontId="70" fillId="26" borderId="171" xfId="2857" applyFont="1" applyFill="1" applyBorder="1" applyAlignment="1">
      <alignment horizontal="center" vertical="center" wrapText="1"/>
    </xf>
    <xf numFmtId="9" fontId="70" fillId="26" borderId="172" xfId="2857" applyFont="1" applyFill="1" applyBorder="1" applyAlignment="1">
      <alignment horizontal="center" vertical="center" wrapText="1"/>
    </xf>
    <xf numFmtId="9" fontId="70" fillId="0" borderId="183" xfId="2857" applyFont="1" applyFill="1" applyBorder="1" applyAlignment="1">
      <alignment horizontal="center" vertical="center" wrapText="1"/>
    </xf>
    <xf numFmtId="4" fontId="70" fillId="0" borderId="182" xfId="0" applyNumberFormat="1" applyFont="1" applyFill="1" applyBorder="1" applyAlignment="1">
      <alignment horizontal="center" vertical="center" wrapText="1"/>
    </xf>
    <xf numFmtId="3" fontId="70" fillId="0" borderId="182" xfId="0" applyNumberFormat="1" applyFont="1" applyFill="1" applyBorder="1" applyAlignment="1">
      <alignment horizontal="center" vertical="center" wrapText="1"/>
    </xf>
    <xf numFmtId="0" fontId="99" fillId="0" borderId="1" xfId="0" applyFont="1" applyFill="1" applyBorder="1" applyAlignment="1">
      <alignment horizontal="center" vertical="center"/>
    </xf>
    <xf numFmtId="3" fontId="102" fillId="0" borderId="1" xfId="0" applyNumberFormat="1" applyFont="1" applyFill="1" applyBorder="1" applyAlignment="1">
      <alignment horizontal="center" vertical="center" wrapText="1"/>
    </xf>
    <xf numFmtId="3" fontId="70" fillId="0" borderId="156" xfId="0" applyNumberFormat="1" applyFont="1" applyFill="1" applyBorder="1" applyAlignment="1">
      <alignment horizontal="center" vertical="center" wrapText="1"/>
    </xf>
    <xf numFmtId="4" fontId="70" fillId="0" borderId="156" xfId="0" applyNumberFormat="1" applyFont="1" applyFill="1" applyBorder="1" applyAlignment="1">
      <alignment horizontal="center" vertical="center" wrapText="1"/>
    </xf>
    <xf numFmtId="4" fontId="102" fillId="0" borderId="26" xfId="0" applyNumberFormat="1" applyFont="1" applyFill="1" applyBorder="1" applyAlignment="1">
      <alignment horizontal="center" vertical="center" wrapText="1"/>
    </xf>
    <xf numFmtId="4" fontId="102" fillId="0" borderId="1" xfId="0" applyNumberFormat="1" applyFont="1" applyFill="1" applyBorder="1" applyAlignment="1">
      <alignment horizontal="center" vertical="center" wrapText="1"/>
    </xf>
    <xf numFmtId="3" fontId="70" fillId="0" borderId="183" xfId="0" applyNumberFormat="1" applyFont="1" applyFill="1" applyBorder="1" applyAlignment="1">
      <alignment horizontal="center" vertical="center" wrapText="1"/>
    </xf>
    <xf numFmtId="3" fontId="70" fillId="0" borderId="1" xfId="229" applyNumberFormat="1" applyFont="1" applyFill="1" applyBorder="1" applyAlignment="1">
      <alignment horizontal="center" vertical="center" wrapText="1"/>
    </xf>
    <xf numFmtId="0" fontId="70" fillId="0" borderId="1" xfId="0" applyFont="1" applyFill="1" applyBorder="1" applyAlignment="1">
      <alignment horizontal="center" vertical="center"/>
    </xf>
    <xf numFmtId="1" fontId="70" fillId="0" borderId="1" xfId="0" applyNumberFormat="1" applyFont="1" applyFill="1" applyBorder="1" applyAlignment="1">
      <alignment horizontal="center" vertical="center"/>
    </xf>
    <xf numFmtId="168" fontId="70" fillId="0" borderId="1" xfId="229" applyFont="1" applyFill="1" applyBorder="1" applyAlignment="1">
      <alignment horizontal="center" vertical="center" wrapText="1"/>
    </xf>
    <xf numFmtId="165" fontId="70" fillId="0" borderId="156" xfId="949" applyNumberFormat="1" applyFont="1" applyFill="1" applyBorder="1" applyAlignment="1">
      <alignment horizontal="center" vertical="center" wrapText="1"/>
    </xf>
    <xf numFmtId="3" fontId="70" fillId="0" borderId="156" xfId="949" applyNumberFormat="1" applyFont="1" applyFill="1" applyBorder="1" applyAlignment="1">
      <alignment horizontal="center" vertical="center" wrapText="1"/>
    </xf>
    <xf numFmtId="4" fontId="70" fillId="0" borderId="156" xfId="949" applyNumberFormat="1" applyFont="1" applyFill="1" applyBorder="1" applyAlignment="1">
      <alignment horizontal="center" vertical="center" wrapText="1"/>
    </xf>
    <xf numFmtId="165" fontId="70" fillId="0" borderId="156" xfId="0" applyNumberFormat="1" applyFont="1" applyFill="1" applyBorder="1" applyAlignment="1">
      <alignment horizontal="center" vertical="center" wrapText="1"/>
    </xf>
    <xf numFmtId="4" fontId="70" fillId="0" borderId="22" xfId="0" applyNumberFormat="1" applyFont="1" applyFill="1" applyBorder="1" applyAlignment="1">
      <alignment horizontal="center" vertical="center" wrapText="1"/>
    </xf>
    <xf numFmtId="3" fontId="70" fillId="0" borderId="1" xfId="0" applyNumberFormat="1" applyFont="1" applyFill="1" applyBorder="1" applyAlignment="1">
      <alignment horizontal="center" vertical="center" wrapText="1"/>
    </xf>
    <xf numFmtId="4" fontId="70" fillId="0" borderId="22" xfId="949" applyNumberFormat="1" applyFont="1" applyFill="1" applyBorder="1" applyAlignment="1">
      <alignment horizontal="center" vertical="center" wrapText="1"/>
    </xf>
    <xf numFmtId="4" fontId="70" fillId="0" borderId="1" xfId="228" applyNumberFormat="1" applyFont="1" applyFill="1" applyBorder="1" applyAlignment="1">
      <alignment horizontal="center" vertical="center"/>
    </xf>
    <xf numFmtId="3" fontId="70" fillId="0" borderId="1" xfId="228" applyNumberFormat="1" applyFont="1" applyFill="1" applyBorder="1" applyAlignment="1">
      <alignment horizontal="center" vertical="center"/>
    </xf>
    <xf numFmtId="165" fontId="70" fillId="0" borderId="1" xfId="228" applyNumberFormat="1" applyFont="1" applyFill="1" applyBorder="1" applyAlignment="1">
      <alignment horizontal="center" vertical="center"/>
    </xf>
    <xf numFmtId="166" fontId="70" fillId="0" borderId="1" xfId="228" applyNumberFormat="1" applyFont="1" applyFill="1" applyBorder="1" applyAlignment="1">
      <alignment horizontal="center" vertical="center"/>
    </xf>
    <xf numFmtId="165" fontId="70" fillId="0" borderId="156" xfId="228" applyNumberFormat="1" applyFont="1" applyFill="1" applyBorder="1" applyAlignment="1">
      <alignment horizontal="center" vertical="center"/>
    </xf>
    <xf numFmtId="4" fontId="70" fillId="0" borderId="156" xfId="228" applyNumberFormat="1" applyFont="1" applyFill="1" applyBorder="1" applyAlignment="1">
      <alignment horizontal="center" vertical="center"/>
    </xf>
    <xf numFmtId="165" fontId="70" fillId="0" borderId="22" xfId="228" applyNumberFormat="1" applyFont="1" applyFill="1" applyBorder="1" applyAlignment="1">
      <alignment horizontal="center" vertical="center"/>
    </xf>
    <xf numFmtId="181" fontId="70" fillId="0" borderId="156" xfId="0" applyNumberFormat="1" applyFont="1" applyFill="1" applyBorder="1" applyAlignment="1">
      <alignment horizontal="center" vertical="center" wrapText="1"/>
    </xf>
    <xf numFmtId="167" fontId="70" fillId="0" borderId="1" xfId="228" applyNumberFormat="1" applyFont="1" applyFill="1" applyBorder="1" applyAlignment="1">
      <alignment horizontal="center" vertical="center"/>
    </xf>
    <xf numFmtId="165" fontId="70" fillId="0" borderId="166" xfId="0" applyNumberFormat="1" applyFont="1" applyFill="1" applyBorder="1" applyAlignment="1">
      <alignment horizontal="center" vertical="center" wrapText="1"/>
    </xf>
    <xf numFmtId="3" fontId="70" fillId="0" borderId="166" xfId="0" applyNumberFormat="1" applyFont="1" applyFill="1" applyBorder="1" applyAlignment="1">
      <alignment horizontal="center" vertical="center" wrapText="1"/>
    </xf>
    <xf numFmtId="167" fontId="70" fillId="26" borderId="171" xfId="58" applyNumberFormat="1" applyFont="1" applyFill="1" applyBorder="1" applyAlignment="1">
      <alignment horizontal="center" vertical="center"/>
    </xf>
    <xf numFmtId="165" fontId="70" fillId="26" borderId="171" xfId="0" applyNumberFormat="1" applyFont="1" applyFill="1" applyBorder="1" applyAlignment="1">
      <alignment horizontal="center" vertical="center" wrapText="1"/>
    </xf>
    <xf numFmtId="3" fontId="70" fillId="26" borderId="171" xfId="0" applyNumberFormat="1" applyFont="1" applyFill="1" applyBorder="1" applyAlignment="1">
      <alignment horizontal="center" vertical="center" wrapText="1"/>
    </xf>
    <xf numFmtId="3" fontId="53" fillId="26" borderId="114" xfId="0" applyNumberFormat="1" applyFont="1" applyFill="1" applyBorder="1" applyAlignment="1">
      <alignment horizontal="center" vertical="center" wrapText="1"/>
    </xf>
    <xf numFmtId="3" fontId="70" fillId="26" borderId="171" xfId="228" applyNumberFormat="1" applyFont="1" applyFill="1" applyBorder="1" applyAlignment="1">
      <alignment horizontal="center" vertical="center"/>
    </xf>
    <xf numFmtId="3" fontId="70" fillId="26" borderId="171" xfId="58" applyNumberFormat="1" applyFont="1" applyFill="1" applyBorder="1" applyAlignment="1">
      <alignment horizontal="center" vertical="center"/>
    </xf>
    <xf numFmtId="0" fontId="22" fillId="12" borderId="193" xfId="0" applyFont="1" applyFill="1" applyBorder="1" applyAlignment="1">
      <alignment horizontal="center" vertical="center" wrapText="1"/>
    </xf>
    <xf numFmtId="0" fontId="24" fillId="12" borderId="193" xfId="0" applyFont="1" applyFill="1" applyBorder="1" applyAlignment="1">
      <alignment horizontal="center" vertical="center" wrapText="1"/>
    </xf>
    <xf numFmtId="0" fontId="23" fillId="13" borderId="192" xfId="0" applyFont="1" applyFill="1" applyBorder="1" applyAlignment="1">
      <alignment horizontal="center" vertical="center" wrapText="1"/>
    </xf>
    <xf numFmtId="0" fontId="23" fillId="14" borderId="193" xfId="0" applyFont="1" applyFill="1" applyBorder="1" applyAlignment="1">
      <alignment horizontal="center" vertical="center" wrapText="1"/>
    </xf>
    <xf numFmtId="0" fontId="23" fillId="12" borderId="193" xfId="0" applyFont="1" applyFill="1" applyBorder="1" applyAlignment="1">
      <alignment horizontal="center" vertical="center" wrapText="1"/>
    </xf>
    <xf numFmtId="0" fontId="23" fillId="12" borderId="195" xfId="0" applyFont="1" applyFill="1" applyBorder="1" applyAlignment="1">
      <alignment horizontal="center" vertical="center" wrapText="1"/>
    </xf>
    <xf numFmtId="0" fontId="24" fillId="15" borderId="194" xfId="0" applyFont="1" applyFill="1" applyBorder="1" applyAlignment="1">
      <alignment horizontal="center" vertical="center" wrapText="1"/>
    </xf>
    <xf numFmtId="0" fontId="24" fillId="16" borderId="194" xfId="0" applyFont="1" applyFill="1" applyBorder="1" applyAlignment="1">
      <alignment horizontal="center" vertical="center" wrapText="1"/>
    </xf>
    <xf numFmtId="0" fontId="24" fillId="12" borderId="194" xfId="0" applyFont="1" applyFill="1" applyBorder="1" applyAlignment="1">
      <alignment horizontal="center" vertical="center" wrapText="1"/>
    </xf>
    <xf numFmtId="0" fontId="24" fillId="14" borderId="194" xfId="0" applyFont="1" applyFill="1" applyBorder="1" applyAlignment="1">
      <alignment horizontal="center" vertical="center" wrapText="1"/>
    </xf>
    <xf numFmtId="0" fontId="25" fillId="14" borderId="193" xfId="0" applyFont="1" applyFill="1" applyBorder="1" applyAlignment="1">
      <alignment horizontal="center" vertical="center" wrapText="1"/>
    </xf>
    <xf numFmtId="0" fontId="25" fillId="12" borderId="193" xfId="0" applyFont="1" applyFill="1" applyBorder="1" applyAlignment="1">
      <alignment horizontal="center" vertical="center" wrapText="1"/>
    </xf>
    <xf numFmtId="0" fontId="25" fillId="12" borderId="195" xfId="0" applyFont="1" applyFill="1" applyBorder="1" applyAlignment="1">
      <alignment horizontal="center" vertical="center" wrapText="1"/>
    </xf>
    <xf numFmtId="0" fontId="24" fillId="15" borderId="196" xfId="0" applyFont="1" applyFill="1" applyBorder="1" applyAlignment="1">
      <alignment horizontal="center" vertical="center" wrapText="1"/>
    </xf>
    <xf numFmtId="0" fontId="24" fillId="16" borderId="197" xfId="0" applyFont="1" applyFill="1" applyBorder="1" applyAlignment="1">
      <alignment horizontal="center" vertical="center" wrapText="1"/>
    </xf>
    <xf numFmtId="0" fontId="24" fillId="12" borderId="196" xfId="0" applyFont="1" applyFill="1" applyBorder="1" applyAlignment="1">
      <alignment horizontal="center" vertical="center" wrapText="1"/>
    </xf>
    <xf numFmtId="0" fontId="24" fillId="16" borderId="195" xfId="0" applyFont="1" applyFill="1" applyBorder="1" applyAlignment="1">
      <alignment horizontal="center" vertical="center" wrapText="1"/>
    </xf>
    <xf numFmtId="4" fontId="70" fillId="0" borderId="166" xfId="0" applyNumberFormat="1" applyFont="1" applyFill="1" applyBorder="1" applyAlignment="1">
      <alignment horizontal="center" vertical="center" wrapText="1"/>
    </xf>
    <xf numFmtId="4" fontId="70" fillId="0" borderId="187" xfId="0" applyNumberFormat="1" applyFont="1" applyFill="1" applyBorder="1" applyAlignment="1">
      <alignment horizontal="center" vertical="center" wrapText="1"/>
    </xf>
    <xf numFmtId="167" fontId="70" fillId="0" borderId="182" xfId="58" applyNumberFormat="1" applyFont="1" applyFill="1" applyBorder="1" applyAlignment="1">
      <alignment horizontal="center" vertical="center"/>
    </xf>
    <xf numFmtId="3" fontId="70" fillId="0" borderId="182" xfId="229" applyNumberFormat="1" applyFont="1" applyFill="1" applyBorder="1" applyAlignment="1">
      <alignment horizontal="center" vertical="center" wrapText="1"/>
    </xf>
    <xf numFmtId="3" fontId="70" fillId="0" borderId="182" xfId="228" applyNumberFormat="1" applyFont="1" applyFill="1" applyBorder="1" applyAlignment="1">
      <alignment horizontal="center" vertical="center"/>
    </xf>
    <xf numFmtId="165" fontId="70" fillId="0" borderId="182" xfId="0" applyNumberFormat="1" applyFont="1" applyFill="1" applyBorder="1" applyAlignment="1">
      <alignment horizontal="center" vertical="center" wrapText="1"/>
    </xf>
    <xf numFmtId="0" fontId="70" fillId="0" borderId="182" xfId="0" applyFont="1" applyFill="1" applyBorder="1" applyAlignment="1">
      <alignment horizontal="right" vertical="center"/>
    </xf>
    <xf numFmtId="167" fontId="70" fillId="0" borderId="182" xfId="0" applyNumberFormat="1" applyFont="1" applyFill="1" applyBorder="1" applyAlignment="1">
      <alignment horizontal="right" vertical="center"/>
    </xf>
    <xf numFmtId="0" fontId="70" fillId="0" borderId="182" xfId="0" applyFont="1" applyFill="1" applyBorder="1" applyAlignment="1">
      <alignment horizontal="center" vertical="center"/>
    </xf>
    <xf numFmtId="167" fontId="70" fillId="0" borderId="182" xfId="0" applyNumberFormat="1" applyFont="1" applyFill="1" applyBorder="1" applyAlignment="1">
      <alignment horizontal="center" vertical="center"/>
    </xf>
    <xf numFmtId="170" fontId="70" fillId="0" borderId="182" xfId="0" applyNumberFormat="1" applyFont="1" applyFill="1" applyBorder="1" applyAlignment="1">
      <alignment horizontal="center" vertical="center"/>
    </xf>
    <xf numFmtId="1" fontId="70" fillId="0" borderId="182" xfId="0" applyNumberFormat="1" applyFont="1" applyFill="1" applyBorder="1" applyAlignment="1">
      <alignment horizontal="center" vertical="center"/>
    </xf>
    <xf numFmtId="3" fontId="70" fillId="0" borderId="182" xfId="0" applyNumberFormat="1" applyFont="1" applyFill="1" applyBorder="1" applyAlignment="1">
      <alignment horizontal="center" vertical="center"/>
    </xf>
    <xf numFmtId="168" fontId="70" fillId="0" borderId="182" xfId="229" applyFont="1" applyFill="1" applyBorder="1" applyAlignment="1">
      <alignment horizontal="center" vertical="center" wrapText="1"/>
    </xf>
    <xf numFmtId="165" fontId="70" fillId="0" borderId="182" xfId="0" applyNumberFormat="1" applyFont="1" applyFill="1" applyBorder="1" applyAlignment="1">
      <alignment horizontal="right" vertical="center"/>
    </xf>
    <xf numFmtId="171" fontId="70" fillId="0" borderId="182" xfId="0" applyNumberFormat="1" applyFont="1" applyFill="1" applyBorder="1" applyAlignment="1">
      <alignment horizontal="right" vertical="center"/>
    </xf>
    <xf numFmtId="4" fontId="70" fillId="0" borderId="166" xfId="228" applyNumberFormat="1" applyFont="1" applyFill="1" applyBorder="1" applyAlignment="1">
      <alignment horizontal="center" vertical="center"/>
    </xf>
    <xf numFmtId="165" fontId="70" fillId="0" borderId="166" xfId="228" applyNumberFormat="1" applyFont="1" applyFill="1" applyBorder="1" applyAlignment="1">
      <alignment horizontal="center" vertical="center"/>
    </xf>
    <xf numFmtId="165" fontId="70" fillId="0" borderId="187" xfId="228" applyNumberFormat="1" applyFont="1" applyFill="1" applyBorder="1" applyAlignment="1">
      <alignment horizontal="center" vertical="center"/>
    </xf>
    <xf numFmtId="3" fontId="70" fillId="0" borderId="166" xfId="228" applyNumberFormat="1" applyFont="1" applyFill="1" applyBorder="1" applyAlignment="1">
      <alignment horizontal="center" vertical="center"/>
    </xf>
    <xf numFmtId="166" fontId="106" fillId="0" borderId="182" xfId="0" applyNumberFormat="1" applyFont="1" applyFill="1" applyBorder="1" applyAlignment="1">
      <alignment horizontal="center" vertical="center"/>
    </xf>
    <xf numFmtId="4" fontId="70" fillId="0" borderId="182" xfId="228" applyNumberFormat="1" applyFont="1" applyFill="1" applyBorder="1" applyAlignment="1">
      <alignment horizontal="center" vertical="center"/>
    </xf>
    <xf numFmtId="165" fontId="70" fillId="0" borderId="182" xfId="0" applyNumberFormat="1" applyFont="1" applyFill="1" applyBorder="1" applyAlignment="1">
      <alignment horizontal="center" vertical="center"/>
    </xf>
    <xf numFmtId="166" fontId="70" fillId="0" borderId="182" xfId="228" applyNumberFormat="1" applyFont="1" applyFill="1" applyBorder="1" applyAlignment="1">
      <alignment horizontal="center" vertical="center"/>
    </xf>
    <xf numFmtId="165" fontId="70" fillId="0" borderId="182" xfId="228" applyNumberFormat="1" applyFont="1" applyFill="1" applyBorder="1" applyAlignment="1">
      <alignment horizontal="center" vertical="center"/>
    </xf>
    <xf numFmtId="3" fontId="70" fillId="0" borderId="182" xfId="0" applyNumberFormat="1" applyFont="1" applyFill="1" applyBorder="1" applyAlignment="1">
      <alignment horizontal="right" vertical="center"/>
    </xf>
    <xf numFmtId="181" fontId="70" fillId="0" borderId="166" xfId="0" applyNumberFormat="1" applyFont="1" applyFill="1" applyBorder="1" applyAlignment="1">
      <alignment horizontal="center" vertical="center" wrapText="1"/>
    </xf>
    <xf numFmtId="3" fontId="70" fillId="0" borderId="182" xfId="58" applyNumberFormat="1" applyFont="1" applyFill="1" applyBorder="1" applyAlignment="1">
      <alignment horizontal="center" vertical="center"/>
    </xf>
    <xf numFmtId="172" fontId="70" fillId="0" borderId="182" xfId="185" applyFont="1" applyFill="1" applyBorder="1" applyAlignment="1">
      <alignment horizontal="center" vertical="center"/>
    </xf>
    <xf numFmtId="3" fontId="70" fillId="0" borderId="182" xfId="229" applyNumberFormat="1" applyFont="1" applyFill="1" applyBorder="1" applyAlignment="1">
      <alignment horizontal="center" vertical="center"/>
    </xf>
    <xf numFmtId="173" fontId="70" fillId="0" borderId="166" xfId="228" applyNumberFormat="1" applyFont="1" applyFill="1" applyBorder="1" applyAlignment="1">
      <alignment horizontal="center" vertical="center"/>
    </xf>
    <xf numFmtId="173" fontId="70" fillId="0" borderId="187" xfId="228" applyNumberFormat="1" applyFont="1" applyFill="1" applyBorder="1" applyAlignment="1">
      <alignment horizontal="center" vertical="center"/>
    </xf>
    <xf numFmtId="167" fontId="70" fillId="0" borderId="166" xfId="228" applyNumberFormat="1" applyFont="1" applyFill="1" applyBorder="1" applyAlignment="1">
      <alignment horizontal="center" vertical="center"/>
    </xf>
    <xf numFmtId="167" fontId="70" fillId="0" borderId="182" xfId="228" applyNumberFormat="1" applyFont="1" applyFill="1" applyBorder="1" applyAlignment="1">
      <alignment horizontal="center" vertical="center"/>
    </xf>
    <xf numFmtId="0" fontId="24" fillId="12" borderId="191" xfId="0" applyFont="1" applyFill="1" applyBorder="1" applyAlignment="1">
      <alignment horizontal="center" vertical="center" wrapText="1"/>
    </xf>
    <xf numFmtId="0" fontId="24" fillId="12" borderId="192" xfId="0" applyFont="1" applyFill="1" applyBorder="1" applyAlignment="1">
      <alignment horizontal="center" vertical="center" wrapText="1"/>
    </xf>
    <xf numFmtId="3" fontId="70" fillId="0" borderId="200" xfId="0" applyNumberFormat="1" applyFont="1" applyFill="1" applyBorder="1" applyAlignment="1">
      <alignment horizontal="center" vertical="center" wrapText="1"/>
    </xf>
    <xf numFmtId="3" fontId="70" fillId="0" borderId="187" xfId="0" applyNumberFormat="1" applyFont="1" applyFill="1" applyBorder="1" applyAlignment="1">
      <alignment horizontal="center" vertical="center" wrapText="1"/>
    </xf>
    <xf numFmtId="165" fontId="53" fillId="0" borderId="187" xfId="0" applyNumberFormat="1" applyFont="1" applyFill="1" applyBorder="1" applyAlignment="1">
      <alignment horizontal="center" vertical="center" wrapText="1"/>
    </xf>
    <xf numFmtId="165" fontId="53" fillId="0" borderId="201" xfId="0" applyNumberFormat="1" applyFont="1" applyFill="1" applyBorder="1" applyAlignment="1">
      <alignment horizontal="center" vertical="center" wrapText="1"/>
    </xf>
    <xf numFmtId="166" fontId="106" fillId="0" borderId="0" xfId="0" applyNumberFormat="1" applyFont="1" applyFill="1" applyBorder="1" applyAlignment="1">
      <alignment horizontal="center" vertical="center"/>
    </xf>
    <xf numFmtId="166" fontId="70" fillId="0" borderId="31" xfId="228" applyNumberFormat="1" applyFont="1" applyFill="1" applyBorder="1" applyAlignment="1">
      <alignment horizontal="center" vertical="center"/>
    </xf>
    <xf numFmtId="3" fontId="53" fillId="0" borderId="1" xfId="0" applyNumberFormat="1" applyFont="1" applyFill="1" applyBorder="1" applyAlignment="1">
      <alignment horizontal="center" vertical="center" wrapText="1"/>
    </xf>
    <xf numFmtId="169" fontId="70" fillId="0" borderId="19" xfId="228" applyNumberFormat="1" applyFont="1" applyFill="1" applyBorder="1" applyAlignment="1">
      <alignment horizontal="center" vertical="center"/>
    </xf>
    <xf numFmtId="1" fontId="70" fillId="0" borderId="31" xfId="0" applyNumberFormat="1" applyFont="1" applyFill="1" applyBorder="1" applyAlignment="1">
      <alignment horizontal="center" vertical="center"/>
    </xf>
    <xf numFmtId="165" fontId="70" fillId="0" borderId="1" xfId="949" applyNumberFormat="1" applyFont="1" applyFill="1" applyBorder="1" applyAlignment="1">
      <alignment horizontal="center" vertical="center" wrapText="1"/>
    </xf>
    <xf numFmtId="1" fontId="70" fillId="0" borderId="19" xfId="0" applyNumberFormat="1" applyFont="1" applyFill="1" applyBorder="1" applyAlignment="1">
      <alignment horizontal="center" vertical="center"/>
    </xf>
    <xf numFmtId="166" fontId="70" fillId="0" borderId="31" xfId="0" applyNumberFormat="1" applyFont="1" applyFill="1" applyBorder="1" applyAlignment="1">
      <alignment horizontal="center" vertical="center"/>
    </xf>
    <xf numFmtId="166" fontId="70" fillId="0" borderId="1" xfId="0" applyNumberFormat="1" applyFont="1" applyFill="1" applyBorder="1" applyAlignment="1">
      <alignment horizontal="center" vertical="center"/>
    </xf>
    <xf numFmtId="169" fontId="70" fillId="0" borderId="1" xfId="0" applyNumberFormat="1" applyFont="1" applyFill="1" applyBorder="1" applyAlignment="1">
      <alignment horizontal="center" vertical="center"/>
    </xf>
    <xf numFmtId="3" fontId="53" fillId="0" borderId="127" xfId="949" applyNumberFormat="1" applyFont="1" applyFill="1" applyBorder="1" applyAlignment="1">
      <alignment horizontal="center" vertical="center" wrapText="1"/>
    </xf>
    <xf numFmtId="3" fontId="53" fillId="0" borderId="22" xfId="949" applyNumberFormat="1" applyFont="1" applyFill="1" applyBorder="1" applyAlignment="1">
      <alignment horizontal="center" vertical="center" wrapText="1"/>
    </xf>
    <xf numFmtId="165" fontId="70" fillId="0" borderId="22" xfId="0" applyNumberFormat="1" applyFont="1" applyFill="1" applyBorder="1" applyAlignment="1">
      <alignment horizontal="center" vertical="center" wrapText="1"/>
    </xf>
    <xf numFmtId="165" fontId="70" fillId="0" borderId="22" xfId="949" applyNumberFormat="1" applyFont="1" applyFill="1" applyBorder="1" applyAlignment="1">
      <alignment horizontal="center" vertical="center" wrapText="1"/>
    </xf>
    <xf numFmtId="3" fontId="70" fillId="0" borderId="22" xfId="949" applyNumberFormat="1" applyFont="1" applyFill="1" applyBorder="1" applyAlignment="1">
      <alignment horizontal="center" vertical="center" wrapText="1"/>
    </xf>
    <xf numFmtId="4" fontId="70" fillId="0" borderId="125" xfId="949" applyNumberFormat="1" applyFont="1" applyFill="1" applyBorder="1" applyAlignment="1">
      <alignment horizontal="center" vertical="center" wrapText="1"/>
    </xf>
    <xf numFmtId="166" fontId="53" fillId="26" borderId="176" xfId="228" applyNumberFormat="1" applyFont="1" applyFill="1" applyBorder="1" applyAlignment="1">
      <alignment horizontal="center" vertical="center"/>
    </xf>
    <xf numFmtId="166" fontId="53" fillId="26" borderId="114" xfId="228" applyNumberFormat="1" applyFont="1" applyFill="1" applyBorder="1" applyAlignment="1">
      <alignment horizontal="center" vertical="center"/>
    </xf>
    <xf numFmtId="169" fontId="53" fillId="26" borderId="114" xfId="228" applyNumberFormat="1" applyFont="1" applyFill="1" applyBorder="1" applyAlignment="1">
      <alignment horizontal="center" vertical="center"/>
    </xf>
    <xf numFmtId="169" fontId="53" fillId="26" borderId="126" xfId="228" applyNumberFormat="1" applyFont="1" applyFill="1" applyBorder="1" applyAlignment="1">
      <alignment horizontal="center" vertical="center"/>
    </xf>
    <xf numFmtId="3" fontId="70" fillId="26" borderId="114" xfId="0" applyNumberFormat="1" applyFont="1" applyFill="1" applyBorder="1" applyAlignment="1">
      <alignment horizontal="center" vertical="center" wrapText="1"/>
    </xf>
    <xf numFmtId="169" fontId="70" fillId="26" borderId="114" xfId="228" applyNumberFormat="1" applyFont="1" applyFill="1" applyBorder="1" applyAlignment="1">
      <alignment horizontal="center" vertical="center"/>
    </xf>
    <xf numFmtId="169" fontId="70" fillId="26" borderId="126" xfId="228" applyNumberFormat="1" applyFont="1" applyFill="1" applyBorder="1" applyAlignment="1">
      <alignment horizontal="center" vertical="center"/>
    </xf>
    <xf numFmtId="166" fontId="53" fillId="0" borderId="200" xfId="228" applyNumberFormat="1" applyFont="1" applyFill="1" applyBorder="1" applyAlignment="1">
      <alignment horizontal="center" vertical="center"/>
    </xf>
    <xf numFmtId="166" fontId="53" fillId="0" borderId="187" xfId="228" applyNumberFormat="1" applyFont="1" applyFill="1" applyBorder="1" applyAlignment="1">
      <alignment horizontal="center" vertical="center"/>
    </xf>
    <xf numFmtId="169" fontId="70" fillId="0" borderId="187" xfId="228" applyNumberFormat="1" applyFont="1" applyFill="1" applyBorder="1" applyAlignment="1">
      <alignment horizontal="center" vertical="center"/>
    </xf>
    <xf numFmtId="169" fontId="70" fillId="0" borderId="201" xfId="228" applyNumberFormat="1" applyFont="1" applyFill="1" applyBorder="1" applyAlignment="1">
      <alignment horizontal="center" vertical="center"/>
    </xf>
    <xf numFmtId="166" fontId="53" fillId="0" borderId="31" xfId="228" applyNumberFormat="1" applyFont="1" applyFill="1" applyBorder="1" applyAlignment="1">
      <alignment horizontal="center" vertical="center"/>
    </xf>
    <xf numFmtId="166" fontId="53" fillId="0" borderId="1" xfId="228" applyNumberFormat="1" applyFont="1" applyFill="1" applyBorder="1" applyAlignment="1">
      <alignment horizontal="center" vertical="center"/>
    </xf>
    <xf numFmtId="169" fontId="70" fillId="0" borderId="1" xfId="228" applyNumberFormat="1" applyFont="1" applyFill="1" applyBorder="1" applyAlignment="1">
      <alignment horizontal="center" vertical="center"/>
    </xf>
    <xf numFmtId="4" fontId="53" fillId="0" borderId="127" xfId="228" applyNumberFormat="1" applyFont="1" applyFill="1" applyBorder="1" applyAlignment="1">
      <alignment horizontal="center" vertical="center"/>
    </xf>
    <xf numFmtId="4" fontId="53" fillId="0" borderId="22" xfId="228" applyNumberFormat="1" applyFont="1" applyFill="1" applyBorder="1" applyAlignment="1">
      <alignment horizontal="center" vertical="center"/>
    </xf>
    <xf numFmtId="4" fontId="70" fillId="0" borderId="22" xfId="228" applyNumberFormat="1" applyFont="1" applyFill="1" applyBorder="1" applyAlignment="1">
      <alignment horizontal="center" vertical="center"/>
    </xf>
    <xf numFmtId="4" fontId="70" fillId="0" borderId="125" xfId="228" applyNumberFormat="1" applyFont="1" applyFill="1" applyBorder="1" applyAlignment="1">
      <alignment horizontal="center" vertical="center"/>
    </xf>
    <xf numFmtId="4" fontId="70" fillId="0" borderId="200" xfId="0" applyNumberFormat="1" applyFont="1" applyFill="1" applyBorder="1" applyAlignment="1">
      <alignment horizontal="center" vertical="center" wrapText="1"/>
    </xf>
    <xf numFmtId="3" fontId="53" fillId="0" borderId="187" xfId="0" applyNumberFormat="1" applyFont="1" applyFill="1" applyBorder="1" applyAlignment="1">
      <alignment horizontal="center" vertical="center" wrapText="1"/>
    </xf>
    <xf numFmtId="1" fontId="70" fillId="0" borderId="187" xfId="229" applyNumberFormat="1" applyFont="1" applyFill="1" applyBorder="1" applyAlignment="1">
      <alignment horizontal="center" vertical="center" wrapText="1"/>
    </xf>
    <xf numFmtId="3" fontId="70" fillId="0" borderId="201" xfId="0" applyNumberFormat="1" applyFont="1" applyFill="1" applyBorder="1" applyAlignment="1">
      <alignment horizontal="center" vertical="center" wrapText="1"/>
    </xf>
    <xf numFmtId="169" fontId="106" fillId="0" borderId="0" xfId="0" applyNumberFormat="1" applyFont="1" applyFill="1" applyBorder="1" applyAlignment="1">
      <alignment horizontal="center" vertical="center"/>
    </xf>
    <xf numFmtId="169" fontId="70" fillId="0" borderId="31" xfId="228" applyNumberFormat="1" applyFont="1" applyFill="1" applyBorder="1" applyAlignment="1">
      <alignment horizontal="center" vertical="center"/>
    </xf>
    <xf numFmtId="169" fontId="70" fillId="0" borderId="1" xfId="229" applyNumberFormat="1" applyFont="1" applyFill="1" applyBorder="1" applyAlignment="1">
      <alignment horizontal="center" vertical="center" wrapText="1"/>
    </xf>
    <xf numFmtId="0" fontId="70" fillId="0" borderId="31" xfId="0" applyFont="1" applyFill="1" applyBorder="1" applyAlignment="1">
      <alignment horizontal="center" vertical="center"/>
    </xf>
    <xf numFmtId="4" fontId="70" fillId="0" borderId="1" xfId="0" applyNumberFormat="1" applyFont="1" applyFill="1" applyBorder="1" applyAlignment="1">
      <alignment horizontal="center" vertical="center" wrapText="1"/>
    </xf>
    <xf numFmtId="172" fontId="70" fillId="0" borderId="1" xfId="185" applyFont="1" applyFill="1" applyBorder="1" applyAlignment="1">
      <alignment horizontal="center" vertical="center"/>
    </xf>
    <xf numFmtId="1" fontId="70" fillId="0" borderId="1" xfId="229" applyNumberFormat="1" applyFont="1" applyFill="1" applyBorder="1" applyAlignment="1">
      <alignment horizontal="center" vertical="center" wrapText="1"/>
    </xf>
    <xf numFmtId="4" fontId="70" fillId="0" borderId="19" xfId="0" applyNumberFormat="1" applyFont="1" applyFill="1" applyBorder="1" applyAlignment="1">
      <alignment horizontal="center" vertical="center" wrapText="1"/>
    </xf>
    <xf numFmtId="4" fontId="53" fillId="0" borderId="127" xfId="949" applyNumberFormat="1" applyFont="1" applyFill="1" applyBorder="1" applyAlignment="1">
      <alignment horizontal="center" vertical="center" wrapText="1"/>
    </xf>
    <xf numFmtId="4" fontId="53" fillId="0" borderId="22" xfId="949" applyNumberFormat="1" applyFont="1" applyFill="1" applyBorder="1" applyAlignment="1">
      <alignment horizontal="center" vertical="center" wrapText="1"/>
    </xf>
    <xf numFmtId="172" fontId="70" fillId="0" borderId="22" xfId="185" applyFont="1" applyFill="1" applyBorder="1" applyAlignment="1">
      <alignment horizontal="center" vertical="center"/>
    </xf>
    <xf numFmtId="1" fontId="70" fillId="0" borderId="22" xfId="229" applyNumberFormat="1" applyFont="1" applyFill="1" applyBorder="1" applyAlignment="1">
      <alignment horizontal="center" vertical="center" wrapText="1"/>
    </xf>
    <xf numFmtId="172" fontId="70" fillId="0" borderId="125" xfId="185" applyFont="1" applyFill="1" applyBorder="1" applyAlignment="1">
      <alignment horizontal="center" vertical="center"/>
    </xf>
    <xf numFmtId="167" fontId="70" fillId="0" borderId="200" xfId="228" applyNumberFormat="1" applyFont="1" applyFill="1" applyBorder="1" applyAlignment="1">
      <alignment horizontal="center" vertical="center"/>
    </xf>
    <xf numFmtId="167" fontId="70" fillId="0" borderId="187" xfId="228" applyNumberFormat="1" applyFont="1" applyFill="1" applyBorder="1" applyAlignment="1">
      <alignment horizontal="center" vertical="center"/>
    </xf>
    <xf numFmtId="167" fontId="53" fillId="0" borderId="187" xfId="228" applyNumberFormat="1" applyFont="1" applyFill="1" applyBorder="1" applyAlignment="1">
      <alignment horizontal="center" vertical="center"/>
    </xf>
    <xf numFmtId="4" fontId="53" fillId="0" borderId="187" xfId="0" applyNumberFormat="1" applyFont="1" applyFill="1" applyBorder="1" applyAlignment="1">
      <alignment horizontal="center" vertical="center" wrapText="1"/>
    </xf>
    <xf numFmtId="1" fontId="53" fillId="0" borderId="187" xfId="229" applyNumberFormat="1" applyFont="1" applyFill="1" applyBorder="1" applyAlignment="1">
      <alignment horizontal="center" vertical="center" wrapText="1"/>
    </xf>
    <xf numFmtId="4" fontId="70" fillId="0" borderId="201" xfId="0" applyNumberFormat="1" applyFont="1" applyFill="1" applyBorder="1" applyAlignment="1">
      <alignment horizontal="center" vertical="center" wrapText="1"/>
    </xf>
    <xf numFmtId="167" fontId="70" fillId="0" borderId="31" xfId="228" applyNumberFormat="1" applyFont="1" applyFill="1" applyBorder="1" applyAlignment="1">
      <alignment horizontal="center" vertical="center"/>
    </xf>
    <xf numFmtId="0" fontId="70" fillId="0" borderId="19" xfId="0" applyFont="1" applyFill="1" applyBorder="1" applyAlignment="1">
      <alignment horizontal="center" vertical="center"/>
    </xf>
    <xf numFmtId="173" fontId="53" fillId="0" borderId="127" xfId="228" applyNumberFormat="1" applyFont="1" applyFill="1" applyBorder="1" applyAlignment="1">
      <alignment horizontal="center" vertical="center"/>
    </xf>
    <xf numFmtId="173" fontId="53" fillId="0" borderId="22" xfId="228" applyNumberFormat="1" applyFont="1" applyFill="1" applyBorder="1" applyAlignment="1">
      <alignment horizontal="center" vertical="center"/>
    </xf>
    <xf numFmtId="173" fontId="70" fillId="0" borderId="22" xfId="228" applyNumberFormat="1" applyFont="1" applyFill="1" applyBorder="1" applyAlignment="1">
      <alignment horizontal="center" vertical="center"/>
    </xf>
    <xf numFmtId="166" fontId="70" fillId="0" borderId="33" xfId="949" applyNumberFormat="1" applyFont="1" applyFill="1" applyBorder="1" applyAlignment="1">
      <alignment horizontal="center" vertical="center" wrapText="1"/>
    </xf>
    <xf numFmtId="166" fontId="70" fillId="0" borderId="27" xfId="949" applyNumberFormat="1" applyFont="1" applyFill="1" applyBorder="1" applyAlignment="1">
      <alignment horizontal="center" vertical="center" wrapText="1"/>
    </xf>
    <xf numFmtId="166" fontId="70" fillId="0" borderId="28" xfId="949" applyNumberFormat="1" applyFont="1" applyFill="1" applyBorder="1" applyAlignment="1">
      <alignment horizontal="center" vertical="center" wrapText="1"/>
    </xf>
    <xf numFmtId="166" fontId="70" fillId="0" borderId="29" xfId="949" applyNumberFormat="1" applyFont="1" applyFill="1" applyBorder="1" applyAlignment="1">
      <alignment horizontal="center" vertical="center" wrapText="1"/>
    </xf>
    <xf numFmtId="166" fontId="70" fillId="0" borderId="174" xfId="949" applyNumberFormat="1" applyFont="1" applyFill="1" applyBorder="1" applyAlignment="1">
      <alignment horizontal="center" vertical="center" wrapText="1"/>
    </xf>
    <xf numFmtId="166" fontId="70" fillId="0" borderId="13" xfId="228" applyNumberFormat="1" applyFont="1" applyFill="1" applyBorder="1" applyAlignment="1">
      <alignment horizontal="center" vertical="center"/>
    </xf>
    <xf numFmtId="166" fontId="70" fillId="0" borderId="5" xfId="228" applyNumberFormat="1" applyFont="1" applyFill="1" applyBorder="1" applyAlignment="1">
      <alignment horizontal="center" vertical="center"/>
    </xf>
    <xf numFmtId="166" fontId="70" fillId="0" borderId="5" xfId="0" applyNumberFormat="1" applyFont="1" applyFill="1" applyBorder="1" applyAlignment="1">
      <alignment horizontal="center" vertical="center"/>
    </xf>
    <xf numFmtId="166" fontId="70" fillId="0" borderId="6" xfId="228" applyNumberFormat="1" applyFont="1" applyFill="1" applyBorder="1" applyAlignment="1">
      <alignment horizontal="center" vertical="center"/>
    </xf>
    <xf numFmtId="166" fontId="70" fillId="0" borderId="4" xfId="228" applyNumberFormat="1" applyFont="1" applyFill="1" applyBorder="1" applyAlignment="1">
      <alignment horizontal="center" vertical="center"/>
    </xf>
    <xf numFmtId="166" fontId="70" fillId="0" borderId="175" xfId="228" applyNumberFormat="1" applyFont="1" applyFill="1" applyBorder="1" applyAlignment="1">
      <alignment horizontal="center" vertical="center"/>
    </xf>
    <xf numFmtId="166" fontId="53" fillId="0" borderId="33" xfId="0" applyNumberFormat="1" applyFont="1" applyFill="1" applyBorder="1" applyAlignment="1">
      <alignment horizontal="center" vertical="center" wrapText="1"/>
    </xf>
    <xf numFmtId="166" fontId="53" fillId="0" borderId="27" xfId="0" applyNumberFormat="1" applyFont="1" applyFill="1" applyBorder="1" applyAlignment="1">
      <alignment horizontal="center" vertical="center" wrapText="1"/>
    </xf>
    <xf numFmtId="166" fontId="70" fillId="0" borderId="28" xfId="0" applyNumberFormat="1" applyFont="1" applyFill="1" applyBorder="1" applyAlignment="1">
      <alignment horizontal="center" vertical="center" wrapText="1"/>
    </xf>
    <xf numFmtId="166" fontId="70" fillId="0" borderId="29" xfId="0" applyNumberFormat="1" applyFont="1" applyFill="1" applyBorder="1" applyAlignment="1">
      <alignment horizontal="center" vertical="center" wrapText="1"/>
    </xf>
    <xf numFmtId="166" fontId="70" fillId="0" borderId="27" xfId="0" applyNumberFormat="1" applyFont="1" applyFill="1" applyBorder="1" applyAlignment="1">
      <alignment horizontal="center" vertical="center" wrapText="1"/>
    </xf>
    <xf numFmtId="166" fontId="70" fillId="0" borderId="174" xfId="0" applyNumberFormat="1" applyFont="1" applyFill="1" applyBorder="1" applyAlignment="1">
      <alignment horizontal="center" vertical="center" wrapText="1"/>
    </xf>
    <xf numFmtId="0" fontId="35" fillId="44" borderId="115" xfId="0" applyFont="1" applyFill="1" applyBorder="1" applyAlignment="1" applyProtection="1">
      <alignment horizontal="left" vertical="center" wrapText="1"/>
      <protection locked="0"/>
    </xf>
    <xf numFmtId="0" fontId="35" fillId="45" borderId="17" xfId="0" applyFont="1" applyFill="1" applyBorder="1" applyAlignment="1" applyProtection="1">
      <alignment horizontal="left" vertical="center" wrapText="1"/>
      <protection locked="0"/>
    </xf>
    <xf numFmtId="0" fontId="35" fillId="45" borderId="20" xfId="0" applyFont="1" applyFill="1" applyBorder="1" applyAlignment="1" applyProtection="1">
      <alignment horizontal="left" vertical="center" wrapText="1"/>
      <protection locked="0"/>
    </xf>
    <xf numFmtId="0" fontId="35" fillId="46" borderId="17" xfId="0" applyFont="1" applyFill="1" applyBorder="1" applyAlignment="1" applyProtection="1">
      <alignment horizontal="left" vertical="center" wrapText="1"/>
      <protection locked="0"/>
    </xf>
    <xf numFmtId="0" fontId="35" fillId="47" borderId="17" xfId="0" applyFont="1" applyFill="1" applyBorder="1" applyAlignment="1" applyProtection="1">
      <alignment horizontal="left" vertical="center" wrapText="1"/>
      <protection locked="0"/>
    </xf>
    <xf numFmtId="0" fontId="35" fillId="48" borderId="17" xfId="0" applyFont="1" applyFill="1" applyBorder="1" applyAlignment="1" applyProtection="1">
      <alignment horizontal="left" vertical="center" wrapText="1"/>
      <protection locked="0"/>
    </xf>
    <xf numFmtId="0" fontId="24" fillId="12" borderId="193" xfId="0" applyFont="1" applyFill="1" applyBorder="1" applyAlignment="1">
      <alignment horizontal="center" vertical="top" wrapText="1"/>
    </xf>
    <xf numFmtId="0" fontId="81" fillId="0" borderId="1" xfId="0" applyFont="1" applyFill="1" applyBorder="1" applyAlignment="1">
      <alignment horizontal="justify" vertical="top" wrapText="1"/>
    </xf>
    <xf numFmtId="0" fontId="81" fillId="0" borderId="1" xfId="0" applyFont="1" applyFill="1" applyBorder="1" applyAlignment="1">
      <alignment horizontal="center" vertical="center" wrapText="1"/>
    </xf>
    <xf numFmtId="0" fontId="95" fillId="0" borderId="1" xfId="0" applyFont="1" applyFill="1" applyBorder="1" applyAlignment="1">
      <alignment vertical="top" wrapText="1"/>
    </xf>
    <xf numFmtId="0" fontId="103" fillId="0" borderId="1" xfId="0" applyFont="1" applyFill="1" applyBorder="1" applyAlignment="1">
      <alignment horizontal="center" vertical="center" wrapText="1"/>
    </xf>
    <xf numFmtId="0" fontId="99" fillId="0" borderId="1" xfId="0" applyFont="1" applyFill="1" applyBorder="1" applyAlignment="1">
      <alignment horizontal="center" vertical="center" wrapText="1"/>
    </xf>
    <xf numFmtId="0" fontId="95" fillId="0" borderId="1" xfId="0" applyFont="1" applyFill="1" applyBorder="1" applyAlignment="1">
      <alignment horizontal="center" vertical="center"/>
    </xf>
    <xf numFmtId="165" fontId="102" fillId="0" borderId="1" xfId="0" applyNumberFormat="1" applyFont="1" applyFill="1" applyBorder="1" applyAlignment="1">
      <alignment horizontal="center" vertical="center" wrapText="1"/>
    </xf>
    <xf numFmtId="3" fontId="101" fillId="0" borderId="1" xfId="0" applyNumberFormat="1" applyFont="1" applyFill="1" applyBorder="1" applyAlignment="1">
      <alignment horizontal="center" vertical="center" wrapText="1"/>
    </xf>
    <xf numFmtId="0" fontId="81" fillId="0" borderId="1" xfId="0" applyFont="1" applyFill="1" applyBorder="1" applyAlignment="1">
      <alignment horizontal="center" vertical="center"/>
    </xf>
    <xf numFmtId="164" fontId="102" fillId="0" borderId="1" xfId="0" applyNumberFormat="1" applyFont="1" applyFill="1" applyBorder="1" applyAlignment="1">
      <alignment horizontal="center" vertical="center"/>
    </xf>
    <xf numFmtId="0" fontId="23" fillId="14" borderId="7" xfId="0" applyFont="1" applyFill="1" applyBorder="1" applyAlignment="1">
      <alignment horizontal="center" vertical="center" wrapText="1"/>
    </xf>
    <xf numFmtId="0" fontId="103" fillId="0" borderId="26" xfId="0" applyFont="1" applyFill="1" applyBorder="1" applyAlignment="1">
      <alignment horizontal="center" vertical="center" wrapText="1"/>
    </xf>
    <xf numFmtId="0" fontId="99" fillId="0" borderId="26" xfId="0" applyFont="1" applyFill="1" applyBorder="1" applyAlignment="1">
      <alignment horizontal="center" vertical="center" wrapText="1"/>
    </xf>
    <xf numFmtId="0" fontId="99" fillId="0" borderId="26" xfId="0" applyFont="1" applyFill="1" applyBorder="1" applyAlignment="1">
      <alignment horizontal="center" vertical="center"/>
    </xf>
    <xf numFmtId="0" fontId="95" fillId="0" borderId="26" xfId="0" applyFont="1" applyFill="1" applyBorder="1" applyAlignment="1">
      <alignment horizontal="center" vertical="center"/>
    </xf>
    <xf numFmtId="175" fontId="102" fillId="0" borderId="26" xfId="185" applyNumberFormat="1" applyFont="1" applyFill="1" applyBorder="1" applyAlignment="1">
      <alignment horizontal="center" vertical="center"/>
    </xf>
    <xf numFmtId="175" fontId="102" fillId="0" borderId="26" xfId="185" applyNumberFormat="1" applyFont="1" applyFill="1" applyBorder="1" applyAlignment="1">
      <alignment vertical="center"/>
    </xf>
    <xf numFmtId="175" fontId="102" fillId="0" borderId="26" xfId="190" applyNumberFormat="1" applyFont="1" applyFill="1" applyBorder="1" applyAlignment="1">
      <alignment horizontal="center" vertical="center"/>
    </xf>
    <xf numFmtId="177" fontId="102" fillId="0" borderId="26" xfId="0" applyNumberFormat="1" applyFont="1" applyFill="1" applyBorder="1" applyAlignment="1">
      <alignment horizontal="center" vertical="center"/>
    </xf>
    <xf numFmtId="164" fontId="102" fillId="0" borderId="26" xfId="185" applyNumberFormat="1" applyFont="1" applyFill="1" applyBorder="1" applyAlignment="1">
      <alignment horizontal="center" vertical="center"/>
    </xf>
    <xf numFmtId="172" fontId="102" fillId="0" borderId="26" xfId="185" applyFont="1" applyFill="1" applyBorder="1" applyAlignment="1">
      <alignment horizontal="center" vertical="center"/>
    </xf>
    <xf numFmtId="172" fontId="102" fillId="0" borderId="26" xfId="185" applyFont="1" applyFill="1" applyBorder="1" applyAlignment="1">
      <alignment vertical="center"/>
    </xf>
    <xf numFmtId="172" fontId="99" fillId="0" borderId="26" xfId="185" applyFont="1" applyFill="1" applyBorder="1" applyAlignment="1">
      <alignment vertical="center"/>
    </xf>
    <xf numFmtId="181" fontId="102" fillId="0" borderId="26" xfId="0" applyNumberFormat="1" applyFont="1" applyFill="1" applyBorder="1" applyAlignment="1">
      <alignment horizontal="center" vertical="center" wrapText="1"/>
    </xf>
    <xf numFmtId="165" fontId="102" fillId="0" borderId="26" xfId="0" applyNumberFormat="1" applyFont="1" applyFill="1" applyBorder="1" applyAlignment="1">
      <alignment horizontal="center" vertical="center" wrapText="1"/>
    </xf>
    <xf numFmtId="0" fontId="23" fillId="12" borderId="212" xfId="0" applyFont="1" applyFill="1" applyBorder="1" applyAlignment="1">
      <alignment horizontal="center" vertical="center" wrapText="1"/>
    </xf>
    <xf numFmtId="0" fontId="23" fillId="12" borderId="213" xfId="0" applyFont="1" applyFill="1" applyBorder="1" applyAlignment="1">
      <alignment horizontal="center" vertical="center" wrapText="1"/>
    </xf>
    <xf numFmtId="0" fontId="23" fillId="12" borderId="114" xfId="0" applyFont="1" applyFill="1" applyBorder="1" applyAlignment="1">
      <alignment horizontal="center" vertical="center" wrapText="1"/>
    </xf>
    <xf numFmtId="0" fontId="23" fillId="13" borderId="214" xfId="0" applyFont="1" applyFill="1" applyBorder="1" applyAlignment="1">
      <alignment horizontal="center" vertical="center" wrapText="1"/>
    </xf>
    <xf numFmtId="0" fontId="23" fillId="13" borderId="176" xfId="0" applyFont="1" applyFill="1" applyBorder="1" applyAlignment="1">
      <alignment horizontal="center" vertical="center" wrapText="1"/>
    </xf>
    <xf numFmtId="0" fontId="23" fillId="14" borderId="114" xfId="0" applyFont="1" applyFill="1" applyBorder="1" applyAlignment="1">
      <alignment horizontal="center" vertical="center" wrapText="1"/>
    </xf>
    <xf numFmtId="0" fontId="23" fillId="12" borderId="126" xfId="0" applyFont="1" applyFill="1" applyBorder="1" applyAlignment="1">
      <alignment horizontal="center" vertical="center" wrapText="1"/>
    </xf>
    <xf numFmtId="0" fontId="24" fillId="15" borderId="215" xfId="0" applyFont="1" applyFill="1" applyBorder="1" applyAlignment="1">
      <alignment horizontal="center" vertical="center" wrapText="1"/>
    </xf>
    <xf numFmtId="0" fontId="24" fillId="16" borderId="216" xfId="0" applyFont="1" applyFill="1" applyBorder="1" applyAlignment="1">
      <alignment horizontal="center" vertical="center" wrapText="1"/>
    </xf>
    <xf numFmtId="0" fontId="24" fillId="12" borderId="215" xfId="0" applyFont="1" applyFill="1" applyBorder="1" applyAlignment="1">
      <alignment horizontal="center" vertical="center" wrapText="1"/>
    </xf>
    <xf numFmtId="0" fontId="24" fillId="14" borderId="215" xfId="0" applyFont="1" applyFill="1" applyBorder="1" applyAlignment="1">
      <alignment horizontal="center" vertical="center" wrapText="1"/>
    </xf>
    <xf numFmtId="0" fontId="24" fillId="16" borderId="215" xfId="0" applyFont="1" applyFill="1" applyBorder="1" applyAlignment="1">
      <alignment horizontal="center" vertical="center" wrapText="1"/>
    </xf>
    <xf numFmtId="0" fontId="23" fillId="13" borderId="213" xfId="0" applyFont="1" applyFill="1" applyBorder="1" applyAlignment="1">
      <alignment horizontal="center" vertical="center" wrapText="1"/>
    </xf>
    <xf numFmtId="0" fontId="24" fillId="16" borderId="217" xfId="0" applyFont="1" applyFill="1" applyBorder="1" applyAlignment="1">
      <alignment horizontal="center" vertical="center" wrapText="1"/>
    </xf>
    <xf numFmtId="0" fontId="24" fillId="12" borderId="214" xfId="0" applyFont="1" applyFill="1" applyBorder="1" applyAlignment="1">
      <alignment horizontal="center" vertical="center" wrapText="1"/>
    </xf>
    <xf numFmtId="0" fontId="24" fillId="16" borderId="126" xfId="0" applyFont="1" applyFill="1" applyBorder="1" applyAlignment="1">
      <alignment horizontal="center" vertical="center" wrapText="1"/>
    </xf>
    <xf numFmtId="0" fontId="23" fillId="13" borderId="218" xfId="0" applyFont="1" applyFill="1" applyBorder="1" applyAlignment="1">
      <alignment horizontal="center" vertical="center" wrapText="1"/>
    </xf>
    <xf numFmtId="9" fontId="70" fillId="26" borderId="173" xfId="2857" applyFont="1" applyFill="1" applyBorder="1" applyAlignment="1">
      <alignment horizontal="center" vertical="center" wrapText="1"/>
    </xf>
    <xf numFmtId="165" fontId="99" fillId="0" borderId="182" xfId="0" applyNumberFormat="1" applyFont="1" applyBorder="1" applyAlignment="1">
      <alignment horizontal="center" vertical="center" wrapText="1"/>
    </xf>
    <xf numFmtId="3" fontId="99" fillId="0" borderId="182" xfId="0" applyNumberFormat="1" applyFont="1" applyBorder="1" applyAlignment="1">
      <alignment horizontal="center" vertical="center" wrapText="1"/>
    </xf>
    <xf numFmtId="3" fontId="99" fillId="0" borderId="182" xfId="228" applyNumberFormat="1" applyFont="1" applyFill="1" applyBorder="1" applyAlignment="1">
      <alignment horizontal="center" vertical="center"/>
    </xf>
    <xf numFmtId="3" fontId="99" fillId="0" borderId="182" xfId="229" applyNumberFormat="1" applyFont="1" applyFill="1" applyBorder="1" applyAlignment="1">
      <alignment horizontal="center" vertical="center" wrapText="1"/>
    </xf>
    <xf numFmtId="0" fontId="99" fillId="0" borderId="182" xfId="0" applyFont="1" applyBorder="1" applyAlignment="1">
      <alignment horizontal="center" vertical="center"/>
    </xf>
    <xf numFmtId="1" fontId="99" fillId="0" borderId="182" xfId="0" applyNumberFormat="1" applyFont="1" applyBorder="1" applyAlignment="1">
      <alignment horizontal="center" vertical="center"/>
    </xf>
    <xf numFmtId="165" fontId="99" fillId="0" borderId="182" xfId="949" applyNumberFormat="1" applyFont="1" applyFill="1" applyBorder="1" applyAlignment="1">
      <alignment horizontal="center" vertical="center" wrapText="1"/>
    </xf>
    <xf numFmtId="166" fontId="99" fillId="0" borderId="182" xfId="0" applyNumberFormat="1" applyFont="1" applyBorder="1" applyAlignment="1">
      <alignment horizontal="center" vertical="center"/>
    </xf>
    <xf numFmtId="168" fontId="99" fillId="0" borderId="182" xfId="229" applyFont="1" applyFill="1" applyBorder="1" applyAlignment="1">
      <alignment horizontal="center" vertical="center" wrapText="1"/>
    </xf>
    <xf numFmtId="169" fontId="99" fillId="0" borderId="182" xfId="0" applyNumberFormat="1" applyFont="1" applyBorder="1" applyAlignment="1">
      <alignment horizontal="center" vertical="center"/>
    </xf>
    <xf numFmtId="169" fontId="99" fillId="0" borderId="182" xfId="228" applyNumberFormat="1" applyFont="1" applyFill="1" applyBorder="1" applyAlignment="1">
      <alignment horizontal="center" vertical="center"/>
    </xf>
    <xf numFmtId="165" fontId="99" fillId="0" borderId="183" xfId="0" applyNumberFormat="1" applyFont="1" applyBorder="1" applyAlignment="1">
      <alignment horizontal="center" vertical="center" wrapText="1"/>
    </xf>
    <xf numFmtId="3" fontId="99" fillId="0" borderId="183" xfId="0" applyNumberFormat="1" applyFont="1" applyBorder="1" applyAlignment="1">
      <alignment horizontal="center" vertical="center" wrapText="1"/>
    </xf>
    <xf numFmtId="166" fontId="99" fillId="0" borderId="183" xfId="228" applyNumberFormat="1" applyFont="1" applyFill="1" applyBorder="1" applyAlignment="1">
      <alignment horizontal="center" vertical="center"/>
    </xf>
    <xf numFmtId="169" fontId="99" fillId="0" borderId="183" xfId="228" applyNumberFormat="1" applyFont="1" applyFill="1" applyBorder="1" applyAlignment="1">
      <alignment horizontal="center" vertical="center"/>
    </xf>
    <xf numFmtId="166" fontId="99" fillId="0" borderId="182" xfId="228" applyNumberFormat="1" applyFont="1" applyFill="1" applyBorder="1" applyAlignment="1">
      <alignment horizontal="center" vertical="center"/>
    </xf>
    <xf numFmtId="4" fontId="99" fillId="0" borderId="183" xfId="0" applyNumberFormat="1" applyFont="1" applyBorder="1" applyAlignment="1">
      <alignment horizontal="center" vertical="center" wrapText="1"/>
    </xf>
    <xf numFmtId="4" fontId="99" fillId="0" borderId="183" xfId="229" applyNumberFormat="1" applyFont="1" applyFill="1" applyBorder="1" applyAlignment="1">
      <alignment horizontal="center" vertical="center" wrapText="1"/>
    </xf>
    <xf numFmtId="4" fontId="99" fillId="0" borderId="182" xfId="0" applyNumberFormat="1" applyFont="1" applyBorder="1" applyAlignment="1">
      <alignment horizontal="center" vertical="center" wrapText="1"/>
    </xf>
    <xf numFmtId="172" fontId="99" fillId="0" borderId="182" xfId="185" applyFont="1" applyFill="1" applyBorder="1" applyAlignment="1">
      <alignment horizontal="center" vertical="center"/>
    </xf>
    <xf numFmtId="1" fontId="99" fillId="0" borderId="182" xfId="229" applyNumberFormat="1" applyFont="1" applyFill="1" applyBorder="1" applyAlignment="1">
      <alignment horizontal="center" vertical="center" wrapText="1"/>
    </xf>
    <xf numFmtId="167" fontId="99" fillId="0" borderId="183" xfId="228" applyNumberFormat="1" applyFont="1" applyFill="1" applyBorder="1" applyAlignment="1">
      <alignment horizontal="center" vertical="center"/>
    </xf>
    <xf numFmtId="1" fontId="99" fillId="0" borderId="183" xfId="229" applyNumberFormat="1" applyFont="1" applyFill="1" applyBorder="1" applyAlignment="1">
      <alignment horizontal="center" vertical="center" wrapText="1"/>
    </xf>
    <xf numFmtId="167" fontId="99" fillId="0" borderId="182" xfId="228" applyNumberFormat="1" applyFont="1" applyFill="1" applyBorder="1" applyAlignment="1">
      <alignment horizontal="center" vertical="center"/>
    </xf>
    <xf numFmtId="0" fontId="22" fillId="12" borderId="44" xfId="0" applyFont="1" applyFill="1" applyBorder="1" applyAlignment="1">
      <alignment horizontal="left" vertical="center" wrapText="1"/>
    </xf>
    <xf numFmtId="0" fontId="22" fillId="0" borderId="44" xfId="0" applyFont="1" applyBorder="1" applyAlignment="1">
      <alignment horizontal="left" vertical="center" wrapText="1"/>
    </xf>
    <xf numFmtId="0" fontId="0" fillId="0" borderId="44" xfId="0" applyBorder="1"/>
    <xf numFmtId="0" fontId="45" fillId="12" borderId="40" xfId="0" applyFont="1" applyFill="1" applyBorder="1" applyAlignment="1">
      <alignment horizontal="center" vertical="center" wrapText="1"/>
    </xf>
    <xf numFmtId="0" fontId="108" fillId="12" borderId="20" xfId="0" applyFont="1" applyFill="1" applyBorder="1" applyAlignment="1">
      <alignment horizontal="center"/>
    </xf>
    <xf numFmtId="0" fontId="39" fillId="9" borderId="44" xfId="0" applyFont="1" applyFill="1" applyBorder="1" applyAlignment="1">
      <alignment vertical="center" wrapText="1"/>
    </xf>
    <xf numFmtId="0" fontId="39" fillId="9" borderId="44" xfId="0" applyFont="1" applyFill="1" applyBorder="1" applyAlignment="1">
      <alignment horizontal="left" vertical="center" wrapText="1"/>
    </xf>
    <xf numFmtId="0" fontId="22" fillId="12" borderId="40" xfId="0" applyFont="1" applyFill="1" applyBorder="1" applyAlignment="1">
      <alignment horizontal="left" vertical="center" wrapText="1"/>
    </xf>
    <xf numFmtId="0" fontId="24" fillId="12" borderId="43" xfId="0" applyFont="1" applyFill="1" applyBorder="1" applyAlignment="1">
      <alignment horizontal="center" vertical="center" wrapText="1"/>
    </xf>
    <xf numFmtId="0" fontId="26" fillId="12" borderId="44" xfId="0" applyFont="1" applyFill="1" applyBorder="1" applyAlignment="1">
      <alignment horizontal="center" vertical="center" wrapText="1"/>
    </xf>
    <xf numFmtId="0" fontId="24" fillId="12" borderId="44" xfId="0" applyFont="1" applyFill="1" applyBorder="1" applyAlignment="1">
      <alignment horizontal="center" vertical="center" wrapText="1"/>
    </xf>
    <xf numFmtId="0" fontId="24" fillId="13" borderId="44" xfId="0" applyFont="1" applyFill="1" applyBorder="1" applyAlignment="1">
      <alignment horizontal="center" vertical="center" wrapText="1"/>
    </xf>
    <xf numFmtId="0" fontId="24" fillId="13" borderId="10" xfId="0" applyFont="1" applyFill="1" applyBorder="1" applyAlignment="1">
      <alignment horizontal="center" vertical="center" wrapText="1"/>
    </xf>
    <xf numFmtId="0" fontId="24" fillId="15" borderId="44" xfId="0" applyFont="1" applyFill="1" applyBorder="1" applyAlignment="1">
      <alignment horizontal="center" vertical="center" wrapText="1"/>
    </xf>
    <xf numFmtId="0" fontId="24" fillId="15" borderId="10" xfId="0" applyFont="1" applyFill="1" applyBorder="1" applyAlignment="1">
      <alignment horizontal="center" vertical="center" wrapText="1"/>
    </xf>
    <xf numFmtId="0" fontId="24" fillId="19" borderId="44" xfId="0" applyFont="1" applyFill="1" applyBorder="1" applyAlignment="1">
      <alignment horizontal="center" vertical="center" wrapText="1"/>
    </xf>
    <xf numFmtId="0" fontId="24" fillId="19" borderId="10" xfId="0" applyFont="1" applyFill="1" applyBorder="1" applyAlignment="1">
      <alignment horizontal="center" vertical="center" wrapText="1"/>
    </xf>
    <xf numFmtId="0" fontId="26" fillId="12" borderId="10" xfId="0" applyFont="1" applyFill="1" applyBorder="1" applyAlignment="1">
      <alignment horizontal="center" vertical="center" wrapText="1"/>
    </xf>
    <xf numFmtId="0" fontId="24" fillId="15" borderId="10" xfId="0" applyFont="1" applyFill="1" applyBorder="1" applyAlignment="1">
      <alignment horizontal="center" vertical="center"/>
    </xf>
    <xf numFmtId="0" fontId="24" fillId="12" borderId="14" xfId="0" applyFont="1" applyFill="1" applyBorder="1" applyAlignment="1">
      <alignment horizontal="center" vertical="center" wrapText="1"/>
    </xf>
    <xf numFmtId="0" fontId="24" fillId="12" borderId="15"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xf numFmtId="0" fontId="24" fillId="15" borderId="44" xfId="0" applyFont="1" applyFill="1" applyBorder="1" applyAlignment="1">
      <alignment horizontal="center" vertical="center"/>
    </xf>
    <xf numFmtId="0" fontId="31" fillId="17" borderId="1" xfId="0" applyFont="1" applyFill="1" applyBorder="1" applyAlignment="1">
      <alignment horizontal="center" vertical="center"/>
    </xf>
    <xf numFmtId="0" fontId="31" fillId="17" borderId="1" xfId="0" applyFont="1" applyFill="1" applyBorder="1" applyAlignment="1">
      <alignment horizontal="center" vertical="center" wrapText="1"/>
    </xf>
    <xf numFmtId="0" fontId="0" fillId="0" borderId="1" xfId="0" applyBorder="1" applyAlignment="1">
      <alignment horizontal="left" vertical="center"/>
    </xf>
    <xf numFmtId="0" fontId="0" fillId="0" borderId="0" xfId="0"/>
    <xf numFmtId="0" fontId="22" fillId="12" borderId="44" xfId="0" applyFont="1" applyFill="1" applyBorder="1" applyAlignment="1">
      <alignment horizontal="center" vertical="center" wrapText="1"/>
    </xf>
    <xf numFmtId="0" fontId="26" fillId="15" borderId="44" xfId="0" applyFont="1" applyFill="1" applyBorder="1" applyAlignment="1">
      <alignment horizontal="center" vertical="center"/>
    </xf>
    <xf numFmtId="0" fontId="46" fillId="12" borderId="32" xfId="0" applyFont="1" applyFill="1" applyBorder="1" applyAlignment="1">
      <alignment horizontal="center" vertical="center" wrapText="1"/>
    </xf>
    <xf numFmtId="0" fontId="39" fillId="0" borderId="46" xfId="0" applyFont="1" applyBorder="1" applyAlignment="1">
      <alignment horizontal="left" vertical="center"/>
    </xf>
    <xf numFmtId="0" fontId="39" fillId="0" borderId="47" xfId="0" applyFont="1" applyBorder="1" applyAlignment="1">
      <alignment horizontal="left" vertical="center"/>
    </xf>
    <xf numFmtId="0" fontId="26" fillId="12" borderId="184" xfId="0" applyFont="1" applyFill="1" applyBorder="1" applyAlignment="1">
      <alignment horizontal="center" vertical="center" wrapText="1"/>
    </xf>
    <xf numFmtId="0" fontId="26" fillId="12" borderId="185" xfId="0" applyFont="1" applyFill="1" applyBorder="1" applyAlignment="1">
      <alignment horizontal="center" vertical="center" wrapText="1"/>
    </xf>
    <xf numFmtId="0" fontId="26" fillId="12" borderId="189" xfId="0" applyFont="1" applyFill="1" applyBorder="1" applyAlignment="1">
      <alignment horizontal="center" vertical="center" wrapText="1"/>
    </xf>
    <xf numFmtId="0" fontId="26" fillId="12" borderId="185" xfId="0" applyFont="1" applyFill="1" applyBorder="1" applyAlignment="1">
      <alignment horizontal="center" vertical="center"/>
    </xf>
    <xf numFmtId="0" fontId="22" fillId="13" borderId="185" xfId="0" applyFont="1" applyFill="1" applyBorder="1" applyAlignment="1">
      <alignment horizontal="center" vertical="center" wrapText="1"/>
    </xf>
    <xf numFmtId="0" fontId="22" fillId="13" borderId="44" xfId="0" applyFont="1" applyFill="1" applyBorder="1" applyAlignment="1">
      <alignment horizontal="center" vertical="center" wrapText="1"/>
    </xf>
    <xf numFmtId="0" fontId="22" fillId="13" borderId="10" xfId="0" applyFont="1" applyFill="1" applyBorder="1" applyAlignment="1">
      <alignment horizontal="center" vertical="center" wrapText="1"/>
    </xf>
    <xf numFmtId="0" fontId="22" fillId="15" borderId="185" xfId="0" applyFont="1" applyFill="1" applyBorder="1" applyAlignment="1">
      <alignment horizontal="center" vertical="center" wrapText="1"/>
    </xf>
    <xf numFmtId="0" fontId="22" fillId="15" borderId="44" xfId="0" applyFont="1" applyFill="1" applyBorder="1" applyAlignment="1">
      <alignment horizontal="center" vertical="center" wrapText="1"/>
    </xf>
    <xf numFmtId="0" fontId="22" fillId="15" borderId="10" xfId="0" applyFont="1" applyFill="1" applyBorder="1" applyAlignment="1">
      <alignment horizontal="center" vertical="center" wrapText="1"/>
    </xf>
    <xf numFmtId="0" fontId="22" fillId="19" borderId="185" xfId="0" applyFont="1" applyFill="1" applyBorder="1" applyAlignment="1">
      <alignment horizontal="center" vertical="center" wrapText="1"/>
    </xf>
    <xf numFmtId="0" fontId="22" fillId="19" borderId="44" xfId="0" applyFont="1" applyFill="1" applyBorder="1" applyAlignment="1">
      <alignment horizontal="center" vertical="center" wrapText="1"/>
    </xf>
    <xf numFmtId="0" fontId="22" fillId="19" borderId="10" xfId="0" applyFont="1" applyFill="1" applyBorder="1" applyAlignment="1">
      <alignment horizontal="center" vertical="center" wrapText="1"/>
    </xf>
    <xf numFmtId="0" fontId="24" fillId="12" borderId="188" xfId="0" applyFont="1" applyFill="1" applyBorder="1" applyAlignment="1">
      <alignment horizontal="center" vertical="center" wrapText="1"/>
    </xf>
    <xf numFmtId="0" fontId="24" fillId="12" borderId="190" xfId="0" applyFont="1" applyFill="1" applyBorder="1" applyAlignment="1">
      <alignment horizontal="center" vertical="center" wrapText="1"/>
    </xf>
    <xf numFmtId="0" fontId="24" fillId="12" borderId="199" xfId="0" applyFont="1" applyFill="1" applyBorder="1" applyAlignment="1">
      <alignment horizontal="center" vertical="center" wrapText="1"/>
    </xf>
    <xf numFmtId="0" fontId="23" fillId="0" borderId="28" xfId="0" applyFont="1" applyBorder="1" applyAlignment="1">
      <alignment horizontal="center" vertical="center" wrapText="1"/>
    </xf>
    <xf numFmtId="0" fontId="23" fillId="0" borderId="6" xfId="0" applyFont="1" applyBorder="1" applyAlignment="1">
      <alignment horizontal="center" vertical="center" wrapText="1"/>
    </xf>
    <xf numFmtId="0" fontId="106" fillId="0" borderId="202" xfId="0" applyFont="1" applyFill="1" applyBorder="1" applyAlignment="1">
      <alignment horizontal="justify" vertical="top" wrapText="1"/>
    </xf>
    <xf numFmtId="0" fontId="106" fillId="0" borderId="181" xfId="0" applyFont="1" applyFill="1" applyBorder="1" applyAlignment="1">
      <alignment horizontal="justify" vertical="top" wrapText="1"/>
    </xf>
    <xf numFmtId="0" fontId="106" fillId="0" borderId="205" xfId="0" applyFont="1" applyFill="1" applyBorder="1" applyAlignment="1">
      <alignment horizontal="justify" vertical="top" wrapText="1"/>
    </xf>
    <xf numFmtId="0" fontId="24" fillId="12" borderId="187" xfId="0" applyFont="1" applyFill="1" applyBorder="1" applyAlignment="1">
      <alignment horizontal="center" vertical="center" wrapText="1"/>
    </xf>
    <xf numFmtId="0" fontId="24" fillId="12" borderId="193" xfId="0" applyFont="1" applyFill="1" applyBorder="1" applyAlignment="1">
      <alignment horizontal="center" vertical="center" wrapText="1"/>
    </xf>
    <xf numFmtId="0" fontId="106" fillId="0" borderId="203" xfId="0" applyFont="1" applyFill="1" applyBorder="1" applyAlignment="1">
      <alignment horizontal="center" vertical="center" wrapText="1"/>
    </xf>
    <xf numFmtId="0" fontId="106" fillId="0" borderId="180" xfId="0" applyFont="1" applyFill="1" applyBorder="1" applyAlignment="1">
      <alignment horizontal="center" vertical="center" wrapText="1"/>
    </xf>
    <xf numFmtId="0" fontId="106" fillId="0" borderId="206" xfId="0" applyFont="1" applyFill="1" applyBorder="1" applyAlignment="1">
      <alignment horizontal="center" vertical="center" wrapText="1"/>
    </xf>
    <xf numFmtId="0" fontId="106" fillId="0" borderId="187" xfId="0" applyFont="1" applyFill="1" applyBorder="1" applyAlignment="1">
      <alignment horizontal="center" vertical="center" wrapText="1"/>
    </xf>
    <xf numFmtId="0" fontId="106" fillId="0" borderId="1" xfId="0" applyFont="1" applyFill="1" applyBorder="1" applyAlignment="1">
      <alignment horizontal="center" vertical="center" wrapText="1"/>
    </xf>
    <xf numFmtId="0" fontId="106" fillId="0" borderId="207" xfId="0" applyFont="1" applyFill="1" applyBorder="1" applyAlignment="1">
      <alignment horizontal="center" vertical="center" wrapText="1"/>
    </xf>
    <xf numFmtId="0" fontId="26" fillId="15" borderId="185" xfId="0" applyFont="1" applyFill="1" applyBorder="1" applyAlignment="1">
      <alignment horizontal="center" vertical="center" wrapText="1"/>
    </xf>
    <xf numFmtId="0" fontId="26" fillId="15" borderId="44" xfId="0" applyFont="1" applyFill="1" applyBorder="1" applyAlignment="1">
      <alignment horizontal="center" vertical="center" wrapText="1"/>
    </xf>
    <xf numFmtId="0" fontId="26" fillId="15" borderId="10" xfId="0" applyFont="1" applyFill="1" applyBorder="1" applyAlignment="1">
      <alignment horizontal="center" vertical="center" wrapText="1"/>
    </xf>
    <xf numFmtId="0" fontId="24" fillId="12" borderId="186" xfId="0" applyFont="1" applyFill="1" applyBorder="1" applyAlignment="1">
      <alignment horizontal="center" vertical="center" wrapText="1"/>
    </xf>
    <xf numFmtId="0" fontId="24" fillId="12" borderId="198" xfId="0" applyFont="1" applyFill="1" applyBorder="1" applyAlignment="1">
      <alignment horizontal="center" vertical="center" wrapText="1"/>
    </xf>
    <xf numFmtId="0" fontId="106" fillId="0" borderId="188" xfId="0" applyFont="1" applyFill="1" applyBorder="1" applyAlignment="1">
      <alignment horizontal="center" vertical="center" wrapText="1"/>
    </xf>
    <xf numFmtId="0" fontId="106" fillId="0" borderId="204" xfId="0" applyFont="1" applyFill="1" applyBorder="1" applyAlignment="1">
      <alignment horizontal="center" vertical="center" wrapText="1"/>
    </xf>
    <xf numFmtId="0" fontId="106" fillId="0" borderId="208" xfId="0" applyFont="1" applyFill="1" applyBorder="1" applyAlignment="1">
      <alignment horizontal="center" vertical="center" wrapText="1"/>
    </xf>
    <xf numFmtId="0" fontId="0" fillId="0" borderId="0" xfId="0" applyBorder="1"/>
    <xf numFmtId="0" fontId="106" fillId="0" borderId="209" xfId="0" applyFont="1" applyFill="1" applyBorder="1" applyAlignment="1">
      <alignment horizontal="center" vertical="center" wrapText="1"/>
    </xf>
    <xf numFmtId="0" fontId="106" fillId="0" borderId="128" xfId="0" applyFont="1" applyFill="1" applyBorder="1" applyAlignment="1">
      <alignment horizontal="center" vertical="center" wrapText="1"/>
    </xf>
    <xf numFmtId="0" fontId="106" fillId="0" borderId="211" xfId="0" applyFont="1" applyFill="1" applyBorder="1" applyAlignment="1">
      <alignment horizontal="center" vertical="center" wrapText="1"/>
    </xf>
    <xf numFmtId="0" fontId="23" fillId="0" borderId="4" xfId="0" applyFont="1" applyBorder="1" applyAlignment="1">
      <alignment horizontal="center" vertical="center" wrapText="1"/>
    </xf>
    <xf numFmtId="0" fontId="23" fillId="0" borderId="5" xfId="0" applyFont="1" applyBorder="1" applyAlignment="1">
      <alignment horizontal="justify" vertical="center" wrapText="1"/>
    </xf>
    <xf numFmtId="0" fontId="23" fillId="0" borderId="5" xfId="0" applyFont="1" applyBorder="1" applyAlignment="1">
      <alignment horizontal="center" vertical="center" wrapText="1"/>
    </xf>
    <xf numFmtId="0" fontId="106" fillId="0" borderId="200" xfId="0" applyFont="1" applyFill="1" applyBorder="1" applyAlignment="1">
      <alignment horizontal="justify" vertical="top" wrapText="1"/>
    </xf>
    <xf numFmtId="0" fontId="106" fillId="0" borderId="31" xfId="0" applyFont="1" applyFill="1" applyBorder="1" applyAlignment="1">
      <alignment horizontal="justify" vertical="top" wrapText="1"/>
    </xf>
    <xf numFmtId="0" fontId="106" fillId="0" borderId="210" xfId="0" applyFont="1" applyFill="1" applyBorder="1" applyAlignment="1">
      <alignment horizontal="justify" vertical="top" wrapText="1"/>
    </xf>
    <xf numFmtId="0" fontId="106" fillId="0" borderId="200" xfId="6575" applyFont="1" applyFill="1" applyBorder="1" applyAlignment="1">
      <alignment horizontal="justify" vertical="top" wrapText="1"/>
    </xf>
    <xf numFmtId="0" fontId="106" fillId="0" borderId="31" xfId="6575" applyFont="1" applyFill="1" applyBorder="1" applyAlignment="1">
      <alignment horizontal="justify" vertical="top" wrapText="1"/>
    </xf>
    <xf numFmtId="0" fontId="106" fillId="0" borderId="210" xfId="6575" applyFont="1" applyFill="1" applyBorder="1" applyAlignment="1">
      <alignment horizontal="justify" vertical="top" wrapText="1"/>
    </xf>
    <xf numFmtId="166" fontId="24" fillId="12" borderId="44" xfId="0" applyNumberFormat="1" applyFont="1" applyFill="1" applyBorder="1" applyAlignment="1" applyProtection="1">
      <alignment horizontal="center" vertical="center" wrapText="1"/>
      <protection locked="0"/>
    </xf>
    <xf numFmtId="0" fontId="80" fillId="26" borderId="87" xfId="0" applyFont="1" applyFill="1" applyBorder="1" applyAlignment="1">
      <alignment horizontal="center" vertical="center"/>
    </xf>
    <xf numFmtId="0" fontId="80" fillId="26" borderId="76" xfId="0" applyFont="1" applyFill="1" applyBorder="1" applyAlignment="1">
      <alignment horizontal="center" vertical="center"/>
    </xf>
    <xf numFmtId="0" fontId="80" fillId="26" borderId="75" xfId="0" applyFont="1" applyFill="1" applyBorder="1" applyAlignment="1">
      <alignment horizontal="center" vertical="center"/>
    </xf>
    <xf numFmtId="0" fontId="80" fillId="26" borderId="87" xfId="0" applyFont="1" applyFill="1" applyBorder="1" applyAlignment="1">
      <alignment horizontal="center" vertical="center" wrapText="1"/>
    </xf>
    <xf numFmtId="0" fontId="80" fillId="26" borderId="76" xfId="0" applyFont="1" applyFill="1" applyBorder="1" applyAlignment="1">
      <alignment horizontal="center" vertical="center" wrapText="1"/>
    </xf>
    <xf numFmtId="0" fontId="80" fillId="26" borderId="75" xfId="0" applyFont="1" applyFill="1" applyBorder="1" applyAlignment="1">
      <alignment horizontal="center" vertical="center" wrapText="1"/>
    </xf>
    <xf numFmtId="0" fontId="0" fillId="0" borderId="45" xfId="0" applyBorder="1"/>
    <xf numFmtId="0" fontId="18" fillId="0" borderId="116" xfId="0" applyFont="1" applyBorder="1" applyAlignment="1">
      <alignment horizontal="center" vertical="center" wrapText="1"/>
    </xf>
    <xf numFmtId="0" fontId="18" fillId="0" borderId="117" xfId="0" applyFont="1" applyBorder="1" applyAlignment="1">
      <alignment horizontal="center" vertical="center" wrapText="1"/>
    </xf>
    <xf numFmtId="0" fontId="23" fillId="0" borderId="29" xfId="0" applyFont="1" applyBorder="1" applyAlignment="1">
      <alignment horizontal="center" vertical="center" wrapText="1"/>
    </xf>
    <xf numFmtId="0" fontId="23" fillId="0" borderId="27" xfId="0" applyFont="1" applyBorder="1" applyAlignment="1">
      <alignment horizontal="justify" vertical="center" wrapText="1"/>
    </xf>
    <xf numFmtId="0" fontId="23" fillId="0" borderId="27" xfId="0" applyFont="1" applyBorder="1" applyAlignment="1">
      <alignment horizontal="center" vertical="center" wrapText="1"/>
    </xf>
    <xf numFmtId="9" fontId="53" fillId="27" borderId="169" xfId="2857" applyFont="1" applyFill="1" applyBorder="1" applyAlignment="1">
      <alignment horizontal="center" vertical="center" wrapText="1"/>
    </xf>
    <xf numFmtId="9" fontId="53" fillId="27" borderId="0" xfId="2857" applyFont="1" applyFill="1" applyBorder="1" applyAlignment="1">
      <alignment horizontal="center" vertical="center" wrapText="1"/>
    </xf>
    <xf numFmtId="9" fontId="53" fillId="27" borderId="168" xfId="2857" applyFont="1" applyFill="1" applyBorder="1" applyAlignment="1">
      <alignment horizontal="center" vertical="center" wrapText="1"/>
    </xf>
    <xf numFmtId="9" fontId="53" fillId="27" borderId="170" xfId="2857" applyFont="1" applyFill="1" applyBorder="1" applyAlignment="1">
      <alignment horizontal="center" vertical="center" wrapText="1"/>
    </xf>
    <xf numFmtId="9" fontId="53" fillId="27" borderId="90" xfId="2857" applyFont="1" applyFill="1" applyBorder="1" applyAlignment="1">
      <alignment horizontal="center" vertical="center" wrapText="1"/>
    </xf>
    <xf numFmtId="9" fontId="53" fillId="27" borderId="55" xfId="2857" applyFont="1" applyFill="1" applyBorder="1" applyAlignment="1">
      <alignment horizontal="center" vertical="center" wrapText="1"/>
    </xf>
    <xf numFmtId="9" fontId="53" fillId="27" borderId="56" xfId="2857" applyFont="1" applyFill="1" applyBorder="1" applyAlignment="1">
      <alignment horizontal="center" vertical="center" wrapText="1"/>
    </xf>
    <xf numFmtId="9" fontId="53" fillId="27" borderId="57" xfId="2857" applyFont="1" applyFill="1" applyBorder="1" applyAlignment="1">
      <alignment horizontal="center" vertical="center" wrapText="1"/>
    </xf>
    <xf numFmtId="0" fontId="0" fillId="0" borderId="49" xfId="0" applyBorder="1" applyAlignment="1">
      <alignment horizontal="left" vertical="center" wrapText="1"/>
    </xf>
    <xf numFmtId="0" fontId="0" fillId="0" borderId="49" xfId="0" applyBorder="1" applyAlignment="1">
      <alignment horizontal="left" vertical="center"/>
    </xf>
    <xf numFmtId="0" fontId="48" fillId="12" borderId="40" xfId="0" applyFont="1" applyFill="1" applyBorder="1" applyAlignment="1">
      <alignment horizontal="center" vertical="center" wrapText="1"/>
    </xf>
    <xf numFmtId="0" fontId="49" fillId="12" borderId="30" xfId="0" applyFont="1" applyFill="1" applyBorder="1" applyAlignment="1">
      <alignment horizontal="left" vertical="center" wrapText="1"/>
    </xf>
    <xf numFmtId="0" fontId="39" fillId="9" borderId="23" xfId="0" applyFont="1" applyFill="1" applyBorder="1" applyAlignment="1">
      <alignment horizontal="left" vertical="center" wrapText="1"/>
    </xf>
    <xf numFmtId="0" fontId="22" fillId="9" borderId="44" xfId="0" applyFont="1" applyFill="1" applyBorder="1" applyAlignment="1">
      <alignment horizontal="left" vertical="center" wrapText="1"/>
    </xf>
    <xf numFmtId="0" fontId="22" fillId="12" borderId="32" xfId="0" applyFont="1" applyFill="1" applyBorder="1" applyAlignment="1">
      <alignment horizontal="left" vertical="center" wrapText="1"/>
    </xf>
    <xf numFmtId="0" fontId="41" fillId="12" borderId="4" xfId="2823" applyFont="1" applyFill="1" applyBorder="1" applyAlignment="1">
      <alignment horizontal="center" vertical="center" wrapText="1"/>
    </xf>
    <xf numFmtId="0" fontId="41" fillId="12" borderId="5" xfId="2823" applyFont="1" applyFill="1" applyBorder="1" applyAlignment="1">
      <alignment horizontal="center" vertical="center" wrapText="1"/>
    </xf>
    <xf numFmtId="0" fontId="40" fillId="12" borderId="15" xfId="2823" applyFont="1" applyFill="1" applyBorder="1" applyAlignment="1">
      <alignment horizontal="center" vertical="center" wrapText="1"/>
    </xf>
    <xf numFmtId="0" fontId="41" fillId="15" borderId="15" xfId="2823" applyFont="1" applyFill="1" applyBorder="1" applyAlignment="1">
      <alignment horizontal="center" vertical="center" wrapText="1"/>
    </xf>
    <xf numFmtId="0" fontId="41" fillId="12" borderId="15" xfId="2823" applyFont="1" applyFill="1" applyBorder="1" applyAlignment="1">
      <alignment horizontal="center" vertical="center" wrapText="1"/>
    </xf>
    <xf numFmtId="0" fontId="41" fillId="12" borderId="6" xfId="2823" applyFont="1" applyFill="1" applyBorder="1" applyAlignment="1">
      <alignment horizontal="center" vertical="center" wrapText="1"/>
    </xf>
    <xf numFmtId="0" fontId="41" fillId="12" borderId="12" xfId="2823" applyFont="1" applyFill="1" applyBorder="1" applyAlignment="1">
      <alignment horizontal="center" vertical="center" wrapText="1"/>
    </xf>
    <xf numFmtId="0" fontId="33" fillId="0" borderId="14" xfId="2823" applyFont="1" applyBorder="1" applyAlignment="1">
      <alignment horizontal="center" vertical="center" wrapText="1"/>
    </xf>
    <xf numFmtId="0" fontId="33" fillId="0" borderId="15" xfId="2823" applyFont="1" applyBorder="1" applyAlignment="1">
      <alignment horizontal="justify" vertical="center" wrapText="1"/>
    </xf>
    <xf numFmtId="0" fontId="33" fillId="0" borderId="15" xfId="2823" applyFont="1" applyFill="1" applyBorder="1" applyAlignment="1">
      <alignment horizontal="justify" vertical="top" wrapText="1"/>
    </xf>
    <xf numFmtId="0" fontId="0" fillId="0" borderId="15" xfId="0" applyBorder="1"/>
    <xf numFmtId="0" fontId="40" fillId="0" borderId="15" xfId="0" applyFont="1" applyBorder="1" applyAlignment="1" applyProtection="1">
      <alignment horizontal="center" vertical="center" wrapText="1"/>
      <protection locked="0"/>
    </xf>
    <xf numFmtId="9" fontId="47" fillId="0" borderId="15" xfId="0" applyNumberFormat="1" applyFont="1" applyFill="1" applyBorder="1" applyAlignment="1" applyProtection="1">
      <alignment horizontal="center" vertical="center" wrapText="1"/>
      <protection locked="0"/>
    </xf>
    <xf numFmtId="0" fontId="33" fillId="0" borderId="1" xfId="2823" applyFont="1" applyFill="1" applyBorder="1" applyAlignment="1">
      <alignment horizontal="justify" vertical="center" wrapText="1"/>
    </xf>
    <xf numFmtId="0" fontId="40" fillId="0" borderId="1" xfId="0" applyFont="1" applyBorder="1" applyAlignment="1" applyProtection="1">
      <alignment horizontal="center" vertical="center" wrapText="1"/>
      <protection locked="0"/>
    </xf>
    <xf numFmtId="0" fontId="33" fillId="0" borderId="1" xfId="2823" applyFont="1" applyBorder="1" applyAlignment="1">
      <alignment horizontal="justify" vertical="center" wrapText="1"/>
    </xf>
    <xf numFmtId="10" fontId="35" fillId="0" borderId="19" xfId="0" applyNumberFormat="1" applyFont="1" applyFill="1" applyBorder="1" applyAlignment="1" applyProtection="1">
      <alignment horizontal="center" vertical="center" wrapText="1"/>
      <protection locked="0"/>
    </xf>
    <xf numFmtId="0" fontId="33" fillId="0" borderId="157" xfId="2823" applyFont="1" applyFill="1" applyBorder="1" applyAlignment="1">
      <alignment horizontal="justify" vertical="top" wrapText="1"/>
    </xf>
    <xf numFmtId="10" fontId="35" fillId="0" borderId="16" xfId="0" applyNumberFormat="1" applyFont="1" applyFill="1" applyBorder="1" applyAlignment="1" applyProtection="1">
      <alignment horizontal="center" vertical="center" wrapText="1"/>
      <protection locked="0"/>
    </xf>
    <xf numFmtId="0" fontId="33" fillId="0" borderId="1" xfId="2823" applyFont="1" applyFill="1" applyBorder="1" applyAlignment="1">
      <alignment horizontal="justify" vertical="top" wrapText="1"/>
    </xf>
    <xf numFmtId="9" fontId="47" fillId="0" borderId="1" xfId="0" applyNumberFormat="1" applyFont="1" applyFill="1" applyBorder="1" applyAlignment="1" applyProtection="1">
      <alignment horizontal="center" vertical="center" wrapText="1"/>
      <protection locked="0"/>
    </xf>
    <xf numFmtId="0" fontId="33" fillId="0" borderId="118" xfId="2823" applyFont="1" applyFill="1" applyBorder="1" applyAlignment="1">
      <alignment horizontal="justify" vertical="top" wrapText="1"/>
    </xf>
    <xf numFmtId="0" fontId="33" fillId="0" borderId="1" xfId="2823" applyFont="1" applyBorder="1" applyAlignment="1">
      <alignment horizontal="center" vertical="center" wrapText="1"/>
    </xf>
    <xf numFmtId="9" fontId="47" fillId="0" borderId="19" xfId="0" applyNumberFormat="1" applyFont="1" applyFill="1" applyBorder="1" applyAlignment="1" applyProtection="1">
      <alignment horizontal="center" vertical="center" wrapText="1"/>
      <protection locked="0"/>
    </xf>
    <xf numFmtId="10" fontId="35" fillId="0" borderId="125" xfId="0" applyNumberFormat="1" applyFont="1" applyFill="1" applyBorder="1" applyAlignment="1" applyProtection="1">
      <alignment horizontal="center" vertical="center" wrapText="1"/>
      <protection locked="0"/>
    </xf>
    <xf numFmtId="10" fontId="33" fillId="0" borderId="1" xfId="0" applyNumberFormat="1" applyFont="1" applyFill="1" applyBorder="1" applyAlignment="1" applyProtection="1">
      <alignment horizontal="left" vertical="top" wrapText="1"/>
      <protection locked="0"/>
    </xf>
    <xf numFmtId="10" fontId="33" fillId="0" borderId="127" xfId="0" applyNumberFormat="1" applyFont="1" applyFill="1" applyBorder="1" applyAlignment="1" applyProtection="1">
      <alignment horizontal="left" vertical="top" wrapText="1"/>
      <protection locked="0"/>
    </xf>
    <xf numFmtId="10" fontId="35" fillId="0" borderId="157" xfId="0" applyNumberFormat="1" applyFont="1" applyFill="1" applyBorder="1" applyAlignment="1" applyProtection="1">
      <alignment horizontal="center" vertical="center" wrapText="1"/>
      <protection locked="0"/>
    </xf>
    <xf numFmtId="10" fontId="33" fillId="0" borderId="31" xfId="0" applyNumberFormat="1" applyFont="1" applyFill="1" applyBorder="1" applyAlignment="1" applyProtection="1">
      <alignment horizontal="left" vertical="top" wrapText="1"/>
      <protection locked="0"/>
    </xf>
    <xf numFmtId="0" fontId="63" fillId="0" borderId="118" xfId="6653" applyFont="1" applyFill="1" applyBorder="1" applyAlignment="1">
      <alignment horizontal="justify" vertical="center" wrapText="1"/>
    </xf>
    <xf numFmtId="10" fontId="35" fillId="0" borderId="124" xfId="0" applyNumberFormat="1" applyFont="1" applyFill="1" applyBorder="1" applyAlignment="1" applyProtection="1">
      <alignment horizontal="center" vertical="center" wrapText="1"/>
      <protection locked="0"/>
    </xf>
    <xf numFmtId="0" fontId="63" fillId="0" borderId="157" xfId="6653" applyFont="1" applyFill="1" applyBorder="1" applyAlignment="1">
      <alignment horizontal="justify" vertical="top" wrapText="1"/>
    </xf>
    <xf numFmtId="0" fontId="63" fillId="0" borderId="157" xfId="6653" applyFont="1" applyFill="1" applyBorder="1" applyAlignment="1">
      <alignment horizontal="justify" vertical="top"/>
    </xf>
    <xf numFmtId="0" fontId="63" fillId="0" borderId="72" xfId="6653" applyFont="1" applyFill="1" applyBorder="1" applyAlignment="1">
      <alignment horizontal="justify" vertical="center" wrapText="1"/>
    </xf>
    <xf numFmtId="0" fontId="41" fillId="12" borderId="23" xfId="2823" applyFont="1" applyFill="1" applyBorder="1" applyAlignment="1">
      <alignment horizontal="center" vertical="center" wrapText="1"/>
    </xf>
    <xf numFmtId="0" fontId="104" fillId="0" borderId="157" xfId="6653" applyFont="1" applyFill="1" applyBorder="1" applyAlignment="1">
      <alignment horizontal="justify" vertical="top" wrapText="1"/>
    </xf>
    <xf numFmtId="0" fontId="104" fillId="0" borderId="157" xfId="6653" applyFont="1" applyFill="1" applyBorder="1" applyAlignment="1">
      <alignment horizontal="justify" vertical="top"/>
    </xf>
    <xf numFmtId="3" fontId="57" fillId="0" borderId="49" xfId="0" applyNumberFormat="1" applyFont="1" applyBorder="1" applyAlignment="1">
      <alignment horizontal="center" vertical="center"/>
    </xf>
    <xf numFmtId="0" fontId="57" fillId="0" borderId="49" xfId="0" applyFont="1" applyBorder="1" applyAlignment="1">
      <alignment horizontal="center" vertical="center" wrapText="1"/>
    </xf>
    <xf numFmtId="0" fontId="58" fillId="0" borderId="164" xfId="0" applyFont="1" applyBorder="1" applyAlignment="1">
      <alignment vertical="center" wrapText="1"/>
    </xf>
    <xf numFmtId="0" fontId="62" fillId="0" borderId="85" xfId="0" applyFont="1" applyBorder="1"/>
    <xf numFmtId="0" fontId="4" fillId="20" borderId="55" xfId="2831" applyFont="1" applyFill="1" applyBorder="1" applyAlignment="1">
      <alignment horizontal="left" vertical="center" wrapText="1"/>
    </xf>
    <xf numFmtId="0" fontId="4" fillId="20" borderId="56" xfId="2831" applyFont="1" applyFill="1" applyBorder="1" applyAlignment="1">
      <alignment horizontal="left" vertical="center" wrapText="1"/>
    </xf>
    <xf numFmtId="0" fontId="4" fillId="20" borderId="57" xfId="2831" applyFont="1" applyFill="1" applyBorder="1" applyAlignment="1">
      <alignment horizontal="left" vertical="center" wrapText="1"/>
    </xf>
    <xf numFmtId="0" fontId="100" fillId="40" borderId="54" xfId="0" applyFont="1" applyFill="1" applyBorder="1" applyAlignment="1">
      <alignment horizontal="left" vertical="center" wrapText="1"/>
    </xf>
    <xf numFmtId="0" fontId="4" fillId="0" borderId="51" xfId="2831" applyFont="1" applyBorder="1" applyAlignment="1">
      <alignment horizontal="center" vertical="center" wrapText="1"/>
    </xf>
    <xf numFmtId="0" fontId="4" fillId="0" borderId="52" xfId="2831" applyFont="1" applyBorder="1" applyAlignment="1">
      <alignment horizontal="center" vertical="center" wrapText="1"/>
    </xf>
    <xf numFmtId="0" fontId="4" fillId="0" borderId="53" xfId="2831" applyFont="1" applyBorder="1" applyAlignment="1">
      <alignment horizontal="center" vertical="center" wrapText="1"/>
    </xf>
    <xf numFmtId="0" fontId="55" fillId="27" borderId="51" xfId="0" applyFont="1" applyFill="1" applyBorder="1" applyAlignment="1">
      <alignment horizontal="center" vertical="center" wrapText="1"/>
    </xf>
    <xf numFmtId="0" fontId="55" fillId="27" borderId="52" xfId="0" applyFont="1" applyFill="1" applyBorder="1" applyAlignment="1">
      <alignment horizontal="center" vertical="center" wrapText="1"/>
    </xf>
    <xf numFmtId="0" fontId="55" fillId="27" borderId="53" xfId="0" applyFont="1" applyFill="1" applyBorder="1" applyAlignment="1">
      <alignment horizontal="center" vertical="center" wrapText="1"/>
    </xf>
    <xf numFmtId="0" fontId="55" fillId="42" borderId="51" xfId="0" applyFont="1" applyFill="1" applyBorder="1" applyAlignment="1">
      <alignment horizontal="center" vertical="center" wrapText="1"/>
    </xf>
    <xf numFmtId="0" fontId="55" fillId="42" borderId="52" xfId="0" applyFont="1" applyFill="1" applyBorder="1" applyAlignment="1">
      <alignment horizontal="center" vertical="center" wrapText="1"/>
    </xf>
    <xf numFmtId="0" fontId="55" fillId="42" borderId="53" xfId="0" applyFont="1" applyFill="1" applyBorder="1" applyAlignment="1">
      <alignment horizontal="center" vertical="center" wrapText="1"/>
    </xf>
    <xf numFmtId="0" fontId="55" fillId="27" borderId="58" xfId="0" applyFont="1" applyFill="1" applyBorder="1" applyAlignment="1">
      <alignment horizontal="center" vertical="center" wrapText="1"/>
    </xf>
    <xf numFmtId="0" fontId="55" fillId="27" borderId="60" xfId="0" applyFont="1" applyFill="1" applyBorder="1" applyAlignment="1">
      <alignment horizontal="center" vertical="center" wrapText="1"/>
    </xf>
    <xf numFmtId="0" fontId="55" fillId="27" borderId="68" xfId="0" applyFont="1" applyFill="1" applyBorder="1" applyAlignment="1">
      <alignment horizontal="center" vertical="center" wrapText="1"/>
    </xf>
    <xf numFmtId="0" fontId="0" fillId="0" borderId="0" xfId="0" applyAlignment="1">
      <alignment horizontal="center"/>
    </xf>
    <xf numFmtId="0" fontId="54" fillId="20" borderId="51" xfId="0" applyFont="1" applyFill="1" applyBorder="1" applyAlignment="1">
      <alignment horizontal="left" vertical="center"/>
    </xf>
    <xf numFmtId="0" fontId="54" fillId="20" borderId="52" xfId="0" applyFont="1" applyFill="1" applyBorder="1" applyAlignment="1">
      <alignment horizontal="left" vertical="center"/>
    </xf>
    <xf numFmtId="0" fontId="54" fillId="20" borderId="53" xfId="0" applyFont="1" applyFill="1" applyBorder="1" applyAlignment="1">
      <alignment horizontal="left" vertical="center"/>
    </xf>
    <xf numFmtId="0" fontId="54" fillId="21" borderId="54" xfId="0" applyFont="1" applyFill="1" applyBorder="1" applyAlignment="1">
      <alignment horizontal="left" vertical="center"/>
    </xf>
    <xf numFmtId="0" fontId="54" fillId="20" borderId="51" xfId="0" applyFont="1" applyFill="1" applyBorder="1" applyAlignment="1">
      <alignment horizontal="left" vertical="center" wrapText="1"/>
    </xf>
    <xf numFmtId="0" fontId="54" fillId="20" borderId="52" xfId="0" applyFont="1" applyFill="1" applyBorder="1" applyAlignment="1">
      <alignment horizontal="left" vertical="center" wrapText="1"/>
    </xf>
    <xf numFmtId="0" fontId="54" fillId="20" borderId="53" xfId="0" applyFont="1" applyFill="1" applyBorder="1" applyAlignment="1">
      <alignment horizontal="left" vertical="center" wrapText="1"/>
    </xf>
    <xf numFmtId="0" fontId="54" fillId="21" borderId="54" xfId="0" applyFont="1" applyFill="1" applyBorder="1" applyAlignment="1">
      <alignment horizontal="left" vertical="center" wrapText="1"/>
    </xf>
    <xf numFmtId="0" fontId="57" fillId="0" borderId="49" xfId="0" applyFont="1" applyBorder="1" applyAlignment="1">
      <alignment vertical="center" wrapText="1"/>
    </xf>
    <xf numFmtId="3" fontId="57" fillId="0" borderId="83" xfId="0" applyNumberFormat="1" applyFont="1" applyBorder="1" applyAlignment="1">
      <alignment horizontal="center" vertical="center"/>
    </xf>
    <xf numFmtId="3" fontId="57" fillId="0" borderId="84" xfId="0" applyNumberFormat="1" applyFont="1" applyBorder="1" applyAlignment="1">
      <alignment horizontal="center" vertical="center"/>
    </xf>
    <xf numFmtId="3" fontId="57" fillId="0" borderId="86" xfId="0" applyNumberFormat="1" applyFont="1" applyBorder="1" applyAlignment="1">
      <alignment horizontal="center" vertical="center"/>
    </xf>
    <xf numFmtId="3" fontId="57" fillId="0" borderId="71" xfId="0" applyNumberFormat="1" applyFont="1" applyBorder="1" applyAlignment="1">
      <alignment horizontal="center" vertical="center"/>
    </xf>
    <xf numFmtId="0" fontId="57" fillId="0" borderId="90" xfId="0" applyFont="1" applyBorder="1" applyAlignment="1">
      <alignment horizontal="left" vertical="center" wrapText="1"/>
    </xf>
    <xf numFmtId="0" fontId="57" fillId="0" borderId="91" xfId="0" applyFont="1" applyBorder="1" applyAlignment="1">
      <alignment horizontal="left" vertical="center" wrapText="1"/>
    </xf>
    <xf numFmtId="3" fontId="57" fillId="0" borderId="94" xfId="0" applyNumberFormat="1" applyFont="1" applyBorder="1" applyAlignment="1">
      <alignment horizontal="center" vertical="center"/>
    </xf>
    <xf numFmtId="0" fontId="78" fillId="0" borderId="100" xfId="0" applyFont="1" applyBorder="1" applyAlignment="1">
      <alignment horizontal="center" vertical="center" wrapText="1"/>
    </xf>
    <xf numFmtId="0" fontId="0" fillId="0" borderId="101" xfId="0" applyBorder="1" applyAlignment="1">
      <alignment horizontal="center" vertical="center" wrapText="1"/>
    </xf>
    <xf numFmtId="0" fontId="78" fillId="0" borderId="101" xfId="0" applyFont="1" applyBorder="1" applyAlignment="1">
      <alignment horizontal="center" vertical="center" wrapText="1"/>
    </xf>
    <xf numFmtId="0" fontId="78" fillId="0" borderId="100" xfId="0" applyFont="1" applyBorder="1" applyAlignment="1">
      <alignment horizontal="center" vertical="center"/>
    </xf>
    <xf numFmtId="0" fontId="7" fillId="24" borderId="97" xfId="0" applyFont="1" applyFill="1" applyBorder="1" applyAlignment="1">
      <alignment horizontal="center"/>
    </xf>
    <xf numFmtId="0" fontId="7" fillId="24" borderId="145" xfId="0" applyFont="1" applyFill="1" applyBorder="1" applyAlignment="1">
      <alignment horizontal="center"/>
    </xf>
    <xf numFmtId="0" fontId="7" fillId="24" borderId="146" xfId="0" applyFont="1" applyFill="1" applyBorder="1" applyAlignment="1">
      <alignment horizontal="center"/>
    </xf>
    <xf numFmtId="0" fontId="7" fillId="24" borderId="147" xfId="0" applyFont="1" applyFill="1" applyBorder="1" applyAlignment="1">
      <alignment horizontal="center"/>
    </xf>
    <xf numFmtId="0" fontId="7" fillId="24" borderId="139" xfId="0" applyFont="1" applyFill="1" applyBorder="1" applyAlignment="1">
      <alignment horizontal="center"/>
    </xf>
    <xf numFmtId="0" fontId="0" fillId="0" borderId="107" xfId="0" applyBorder="1" applyAlignment="1">
      <alignment horizontal="center" vertical="center" wrapText="1"/>
    </xf>
    <xf numFmtId="0" fontId="78" fillId="0" borderId="107" xfId="0" applyFont="1" applyBorder="1" applyAlignment="1">
      <alignment horizontal="center" vertical="center" wrapText="1"/>
    </xf>
    <xf numFmtId="0" fontId="0" fillId="0" borderId="96" xfId="0" applyBorder="1"/>
    <xf numFmtId="0" fontId="75" fillId="43" borderId="97" xfId="0" applyFont="1" applyFill="1" applyBorder="1" applyAlignment="1">
      <alignment horizontal="center" vertical="center"/>
    </xf>
    <xf numFmtId="0" fontId="4" fillId="43" borderId="98" xfId="0" applyFont="1" applyFill="1" applyBorder="1" applyAlignment="1">
      <alignment horizontal="center" vertical="center" wrapText="1"/>
    </xf>
    <xf numFmtId="0" fontId="3" fillId="0" borderId="99" xfId="0" applyFont="1" applyBorder="1" applyAlignment="1">
      <alignment horizontal="center"/>
    </xf>
    <xf numFmtId="0" fontId="4" fillId="0" borderId="96" xfId="0" applyFont="1" applyBorder="1" applyAlignment="1">
      <alignment horizontal="center"/>
    </xf>
    <xf numFmtId="0" fontId="76" fillId="43" borderId="96" xfId="0" applyFont="1" applyFill="1" applyBorder="1" applyAlignment="1">
      <alignment horizontal="left" vertical="center"/>
    </xf>
    <xf numFmtId="0" fontId="0" fillId="0" borderId="96" xfId="0" applyBorder="1" applyAlignment="1">
      <alignment horizontal="left" vertical="center"/>
    </xf>
    <xf numFmtId="0" fontId="7" fillId="24" borderId="97" xfId="0" applyFont="1" applyFill="1" applyBorder="1" applyAlignment="1">
      <alignment horizontal="center" vertical="center"/>
    </xf>
    <xf numFmtId="0" fontId="7" fillId="24" borderId="148" xfId="0" applyFont="1" applyFill="1" applyBorder="1" applyAlignment="1">
      <alignment horizontal="center" vertical="center"/>
    </xf>
    <xf numFmtId="0" fontId="7" fillId="24" borderId="149" xfId="0" applyFont="1" applyFill="1" applyBorder="1" applyAlignment="1">
      <alignment horizontal="center" vertical="center"/>
    </xf>
    <xf numFmtId="0" fontId="7" fillId="24" borderId="150" xfId="0" applyFont="1" applyFill="1" applyBorder="1" applyAlignment="1">
      <alignment horizontal="center" vertical="center"/>
    </xf>
    <xf numFmtId="0" fontId="96" fillId="40" borderId="0" xfId="0" applyFont="1" applyFill="1" applyAlignment="1">
      <alignment horizontal="center" vertical="center"/>
    </xf>
    <xf numFmtId="0" fontId="93" fillId="0" borderId="131" xfId="0" applyFont="1" applyBorder="1" applyAlignment="1">
      <alignment horizontal="center" vertical="center"/>
    </xf>
    <xf numFmtId="0" fontId="93" fillId="0" borderId="61" xfId="0" applyFont="1" applyBorder="1" applyAlignment="1">
      <alignment horizontal="center" vertical="center"/>
    </xf>
    <xf numFmtId="0" fontId="78" fillId="0" borderId="103" xfId="0" applyFont="1" applyBorder="1" applyAlignment="1">
      <alignment horizontal="center" vertical="center"/>
    </xf>
    <xf numFmtId="0" fontId="96" fillId="38" borderId="70" xfId="0" applyFont="1" applyFill="1" applyBorder="1" applyAlignment="1">
      <alignment horizontal="center" vertical="center"/>
    </xf>
    <xf numFmtId="0" fontId="96" fillId="38" borderId="59" xfId="0" applyFont="1" applyFill="1" applyBorder="1" applyAlignment="1">
      <alignment horizontal="center" vertical="center"/>
    </xf>
    <xf numFmtId="0" fontId="96" fillId="38" borderId="130" xfId="0" applyFont="1" applyFill="1" applyBorder="1" applyAlignment="1">
      <alignment horizontal="center" vertical="center"/>
    </xf>
    <xf numFmtId="0" fontId="93" fillId="0" borderId="95" xfId="0" applyFont="1" applyBorder="1" applyAlignment="1">
      <alignment horizontal="center" vertical="center"/>
    </xf>
    <xf numFmtId="0" fontId="93" fillId="0" borderId="133" xfId="0" applyFont="1" applyBorder="1" applyAlignment="1">
      <alignment horizontal="center" vertical="center"/>
    </xf>
    <xf numFmtId="0" fontId="0" fillId="0" borderId="50" xfId="0" applyBorder="1" applyAlignment="1">
      <alignment horizontal="center" vertical="center" wrapText="1"/>
    </xf>
    <xf numFmtId="0" fontId="0" fillId="0" borderId="77" xfId="0" applyBorder="1" applyAlignment="1">
      <alignment horizontal="center" vertical="center" wrapText="1"/>
    </xf>
    <xf numFmtId="0" fontId="93" fillId="0" borderId="50" xfId="0" applyFont="1" applyBorder="1" applyAlignment="1">
      <alignment horizontal="center" vertical="center" wrapText="1"/>
    </xf>
    <xf numFmtId="0" fontId="93" fillId="0" borderId="77" xfId="0" applyFont="1" applyBorder="1" applyAlignment="1">
      <alignment horizontal="center" vertical="center" wrapText="1"/>
    </xf>
    <xf numFmtId="0" fontId="0" fillId="0" borderId="72" xfId="0" applyBorder="1" applyAlignment="1">
      <alignment horizontal="center" vertical="center" wrapText="1"/>
    </xf>
    <xf numFmtId="0" fontId="93" fillId="0" borderId="72" xfId="0" applyFont="1" applyBorder="1" applyAlignment="1">
      <alignment horizontal="center" vertical="center" wrapText="1"/>
    </xf>
    <xf numFmtId="0" fontId="96" fillId="38" borderId="70" xfId="0" applyFont="1" applyFill="1" applyBorder="1" applyAlignment="1">
      <alignment horizontal="center"/>
    </xf>
    <xf numFmtId="0" fontId="96" fillId="38" borderId="59" xfId="0" applyFont="1" applyFill="1" applyBorder="1" applyAlignment="1">
      <alignment horizontal="center"/>
    </xf>
    <xf numFmtId="0" fontId="96" fillId="38" borderId="130" xfId="0" applyFont="1" applyFill="1" applyBorder="1" applyAlignment="1">
      <alignment horizontal="center"/>
    </xf>
    <xf numFmtId="0" fontId="93" fillId="0" borderId="131" xfId="0" applyFont="1" applyBorder="1" applyAlignment="1">
      <alignment horizontal="center" vertical="center" wrapText="1"/>
    </xf>
    <xf numFmtId="0" fontId="93" fillId="0" borderId="133" xfId="0" applyFont="1" applyBorder="1" applyAlignment="1">
      <alignment horizontal="center" vertical="center" wrapText="1"/>
    </xf>
    <xf numFmtId="0" fontId="93" fillId="0" borderId="95" xfId="0" applyFont="1" applyBorder="1" applyAlignment="1">
      <alignment horizontal="center" vertical="center" wrapText="1"/>
    </xf>
    <xf numFmtId="0" fontId="78" fillId="0" borderId="134" xfId="0" applyFont="1" applyBorder="1" applyAlignment="1">
      <alignment horizontal="center" vertical="center"/>
    </xf>
    <xf numFmtId="0" fontId="78" fillId="0" borderId="140" xfId="0" applyFont="1" applyBorder="1" applyAlignment="1">
      <alignment horizontal="center" vertical="center"/>
    </xf>
    <xf numFmtId="0" fontId="0" fillId="0" borderId="135" xfId="0" applyBorder="1" applyAlignment="1">
      <alignment horizontal="center" vertical="center" wrapText="1"/>
    </xf>
    <xf numFmtId="0" fontId="78" fillId="0" borderId="135" xfId="0" applyFont="1" applyBorder="1" applyAlignment="1">
      <alignment horizontal="center" vertical="center" wrapText="1"/>
    </xf>
    <xf numFmtId="0" fontId="0" fillId="0" borderId="141" xfId="0" applyBorder="1" applyAlignment="1">
      <alignment horizontal="center" vertical="center" wrapText="1"/>
    </xf>
    <xf numFmtId="0" fontId="78" fillId="0" borderId="141" xfId="0" applyFont="1" applyBorder="1" applyAlignment="1">
      <alignment horizontal="center" vertical="center" wrapText="1"/>
    </xf>
    <xf numFmtId="0" fontId="78" fillId="0" borderId="151" xfId="0" applyFont="1" applyBorder="1" applyAlignment="1">
      <alignment horizontal="center" vertical="center"/>
    </xf>
    <xf numFmtId="0" fontId="78" fillId="0" borderId="155" xfId="0" applyFont="1" applyBorder="1" applyAlignment="1">
      <alignment horizontal="center" vertical="center"/>
    </xf>
    <xf numFmtId="0" fontId="78" fillId="0" borderId="153" xfId="0" applyFont="1" applyBorder="1" applyAlignment="1">
      <alignment horizontal="center" vertical="center"/>
    </xf>
    <xf numFmtId="0" fontId="36" fillId="12" borderId="44" xfId="0" applyFont="1" applyFill="1" applyBorder="1" applyAlignment="1">
      <alignment horizontal="left" vertical="center"/>
    </xf>
    <xf numFmtId="0" fontId="31" fillId="0" borderId="44" xfId="0" applyFont="1" applyBorder="1" applyAlignment="1">
      <alignment horizontal="left" vertical="center"/>
    </xf>
    <xf numFmtId="0" fontId="26" fillId="13" borderId="40" xfId="0" applyFont="1" applyFill="1" applyBorder="1" applyAlignment="1">
      <alignment horizontal="center" vertical="center"/>
    </xf>
    <xf numFmtId="0" fontId="19" fillId="0" borderId="4" xfId="0" applyFont="1" applyBorder="1" applyAlignment="1">
      <alignment horizontal="center" vertical="center"/>
    </xf>
    <xf numFmtId="168" fontId="11" fillId="0" borderId="5" xfId="229" applyFill="1" applyBorder="1" applyAlignment="1">
      <alignment horizontal="center" vertical="center"/>
    </xf>
    <xf numFmtId="168" fontId="11" fillId="0" borderId="5" xfId="229" applyFill="1" applyBorder="1" applyAlignment="1">
      <alignment horizontal="center" vertical="center" wrapText="1"/>
    </xf>
    <xf numFmtId="0" fontId="0" fillId="0" borderId="5" xfId="0" applyBorder="1"/>
    <xf numFmtId="0" fontId="50" fillId="12" borderId="40" xfId="0" applyFont="1" applyFill="1" applyBorder="1" applyAlignment="1">
      <alignment horizontal="center" vertical="center"/>
    </xf>
    <xf numFmtId="0" fontId="22" fillId="12" borderId="48" xfId="0" applyFont="1" applyFill="1" applyBorder="1" applyAlignment="1">
      <alignment horizontal="center" vertical="center" wrapText="1"/>
    </xf>
    <xf numFmtId="0" fontId="39" fillId="0" borderId="32" xfId="0" applyFont="1" applyBorder="1" applyAlignment="1">
      <alignment horizontal="center"/>
    </xf>
    <xf numFmtId="0" fontId="22" fillId="0" borderId="44" xfId="0" applyFont="1" applyBorder="1" applyAlignment="1">
      <alignment horizontal="center"/>
    </xf>
    <xf numFmtId="0" fontId="0" fillId="0" borderId="6" xfId="0" applyBorder="1"/>
    <xf numFmtId="168" fontId="0" fillId="0" borderId="5" xfId="0" applyNumberFormat="1" applyBorder="1" applyAlignment="1">
      <alignment horizontal="center" vertical="center"/>
    </xf>
    <xf numFmtId="0" fontId="0" fillId="18" borderId="44" xfId="0" applyFill="1" applyBorder="1" applyAlignment="1">
      <alignment horizontal="center" vertical="center"/>
    </xf>
    <xf numFmtId="166" fontId="11" fillId="0" borderId="5" xfId="228" applyNumberFormat="1" applyFill="1" applyBorder="1" applyAlignment="1">
      <alignment horizontal="center" vertical="center"/>
    </xf>
    <xf numFmtId="168" fontId="0" fillId="0" borderId="4" xfId="0" applyNumberFormat="1" applyBorder="1" applyAlignment="1">
      <alignment horizontal="center" vertical="center"/>
    </xf>
    <xf numFmtId="168" fontId="0" fillId="0" borderId="6" xfId="0" applyNumberFormat="1" applyBorder="1" applyAlignment="1">
      <alignment horizontal="center" vertical="center"/>
    </xf>
    <xf numFmtId="0" fontId="26" fillId="13" borderId="10" xfId="0" applyFont="1" applyFill="1" applyBorder="1" applyAlignment="1">
      <alignment horizontal="center" vertical="center"/>
    </xf>
    <xf numFmtId="0" fontId="0" fillId="0" borderId="34" xfId="0" applyBorder="1" applyAlignment="1">
      <alignment horizontal="center" vertical="center" wrapText="1"/>
    </xf>
    <xf numFmtId="0" fontId="0" fillId="0" borderId="23" xfId="0" applyBorder="1" applyAlignment="1">
      <alignment horizontal="center" vertical="center" wrapText="1"/>
    </xf>
    <xf numFmtId="0" fontId="19" fillId="0" borderId="24" xfId="0" applyFont="1" applyBorder="1" applyAlignment="1">
      <alignment horizontal="center" vertical="center" wrapText="1"/>
    </xf>
    <xf numFmtId="0" fontId="0" fillId="0" borderId="24" xfId="0" applyBorder="1" applyAlignment="1">
      <alignment horizontal="center" vertical="center" wrapText="1"/>
    </xf>
    <xf numFmtId="0" fontId="0" fillId="0" borderId="24" xfId="0" applyBorder="1" applyAlignment="1">
      <alignment horizontal="center" vertical="center"/>
    </xf>
    <xf numFmtId="0" fontId="26" fillId="13" borderId="40" xfId="0" applyFont="1" applyFill="1" applyBorder="1" applyAlignment="1">
      <alignment horizontal="center"/>
    </xf>
    <xf numFmtId="0" fontId="0" fillId="0" borderId="5" xfId="0" applyBorder="1" applyAlignment="1">
      <alignment horizontal="center" vertical="center" wrapText="1"/>
    </xf>
    <xf numFmtId="49" fontId="0" fillId="0" borderId="5" xfId="0" applyNumberFormat="1" applyBorder="1" applyAlignment="1">
      <alignment horizontal="center" vertical="center" wrapText="1"/>
    </xf>
    <xf numFmtId="0" fontId="19" fillId="0" borderId="5" xfId="0" applyFont="1" applyBorder="1" applyAlignment="1">
      <alignment horizontal="center" vertical="top" wrapText="1"/>
    </xf>
    <xf numFmtId="0" fontId="19" fillId="0" borderId="5" xfId="0" applyFont="1" applyBorder="1" applyAlignment="1">
      <alignment horizontal="center" wrapText="1"/>
    </xf>
    <xf numFmtId="0" fontId="26" fillId="13" borderId="44" xfId="0" applyFont="1" applyFill="1" applyBorder="1" applyAlignment="1">
      <alignment horizontal="center"/>
    </xf>
    <xf numFmtId="0" fontId="0" fillId="17" borderId="5" xfId="0" applyFill="1" applyBorder="1"/>
    <xf numFmtId="0" fontId="0" fillId="17" borderId="5" xfId="0" applyFill="1" applyBorder="1" applyAlignment="1">
      <alignment horizontal="center" vertical="center" wrapText="1"/>
    </xf>
    <xf numFmtId="0" fontId="19" fillId="0" borderId="5" xfId="0" applyFont="1" applyBorder="1" applyAlignment="1">
      <alignment horizontal="center" vertical="center"/>
    </xf>
    <xf numFmtId="0" fontId="0" fillId="17" borderId="24" xfId="0" applyFill="1" applyBorder="1" applyAlignment="1">
      <alignment horizontal="center" vertical="center" wrapText="1"/>
    </xf>
    <xf numFmtId="0" fontId="19" fillId="0" borderId="24" xfId="0" applyFont="1" applyBorder="1" applyAlignment="1">
      <alignment horizontal="center" vertical="center"/>
    </xf>
    <xf numFmtId="0" fontId="0" fillId="17" borderId="24" xfId="0" applyFill="1" applyBorder="1"/>
    <xf numFmtId="0" fontId="0" fillId="0" borderId="24" xfId="0" applyBorder="1"/>
    <xf numFmtId="0" fontId="26" fillId="13" borderId="10" xfId="0" applyFont="1" applyFill="1" applyBorder="1" applyAlignment="1">
      <alignment horizontal="center"/>
    </xf>
    <xf numFmtId="0" fontId="0" fillId="0" borderId="1" xfId="0" applyBorder="1" applyAlignment="1">
      <alignment horizontal="center" vertical="center" wrapText="1"/>
    </xf>
    <xf numFmtId="0" fontId="31" fillId="0" borderId="19" xfId="0" applyFont="1" applyBorder="1" applyAlignment="1">
      <alignment horizontal="center" vertical="center" wrapText="1"/>
    </xf>
    <xf numFmtId="0" fontId="31" fillId="17" borderId="19" xfId="0" applyFont="1" applyFill="1" applyBorder="1" applyAlignment="1">
      <alignment horizontal="center" vertical="center" wrapText="1"/>
    </xf>
    <xf numFmtId="0" fontId="0" fillId="0" borderId="219" xfId="0" applyBorder="1" applyAlignment="1">
      <alignment horizontal="center"/>
    </xf>
    <xf numFmtId="0" fontId="0" fillId="0" borderId="168" xfId="0" applyBorder="1" applyAlignment="1">
      <alignment horizontal="center"/>
    </xf>
    <xf numFmtId="0" fontId="51" fillId="20" borderId="182" xfId="0" applyFont="1" applyFill="1" applyBorder="1" applyAlignment="1">
      <alignment horizontal="center" vertical="center"/>
    </xf>
    <xf numFmtId="0" fontId="0" fillId="0" borderId="169" xfId="0" applyBorder="1" applyAlignment="1">
      <alignment horizontal="center"/>
    </xf>
    <xf numFmtId="0" fontId="52" fillId="20" borderId="156" xfId="0" applyFont="1" applyFill="1" applyBorder="1" applyAlignment="1">
      <alignment horizontal="center" vertical="center" wrapText="1"/>
    </xf>
    <xf numFmtId="0" fontId="53" fillId="21" borderId="219" xfId="0" applyFont="1" applyFill="1" applyBorder="1" applyAlignment="1">
      <alignment horizontal="left" vertical="center" wrapText="1"/>
    </xf>
    <xf numFmtId="0" fontId="53" fillId="21" borderId="168" xfId="0" applyFont="1" applyFill="1" applyBorder="1" applyAlignment="1">
      <alignment horizontal="left" vertical="center" wrapText="1"/>
    </xf>
    <xf numFmtId="0" fontId="53" fillId="21" borderId="168" xfId="0" applyFont="1" applyFill="1" applyBorder="1" applyAlignment="1">
      <alignment horizontal="left" vertical="center"/>
    </xf>
    <xf numFmtId="0" fontId="53" fillId="21" borderId="170" xfId="0" applyFont="1" applyFill="1" applyBorder="1" applyAlignment="1">
      <alignment horizontal="left" vertical="center"/>
    </xf>
    <xf numFmtId="0" fontId="54" fillId="21" borderId="171" xfId="0" applyFont="1" applyFill="1" applyBorder="1" applyAlignment="1">
      <alignment horizontal="left" vertical="center"/>
    </xf>
    <xf numFmtId="0" fontId="54" fillId="21" borderId="172" xfId="0" applyFont="1" applyFill="1" applyBorder="1" applyAlignment="1">
      <alignment horizontal="left" vertical="center"/>
    </xf>
    <xf numFmtId="0" fontId="54" fillId="21" borderId="171" xfId="0" applyFont="1" applyFill="1" applyBorder="1" applyAlignment="1">
      <alignment horizontal="left" vertical="center" wrapText="1"/>
    </xf>
    <xf numFmtId="0" fontId="54" fillId="21" borderId="172" xfId="0" applyFont="1" applyFill="1" applyBorder="1" applyAlignment="1">
      <alignment horizontal="left" vertical="center" wrapText="1"/>
    </xf>
    <xf numFmtId="0" fontId="100" fillId="40" borderId="171" xfId="0" applyFont="1" applyFill="1" applyBorder="1" applyAlignment="1">
      <alignment horizontal="left" vertical="center" wrapText="1"/>
    </xf>
    <xf numFmtId="0" fontId="100" fillId="40" borderId="172" xfId="0" applyFont="1" applyFill="1" applyBorder="1" applyAlignment="1">
      <alignment horizontal="left" vertical="center" wrapText="1"/>
    </xf>
    <xf numFmtId="0" fontId="55" fillId="27" borderId="168" xfId="0" applyFont="1" applyFill="1" applyBorder="1" applyAlignment="1">
      <alignment horizontal="center" vertical="center" wrapText="1"/>
    </xf>
    <xf numFmtId="0" fontId="55" fillId="27" borderId="166" xfId="0" applyFont="1" applyFill="1" applyBorder="1" applyAlignment="1">
      <alignment horizontal="center" vertical="center" wrapText="1"/>
    </xf>
    <xf numFmtId="0" fontId="55" fillId="27" borderId="220" xfId="0" applyFont="1" applyFill="1" applyBorder="1" applyAlignment="1">
      <alignment horizontal="center" vertical="center" wrapText="1"/>
    </xf>
    <xf numFmtId="0" fontId="55" fillId="27" borderId="221" xfId="0" applyFont="1" applyFill="1" applyBorder="1" applyAlignment="1">
      <alignment horizontal="center" vertical="center" wrapText="1"/>
    </xf>
    <xf numFmtId="0" fontId="55" fillId="27" borderId="220" xfId="0" applyFont="1" applyFill="1" applyBorder="1" applyAlignment="1">
      <alignment horizontal="center" vertical="center" wrapText="1"/>
    </xf>
    <xf numFmtId="0" fontId="55" fillId="27" borderId="222" xfId="0" applyFont="1" applyFill="1" applyBorder="1" applyAlignment="1">
      <alignment horizontal="center" vertical="center" wrapText="1"/>
    </xf>
    <xf numFmtId="0" fontId="55" fillId="27" borderId="178" xfId="0" applyFont="1" applyFill="1" applyBorder="1" applyAlignment="1">
      <alignment vertical="center" wrapText="1"/>
    </xf>
    <xf numFmtId="10" fontId="17" fillId="27" borderId="178" xfId="2823" applyNumberFormat="1" applyFill="1" applyBorder="1" applyAlignment="1">
      <alignment horizontal="center" vertical="center" wrapText="1"/>
    </xf>
    <xf numFmtId="0" fontId="55" fillId="27" borderId="223" xfId="0" applyFont="1" applyFill="1" applyBorder="1" applyAlignment="1">
      <alignment horizontal="center" vertical="center" wrapText="1"/>
    </xf>
    <xf numFmtId="0" fontId="62" fillId="0" borderId="225" xfId="0" applyFont="1" applyBorder="1"/>
    <xf numFmtId="3" fontId="65" fillId="0" borderId="123" xfId="949" applyNumberFormat="1" applyFont="1" applyFill="1" applyBorder="1" applyAlignment="1">
      <alignment horizontal="center" vertical="center"/>
    </xf>
    <xf numFmtId="0" fontId="57" fillId="0" borderId="75" xfId="0" applyFont="1" applyBorder="1" applyAlignment="1">
      <alignment vertical="center" wrapText="1"/>
    </xf>
    <xf numFmtId="3" fontId="57" fillId="0" borderId="227" xfId="0" applyNumberFormat="1" applyFont="1" applyBorder="1" applyAlignment="1">
      <alignment horizontal="center" vertical="center"/>
    </xf>
    <xf numFmtId="3" fontId="57" fillId="0" borderId="169" xfId="0" applyNumberFormat="1" applyFont="1" applyBorder="1" applyAlignment="1">
      <alignment horizontal="center" vertical="center"/>
    </xf>
    <xf numFmtId="0" fontId="57" fillId="0" borderId="231" xfId="0" applyFont="1" applyBorder="1" applyAlignment="1">
      <alignment horizontal="left" vertical="center" wrapText="1"/>
    </xf>
    <xf numFmtId="0" fontId="55" fillId="27" borderId="169" xfId="0" applyFont="1" applyFill="1" applyBorder="1" applyAlignment="1">
      <alignment vertical="center" wrapText="1"/>
    </xf>
    <xf numFmtId="181" fontId="57" fillId="0" borderId="49" xfId="0" applyNumberFormat="1" applyFont="1" applyFill="1" applyBorder="1" applyAlignment="1">
      <alignment horizontal="center" vertical="center" wrapText="1"/>
    </xf>
    <xf numFmtId="3" fontId="57" fillId="0" borderId="224" xfId="0" applyNumberFormat="1" applyFont="1" applyFill="1" applyBorder="1" applyAlignment="1">
      <alignment horizontal="center" vertical="center"/>
    </xf>
    <xf numFmtId="181" fontId="56" fillId="0" borderId="49" xfId="0" applyNumberFormat="1" applyFont="1" applyFill="1" applyBorder="1" applyAlignment="1">
      <alignment horizontal="center" vertical="center" wrapText="1"/>
    </xf>
    <xf numFmtId="181" fontId="56" fillId="0" borderId="49" xfId="0" applyNumberFormat="1" applyFont="1" applyFill="1" applyBorder="1" applyAlignment="1">
      <alignment horizontal="center" vertical="center"/>
    </xf>
    <xf numFmtId="0" fontId="58" fillId="0" borderId="179" xfId="0" applyFont="1" applyFill="1" applyBorder="1" applyAlignment="1">
      <alignment horizontal="center" vertical="center" wrapText="1"/>
    </xf>
    <xf numFmtId="3" fontId="55" fillId="0" borderId="49" xfId="0" applyNumberFormat="1" applyFont="1" applyFill="1" applyBorder="1" applyAlignment="1">
      <alignment horizontal="center" vertical="center" wrapText="1"/>
    </xf>
    <xf numFmtId="3" fontId="56" fillId="0" borderId="49" xfId="0" applyNumberFormat="1" applyFont="1" applyFill="1" applyBorder="1" applyAlignment="1">
      <alignment horizontal="center" vertical="center" wrapText="1"/>
    </xf>
    <xf numFmtId="0" fontId="58" fillId="0" borderId="159" xfId="0" applyFont="1" applyFill="1" applyBorder="1" applyAlignment="1">
      <alignment vertical="center" wrapText="1"/>
    </xf>
    <xf numFmtId="0" fontId="60" fillId="0" borderId="182" xfId="0" applyFont="1" applyFill="1" applyBorder="1" applyAlignment="1">
      <alignment horizontal="center" vertical="center" wrapText="1"/>
    </xf>
    <xf numFmtId="0" fontId="60" fillId="0" borderId="179" xfId="0" applyFont="1" applyFill="1" applyBorder="1" applyAlignment="1">
      <alignment horizontal="center" vertical="center" wrapText="1"/>
    </xf>
    <xf numFmtId="0" fontId="60" fillId="0" borderId="49" xfId="0" applyFont="1" applyFill="1" applyBorder="1" applyAlignment="1">
      <alignment horizontal="center" vertical="center" wrapText="1"/>
    </xf>
    <xf numFmtId="177" fontId="60" fillId="0" borderId="49" xfId="197" applyFont="1" applyFill="1" applyBorder="1" applyAlignment="1">
      <alignment horizontal="center" vertical="center" wrapText="1"/>
    </xf>
    <xf numFmtId="3" fontId="57" fillId="0" borderId="75" xfId="0" applyNumberFormat="1" applyFont="1" applyFill="1" applyBorder="1" applyAlignment="1">
      <alignment horizontal="center" vertical="center"/>
    </xf>
    <xf numFmtId="0" fontId="58" fillId="0" borderId="178" xfId="0" applyFont="1" applyFill="1" applyBorder="1" applyAlignment="1">
      <alignment horizontal="center" vertical="center" wrapText="1"/>
    </xf>
    <xf numFmtId="0" fontId="58" fillId="0" borderId="177" xfId="0" applyFont="1" applyFill="1" applyBorder="1" applyAlignment="1">
      <alignment vertical="center" wrapText="1"/>
    </xf>
    <xf numFmtId="0" fontId="62" fillId="0" borderId="177" xfId="0" applyFont="1" applyFill="1" applyBorder="1"/>
    <xf numFmtId="0" fontId="63" fillId="0" borderId="49" xfId="0" applyFont="1" applyFill="1" applyBorder="1" applyAlignment="1">
      <alignment horizontal="center"/>
    </xf>
    <xf numFmtId="0" fontId="60" fillId="0" borderId="178" xfId="0" applyFont="1" applyFill="1" applyBorder="1" applyAlignment="1">
      <alignment horizontal="center" vertical="center" wrapText="1"/>
    </xf>
    <xf numFmtId="177" fontId="63" fillId="0" borderId="49" xfId="197" applyFont="1" applyFill="1" applyBorder="1" applyAlignment="1">
      <alignment horizontal="center"/>
    </xf>
    <xf numFmtId="0" fontId="58" fillId="0" borderId="49" xfId="0" applyFont="1" applyFill="1" applyBorder="1" applyAlignment="1">
      <alignment horizontal="right" vertical="center"/>
    </xf>
    <xf numFmtId="4" fontId="64" fillId="0" borderId="75" xfId="0" applyNumberFormat="1" applyFont="1" applyFill="1" applyBorder="1" applyAlignment="1">
      <alignment horizontal="center" vertical="center"/>
    </xf>
    <xf numFmtId="0" fontId="56" fillId="0" borderId="49" xfId="0" applyFont="1" applyFill="1" applyBorder="1" applyAlignment="1">
      <alignment horizontal="center" vertical="center"/>
    </xf>
    <xf numFmtId="0" fontId="0" fillId="0" borderId="49" xfId="0" applyFill="1" applyBorder="1" applyAlignment="1">
      <alignment horizontal="center"/>
    </xf>
    <xf numFmtId="3" fontId="64" fillId="0" borderId="75" xfId="0" applyNumberFormat="1" applyFont="1" applyFill="1" applyBorder="1" applyAlignment="1">
      <alignment horizontal="center" vertical="center"/>
    </xf>
    <xf numFmtId="3" fontId="56" fillId="0" borderId="49" xfId="0" applyNumberFormat="1" applyFont="1" applyFill="1" applyBorder="1" applyAlignment="1">
      <alignment horizontal="center" vertical="center"/>
    </xf>
    <xf numFmtId="0" fontId="58" fillId="0" borderId="226" xfId="0" applyFont="1" applyFill="1" applyBorder="1" applyAlignment="1">
      <alignment vertical="center" wrapText="1"/>
    </xf>
    <xf numFmtId="0" fontId="62" fillId="0" borderId="226" xfId="0" applyFont="1" applyFill="1" applyBorder="1"/>
    <xf numFmtId="0" fontId="58" fillId="0" borderId="49" xfId="0" applyFont="1" applyFill="1" applyBorder="1" applyAlignment="1">
      <alignment horizontal="center" vertical="center" wrapText="1"/>
    </xf>
    <xf numFmtId="3" fontId="64" fillId="0" borderId="49" xfId="0" applyNumberFormat="1" applyFont="1" applyFill="1" applyBorder="1" applyAlignment="1">
      <alignment horizontal="center" vertical="center"/>
    </xf>
    <xf numFmtId="3" fontId="57" fillId="0" borderId="49" xfId="0" applyNumberFormat="1" applyFont="1" applyFill="1" applyBorder="1" applyAlignment="1">
      <alignment horizontal="center" vertical="center"/>
    </xf>
    <xf numFmtId="181" fontId="57" fillId="0" borderId="49" xfId="0" applyNumberFormat="1" applyFont="1" applyFill="1" applyBorder="1" applyAlignment="1">
      <alignment horizontal="center" vertical="center"/>
    </xf>
    <xf numFmtId="0" fontId="63" fillId="0" borderId="123" xfId="0" applyFont="1" applyFill="1" applyBorder="1" applyAlignment="1">
      <alignment horizontal="center"/>
    </xf>
    <xf numFmtId="0" fontId="63" fillId="0" borderId="178" xfId="0" applyFont="1" applyFill="1" applyBorder="1" applyAlignment="1">
      <alignment horizontal="center"/>
    </xf>
    <xf numFmtId="0" fontId="63" fillId="0" borderId="183" xfId="0" applyFont="1" applyFill="1" applyBorder="1" applyAlignment="1">
      <alignment horizontal="center"/>
    </xf>
    <xf numFmtId="0" fontId="58" fillId="0" borderId="78" xfId="0" applyFont="1" applyFill="1" applyBorder="1" applyAlignment="1">
      <alignment vertical="center" wrapText="1"/>
    </xf>
    <xf numFmtId="0" fontId="62" fillId="0" borderId="78" xfId="0" applyFont="1" applyFill="1" applyBorder="1"/>
    <xf numFmtId="4" fontId="56" fillId="0" borderId="49" xfId="0" applyNumberFormat="1" applyFont="1" applyFill="1" applyBorder="1" applyAlignment="1">
      <alignment horizontal="center" vertical="center"/>
    </xf>
    <xf numFmtId="0" fontId="58" fillId="0" borderId="162" xfId="0" applyFont="1" applyFill="1" applyBorder="1" applyAlignment="1">
      <alignment horizontal="center" vertical="center" wrapText="1"/>
    </xf>
    <xf numFmtId="0" fontId="60" fillId="0" borderId="123" xfId="0" applyFont="1" applyFill="1" applyBorder="1" applyAlignment="1">
      <alignment horizontal="center" vertical="center" wrapText="1"/>
    </xf>
    <xf numFmtId="0" fontId="58" fillId="0" borderId="80" xfId="0" applyFont="1" applyFill="1" applyBorder="1" applyAlignment="1">
      <alignment horizontal="center" vertical="center" wrapText="1"/>
    </xf>
    <xf numFmtId="0" fontId="60" fillId="0" borderId="72" xfId="0" applyFont="1" applyFill="1" applyBorder="1" applyAlignment="1">
      <alignment horizontal="center" vertical="center" wrapText="1"/>
    </xf>
    <xf numFmtId="0" fontId="63" fillId="0" borderId="72" xfId="0" applyFont="1" applyFill="1" applyBorder="1" applyAlignment="1">
      <alignment horizontal="center"/>
    </xf>
    <xf numFmtId="181" fontId="57" fillId="0" borderId="71" xfId="0" applyNumberFormat="1" applyFont="1" applyFill="1" applyBorder="1" applyAlignment="1">
      <alignment horizontal="center" vertical="center"/>
    </xf>
    <xf numFmtId="3" fontId="64" fillId="0" borderId="227" xfId="0" applyNumberFormat="1" applyFont="1" applyFill="1" applyBorder="1" applyAlignment="1">
      <alignment horizontal="center" vertical="center"/>
    </xf>
    <xf numFmtId="3" fontId="56" fillId="0" borderId="123" xfId="0" applyNumberFormat="1" applyFont="1" applyFill="1" applyBorder="1" applyAlignment="1">
      <alignment horizontal="center" vertical="center"/>
    </xf>
    <xf numFmtId="0" fontId="60" fillId="0" borderId="80" xfId="0" applyFont="1" applyFill="1" applyBorder="1" applyAlignment="1">
      <alignment horizontal="center" vertical="center" wrapText="1"/>
    </xf>
    <xf numFmtId="3" fontId="57" fillId="0" borderId="49" xfId="0" applyNumberFormat="1" applyFont="1" applyFill="1" applyBorder="1" applyAlignment="1">
      <alignment horizontal="center" vertical="center" wrapText="1"/>
    </xf>
    <xf numFmtId="165" fontId="57" fillId="0" borderId="49" xfId="0" applyNumberFormat="1" applyFont="1" applyFill="1" applyBorder="1" applyAlignment="1">
      <alignment horizontal="center" vertical="center" wrapText="1"/>
    </xf>
    <xf numFmtId="0" fontId="58" fillId="0" borderId="159" xfId="0" applyFont="1" applyFill="1" applyBorder="1" applyAlignment="1">
      <alignment horizontal="center" vertical="center" wrapText="1"/>
    </xf>
    <xf numFmtId="0" fontId="57" fillId="0" borderId="49" xfId="0" applyFont="1" applyFill="1" applyBorder="1" applyAlignment="1">
      <alignment vertical="center" wrapText="1"/>
    </xf>
    <xf numFmtId="0" fontId="58" fillId="0" borderId="161" xfId="2843" applyFont="1" applyFill="1" applyBorder="1" applyAlignment="1">
      <alignment horizontal="center" vertical="center" wrapText="1"/>
    </xf>
    <xf numFmtId="0" fontId="66" fillId="0" borderId="159" xfId="2843" applyFont="1" applyFill="1" applyBorder="1" applyAlignment="1">
      <alignment horizontal="center" vertical="center" wrapText="1"/>
    </xf>
    <xf numFmtId="0" fontId="58" fillId="0" borderId="159" xfId="2843" applyFont="1" applyFill="1" applyBorder="1" applyAlignment="1">
      <alignment horizontal="center" vertical="center" wrapText="1"/>
    </xf>
    <xf numFmtId="0" fontId="57" fillId="0" borderId="49" xfId="0" applyFont="1" applyFill="1" applyBorder="1" applyAlignment="1">
      <alignment horizontal="center" vertical="center" wrapText="1"/>
    </xf>
    <xf numFmtId="3" fontId="57" fillId="0" borderId="71" xfId="0" applyNumberFormat="1" applyFont="1" applyFill="1" applyBorder="1" applyAlignment="1">
      <alignment horizontal="center" vertical="center"/>
    </xf>
    <xf numFmtId="0" fontId="0" fillId="0" borderId="49" xfId="0" applyFill="1" applyBorder="1"/>
    <xf numFmtId="0" fontId="58" fillId="0" borderId="177" xfId="0" applyFont="1" applyFill="1" applyBorder="1" applyAlignment="1">
      <alignment horizontal="center" vertical="center" wrapText="1"/>
    </xf>
    <xf numFmtId="0" fontId="62" fillId="0" borderId="228" xfId="2843" applyFont="1" applyFill="1" applyBorder="1"/>
    <xf numFmtId="0" fontId="62" fillId="0" borderId="177" xfId="2843" applyFont="1" applyFill="1" applyBorder="1"/>
    <xf numFmtId="0" fontId="58" fillId="0" borderId="49" xfId="0" applyFont="1" applyFill="1" applyBorder="1" applyAlignment="1">
      <alignment horizontal="center" vertical="center"/>
    </xf>
    <xf numFmtId="3" fontId="58" fillId="0" borderId="49" xfId="0" applyNumberFormat="1" applyFont="1" applyFill="1" applyBorder="1" applyAlignment="1">
      <alignment horizontal="center" vertical="center"/>
    </xf>
    <xf numFmtId="3" fontId="64" fillId="0" borderId="71" xfId="0" applyNumberFormat="1" applyFont="1" applyFill="1" applyBorder="1" applyAlignment="1">
      <alignment horizontal="center" vertical="center"/>
    </xf>
    <xf numFmtId="0" fontId="58" fillId="0" borderId="78" xfId="0" applyFont="1" applyFill="1" applyBorder="1" applyAlignment="1">
      <alignment horizontal="center" vertical="center" wrapText="1"/>
    </xf>
    <xf numFmtId="0" fontId="62" fillId="0" borderId="82" xfId="2843" applyFont="1" applyFill="1" applyBorder="1"/>
    <xf numFmtId="0" fontId="62" fillId="0" borderId="78" xfId="2843" applyFont="1" applyFill="1" applyBorder="1"/>
    <xf numFmtId="3" fontId="64" fillId="0" borderId="49" xfId="0" applyNumberFormat="1" applyFont="1" applyFill="1" applyBorder="1" applyAlignment="1">
      <alignment horizontal="center" vertical="center" wrapText="1"/>
    </xf>
    <xf numFmtId="4" fontId="64" fillId="0" borderId="49" xfId="0" applyNumberFormat="1" applyFont="1" applyFill="1" applyBorder="1" applyAlignment="1">
      <alignment horizontal="center" vertical="center" wrapText="1"/>
    </xf>
    <xf numFmtId="4" fontId="57" fillId="0" borderId="49" xfId="0" applyNumberFormat="1" applyFont="1" applyFill="1" applyBorder="1" applyAlignment="1">
      <alignment horizontal="center" vertical="center" wrapText="1"/>
    </xf>
    <xf numFmtId="4" fontId="64" fillId="0" borderId="49" xfId="0" applyNumberFormat="1" applyFont="1" applyFill="1" applyBorder="1" applyAlignment="1">
      <alignment horizontal="center" vertical="center"/>
    </xf>
    <xf numFmtId="0" fontId="57" fillId="0" borderId="123" xfId="0" applyFont="1" applyFill="1" applyBorder="1" applyAlignment="1">
      <alignment horizontal="center" vertical="center" wrapText="1"/>
    </xf>
    <xf numFmtId="0" fontId="57" fillId="0" borderId="178" xfId="0" applyFont="1" applyFill="1" applyBorder="1" applyAlignment="1">
      <alignment horizontal="center" vertical="center" wrapText="1"/>
    </xf>
    <xf numFmtId="0" fontId="65" fillId="0" borderId="49" xfId="0" applyFont="1" applyFill="1" applyBorder="1" applyAlignment="1">
      <alignment horizontal="center" vertical="center"/>
    </xf>
    <xf numFmtId="4" fontId="65" fillId="0" borderId="49" xfId="0" applyNumberFormat="1" applyFont="1" applyFill="1" applyBorder="1" applyAlignment="1">
      <alignment horizontal="center" vertical="center"/>
    </xf>
    <xf numFmtId="4" fontId="57" fillId="0" borderId="75" xfId="0" applyNumberFormat="1" applyFont="1" applyFill="1" applyBorder="1" applyAlignment="1">
      <alignment horizontal="center" vertical="center"/>
    </xf>
    <xf numFmtId="0" fontId="57" fillId="0" borderId="72" xfId="0" applyFont="1" applyFill="1" applyBorder="1" applyAlignment="1">
      <alignment horizontal="center" vertical="center" wrapText="1"/>
    </xf>
    <xf numFmtId="0" fontId="0" fillId="0" borderId="72" xfId="0" applyFill="1" applyBorder="1"/>
    <xf numFmtId="3" fontId="56" fillId="0" borderId="178" xfId="0" applyNumberFormat="1" applyFont="1" applyFill="1" applyBorder="1" applyAlignment="1">
      <alignment horizontal="center" vertical="center"/>
    </xf>
    <xf numFmtId="0" fontId="58" fillId="0" borderId="93" xfId="0" applyFont="1" applyFill="1" applyBorder="1" applyAlignment="1">
      <alignment horizontal="center" vertical="center" wrapText="1"/>
    </xf>
    <xf numFmtId="0" fontId="58" fillId="0" borderId="229" xfId="0" applyFont="1" applyFill="1" applyBorder="1" applyAlignment="1">
      <alignment horizontal="center" vertical="center" wrapText="1"/>
    </xf>
    <xf numFmtId="0" fontId="58" fillId="0" borderId="230" xfId="0" applyFont="1" applyFill="1" applyBorder="1" applyAlignment="1">
      <alignment horizontal="center" vertical="center" wrapText="1"/>
    </xf>
    <xf numFmtId="0" fontId="58" fillId="0" borderId="119" xfId="0" applyFont="1" applyFill="1" applyBorder="1" applyAlignment="1">
      <alignment horizontal="center" vertical="center" wrapText="1"/>
    </xf>
    <xf numFmtId="0" fontId="60" fillId="0" borderId="49" xfId="0" applyFont="1" applyFill="1" applyBorder="1" applyAlignment="1">
      <alignment horizontal="center" vertical="top" wrapText="1"/>
    </xf>
    <xf numFmtId="0" fontId="63" fillId="0" borderId="49" xfId="0" applyFont="1" applyFill="1" applyBorder="1" applyAlignment="1">
      <alignment horizontal="center" vertical="top"/>
    </xf>
    <xf numFmtId="181" fontId="64" fillId="0" borderId="75" xfId="0" applyNumberFormat="1" applyFont="1" applyFill="1" applyBorder="1" applyAlignment="1">
      <alignment horizontal="center" vertical="center"/>
    </xf>
    <xf numFmtId="199" fontId="64" fillId="0" borderId="75" xfId="0" applyNumberFormat="1" applyFont="1" applyFill="1" applyBorder="1" applyAlignment="1">
      <alignment horizontal="center" vertical="center"/>
    </xf>
    <xf numFmtId="0" fontId="0" fillId="0" borderId="123" xfId="0" applyFill="1" applyBorder="1"/>
    <xf numFmtId="0" fontId="58" fillId="0" borderId="120" xfId="0" applyFont="1" applyFill="1" applyBorder="1" applyAlignment="1">
      <alignment horizontal="center" vertical="center" wrapText="1"/>
    </xf>
    <xf numFmtId="0" fontId="58" fillId="0" borderId="162" xfId="0" applyFont="1" applyFill="1" applyBorder="1" applyAlignment="1">
      <alignment horizontal="center" wrapText="1"/>
    </xf>
    <xf numFmtId="165" fontId="57" fillId="0" borderId="87" xfId="0" applyNumberFormat="1" applyFont="1" applyFill="1" applyBorder="1" applyAlignment="1">
      <alignment horizontal="center" vertical="center" wrapText="1"/>
    </xf>
    <xf numFmtId="4" fontId="57" fillId="0" borderId="49" xfId="0" applyNumberFormat="1" applyFont="1" applyFill="1" applyBorder="1" applyAlignment="1">
      <alignment horizontal="center" vertical="center"/>
    </xf>
    <xf numFmtId="0" fontId="58" fillId="0" borderId="158" xfId="0" applyFont="1" applyFill="1" applyBorder="1" applyAlignment="1">
      <alignment horizontal="center" vertical="center" wrapText="1"/>
    </xf>
    <xf numFmtId="0" fontId="57" fillId="0" borderId="232" xfId="0" applyFont="1" applyFill="1" applyBorder="1" applyAlignment="1">
      <alignment horizontal="left" vertical="center" wrapText="1"/>
    </xf>
    <xf numFmtId="0" fontId="66" fillId="0" borderId="160" xfId="2843" applyFont="1" applyFill="1" applyBorder="1" applyAlignment="1">
      <alignment horizontal="center" vertical="center" wrapText="1"/>
    </xf>
    <xf numFmtId="0" fontId="58" fillId="0" borderId="178" xfId="0" applyFont="1" applyFill="1" applyBorder="1" applyAlignment="1">
      <alignment horizontal="center" wrapText="1"/>
    </xf>
    <xf numFmtId="0" fontId="58" fillId="0" borderId="88" xfId="0" applyFont="1" applyFill="1" applyBorder="1" applyAlignment="1">
      <alignment horizontal="center" vertical="center" wrapText="1"/>
    </xf>
    <xf numFmtId="0" fontId="57" fillId="0" borderId="233" xfId="0" applyFont="1" applyFill="1" applyBorder="1" applyAlignment="1">
      <alignment horizontal="left" vertical="center" wrapText="1"/>
    </xf>
    <xf numFmtId="0" fontId="66" fillId="0" borderId="177" xfId="2843" applyFont="1" applyFill="1" applyBorder="1" applyAlignment="1">
      <alignment horizontal="center" vertical="center" wrapText="1"/>
    </xf>
    <xf numFmtId="0" fontId="58" fillId="0" borderId="87" xfId="0" applyFont="1" applyFill="1" applyBorder="1" applyAlignment="1">
      <alignment horizontal="center" vertical="center"/>
    </xf>
    <xf numFmtId="3" fontId="58" fillId="0" borderId="87" xfId="0" applyNumberFormat="1" applyFont="1" applyFill="1" applyBorder="1" applyAlignment="1">
      <alignment horizontal="center" vertical="center"/>
    </xf>
    <xf numFmtId="0" fontId="58" fillId="0" borderId="80" xfId="0" applyFont="1" applyFill="1" applyBorder="1" applyAlignment="1">
      <alignment horizontal="center" wrapText="1"/>
    </xf>
    <xf numFmtId="0" fontId="58" fillId="0" borderId="89" xfId="0" applyFont="1" applyFill="1" applyBorder="1" applyAlignment="1">
      <alignment horizontal="center" vertical="center" wrapText="1"/>
    </xf>
    <xf numFmtId="0" fontId="57" fillId="0" borderId="121" xfId="0" applyFont="1" applyFill="1" applyBorder="1" applyAlignment="1">
      <alignment horizontal="left" vertical="center" wrapText="1"/>
    </xf>
    <xf numFmtId="0" fontId="66" fillId="0" borderId="93" xfId="2843" applyFont="1" applyFill="1" applyBorder="1" applyAlignment="1">
      <alignment horizontal="center" vertical="center" wrapText="1"/>
    </xf>
    <xf numFmtId="165" fontId="37" fillId="0" borderId="49" xfId="0" applyNumberFormat="1" applyFont="1" applyFill="1" applyBorder="1" applyAlignment="1">
      <alignment horizontal="center" vertical="center" wrapText="1"/>
    </xf>
    <xf numFmtId="165" fontId="64" fillId="0" borderId="49" xfId="0" applyNumberFormat="1" applyFont="1" applyFill="1" applyBorder="1" applyAlignment="1">
      <alignment horizontal="center" vertical="center" wrapText="1"/>
    </xf>
    <xf numFmtId="0" fontId="58" fillId="0" borderId="162" xfId="0" applyFont="1" applyFill="1" applyBorder="1" applyAlignment="1">
      <alignment vertical="center" wrapText="1"/>
    </xf>
    <xf numFmtId="165" fontId="64" fillId="0" borderId="87" xfId="0" applyNumberFormat="1" applyFont="1" applyFill="1" applyBorder="1" applyAlignment="1">
      <alignment horizontal="center" vertical="center" wrapText="1"/>
    </xf>
    <xf numFmtId="3" fontId="37" fillId="0" borderId="49" xfId="0" applyNumberFormat="1" applyFont="1" applyFill="1" applyBorder="1" applyAlignment="1">
      <alignment horizontal="center" vertical="center" wrapText="1"/>
    </xf>
    <xf numFmtId="0" fontId="58" fillId="0" borderId="178" xfId="0" applyFont="1" applyFill="1" applyBorder="1" applyAlignment="1">
      <alignment vertical="center" wrapText="1"/>
    </xf>
    <xf numFmtId="0" fontId="62" fillId="0" borderId="177" xfId="0" applyFont="1" applyFill="1" applyBorder="1" applyAlignment="1">
      <alignment horizontal="center"/>
    </xf>
    <xf numFmtId="4" fontId="37" fillId="0" borderId="49" xfId="0" applyNumberFormat="1" applyFont="1" applyFill="1" applyBorder="1" applyAlignment="1">
      <alignment horizontal="center" vertical="center" wrapText="1"/>
    </xf>
    <xf numFmtId="213" fontId="65" fillId="0" borderId="87" xfId="0" applyNumberFormat="1" applyFont="1" applyFill="1" applyBorder="1" applyAlignment="1">
      <alignment horizontal="center" vertical="center"/>
    </xf>
    <xf numFmtId="3" fontId="65" fillId="0" borderId="87" xfId="0" applyNumberFormat="1" applyFont="1" applyFill="1" applyBorder="1" applyAlignment="1">
      <alignment horizontal="center" vertical="center"/>
    </xf>
    <xf numFmtId="0" fontId="58" fillId="0" borderId="80" xfId="0" applyFont="1" applyFill="1" applyBorder="1" applyAlignment="1">
      <alignment vertical="center" wrapText="1"/>
    </xf>
    <xf numFmtId="0" fontId="62" fillId="0" borderId="78" xfId="0" applyFont="1" applyFill="1" applyBorder="1" applyAlignment="1">
      <alignment horizontal="center"/>
    </xf>
    <xf numFmtId="39" fontId="57" fillId="0" borderId="75" xfId="0" applyNumberFormat="1" applyFont="1" applyFill="1" applyBorder="1" applyAlignment="1">
      <alignment horizontal="center" vertical="center" wrapText="1"/>
    </xf>
    <xf numFmtId="39" fontId="64" fillId="0" borderId="76" xfId="0" applyNumberFormat="1" applyFont="1" applyFill="1" applyBorder="1" applyAlignment="1">
      <alignment horizontal="center" vertical="center" wrapText="1"/>
    </xf>
    <xf numFmtId="0" fontId="58" fillId="0" borderId="163" xfId="0" applyFont="1" applyFill="1" applyBorder="1" applyAlignment="1">
      <alignment vertical="center" wrapText="1"/>
    </xf>
    <xf numFmtId="37" fontId="64" fillId="0" borderId="49" xfId="0" applyNumberFormat="1" applyFont="1" applyFill="1" applyBorder="1" applyAlignment="1">
      <alignment horizontal="center" vertical="center" wrapText="1"/>
    </xf>
    <xf numFmtId="3" fontId="57" fillId="0" borderId="75" xfId="0" applyNumberFormat="1" applyFont="1" applyFill="1" applyBorder="1" applyAlignment="1">
      <alignment horizontal="center" vertical="center" wrapText="1"/>
    </xf>
    <xf numFmtId="3" fontId="64" fillId="0" borderId="76" xfId="0" applyNumberFormat="1" applyFont="1" applyFill="1" applyBorder="1" applyAlignment="1">
      <alignment horizontal="center" vertical="center" wrapText="1"/>
    </xf>
    <xf numFmtId="0" fontId="58" fillId="0" borderId="230" xfId="0" applyFont="1" applyFill="1" applyBorder="1" applyAlignment="1">
      <alignment vertical="center" wrapText="1"/>
    </xf>
    <xf numFmtId="4" fontId="64" fillId="0" borderId="76" xfId="0" applyNumberFormat="1" applyFont="1" applyFill="1" applyBorder="1" applyAlignment="1">
      <alignment horizontal="center" vertical="center"/>
    </xf>
    <xf numFmtId="0" fontId="65" fillId="0" borderId="87" xfId="0" applyFont="1" applyFill="1" applyBorder="1" applyAlignment="1">
      <alignment horizontal="center" vertical="center"/>
    </xf>
    <xf numFmtId="3" fontId="65" fillId="0" borderId="49" xfId="0" applyNumberFormat="1" applyFont="1" applyFill="1" applyBorder="1" applyAlignment="1">
      <alignment horizontal="center" vertical="center"/>
    </xf>
    <xf numFmtId="3" fontId="37" fillId="0" borderId="123" xfId="0" applyNumberFormat="1" applyFont="1" applyFill="1" applyBorder="1" applyAlignment="1">
      <alignment horizontal="center" vertical="center" wrapText="1"/>
    </xf>
    <xf numFmtId="37" fontId="64" fillId="0" borderId="75" xfId="0" applyNumberFormat="1" applyFont="1" applyFill="1" applyBorder="1" applyAlignment="1">
      <alignment horizontal="center" vertical="center"/>
    </xf>
    <xf numFmtId="37" fontId="64" fillId="0" borderId="76" xfId="0" applyNumberFormat="1" applyFont="1" applyFill="1" applyBorder="1" applyAlignment="1">
      <alignment horizontal="center" vertical="center"/>
    </xf>
    <xf numFmtId="0" fontId="58" fillId="0" borderId="120" xfId="0" applyFont="1" applyFill="1" applyBorder="1" applyAlignment="1">
      <alignment vertical="center" wrapText="1"/>
    </xf>
    <xf numFmtId="37" fontId="64" fillId="0" borderId="49" xfId="0" applyNumberFormat="1" applyFont="1" applyFill="1" applyBorder="1" applyAlignment="1">
      <alignment horizontal="center" vertical="center"/>
    </xf>
    <xf numFmtId="3" fontId="24" fillId="0" borderId="49" xfId="0" applyNumberFormat="1" applyFont="1" applyFill="1" applyBorder="1" applyAlignment="1">
      <alignment horizontal="center" vertical="center" wrapText="1"/>
    </xf>
    <xf numFmtId="4" fontId="64" fillId="0" borderId="87" xfId="0" applyNumberFormat="1" applyFont="1" applyFill="1" applyBorder="1" applyAlignment="1">
      <alignment horizontal="center" vertical="center" wrapText="1"/>
    </xf>
    <xf numFmtId="3" fontId="64" fillId="0" borderId="75" xfId="0" applyNumberFormat="1" applyFont="1" applyFill="1" applyBorder="1" applyAlignment="1">
      <alignment horizontal="center" vertical="center" wrapText="1"/>
    </xf>
    <xf numFmtId="2" fontId="65" fillId="0" borderId="87" xfId="0" applyNumberFormat="1" applyFont="1" applyFill="1" applyBorder="1" applyAlignment="1">
      <alignment horizontal="center" vertical="center"/>
    </xf>
    <xf numFmtId="0" fontId="67" fillId="27" borderId="94" xfId="0" applyFont="1" applyFill="1" applyBorder="1" applyAlignment="1">
      <alignment horizontal="center" vertical="center" wrapText="1"/>
    </xf>
    <xf numFmtId="0" fontId="67" fillId="27" borderId="49" xfId="0" applyFont="1" applyFill="1" applyBorder="1" applyAlignment="1">
      <alignment horizontal="center" vertical="center" wrapText="1"/>
    </xf>
    <xf numFmtId="0" fontId="64" fillId="27" borderId="87" xfId="0" applyFont="1" applyFill="1" applyBorder="1" applyAlignment="1">
      <alignment horizontal="left" vertical="center" wrapText="1"/>
    </xf>
    <xf numFmtId="0" fontId="67" fillId="27" borderId="65" xfId="0" applyFont="1" applyFill="1" applyBorder="1" applyAlignment="1">
      <alignment horizontal="center" vertical="center" wrapText="1"/>
    </xf>
    <xf numFmtId="0" fontId="67" fillId="27" borderId="66" xfId="0" applyFont="1" applyFill="1" applyBorder="1" applyAlignment="1">
      <alignment horizontal="center" vertical="center" wrapText="1"/>
    </xf>
    <xf numFmtId="0" fontId="64" fillId="27" borderId="67" xfId="0" applyFont="1" applyFill="1" applyBorder="1" applyAlignment="1">
      <alignment horizontal="left" vertical="center" wrapText="1"/>
    </xf>
  </cellXfs>
  <cellStyles count="7129">
    <cellStyle name="60% - Énfasis1 2" xfId="1" xr:uid="{00000000-0005-0000-0000-000000000000}"/>
    <cellStyle name="60% - Énfasis1 2 2" xfId="2894" xr:uid="{4B8C579B-C102-4176-B36B-E94CE2EBF0C4}"/>
    <cellStyle name="60% - Énfasis2 2" xfId="2" xr:uid="{00000000-0005-0000-0000-000001000000}"/>
    <cellStyle name="60% - Énfasis2 2 2" xfId="2895" xr:uid="{C66EE8FE-EF02-4ABE-A318-8FF1FB2C38AA}"/>
    <cellStyle name="60% - Énfasis3 2" xfId="3" xr:uid="{00000000-0005-0000-0000-000002000000}"/>
    <cellStyle name="60% - Énfasis3 2 2" xfId="2896" xr:uid="{D044A11F-0A7F-47A6-AE61-751A565B2103}"/>
    <cellStyle name="60% - Énfasis4 2" xfId="4" xr:uid="{00000000-0005-0000-0000-000003000000}"/>
    <cellStyle name="60% - Énfasis4 2 2" xfId="2897" xr:uid="{8B6E6505-0884-470F-B2EB-7A1462AA8055}"/>
    <cellStyle name="60% - Énfasis5 2" xfId="5" xr:uid="{00000000-0005-0000-0000-000004000000}"/>
    <cellStyle name="60% - Énfasis5 2 2" xfId="2898" xr:uid="{52AEE123-FB1E-4BB0-B623-7B7C9C8DF32B}"/>
    <cellStyle name="60% - Énfasis6 2" xfId="6" xr:uid="{00000000-0005-0000-0000-000005000000}"/>
    <cellStyle name="60% - Énfasis6 2 2" xfId="2899" xr:uid="{14718696-178D-4DC0-8832-BAEFF52C717A}"/>
    <cellStyle name="BodyStyle" xfId="7" xr:uid="{00000000-0005-0000-0000-000006000000}"/>
    <cellStyle name="BodyStyle 2" xfId="2900" xr:uid="{0A6B372A-1B7A-4869-B128-0925AC676518}"/>
    <cellStyle name="BodyStyleBold" xfId="8" xr:uid="{00000000-0005-0000-0000-000007000000}"/>
    <cellStyle name="BodyStyleBold 2" xfId="2901" xr:uid="{B80E17B7-133F-4C28-AA94-C65E498C940C}"/>
    <cellStyle name="BodyStyleBoldRight" xfId="9" xr:uid="{00000000-0005-0000-0000-000008000000}"/>
    <cellStyle name="BodyStyleBoldRight 2" xfId="2902" xr:uid="{EA2DD291-6B88-484B-A2E1-982EEA6186D6}"/>
    <cellStyle name="BodyStyleWithBorder" xfId="10" xr:uid="{00000000-0005-0000-0000-000009000000}"/>
    <cellStyle name="BodyStyleWithBorder 2" xfId="11" xr:uid="{00000000-0005-0000-0000-00000A000000}"/>
    <cellStyle name="BodyStyleWithBorder 2 2" xfId="12" xr:uid="{00000000-0005-0000-0000-00000B000000}"/>
    <cellStyle name="BodyStyleWithBorder 2 2 2" xfId="2905" xr:uid="{6CBCEF29-5738-440A-A368-E7AF283A1971}"/>
    <cellStyle name="BodyStyleWithBorder 2 2 3" xfId="6668" xr:uid="{44F8D499-8DC6-4A38-85BA-5CDCD64B459F}"/>
    <cellStyle name="BodyStyleWithBorder 2 2 4" xfId="7103" xr:uid="{D4E93448-F811-45E8-B8D3-1FFC58507A27}"/>
    <cellStyle name="BodyStyleWithBorder 2 3" xfId="13" xr:uid="{00000000-0005-0000-0000-00000C000000}"/>
    <cellStyle name="BodyStyleWithBorder 2 3 2" xfId="2906" xr:uid="{20CC2C50-B85B-41EC-9AA7-D6110AE2C8ED}"/>
    <cellStyle name="BodyStyleWithBorder 2 3 3" xfId="6669" xr:uid="{6E115B73-4251-4A1A-9AC4-A4AFFCA470E9}"/>
    <cellStyle name="BodyStyleWithBorder 2 3 4" xfId="7102" xr:uid="{75131785-7220-47EA-9E6D-6F077195BAC0}"/>
    <cellStyle name="BodyStyleWithBorder 2 4" xfId="14" xr:uid="{00000000-0005-0000-0000-00000D000000}"/>
    <cellStyle name="BodyStyleWithBorder 2 4 2" xfId="2907" xr:uid="{6E613845-A85E-4EAE-BE5F-60BCE91BD6AC}"/>
    <cellStyle name="BodyStyleWithBorder 2 4 3" xfId="6670" xr:uid="{95ED8286-2086-4047-A96B-737539BF4AED}"/>
    <cellStyle name="BodyStyleWithBorder 2 4 4" xfId="7101" xr:uid="{6C8A6948-EA94-4B74-B4E0-2AFAAF8038F9}"/>
    <cellStyle name="BodyStyleWithBorder 2 5" xfId="2904" xr:uid="{E2834470-8F2D-4CA3-9F5E-0590DDFFA270}"/>
    <cellStyle name="BodyStyleWithBorder 2 6" xfId="6667" xr:uid="{76BEAD74-A193-4853-B190-16A0EB4A87FE}"/>
    <cellStyle name="BodyStyleWithBorder 2 7" xfId="7104" xr:uid="{4832476F-1B0D-424E-B247-E9639C3F844E}"/>
    <cellStyle name="BodyStyleWithBorder 3" xfId="15" xr:uid="{00000000-0005-0000-0000-00000E000000}"/>
    <cellStyle name="BodyStyleWithBorder 3 2" xfId="2908" xr:uid="{77ECD30A-A9AC-4FB7-A53A-A1BA755CD422}"/>
    <cellStyle name="BodyStyleWithBorder 3 3" xfId="6671" xr:uid="{B3672C5D-634C-4BC2-A677-811F62899119}"/>
    <cellStyle name="BodyStyleWithBorder 3 4" xfId="7100" xr:uid="{567750D5-4C24-49A2-987E-C3E1A750BEEA}"/>
    <cellStyle name="BodyStyleWithBorder 4" xfId="16" xr:uid="{00000000-0005-0000-0000-00000F000000}"/>
    <cellStyle name="BodyStyleWithBorder 4 2" xfId="2909" xr:uid="{6A43BE77-0D76-4C3F-A1E6-F83A1AFE3275}"/>
    <cellStyle name="BodyStyleWithBorder 4 3" xfId="6672" xr:uid="{2707E33C-560D-48F1-AFB5-76576BB2E9AD}"/>
    <cellStyle name="BodyStyleWithBorder 4 4" xfId="7099" xr:uid="{8A3F1AE5-413E-4ED3-B0D7-16D6828E829E}"/>
    <cellStyle name="BodyStyleWithBorder 5" xfId="17" xr:uid="{00000000-0005-0000-0000-000010000000}"/>
    <cellStyle name="BodyStyleWithBorder 5 2" xfId="2910" xr:uid="{6422A108-1DAA-46DF-B530-4C70132A8C3B}"/>
    <cellStyle name="BodyStyleWithBorder 5 3" xfId="6673" xr:uid="{52D5F85F-08D2-4F13-AF7F-A51A71FAD803}"/>
    <cellStyle name="BodyStyleWithBorder 5 4" xfId="7098" xr:uid="{DC9572D5-FB1D-4668-B6C7-139B7B184772}"/>
    <cellStyle name="BodyStyleWithBorder 6" xfId="2903" xr:uid="{07605068-C21C-4287-A936-657E9F519CD1}"/>
    <cellStyle name="BodyStyleWithBorder 7" xfId="6666" xr:uid="{DA0CFF43-DFFB-439F-AEAC-6E6EDFA793AD}"/>
    <cellStyle name="BodyStyleWithBorder 8" xfId="7105" xr:uid="{B9556B0D-75E6-4DF1-B4E9-8CADEBF909C3}"/>
    <cellStyle name="BorderThinBlack" xfId="18" xr:uid="{00000000-0005-0000-0000-000011000000}"/>
    <cellStyle name="BorderThinBlack 2" xfId="19" xr:uid="{00000000-0005-0000-0000-000012000000}"/>
    <cellStyle name="BorderThinBlack 2 2" xfId="20" xr:uid="{00000000-0005-0000-0000-000013000000}"/>
    <cellStyle name="BorderThinBlack 2 2 2" xfId="21" xr:uid="{00000000-0005-0000-0000-000014000000}"/>
    <cellStyle name="BorderThinBlack 2 2 2 2" xfId="22" xr:uid="{00000000-0005-0000-0000-000015000000}"/>
    <cellStyle name="BorderThinBlack 2 2 2 2 2" xfId="2915" xr:uid="{89635601-58B3-44E8-9F68-131574BC4DFA}"/>
    <cellStyle name="BorderThinBlack 2 2 2 2 3" xfId="6678" xr:uid="{8B200EE5-27AA-4892-B75D-3D959960A914}"/>
    <cellStyle name="BorderThinBlack 2 2 2 2 4" xfId="7093" xr:uid="{17032E77-8251-4A63-8836-C03102C7C943}"/>
    <cellStyle name="BorderThinBlack 2 2 2 3" xfId="23" xr:uid="{00000000-0005-0000-0000-000016000000}"/>
    <cellStyle name="BorderThinBlack 2 2 2 3 2" xfId="2916" xr:uid="{664A6D87-F102-48C0-8424-E828E42F35DD}"/>
    <cellStyle name="BorderThinBlack 2 2 2 3 3" xfId="6679" xr:uid="{76E1E72C-DCB9-4A46-85D6-C1F2FE2E6B93}"/>
    <cellStyle name="BorderThinBlack 2 2 2 3 4" xfId="7092" xr:uid="{1AB8C30C-3C11-4D1D-A881-342D97F7DDAE}"/>
    <cellStyle name="BorderThinBlack 2 2 2 4" xfId="24" xr:uid="{00000000-0005-0000-0000-000017000000}"/>
    <cellStyle name="BorderThinBlack 2 2 2 4 2" xfId="2917" xr:uid="{34F0DC2A-8BFA-40DC-A788-8920988A969D}"/>
    <cellStyle name="BorderThinBlack 2 2 2 4 3" xfId="6680" xr:uid="{2AFCA814-F429-4888-8000-4FB5FF118DA4}"/>
    <cellStyle name="BorderThinBlack 2 2 2 4 4" xfId="7091" xr:uid="{4E64200F-BE68-4E23-9265-1117D34E4AAC}"/>
    <cellStyle name="BorderThinBlack 2 2 2 5" xfId="2914" xr:uid="{DFC2280D-2F65-4FA3-96C0-A384236F818D}"/>
    <cellStyle name="BorderThinBlack 2 2 2 6" xfId="6677" xr:uid="{630FF652-B275-4A16-8306-D8D7D737FEAE}"/>
    <cellStyle name="BorderThinBlack 2 2 2 7" xfId="7094" xr:uid="{0AEFC72C-1444-4205-8D38-03933DC79CC3}"/>
    <cellStyle name="BorderThinBlack 2 2 3" xfId="25" xr:uid="{00000000-0005-0000-0000-000018000000}"/>
    <cellStyle name="BorderThinBlack 2 2 3 2" xfId="2918" xr:uid="{2404C9F0-EFA2-4FF4-908D-FD2A46E89BAA}"/>
    <cellStyle name="BorderThinBlack 2 2 3 3" xfId="6681" xr:uid="{E866349E-0F43-461F-A1C4-A8B3AF88B214}"/>
    <cellStyle name="BorderThinBlack 2 2 3 4" xfId="7090" xr:uid="{2D69BDA5-6CBB-43C6-9733-D97737D68B0C}"/>
    <cellStyle name="BorderThinBlack 2 2 4" xfId="26" xr:uid="{00000000-0005-0000-0000-000019000000}"/>
    <cellStyle name="BorderThinBlack 2 2 4 2" xfId="2919" xr:uid="{8B6B7EA2-410F-4AFD-AE8E-446ACBDDCB52}"/>
    <cellStyle name="BorderThinBlack 2 2 4 3" xfId="6682" xr:uid="{F9863084-8661-4D3D-B915-0E62B250EE38}"/>
    <cellStyle name="BorderThinBlack 2 2 4 4" xfId="7089" xr:uid="{0A15188E-C86D-4D59-A1E1-8D9FC495ADEF}"/>
    <cellStyle name="BorderThinBlack 2 2 5" xfId="27" xr:uid="{00000000-0005-0000-0000-00001A000000}"/>
    <cellStyle name="BorderThinBlack 2 2 5 2" xfId="2920" xr:uid="{B4E16614-6F66-41BA-B838-CD8651C82E6E}"/>
    <cellStyle name="BorderThinBlack 2 2 5 3" xfId="6683" xr:uid="{2A6E7CF1-7724-4E4E-A2F6-092F720C9114}"/>
    <cellStyle name="BorderThinBlack 2 2 5 4" xfId="7088" xr:uid="{1530CEB0-AD9F-4416-8BE0-72A3D48C9282}"/>
    <cellStyle name="BorderThinBlack 2 2 6" xfId="2913" xr:uid="{F90B1A1B-137A-4241-9513-D5B779106548}"/>
    <cellStyle name="BorderThinBlack 2 2 7" xfId="6676" xr:uid="{68180393-5774-4EA2-B0D3-72CECCD7A605}"/>
    <cellStyle name="BorderThinBlack 2 2 8" xfId="7095" xr:uid="{DE7D4527-DD02-4E05-AB8D-A86F0EF7C2D8}"/>
    <cellStyle name="BorderThinBlack 2 3" xfId="28" xr:uid="{00000000-0005-0000-0000-00001B000000}"/>
    <cellStyle name="BorderThinBlack 2 3 2" xfId="2921" xr:uid="{10CE8BD1-C23B-42D0-878B-91F258438C50}"/>
    <cellStyle name="BorderThinBlack 2 3 3" xfId="6684" xr:uid="{F568C405-EA4E-4B4D-8BC5-D44EF2F9E0F5}"/>
    <cellStyle name="BorderThinBlack 2 3 4" xfId="7087" xr:uid="{5A9FF835-127D-42BB-9FEF-67E8B5937DDC}"/>
    <cellStyle name="BorderThinBlack 2 4" xfId="29" xr:uid="{00000000-0005-0000-0000-00001C000000}"/>
    <cellStyle name="BorderThinBlack 2 4 2" xfId="2922" xr:uid="{A96189BA-188E-42CD-9801-D58E4845D439}"/>
    <cellStyle name="BorderThinBlack 2 4 3" xfId="6685" xr:uid="{7CE2A77F-6CAC-4957-9A0D-2A54C6C9BE60}"/>
    <cellStyle name="BorderThinBlack 2 4 4" xfId="7086" xr:uid="{F8F094A1-6C1B-4AEE-8E89-D545B351016A}"/>
    <cellStyle name="BorderThinBlack 2 5" xfId="30" xr:uid="{00000000-0005-0000-0000-00001D000000}"/>
    <cellStyle name="BorderThinBlack 2 5 2" xfId="2923" xr:uid="{D48BF243-FE13-414C-BDDB-835A1475234C}"/>
    <cellStyle name="BorderThinBlack 2 5 3" xfId="6686" xr:uid="{F181ADDD-B015-429E-BB90-30A550A57893}"/>
    <cellStyle name="BorderThinBlack 2 5 4" xfId="7085" xr:uid="{3276FAD4-00FE-419B-A47B-DB318268ACB3}"/>
    <cellStyle name="BorderThinBlack 2 6" xfId="2912" xr:uid="{7E1B087D-951A-4075-BB51-421719C0F9AE}"/>
    <cellStyle name="BorderThinBlack 2 7" xfId="6675" xr:uid="{99B4CBBF-6F1E-4BCE-B0BC-14F2F45B613B}"/>
    <cellStyle name="BorderThinBlack 2 8" xfId="7096" xr:uid="{50BF2B60-CEB0-4141-80F1-BA2B1EE70A19}"/>
    <cellStyle name="BorderThinBlack 3" xfId="31" xr:uid="{00000000-0005-0000-0000-00001E000000}"/>
    <cellStyle name="BorderThinBlack 3 2" xfId="32" xr:uid="{00000000-0005-0000-0000-00001F000000}"/>
    <cellStyle name="BorderThinBlack 3 2 2" xfId="33" xr:uid="{00000000-0005-0000-0000-000020000000}"/>
    <cellStyle name="BorderThinBlack 3 2 2 2" xfId="2926" xr:uid="{C5277346-F8E8-4509-BF3F-9E9FCB97C064}"/>
    <cellStyle name="BorderThinBlack 3 2 2 3" xfId="6689" xr:uid="{E28D8F5B-06C4-4E55-B716-38023D26D8B6}"/>
    <cellStyle name="BorderThinBlack 3 2 2 4" xfId="7082" xr:uid="{CD094EA9-9FAC-4BAC-91FB-6DF28ABD9359}"/>
    <cellStyle name="BorderThinBlack 3 2 3" xfId="34" xr:uid="{00000000-0005-0000-0000-000021000000}"/>
    <cellStyle name="BorderThinBlack 3 2 3 2" xfId="2927" xr:uid="{75BD718D-7FAC-413A-A1A8-BC0A8A2A93B9}"/>
    <cellStyle name="BorderThinBlack 3 2 3 3" xfId="6690" xr:uid="{258701D3-B2A0-420D-9CB0-CDEFE3492AA7}"/>
    <cellStyle name="BorderThinBlack 3 2 3 4" xfId="7081" xr:uid="{A6FBE607-0B3E-458D-8CF8-1F54DBA74007}"/>
    <cellStyle name="BorderThinBlack 3 2 4" xfId="35" xr:uid="{00000000-0005-0000-0000-000022000000}"/>
    <cellStyle name="BorderThinBlack 3 2 4 2" xfId="2928" xr:uid="{DEE01A47-FAF3-4CBB-B23B-D60267140638}"/>
    <cellStyle name="BorderThinBlack 3 2 4 3" xfId="6691" xr:uid="{23EDFC78-C448-4178-B147-D2E11DCE0EB9}"/>
    <cellStyle name="BorderThinBlack 3 2 4 4" xfId="7080" xr:uid="{82E3198B-24F3-415E-99B7-5754BCFAB523}"/>
    <cellStyle name="BorderThinBlack 3 2 5" xfId="2925" xr:uid="{F6AD9095-9C40-4F36-BC81-AA9EBCC14787}"/>
    <cellStyle name="BorderThinBlack 3 2 6" xfId="6688" xr:uid="{EC109409-0250-4D8B-86C4-7604A4FE4416}"/>
    <cellStyle name="BorderThinBlack 3 2 7" xfId="7083" xr:uid="{06F68700-68F0-4A1C-915F-AB3A5184E634}"/>
    <cellStyle name="BorderThinBlack 3 3" xfId="36" xr:uid="{00000000-0005-0000-0000-000023000000}"/>
    <cellStyle name="BorderThinBlack 3 3 2" xfId="2929" xr:uid="{A55964DD-CD33-4202-91F5-94D0A69DA207}"/>
    <cellStyle name="BorderThinBlack 3 3 3" xfId="6692" xr:uid="{082DBAA2-510D-4E4D-B190-B25FC9D38974}"/>
    <cellStyle name="BorderThinBlack 3 3 4" xfId="7079" xr:uid="{58473B03-8A94-4881-98AE-A6F15C26B29B}"/>
    <cellStyle name="BorderThinBlack 3 4" xfId="37" xr:uid="{00000000-0005-0000-0000-000024000000}"/>
    <cellStyle name="BorderThinBlack 3 4 2" xfId="2930" xr:uid="{5B3E6AE1-9C08-4F6C-B51B-0679368F5657}"/>
    <cellStyle name="BorderThinBlack 3 4 3" xfId="6693" xr:uid="{0680A644-8792-4B51-B6F0-A28DBE761530}"/>
    <cellStyle name="BorderThinBlack 3 4 4" xfId="7078" xr:uid="{3E84C333-3697-4FE4-B8EB-81643268CA84}"/>
    <cellStyle name="BorderThinBlack 3 5" xfId="38" xr:uid="{00000000-0005-0000-0000-000025000000}"/>
    <cellStyle name="BorderThinBlack 3 5 2" xfId="2931" xr:uid="{B939EF68-BEB6-46CE-86BF-810B8588CF7D}"/>
    <cellStyle name="BorderThinBlack 3 5 3" xfId="6694" xr:uid="{25506980-F94D-4182-9AAA-3A4FEA5D1855}"/>
    <cellStyle name="BorderThinBlack 3 5 4" xfId="7077" xr:uid="{71D9932D-D63D-42B4-89E7-6C4418AFB4F3}"/>
    <cellStyle name="BorderThinBlack 3 6" xfId="2924" xr:uid="{23183F60-3612-4BED-9EED-D8724923A41B}"/>
    <cellStyle name="BorderThinBlack 3 7" xfId="6687" xr:uid="{61A72B58-C9C6-4A53-BDB1-4805DAD7C52B}"/>
    <cellStyle name="BorderThinBlack 3 8" xfId="7084" xr:uid="{16346D5E-866A-4B71-ADB2-7D194D4DA2F1}"/>
    <cellStyle name="BorderThinBlack 4" xfId="39" xr:uid="{00000000-0005-0000-0000-000026000000}"/>
    <cellStyle name="BorderThinBlack 4 2" xfId="2932" xr:uid="{5E2B72F9-4719-44A4-8EFC-000E42BC878B}"/>
    <cellStyle name="BorderThinBlack 4 3" xfId="6695" xr:uid="{AF497418-115D-4DB8-89B2-46D4D08F337D}"/>
    <cellStyle name="BorderThinBlack 4 4" xfId="7076" xr:uid="{91915C11-5B55-43CB-9050-BD2FCD7C9FB9}"/>
    <cellStyle name="BorderThinBlack 5" xfId="40" xr:uid="{00000000-0005-0000-0000-000027000000}"/>
    <cellStyle name="BorderThinBlack 5 2" xfId="2933" xr:uid="{2E8C22D7-0902-4441-9A23-7F3994897802}"/>
    <cellStyle name="BorderThinBlack 5 3" xfId="6696" xr:uid="{DCEF1BD8-96B0-4F56-A570-D8E07271488E}"/>
    <cellStyle name="BorderThinBlack 5 4" xfId="7075" xr:uid="{E0354E0F-A0BB-4C12-AD56-F4CAEA0F342C}"/>
    <cellStyle name="BorderThinBlack 6" xfId="41" xr:uid="{00000000-0005-0000-0000-000028000000}"/>
    <cellStyle name="BorderThinBlack 6 2" xfId="2934" xr:uid="{A1020ABB-7339-465D-89B0-27208361C10E}"/>
    <cellStyle name="BorderThinBlack 6 3" xfId="6697" xr:uid="{605ACC0B-E303-4426-B54E-B968E4AAD6D6}"/>
    <cellStyle name="BorderThinBlack 6 4" xfId="7074" xr:uid="{F2A24209-02C0-44C9-B725-ADDA223EA3C3}"/>
    <cellStyle name="BorderThinBlack 7" xfId="2911" xr:uid="{C9B285F9-AC3A-4EAD-A0B8-E082C3155075}"/>
    <cellStyle name="BorderThinBlack 8" xfId="6674" xr:uid="{6FE3310C-2925-42EC-9180-8D7AC97798D1}"/>
    <cellStyle name="BorderThinBlack 9" xfId="7097" xr:uid="{AEC509E3-94EE-45E5-A366-7A97327989E0}"/>
    <cellStyle name="Coma 2" xfId="42" xr:uid="{00000000-0005-0000-0000-000029000000}"/>
    <cellStyle name="Coma 2 2" xfId="43" xr:uid="{00000000-0005-0000-0000-00002A000000}"/>
    <cellStyle name="Coma 2 2 2" xfId="2872" xr:uid="{29FD41D1-5973-42E7-B19D-B2FE4C585C10}"/>
    <cellStyle name="Coma 2 3" xfId="2871" xr:uid="{301C6B9C-66B3-4894-BA27-824446AEA051}"/>
    <cellStyle name="Comma" xfId="44" xr:uid="{00000000-0005-0000-0000-00002B000000}"/>
    <cellStyle name="Comma [0]" xfId="45" xr:uid="{00000000-0005-0000-0000-00002C000000}"/>
    <cellStyle name="Comma [0] 10" xfId="6582" xr:uid="{79FCFA98-FA4E-46DF-8860-5AC97B4EC128}"/>
    <cellStyle name="Comma [0] 11" xfId="2936" xr:uid="{0F256635-EE02-4CBC-B12C-7593C28A2EB6}"/>
    <cellStyle name="Comma [0] 12" xfId="6699" xr:uid="{2EA36BC1-C61D-41D6-84CA-EFC6258E015B}"/>
    <cellStyle name="Comma [0] 2" xfId="46" xr:uid="{00000000-0005-0000-0000-00002D000000}"/>
    <cellStyle name="Comma [0] 2 10" xfId="6583" xr:uid="{94A3773B-7E69-43F6-9ED7-192CBCACA433}"/>
    <cellStyle name="Comma [0] 2 11" xfId="2937" xr:uid="{40835C54-0931-4A91-8C68-1F787A9ABBBB}"/>
    <cellStyle name="Comma [0] 2 12" xfId="6700" xr:uid="{2A2D61E4-2D6E-4CA2-B6F8-5E5CDF2373E2}"/>
    <cellStyle name="Comma [0] 2 2" xfId="47" xr:uid="{00000000-0005-0000-0000-00002E000000}"/>
    <cellStyle name="Comma [0] 2 2 10" xfId="2938" xr:uid="{EF7C606B-9F4C-415C-9C87-0270E7E522EA}"/>
    <cellStyle name="Comma [0] 2 2 11" xfId="6701" xr:uid="{2ADE96A7-FE3F-4B71-843E-B3DFF89EC8C4}"/>
    <cellStyle name="Comma [0] 2 2 2" xfId="48" xr:uid="{00000000-0005-0000-0000-00002F000000}"/>
    <cellStyle name="Comma [0] 2 2 2 10" xfId="6702" xr:uid="{B58522E0-FCAB-4155-A286-098F6CC82502}"/>
    <cellStyle name="Comma [0] 2 2 2 2" xfId="5739" xr:uid="{4CF4FED5-60AC-4291-AD25-8C9332EFAD56}"/>
    <cellStyle name="Comma [0] 2 2 2 2 2" xfId="5740" xr:uid="{E26521EE-1F7C-48A5-8CBA-20AEE780E5AA}"/>
    <cellStyle name="Comma [0] 2 2 2 2 3" xfId="5741" xr:uid="{1F3FDD7E-C87E-4B74-9211-F9BD46D3572B}"/>
    <cellStyle name="Comma [0] 2 2 2 3" xfId="5742" xr:uid="{5E557D0C-8021-492D-9D82-130972CEE029}"/>
    <cellStyle name="Comma [0] 2 2 2 3 2" xfId="5743" xr:uid="{671180DA-0CEB-4A18-B246-090193C14BDA}"/>
    <cellStyle name="Comma [0] 2 2 2 3 3" xfId="5744" xr:uid="{CD909517-9DDE-47E8-A7DD-09B27573B80B}"/>
    <cellStyle name="Comma [0] 2 2 2 4" xfId="5745" xr:uid="{ECEEC0BB-83DB-45A4-9857-90E1A69AF28F}"/>
    <cellStyle name="Comma [0] 2 2 2 5" xfId="5746" xr:uid="{7F566BE6-E0C7-4E2A-8791-07D20FA13742}"/>
    <cellStyle name="Comma [0] 2 2 2 6" xfId="5747" xr:uid="{255CE98A-82AA-443A-9D5F-79D7DE75D1FD}"/>
    <cellStyle name="Comma [0] 2 2 2 7" xfId="5738" xr:uid="{8BFABB76-04E6-4D4D-890F-9F30DCCE34A8}"/>
    <cellStyle name="Comma [0] 2 2 2 8" xfId="6585" xr:uid="{A2A50E3C-B980-4713-8C37-542321439ED3}"/>
    <cellStyle name="Comma [0] 2 2 2 9" xfId="2939" xr:uid="{BC9C68A1-02AF-4DE7-B6C5-A52CC87CE62B}"/>
    <cellStyle name="Comma [0] 2 2 3" xfId="5748" xr:uid="{2C6F5D25-2656-4CE7-9768-FA9743574B04}"/>
    <cellStyle name="Comma [0] 2 2 3 2" xfId="5749" xr:uid="{40BD68D0-B857-40A9-BABF-C0CE78A353A6}"/>
    <cellStyle name="Comma [0] 2 2 3 3" xfId="5750" xr:uid="{38CCA73E-B6FF-459D-BB32-904CF0C59A99}"/>
    <cellStyle name="Comma [0] 2 2 4" xfId="5751" xr:uid="{E55FE3E6-83DD-4D9B-A7BA-B070C912CDB1}"/>
    <cellStyle name="Comma [0] 2 2 4 2" xfId="5752" xr:uid="{D49938FA-747A-4051-BC1A-C6654172784E}"/>
    <cellStyle name="Comma [0] 2 2 4 3" xfId="5753" xr:uid="{71C3789B-8B6A-4458-9A3F-790ACB0E2905}"/>
    <cellStyle name="Comma [0] 2 2 5" xfId="5754" xr:uid="{141B80BC-0889-4E7B-B986-27A84FAF766E}"/>
    <cellStyle name="Comma [0] 2 2 6" xfId="5755" xr:uid="{5B3935BD-D073-4D84-93ED-27A63D433C73}"/>
    <cellStyle name="Comma [0] 2 2 7" xfId="5756" xr:uid="{06231568-B700-4174-AC76-7AEB87E700CD}"/>
    <cellStyle name="Comma [0] 2 2 8" xfId="5737" xr:uid="{3FD6DFD3-C073-4628-8C19-250D501AC26F}"/>
    <cellStyle name="Comma [0] 2 2 9" xfId="6584" xr:uid="{D0272D76-EA07-49CD-A764-F8D50C438E56}"/>
    <cellStyle name="Comma [0] 2 3" xfId="49" xr:uid="{00000000-0005-0000-0000-000030000000}"/>
    <cellStyle name="Comma [0] 2 3 10" xfId="6703" xr:uid="{3A00E13A-1769-4EAB-9F5C-D9F1DD086C78}"/>
    <cellStyle name="Comma [0] 2 3 2" xfId="5758" xr:uid="{7270D1C6-3C7B-4184-9216-00A1543EA3D2}"/>
    <cellStyle name="Comma [0] 2 3 2 2" xfId="5759" xr:uid="{D5A2A953-12DF-4E26-A8EB-422897E8D5CF}"/>
    <cellStyle name="Comma [0] 2 3 2 3" xfId="5760" xr:uid="{F187BAC3-6EF9-411B-B8FA-709E1482EBD6}"/>
    <cellStyle name="Comma [0] 2 3 3" xfId="5761" xr:uid="{4DF3F93C-591A-4A28-B2D6-5941C42E0D76}"/>
    <cellStyle name="Comma [0] 2 3 3 2" xfId="5762" xr:uid="{0E5CB8CC-EC43-4EA4-8C8C-FC08FF494D43}"/>
    <cellStyle name="Comma [0] 2 3 3 3" xfId="5763" xr:uid="{0DB2ABCE-0FE4-4D53-9420-DB6571E21F73}"/>
    <cellStyle name="Comma [0] 2 3 4" xfId="5764" xr:uid="{7ACF968B-1EEC-408C-99C1-A02E846BA8BB}"/>
    <cellStyle name="Comma [0] 2 3 5" xfId="5765" xr:uid="{8BD6E7F1-D7BD-46D5-9EA8-AE393FFC876E}"/>
    <cellStyle name="Comma [0] 2 3 6" xfId="5766" xr:uid="{B752EEA7-C94B-40A5-B137-4591E0D69F1C}"/>
    <cellStyle name="Comma [0] 2 3 7" xfId="5757" xr:uid="{906424B3-512A-4E3D-8338-2A406965C468}"/>
    <cellStyle name="Comma [0] 2 3 8" xfId="6586" xr:uid="{A39CCA94-449D-443A-86D6-53E83A783B65}"/>
    <cellStyle name="Comma [0] 2 3 9" xfId="2940" xr:uid="{86F916C7-A7A2-4B34-97F4-16B111F64F57}"/>
    <cellStyle name="Comma [0] 2 4" xfId="5767" xr:uid="{EDC78B72-B2F9-497E-9F09-46926E34D04F}"/>
    <cellStyle name="Comma [0] 2 4 2" xfId="5768" xr:uid="{1207039E-4B74-4EAE-8471-2582315C374D}"/>
    <cellStyle name="Comma [0] 2 4 3" xfId="5769" xr:uid="{EAAB5F67-EA04-4CB5-B394-8B01D6F9F319}"/>
    <cellStyle name="Comma [0] 2 5" xfId="5770" xr:uid="{DBC95CEF-21B4-47E2-81AF-8E462D35DCC1}"/>
    <cellStyle name="Comma [0] 2 5 2" xfId="5771" xr:uid="{EBF3E78D-F3AE-4D95-B1BA-85B0C89EDCD2}"/>
    <cellStyle name="Comma [0] 2 5 3" xfId="5772" xr:uid="{6D7BBF14-D020-4ED5-8E81-EF121C3AEF57}"/>
    <cellStyle name="Comma [0] 2 6" xfId="5773" xr:uid="{28C609D4-4F0D-41F6-85AB-98B442195067}"/>
    <cellStyle name="Comma [0] 2 7" xfId="5774" xr:uid="{01F8C752-A6A4-492B-8AC2-245146A7735F}"/>
    <cellStyle name="Comma [0] 2 8" xfId="5775" xr:uid="{BEE95171-D0EC-4245-8E4F-E5D29EDF06BA}"/>
    <cellStyle name="Comma [0] 2 9" xfId="5736" xr:uid="{AF415D94-EAFE-4B73-9EF9-E2B5FA4976CF}"/>
    <cellStyle name="Comma [0] 3" xfId="50" xr:uid="{00000000-0005-0000-0000-000031000000}"/>
    <cellStyle name="Comma [0] 3 10" xfId="6704" xr:uid="{2CA92938-19BD-451E-B3DF-8580DDF82DA6}"/>
    <cellStyle name="Comma [0] 3 2" xfId="5777" xr:uid="{5BDF3F41-A421-4785-8D9F-5BF2F3AECB0B}"/>
    <cellStyle name="Comma [0] 3 2 2" xfId="5778" xr:uid="{EEC38F97-4B27-416F-A0DA-1DC2EC4B449B}"/>
    <cellStyle name="Comma [0] 3 2 3" xfId="5779" xr:uid="{36938E80-E378-405B-B404-6833EDB288FC}"/>
    <cellStyle name="Comma [0] 3 3" xfId="5780" xr:uid="{E84BCDC8-E9DD-4B90-BD15-1BB41BC0D94A}"/>
    <cellStyle name="Comma [0] 3 3 2" xfId="5781" xr:uid="{7F7BADB9-0D76-4853-A492-316A1AC6F6DF}"/>
    <cellStyle name="Comma [0] 3 3 3" xfId="5782" xr:uid="{ABA982B2-91C5-42BD-9B00-A8BAECD46760}"/>
    <cellStyle name="Comma [0] 3 4" xfId="5783" xr:uid="{61D5F696-C0EF-4D91-BC4A-A2B4B46D77C1}"/>
    <cellStyle name="Comma [0] 3 5" xfId="5784" xr:uid="{722766A9-03D2-4B14-80E6-E817F58DF462}"/>
    <cellStyle name="Comma [0] 3 6" xfId="5785" xr:uid="{974C1241-FD0E-4F60-8A0A-14AB05B74CF3}"/>
    <cellStyle name="Comma [0] 3 7" xfId="5776" xr:uid="{14A55446-3B2F-49CE-A39E-46215F0812D3}"/>
    <cellStyle name="Comma [0] 3 8" xfId="6587" xr:uid="{9B939355-C088-4B44-BBF4-37837DEE23FD}"/>
    <cellStyle name="Comma [0] 3 9" xfId="2941" xr:uid="{AA168964-DDED-4435-BFD4-12EA3CC8453E}"/>
    <cellStyle name="Comma [0] 4" xfId="5786" xr:uid="{88E5CDDA-70A1-4D51-86F6-4D71CD2137BE}"/>
    <cellStyle name="Comma [0] 4 2" xfId="5787" xr:uid="{4C6B0200-8702-4801-84AC-914CC41F0E85}"/>
    <cellStyle name="Comma [0] 4 3" xfId="5788" xr:uid="{61504B12-986C-436B-BF0B-5C1306116609}"/>
    <cellStyle name="Comma [0] 5" xfId="5789" xr:uid="{35ABAB18-7591-4E89-998E-3DE9CD4F4482}"/>
    <cellStyle name="Comma [0] 5 2" xfId="5790" xr:uid="{F21100D2-D71E-4085-9BFC-D5069B18DE35}"/>
    <cellStyle name="Comma [0] 5 3" xfId="5791" xr:uid="{AE9D4F1E-2484-4318-BF94-F3BFB81A7A85}"/>
    <cellStyle name="Comma [0] 6" xfId="5792" xr:uid="{CB7BD4DB-BDAB-4F18-99E7-286714AC6E36}"/>
    <cellStyle name="Comma [0] 7" xfId="5793" xr:uid="{6AD7A452-1397-42E1-B5AF-670D123D7ADA}"/>
    <cellStyle name="Comma [0] 8" xfId="5794" xr:uid="{75BDA04F-AF6E-482F-853A-82DC31BA3B02}"/>
    <cellStyle name="Comma [0] 9" xfId="5735" xr:uid="{449095F0-F717-43A4-93ED-7DF6951859B1}"/>
    <cellStyle name="Comma 10" xfId="5795" xr:uid="{DECD419D-4512-4A04-B260-9B23B254DE15}"/>
    <cellStyle name="Comma 11" xfId="5796" xr:uid="{2DA8D243-C254-4978-811E-35F4C57F0337}"/>
    <cellStyle name="Comma 12" xfId="5797" xr:uid="{D64B3E8C-AECE-4862-ACB3-B480E0F2BEE1}"/>
    <cellStyle name="Comma 13" xfId="5798" xr:uid="{F9D782C7-11C4-4D98-8970-658E6E7EA711}"/>
    <cellStyle name="Comma 14" xfId="5734" xr:uid="{21474628-2F73-4FD3-9CEA-3EB46AD5AB75}"/>
    <cellStyle name="Comma 15" xfId="6581" xr:uid="{E29C9C2A-97D9-4C37-AD8B-94E061582B34}"/>
    <cellStyle name="Comma 16" xfId="2935" xr:uid="{66B41E9F-666A-4150-B1C2-8B600AE4866E}"/>
    <cellStyle name="Comma 17" xfId="6654" xr:uid="{7AFEDBAF-CFEA-4E61-AA9A-157E6EB15F09}"/>
    <cellStyle name="Comma 18" xfId="6659" xr:uid="{A6D94916-C72D-411B-8D0B-92C3A9182A2F}"/>
    <cellStyle name="Comma 19" xfId="6656" xr:uid="{2D7CE8EA-AFCF-484D-875C-511AE249239F}"/>
    <cellStyle name="Comma 2" xfId="51" xr:uid="{00000000-0005-0000-0000-000032000000}"/>
    <cellStyle name="Comma 2 10" xfId="6588" xr:uid="{0146B9D3-2D7C-405C-BCBC-1502FAEAA977}"/>
    <cellStyle name="Comma 2 11" xfId="2942" xr:uid="{346DA35D-D6AE-4198-979C-E074688A88BC}"/>
    <cellStyle name="Comma 2 12" xfId="6705" xr:uid="{20956A39-0B26-4079-8D94-89684B3E0AB0}"/>
    <cellStyle name="Comma 2 2" xfId="52" xr:uid="{00000000-0005-0000-0000-000033000000}"/>
    <cellStyle name="Comma 2 2 10" xfId="2943" xr:uid="{E0E6DFDF-3C9A-4CA2-B2D7-A1B3B6A0F6FE}"/>
    <cellStyle name="Comma 2 2 11" xfId="6706" xr:uid="{66F3A7CD-ED11-4AD9-8463-0EEBA3CFDB27}"/>
    <cellStyle name="Comma 2 2 2" xfId="53" xr:uid="{00000000-0005-0000-0000-000034000000}"/>
    <cellStyle name="Comma 2 2 2 10" xfId="6707" xr:uid="{D9B438AF-C96A-47C7-8D74-C1AEA2D3E162}"/>
    <cellStyle name="Comma 2 2 2 2" xfId="5802" xr:uid="{35C81735-5A6E-44BA-8974-46FD545D0860}"/>
    <cellStyle name="Comma 2 2 2 2 2" xfId="5803" xr:uid="{A95B0135-2CA0-4157-8C8D-333321B4F23D}"/>
    <cellStyle name="Comma 2 2 2 2 3" xfId="5804" xr:uid="{F351BAC8-F8E8-4C71-8A30-70454CFF2420}"/>
    <cellStyle name="Comma 2 2 2 3" xfId="5805" xr:uid="{1471539C-8F8D-4692-94A9-FF8E40A26CB2}"/>
    <cellStyle name="Comma 2 2 2 3 2" xfId="5806" xr:uid="{B5815240-A3FD-4EC7-A793-E1F6B8634C01}"/>
    <cellStyle name="Comma 2 2 2 3 3" xfId="5807" xr:uid="{8F20B262-7149-4FAE-919D-E81340C9DB9A}"/>
    <cellStyle name="Comma 2 2 2 4" xfId="5808" xr:uid="{B57B0E99-B371-435A-8309-54DD825C01A9}"/>
    <cellStyle name="Comma 2 2 2 5" xfId="5809" xr:uid="{1CE2769C-EF3B-45C1-A70C-A1111E2BCD8E}"/>
    <cellStyle name="Comma 2 2 2 6" xfId="5810" xr:uid="{FDD54A73-27D1-4267-8BCD-1548987DF71E}"/>
    <cellStyle name="Comma 2 2 2 7" xfId="5801" xr:uid="{9E51A706-2D29-4F7D-B7B6-93A64259C940}"/>
    <cellStyle name="Comma 2 2 2 8" xfId="6590" xr:uid="{AC7340C0-6FA2-437F-AA2E-A6CA386DA89C}"/>
    <cellStyle name="Comma 2 2 2 9" xfId="2944" xr:uid="{F16376CA-7606-4621-BBCF-C1D643033F86}"/>
    <cellStyle name="Comma 2 2 3" xfId="5811" xr:uid="{EBD7F054-341E-4810-8235-FDEF9AA1272A}"/>
    <cellStyle name="Comma 2 2 3 2" xfId="5812" xr:uid="{256A114A-5B8B-417D-A637-1AD1F213587A}"/>
    <cellStyle name="Comma 2 2 3 3" xfId="5813" xr:uid="{54A64282-DD7E-4882-9D9F-19BB97389362}"/>
    <cellStyle name="Comma 2 2 4" xfId="5814" xr:uid="{745B0058-B27C-4502-8B89-4084AB664153}"/>
    <cellStyle name="Comma 2 2 4 2" xfId="5815" xr:uid="{DD1AEA36-CFD7-45D7-8783-3A88BCCAD761}"/>
    <cellStyle name="Comma 2 2 4 3" xfId="5816" xr:uid="{183E036B-883C-472F-8349-0B6175628D69}"/>
    <cellStyle name="Comma 2 2 5" xfId="5817" xr:uid="{EC7D0389-F53E-458F-82D9-132F6EDF4470}"/>
    <cellStyle name="Comma 2 2 6" xfId="5818" xr:uid="{A982B5EB-D318-4175-B4AF-51A8C2960969}"/>
    <cellStyle name="Comma 2 2 7" xfId="5819" xr:uid="{101AD274-60DD-4A3F-B63E-392969B477EC}"/>
    <cellStyle name="Comma 2 2 8" xfId="5800" xr:uid="{D188F6BB-13B0-4F8D-BB9D-CFA1BA212736}"/>
    <cellStyle name="Comma 2 2 9" xfId="6589" xr:uid="{5D986432-4F91-4087-A2F1-256AAD560D8D}"/>
    <cellStyle name="Comma 2 3" xfId="54" xr:uid="{00000000-0005-0000-0000-000035000000}"/>
    <cellStyle name="Comma 2 3 10" xfId="6708" xr:uid="{D71030AF-440E-45D1-AE95-41B41FB76CDA}"/>
    <cellStyle name="Comma 2 3 2" xfId="5821" xr:uid="{F3DB9314-BC28-4133-BCB1-853416E5026B}"/>
    <cellStyle name="Comma 2 3 2 2" xfId="5822" xr:uid="{3CE48ED0-EC2B-44E6-9534-EABF3A333373}"/>
    <cellStyle name="Comma 2 3 2 3" xfId="5823" xr:uid="{9CC3A557-A9CF-4BFA-A9B4-6525F111C5C1}"/>
    <cellStyle name="Comma 2 3 3" xfId="5824" xr:uid="{E2CDA7F6-E107-47FC-996E-45B0DD4E7B5F}"/>
    <cellStyle name="Comma 2 3 3 2" xfId="5825" xr:uid="{5F1B9770-79D1-4D17-A239-3E0D7F04FDCB}"/>
    <cellStyle name="Comma 2 3 3 3" xfId="5826" xr:uid="{E06959DD-30EA-418E-A890-758220F1F5ED}"/>
    <cellStyle name="Comma 2 3 4" xfId="5827" xr:uid="{516C3F30-6C2E-4036-861C-16CB3E9C8866}"/>
    <cellStyle name="Comma 2 3 5" xfId="5828" xr:uid="{D8E149C4-CFCD-4AE7-A053-3CE0DAE28FEB}"/>
    <cellStyle name="Comma 2 3 6" xfId="5829" xr:uid="{EC241EDE-CEC4-412E-822B-7CCFEEB75A0F}"/>
    <cellStyle name="Comma 2 3 7" xfId="5820" xr:uid="{C0C9DDAF-B50F-4EE5-8841-906ADE019E7A}"/>
    <cellStyle name="Comma 2 3 8" xfId="6591" xr:uid="{A0830DE9-931F-4D8C-91BA-17C99A5EC3A8}"/>
    <cellStyle name="Comma 2 3 9" xfId="2945" xr:uid="{625F1492-CA39-4DD0-9AFE-61144EA63486}"/>
    <cellStyle name="Comma 2 4" xfId="5830" xr:uid="{1A47A926-C035-423A-B96F-E0E2E0F6AAB0}"/>
    <cellStyle name="Comma 2 4 2" xfId="5831" xr:uid="{E918DBA9-208D-49D6-801C-DDF627E8C6D7}"/>
    <cellStyle name="Comma 2 4 3" xfId="5832" xr:uid="{D39E9B9E-F038-4D80-8002-C70435858409}"/>
    <cellStyle name="Comma 2 5" xfId="5833" xr:uid="{542C9D46-8F1C-4D54-99B1-24611CDE959E}"/>
    <cellStyle name="Comma 2 5 2" xfId="5834" xr:uid="{231A7304-6795-4CA9-8B95-0DE34FE2EC56}"/>
    <cellStyle name="Comma 2 5 3" xfId="5835" xr:uid="{1B0A6B95-A062-4FE8-AD94-F7BF6ED6D7CC}"/>
    <cellStyle name="Comma 2 6" xfId="5836" xr:uid="{68DA553C-8F8D-4672-908A-FE2D46D259EB}"/>
    <cellStyle name="Comma 2 7" xfId="5837" xr:uid="{E20C9722-68B7-43C2-B317-2CCFFE07EC95}"/>
    <cellStyle name="Comma 2 8" xfId="5838" xr:uid="{2B119D3D-9F11-4F72-823E-2BB843E3CB41}"/>
    <cellStyle name="Comma 2 9" xfId="5799" xr:uid="{FBD4C5F4-5792-4430-A495-AED739936FD2}"/>
    <cellStyle name="Comma 20" xfId="6698" xr:uid="{D907B15B-27DF-4A80-BBB2-4F0B0CA740C6}"/>
    <cellStyle name="Comma 21" xfId="7073" xr:uid="{527020C9-B6A2-47AB-B053-A0AA13141719}"/>
    <cellStyle name="Comma 3" xfId="55" xr:uid="{00000000-0005-0000-0000-000036000000}"/>
    <cellStyle name="Comma 3 10" xfId="6709" xr:uid="{6ACC6FF4-7B6D-4314-ACE6-39CDE76D20B8}"/>
    <cellStyle name="Comma 3 2" xfId="5840" xr:uid="{58888DE9-A3FC-4F00-B7CD-AA1D814654ED}"/>
    <cellStyle name="Comma 3 2 2" xfId="5841" xr:uid="{262657BC-C8AA-4961-8EAB-501E09B5EC5E}"/>
    <cellStyle name="Comma 3 2 3" xfId="5842" xr:uid="{7C8F08F8-3248-4671-A090-E87370008FCD}"/>
    <cellStyle name="Comma 3 3" xfId="5843" xr:uid="{BBE9584B-886F-4970-83BB-754D719CE1A5}"/>
    <cellStyle name="Comma 3 3 2" xfId="5844" xr:uid="{369FAED1-A028-433F-B52E-F3258BFCB508}"/>
    <cellStyle name="Comma 3 3 3" xfId="5845" xr:uid="{16823C14-B24E-45E2-9EB4-53DCD9BC062D}"/>
    <cellStyle name="Comma 3 4" xfId="5846" xr:uid="{E3DB9C9F-87A6-4B19-80E3-8FCC4F32A78B}"/>
    <cellStyle name="Comma 3 5" xfId="5847" xr:uid="{DDF69CDD-52A4-4A49-9AD0-DF636B4597B7}"/>
    <cellStyle name="Comma 3 6" xfId="5848" xr:uid="{C4EFEF7E-43CA-4E11-BC97-FD8807648E5B}"/>
    <cellStyle name="Comma 3 7" xfId="5839" xr:uid="{015258D2-1A1F-417B-BC63-39FEFF7F21AA}"/>
    <cellStyle name="Comma 3 8" xfId="6592" xr:uid="{771C88C8-D667-4FF1-8830-ED4EA4118B94}"/>
    <cellStyle name="Comma 3 9" xfId="2946" xr:uid="{7B8AA80B-13F8-49A0-902B-5B298D83844D}"/>
    <cellStyle name="Comma 4" xfId="56" xr:uid="{00000000-0005-0000-0000-000037000000}"/>
    <cellStyle name="Comma 4 10" xfId="6710" xr:uid="{00F8C8B3-7A47-452D-8396-516713611B99}"/>
    <cellStyle name="Comma 4 2" xfId="5850" xr:uid="{55F7DDED-DAB5-4AA3-B665-5D4588598C3C}"/>
    <cellStyle name="Comma 4 2 2" xfId="5851" xr:uid="{9BA6B003-64B5-4954-8E9B-60412FF0E38B}"/>
    <cellStyle name="Comma 4 2 3" xfId="5852" xr:uid="{26558B28-A25F-4C84-A7C1-E763CB631056}"/>
    <cellStyle name="Comma 4 3" xfId="5853" xr:uid="{48A8BE34-CFCA-43E1-A3A9-66EB4A6D88DC}"/>
    <cellStyle name="Comma 4 3 2" xfId="5854" xr:uid="{73A12A47-3886-47BB-864F-8FCF2BD78BD7}"/>
    <cellStyle name="Comma 4 3 3" xfId="5855" xr:uid="{5D885E12-9B5D-4B1A-9890-7D7A97F63A56}"/>
    <cellStyle name="Comma 4 4" xfId="5856" xr:uid="{9469CC50-A2B5-46C7-8D3A-FC9DD7BCA240}"/>
    <cellStyle name="Comma 4 5" xfId="5857" xr:uid="{8C7B8C08-522E-4960-B6F8-95E6189238E1}"/>
    <cellStyle name="Comma 4 6" xfId="5858" xr:uid="{154C8D81-DBFF-4BC4-A608-99D16050E695}"/>
    <cellStyle name="Comma 4 7" xfId="5849" xr:uid="{47C25911-5175-4B54-A07B-43510F162A6B}"/>
    <cellStyle name="Comma 4 8" xfId="6593" xr:uid="{EFBC94FE-A415-43AC-9487-EEFE6DB788F5}"/>
    <cellStyle name="Comma 4 9" xfId="2947" xr:uid="{5DCD64B9-3064-4519-B63D-3DA6BA7AFB6A}"/>
    <cellStyle name="Comma 5" xfId="57" xr:uid="{00000000-0005-0000-0000-000038000000}"/>
    <cellStyle name="Comma 5 10" xfId="6711" xr:uid="{C89BA74B-87BD-4C3F-B591-C862B6E887B7}"/>
    <cellStyle name="Comma 5 2" xfId="5860" xr:uid="{F4848EA3-F5E6-4C0C-A641-ABF5E0BD7950}"/>
    <cellStyle name="Comma 5 2 2" xfId="5861" xr:uid="{350D0898-5AAF-4D62-8606-D5FE16F64E63}"/>
    <cellStyle name="Comma 5 2 3" xfId="5862" xr:uid="{828CD734-F000-4AFD-B933-8527D1D2B001}"/>
    <cellStyle name="Comma 5 3" xfId="5863" xr:uid="{FC331769-D9F5-476F-B397-34603ED34DFC}"/>
    <cellStyle name="Comma 5 3 2" xfId="5864" xr:uid="{C4CA5855-DA99-40E5-A51C-259E4748623E}"/>
    <cellStyle name="Comma 5 3 3" xfId="5865" xr:uid="{1CE4F208-B6E9-4065-83F3-42919BF524A4}"/>
    <cellStyle name="Comma 5 4" xfId="5866" xr:uid="{3B5CC439-B835-4B89-AC5B-07401E54806C}"/>
    <cellStyle name="Comma 5 5" xfId="5867" xr:uid="{ABC3B640-B348-4584-987C-927C31D158DF}"/>
    <cellStyle name="Comma 5 6" xfId="5868" xr:uid="{C34B0AE9-8322-40D5-96F4-64691AFAE475}"/>
    <cellStyle name="Comma 5 7" xfId="5859" xr:uid="{A6A1DF80-22ED-4844-879A-24496B7A9D58}"/>
    <cellStyle name="Comma 5 8" xfId="6594" xr:uid="{FC6531F5-5041-4DCD-B52F-7DE1D69BA559}"/>
    <cellStyle name="Comma 5 9" xfId="2948" xr:uid="{C2529A75-5C47-4DF8-9FCE-D8A9810AD772}"/>
    <cellStyle name="Comma 6" xfId="5869" xr:uid="{21D70138-C43F-40A5-85E0-34BF7D52B233}"/>
    <cellStyle name="Comma 6 2" xfId="5870" xr:uid="{99CC17C8-6B39-4822-A9E5-581531E72997}"/>
    <cellStyle name="Comma 6 3" xfId="5871" xr:uid="{3BA00AE5-942D-41CA-975C-7CA69B3350A7}"/>
    <cellStyle name="Comma 7" xfId="5872" xr:uid="{7FBC6E8F-5330-4D56-B7D8-8F864322B5D1}"/>
    <cellStyle name="Comma 7 2" xfId="5873" xr:uid="{27F152F1-12B2-4451-925C-66657A314675}"/>
    <cellStyle name="Comma 7 3" xfId="5874" xr:uid="{C8C901FF-CBA4-41EF-81B8-739CE159D6C2}"/>
    <cellStyle name="Comma 8" xfId="5875" xr:uid="{00450D6B-B732-4B64-88D2-FA332911B6C3}"/>
    <cellStyle name="Comma 8 2" xfId="5876" xr:uid="{E634A5D0-5B0A-4548-9551-73B069161D81}"/>
    <cellStyle name="Comma 8 3" xfId="5877" xr:uid="{D246BCCE-7A65-43BE-ABA2-3677B2EB7E13}"/>
    <cellStyle name="Comma 9" xfId="5878" xr:uid="{BB766C62-1801-4A46-9B79-CF3BD346CD01}"/>
    <cellStyle name="Comma 9 2" xfId="5879" xr:uid="{BF6ED593-CCF1-4CD2-929D-AE89642D8A5F}"/>
    <cellStyle name="Comma 9 3" xfId="5880" xr:uid="{66B8EDB3-1C13-4AB8-B175-6EB5CABA00AA}"/>
    <cellStyle name="Currency" xfId="58" xr:uid="{00000000-0005-0000-0000-000039000000}"/>
    <cellStyle name="Currency [0]" xfId="59" xr:uid="{00000000-0005-0000-0000-00003A000000}"/>
    <cellStyle name="Currency [0] 2" xfId="60" xr:uid="{00000000-0005-0000-0000-00003B000000}"/>
    <cellStyle name="Currency [0] 2 2" xfId="61" xr:uid="{00000000-0005-0000-0000-00003C000000}"/>
    <cellStyle name="Currency [0] 2 2 2" xfId="62" xr:uid="{00000000-0005-0000-0000-00003D000000}"/>
    <cellStyle name="Currency [0] 2 2 2 2" xfId="63" xr:uid="{00000000-0005-0000-0000-00003E000000}"/>
    <cellStyle name="Currency [0] 2 2 2 2 2" xfId="2954" xr:uid="{133F27C1-819F-4E5D-ACF5-684C0D94B751}"/>
    <cellStyle name="Currency [0] 2 2 2 3" xfId="2953" xr:uid="{01536134-FE2D-4B47-AFE2-2BEC4908FEF7}"/>
    <cellStyle name="Currency [0] 2 2 3" xfId="64" xr:uid="{00000000-0005-0000-0000-00003F000000}"/>
    <cellStyle name="Currency [0] 2 2 3 2" xfId="65" xr:uid="{00000000-0005-0000-0000-000040000000}"/>
    <cellStyle name="Currency [0] 2 2 3 2 2" xfId="2956" xr:uid="{8B52F1DD-D2CD-48DF-B62A-C946091A3266}"/>
    <cellStyle name="Currency [0] 2 2 3 3" xfId="2955" xr:uid="{92EBAA27-54B0-4117-AB7C-C1263AF1E17C}"/>
    <cellStyle name="Currency [0] 2 2 4" xfId="66" xr:uid="{00000000-0005-0000-0000-000041000000}"/>
    <cellStyle name="Currency [0] 2 2 4 2" xfId="67" xr:uid="{00000000-0005-0000-0000-000042000000}"/>
    <cellStyle name="Currency [0] 2 2 4 2 2" xfId="2958" xr:uid="{4A0ACCC0-4E4B-40BC-90D3-0CE4AAF03B68}"/>
    <cellStyle name="Currency [0] 2 2 4 3" xfId="2957" xr:uid="{54B65193-D882-482C-9F45-7A63FDCBFC24}"/>
    <cellStyle name="Currency [0] 2 2 5" xfId="68" xr:uid="{00000000-0005-0000-0000-000043000000}"/>
    <cellStyle name="Currency [0] 2 2 5 2" xfId="2959" xr:uid="{1C78C785-99B8-4039-908A-A082E2E7F8F8}"/>
    <cellStyle name="Currency [0] 2 2 6" xfId="2952" xr:uid="{E1677056-6AFD-45A4-AF87-7C0C6492F30D}"/>
    <cellStyle name="Currency [0] 2 3" xfId="69" xr:uid="{00000000-0005-0000-0000-000044000000}"/>
    <cellStyle name="Currency [0] 2 3 2" xfId="70" xr:uid="{00000000-0005-0000-0000-000045000000}"/>
    <cellStyle name="Currency [0] 2 3 2 2" xfId="2961" xr:uid="{E2DFF022-9D64-4E27-87BB-3D5B1654D7E0}"/>
    <cellStyle name="Currency [0] 2 3 3" xfId="2960" xr:uid="{1F6F497D-3902-485F-A364-0CB94888A3E2}"/>
    <cellStyle name="Currency [0] 2 4" xfId="71" xr:uid="{00000000-0005-0000-0000-000046000000}"/>
    <cellStyle name="Currency [0] 2 4 2" xfId="72" xr:uid="{00000000-0005-0000-0000-000047000000}"/>
    <cellStyle name="Currency [0] 2 4 2 2" xfId="2963" xr:uid="{34145108-B480-4639-A019-DF5CEFB6F2A0}"/>
    <cellStyle name="Currency [0] 2 4 3" xfId="2962" xr:uid="{ECD55F8C-FEC7-4FA6-8BE0-5974C10853D5}"/>
    <cellStyle name="Currency [0] 2 5" xfId="73" xr:uid="{00000000-0005-0000-0000-000048000000}"/>
    <cellStyle name="Currency [0] 2 5 2" xfId="74" xr:uid="{00000000-0005-0000-0000-000049000000}"/>
    <cellStyle name="Currency [0] 2 5 2 2" xfId="2965" xr:uid="{69957050-E463-4E6F-91B5-50F0EB17BEB1}"/>
    <cellStyle name="Currency [0] 2 5 3" xfId="2964" xr:uid="{222A647F-F92E-4B3C-AE6D-44E54B6214C4}"/>
    <cellStyle name="Currency [0] 2 6" xfId="75" xr:uid="{00000000-0005-0000-0000-00004A000000}"/>
    <cellStyle name="Currency [0] 2 6 2" xfId="2966" xr:uid="{05F6F592-E684-4A09-AA3B-71D68DAECD80}"/>
    <cellStyle name="Currency [0] 2 7" xfId="2951" xr:uid="{249BC4CC-F758-42E2-B0EC-A0F53BEAFB66}"/>
    <cellStyle name="Currency [0] 3" xfId="76" xr:uid="{00000000-0005-0000-0000-00004B000000}"/>
    <cellStyle name="Currency [0] 3 2" xfId="77" xr:uid="{00000000-0005-0000-0000-00004C000000}"/>
    <cellStyle name="Currency [0] 3 2 2" xfId="78" xr:uid="{00000000-0005-0000-0000-00004D000000}"/>
    <cellStyle name="Currency [0] 3 2 2 2" xfId="2969" xr:uid="{08079091-AB20-42A9-AE19-E28A3E9B010D}"/>
    <cellStyle name="Currency [0] 3 2 3" xfId="2968" xr:uid="{99CAC2EF-56A2-4BA3-8879-B07402903312}"/>
    <cellStyle name="Currency [0] 3 3" xfId="79" xr:uid="{00000000-0005-0000-0000-00004E000000}"/>
    <cellStyle name="Currency [0] 3 3 2" xfId="80" xr:uid="{00000000-0005-0000-0000-00004F000000}"/>
    <cellStyle name="Currency [0] 3 3 2 2" xfId="2971" xr:uid="{7EC2167C-89AF-40D8-ADCF-53B5A5E52066}"/>
    <cellStyle name="Currency [0] 3 3 3" xfId="2970" xr:uid="{CD74A81B-4BEA-4EAC-8953-CDFC7E433E26}"/>
    <cellStyle name="Currency [0] 3 4" xfId="81" xr:uid="{00000000-0005-0000-0000-000050000000}"/>
    <cellStyle name="Currency [0] 3 4 2" xfId="82" xr:uid="{00000000-0005-0000-0000-000051000000}"/>
    <cellStyle name="Currency [0] 3 4 2 2" xfId="2973" xr:uid="{E406C8CF-A36C-43AD-9BA5-09CF8815B81B}"/>
    <cellStyle name="Currency [0] 3 4 3" xfId="2972" xr:uid="{76215934-2719-4FCC-95A3-0E62C4ECBFEA}"/>
    <cellStyle name="Currency [0] 3 5" xfId="83" xr:uid="{00000000-0005-0000-0000-000052000000}"/>
    <cellStyle name="Currency [0] 3 5 2" xfId="2974" xr:uid="{26F694F7-9505-48CD-BC3A-9FE338CC0CA7}"/>
    <cellStyle name="Currency [0] 3 6" xfId="2967" xr:uid="{19254462-6A52-4A13-A23E-342C2F8898CA}"/>
    <cellStyle name="Currency [0] 4" xfId="84" xr:uid="{00000000-0005-0000-0000-000053000000}"/>
    <cellStyle name="Currency [0] 4 2" xfId="85" xr:uid="{00000000-0005-0000-0000-000054000000}"/>
    <cellStyle name="Currency [0] 4 2 2" xfId="2976" xr:uid="{D4243870-2EBE-4813-BC3D-BC4AC75DB839}"/>
    <cellStyle name="Currency [0] 4 3" xfId="2975" xr:uid="{96D7E335-C9AA-45DE-96E3-FFC401C240BE}"/>
    <cellStyle name="Currency [0] 5" xfId="86" xr:uid="{00000000-0005-0000-0000-000055000000}"/>
    <cellStyle name="Currency [0] 5 2" xfId="87" xr:uid="{00000000-0005-0000-0000-000056000000}"/>
    <cellStyle name="Currency [0] 5 2 2" xfId="2978" xr:uid="{73D9E0BA-87AF-4D7B-8336-BC532F02459A}"/>
    <cellStyle name="Currency [0] 5 3" xfId="2977" xr:uid="{04E0E8BE-D221-4EA1-8735-E5F0DBFE5E80}"/>
    <cellStyle name="Currency [0] 6" xfId="88" xr:uid="{00000000-0005-0000-0000-000057000000}"/>
    <cellStyle name="Currency [0] 6 2" xfId="89" xr:uid="{00000000-0005-0000-0000-000058000000}"/>
    <cellStyle name="Currency [0] 6 2 2" xfId="2980" xr:uid="{413D967D-8C8A-4766-AF9B-BA5230EAFB0B}"/>
    <cellStyle name="Currency [0] 6 3" xfId="2979" xr:uid="{98FFF668-6BB6-44C1-95E1-2B2D0013A8F5}"/>
    <cellStyle name="Currency [0] 7" xfId="90" xr:uid="{00000000-0005-0000-0000-000059000000}"/>
    <cellStyle name="Currency [0] 7 2" xfId="2981" xr:uid="{C76BD1A4-D9B9-475E-B19E-97C574F73F90}"/>
    <cellStyle name="Currency [0] 8" xfId="2950" xr:uid="{961CF333-88B9-4779-BE56-E125AFCA16BE}"/>
    <cellStyle name="Currency 10" xfId="91" xr:uid="{00000000-0005-0000-0000-00005A000000}"/>
    <cellStyle name="Currency 10 2" xfId="92" xr:uid="{00000000-0005-0000-0000-00005B000000}"/>
    <cellStyle name="Currency 10 2 2" xfId="2983" xr:uid="{EB678CE4-ABF5-4BA5-A870-C135C549764B}"/>
    <cellStyle name="Currency 10 3" xfId="2982" xr:uid="{1B133436-FF15-4665-9953-80035B860F8C}"/>
    <cellStyle name="Currency 11" xfId="93" xr:uid="{00000000-0005-0000-0000-00005C000000}"/>
    <cellStyle name="Currency 11 2" xfId="94" xr:uid="{00000000-0005-0000-0000-00005D000000}"/>
    <cellStyle name="Currency 11 2 2" xfId="2985" xr:uid="{A3534295-6208-41E4-86B5-D0AF2D8DE668}"/>
    <cellStyle name="Currency 11 3" xfId="2984" xr:uid="{0B54D62D-1F9C-4F41-ABDB-39F4BD81CC59}"/>
    <cellStyle name="Currency 12" xfId="95" xr:uid="{00000000-0005-0000-0000-00005E000000}"/>
    <cellStyle name="Currency 12 2" xfId="96" xr:uid="{00000000-0005-0000-0000-00005F000000}"/>
    <cellStyle name="Currency 12 2 2" xfId="2987" xr:uid="{89525307-BF19-46F8-964F-2FB56F8458B6}"/>
    <cellStyle name="Currency 12 3" xfId="2986" xr:uid="{01605904-CB05-4AC2-8301-6E5C102FA80F}"/>
    <cellStyle name="Currency 13" xfId="97" xr:uid="{00000000-0005-0000-0000-000060000000}"/>
    <cellStyle name="Currency 13 2" xfId="98" xr:uid="{00000000-0005-0000-0000-000061000000}"/>
    <cellStyle name="Currency 13 2 2" xfId="2989" xr:uid="{2C0E7408-9354-43B4-B2CA-860464499E5C}"/>
    <cellStyle name="Currency 13 3" xfId="2988" xr:uid="{740A8FA3-A1FE-4180-902E-0B238EB0380D}"/>
    <cellStyle name="Currency 14" xfId="99" xr:uid="{00000000-0005-0000-0000-000062000000}"/>
    <cellStyle name="Currency 14 2" xfId="2990" xr:uid="{91332472-1BCF-463B-B2CF-A23C35AFDF2C}"/>
    <cellStyle name="Currency 15" xfId="100" xr:uid="{00000000-0005-0000-0000-000063000000}"/>
    <cellStyle name="Currency 15 2" xfId="2991" xr:uid="{3AC893A2-BBE9-4144-857A-C4120AB136EC}"/>
    <cellStyle name="Currency 16" xfId="5882" xr:uid="{CB17E70D-5494-41C8-B1DA-047D41CD4D37}"/>
    <cellStyle name="Currency 17" xfId="5883" xr:uid="{F8F4D699-3DF6-4EBD-AC4A-AF10921FA83A}"/>
    <cellStyle name="Currency 18" xfId="5884" xr:uid="{CBDEE3EC-4F11-4B7E-B3D2-9C74036EF9BE}"/>
    <cellStyle name="Currency 19" xfId="5885" xr:uid="{B1B6CC54-9F97-45AA-9269-E53791AAF2D5}"/>
    <cellStyle name="Currency 2" xfId="101" xr:uid="{00000000-0005-0000-0000-000064000000}"/>
    <cellStyle name="Currency 2 2" xfId="102" xr:uid="{00000000-0005-0000-0000-000065000000}"/>
    <cellStyle name="Currency 2 2 2" xfId="103" xr:uid="{00000000-0005-0000-0000-000066000000}"/>
    <cellStyle name="Currency 2 2 2 2" xfId="104" xr:uid="{00000000-0005-0000-0000-000067000000}"/>
    <cellStyle name="Currency 2 2 2 2 2" xfId="2995" xr:uid="{8AF6D8B6-8044-4863-8642-68FD36469BA2}"/>
    <cellStyle name="Currency 2 2 2 3" xfId="2994" xr:uid="{44C4298A-B9B8-41AC-BA9F-318F87D8172A}"/>
    <cellStyle name="Currency 2 2 3" xfId="105" xr:uid="{00000000-0005-0000-0000-000068000000}"/>
    <cellStyle name="Currency 2 2 3 2" xfId="106" xr:uid="{00000000-0005-0000-0000-000069000000}"/>
    <cellStyle name="Currency 2 2 3 2 2" xfId="2997" xr:uid="{37215ED6-3739-4153-A507-8BF572E584C6}"/>
    <cellStyle name="Currency 2 2 3 3" xfId="2996" xr:uid="{A02197A3-7F8B-4D8E-8F8F-384C93B6EB8E}"/>
    <cellStyle name="Currency 2 2 4" xfId="107" xr:uid="{00000000-0005-0000-0000-00006A000000}"/>
    <cellStyle name="Currency 2 2 4 2" xfId="108" xr:uid="{00000000-0005-0000-0000-00006B000000}"/>
    <cellStyle name="Currency 2 2 4 2 2" xfId="2999" xr:uid="{49FAFF62-F94B-4982-8898-6F2CB3C6B54B}"/>
    <cellStyle name="Currency 2 2 4 3" xfId="2998" xr:uid="{DBACCFFE-2A24-4B1C-918F-AC9D5511FA08}"/>
    <cellStyle name="Currency 2 2 5" xfId="109" xr:uid="{00000000-0005-0000-0000-00006C000000}"/>
    <cellStyle name="Currency 2 2 5 2" xfId="3000" xr:uid="{A78E278C-3240-4331-B5D3-1FC1353D1B8C}"/>
    <cellStyle name="Currency 2 2 6" xfId="2993" xr:uid="{2908B0D5-342C-4D8A-AE50-9D3473F52CA9}"/>
    <cellStyle name="Currency 2 3" xfId="110" xr:uid="{00000000-0005-0000-0000-00006D000000}"/>
    <cellStyle name="Currency 2 3 2" xfId="111" xr:uid="{00000000-0005-0000-0000-00006E000000}"/>
    <cellStyle name="Currency 2 3 2 2" xfId="3002" xr:uid="{6A34DC05-B0B1-451A-A19B-9925F05C37F5}"/>
    <cellStyle name="Currency 2 3 3" xfId="3001" xr:uid="{2AB0A98F-8E7E-4B5E-AD1F-9D5C33A1281D}"/>
    <cellStyle name="Currency 2 4" xfId="112" xr:uid="{00000000-0005-0000-0000-00006F000000}"/>
    <cellStyle name="Currency 2 4 2" xfId="113" xr:uid="{00000000-0005-0000-0000-000070000000}"/>
    <cellStyle name="Currency 2 4 2 2" xfId="3004" xr:uid="{906E00AC-E4A7-4ED5-9ACB-5341CAF0F9C6}"/>
    <cellStyle name="Currency 2 4 3" xfId="3003" xr:uid="{6E9B0CBD-04CE-4A29-8A43-DFA678E271ED}"/>
    <cellStyle name="Currency 2 5" xfId="114" xr:uid="{00000000-0005-0000-0000-000071000000}"/>
    <cellStyle name="Currency 2 5 2" xfId="115" xr:uid="{00000000-0005-0000-0000-000072000000}"/>
    <cellStyle name="Currency 2 5 2 2" xfId="3006" xr:uid="{42A7B5DA-AE36-433D-A72D-2D8C0802E7F3}"/>
    <cellStyle name="Currency 2 5 3" xfId="3005" xr:uid="{C4BDEF4B-2A4E-4D91-B562-7DE91FD3107D}"/>
    <cellStyle name="Currency 2 6" xfId="116" xr:uid="{00000000-0005-0000-0000-000073000000}"/>
    <cellStyle name="Currency 2 6 2" xfId="3007" xr:uid="{B8E0BE92-DC74-4168-9282-22869095963E}"/>
    <cellStyle name="Currency 2 7" xfId="2992" xr:uid="{9AB242E5-FF9E-4607-9FA2-F74A6D7A3217}"/>
    <cellStyle name="Currency 20" xfId="5881" xr:uid="{4F9B1040-F0FB-41B2-9A9E-9E07A92F3B2F}"/>
    <cellStyle name="Currency 21" xfId="2949" xr:uid="{C02179D2-C8D4-4A04-8170-0DFA39C2F6D2}"/>
    <cellStyle name="Currency 22" xfId="6655" xr:uid="{7F1188C9-FF3E-45E7-BB96-F7A75EC9C846}"/>
    <cellStyle name="Currency 23" xfId="6658" xr:uid="{7F6ACE69-9EFE-4E49-BBBC-AB64B311A780}"/>
    <cellStyle name="Currency 24" xfId="6657" xr:uid="{D55456A3-C645-4434-B62D-FB27B4AE318D}"/>
    <cellStyle name="Currency 25" xfId="6712" xr:uid="{9829DF93-F95F-4F9D-883F-6D43E34A05A7}"/>
    <cellStyle name="Currency 26" xfId="7072" xr:uid="{9A3E01E9-C040-4389-A14C-69818B20FD93}"/>
    <cellStyle name="Currency 3" xfId="117" xr:uid="{00000000-0005-0000-0000-000074000000}"/>
    <cellStyle name="Currency 3 2" xfId="118" xr:uid="{00000000-0005-0000-0000-000075000000}"/>
    <cellStyle name="Currency 3 2 2" xfId="119" xr:uid="{00000000-0005-0000-0000-000076000000}"/>
    <cellStyle name="Currency 3 2 2 2" xfId="3010" xr:uid="{18B6C474-FA8A-4576-9AFB-432E46BB5A8E}"/>
    <cellStyle name="Currency 3 2 3" xfId="3009" xr:uid="{BCF4082C-8D1C-4A6C-AACE-084DFFA0E2E6}"/>
    <cellStyle name="Currency 3 3" xfId="120" xr:uid="{00000000-0005-0000-0000-000077000000}"/>
    <cellStyle name="Currency 3 3 2" xfId="121" xr:uid="{00000000-0005-0000-0000-000078000000}"/>
    <cellStyle name="Currency 3 3 2 2" xfId="3012" xr:uid="{EBE448A0-FC26-43D2-91B5-F1F72858E697}"/>
    <cellStyle name="Currency 3 3 3" xfId="3011" xr:uid="{634D15E8-E585-48B2-8646-FD34C4A0F106}"/>
    <cellStyle name="Currency 3 4" xfId="122" xr:uid="{00000000-0005-0000-0000-000079000000}"/>
    <cellStyle name="Currency 3 4 2" xfId="123" xr:uid="{00000000-0005-0000-0000-00007A000000}"/>
    <cellStyle name="Currency 3 4 2 2" xfId="3014" xr:uid="{86210979-CF39-4B8F-8959-038ECFF52D68}"/>
    <cellStyle name="Currency 3 4 3" xfId="3013" xr:uid="{41D17969-AC60-412E-9A91-83F0DB697D27}"/>
    <cellStyle name="Currency 3 5" xfId="124" xr:uid="{00000000-0005-0000-0000-00007B000000}"/>
    <cellStyle name="Currency 3 5 2" xfId="3015" xr:uid="{3E807AE4-F71C-436E-A32E-9792ECC3369A}"/>
    <cellStyle name="Currency 3 6" xfId="3008" xr:uid="{779397AE-5C98-440A-AB0F-5B2F722A7933}"/>
    <cellStyle name="Currency 4" xfId="125" xr:uid="{00000000-0005-0000-0000-00007C000000}"/>
    <cellStyle name="Currency 4 2" xfId="126" xr:uid="{00000000-0005-0000-0000-00007D000000}"/>
    <cellStyle name="Currency 4 2 2" xfId="127" xr:uid="{00000000-0005-0000-0000-00007E000000}"/>
    <cellStyle name="Currency 4 2 2 2" xfId="3018" xr:uid="{22D9F88A-E2A1-4ADA-A74D-13A1AB7A9520}"/>
    <cellStyle name="Currency 4 2 3" xfId="3017" xr:uid="{D40358D9-17B0-4435-A77B-211E94F04079}"/>
    <cellStyle name="Currency 4 3" xfId="128" xr:uid="{00000000-0005-0000-0000-00007F000000}"/>
    <cellStyle name="Currency 4 3 2" xfId="129" xr:uid="{00000000-0005-0000-0000-000080000000}"/>
    <cellStyle name="Currency 4 3 2 2" xfId="3020" xr:uid="{1B679582-F477-45C3-B426-D023AC96D89B}"/>
    <cellStyle name="Currency 4 3 3" xfId="3019" xr:uid="{7B07D6D4-9AD6-46CF-ACAD-B57D86E26672}"/>
    <cellStyle name="Currency 4 4" xfId="130" xr:uid="{00000000-0005-0000-0000-000081000000}"/>
    <cellStyle name="Currency 4 4 2" xfId="131" xr:uid="{00000000-0005-0000-0000-000082000000}"/>
    <cellStyle name="Currency 4 4 2 2" xfId="3022" xr:uid="{8FDC0388-E9F5-4F1C-A4F1-F13644230F92}"/>
    <cellStyle name="Currency 4 4 3" xfId="3021" xr:uid="{87C52767-2CA8-4E2B-8C4C-21DB958D4516}"/>
    <cellStyle name="Currency 4 5" xfId="132" xr:uid="{00000000-0005-0000-0000-000083000000}"/>
    <cellStyle name="Currency 4 5 2" xfId="3023" xr:uid="{0E8344E2-AF56-4178-B9DF-B27C8190F3EB}"/>
    <cellStyle name="Currency 4 6" xfId="3016" xr:uid="{E09F7960-4D65-46C1-92F4-302EF8B12407}"/>
    <cellStyle name="Currency 5" xfId="133" xr:uid="{00000000-0005-0000-0000-000084000000}"/>
    <cellStyle name="Currency 5 2" xfId="134" xr:uid="{00000000-0005-0000-0000-000085000000}"/>
    <cellStyle name="Currency 5 2 2" xfId="135" xr:uid="{00000000-0005-0000-0000-000086000000}"/>
    <cellStyle name="Currency 5 2 2 2" xfId="3026" xr:uid="{4B7753DD-030F-4357-BD5A-0654CBBAEA62}"/>
    <cellStyle name="Currency 5 2 3" xfId="3025" xr:uid="{356AF1C8-EDB0-470C-A941-DC93334CD75D}"/>
    <cellStyle name="Currency 5 3" xfId="136" xr:uid="{00000000-0005-0000-0000-000087000000}"/>
    <cellStyle name="Currency 5 3 2" xfId="137" xr:uid="{00000000-0005-0000-0000-000088000000}"/>
    <cellStyle name="Currency 5 3 2 2" xfId="3028" xr:uid="{2D9B16A2-41C7-4DC9-8E96-A3C208B71C2E}"/>
    <cellStyle name="Currency 5 3 3" xfId="3027" xr:uid="{B2ECF615-CBBE-4768-8734-5C2AEE874550}"/>
    <cellStyle name="Currency 5 4" xfId="138" xr:uid="{00000000-0005-0000-0000-000089000000}"/>
    <cellStyle name="Currency 5 4 2" xfId="139" xr:uid="{00000000-0005-0000-0000-00008A000000}"/>
    <cellStyle name="Currency 5 4 2 2" xfId="3030" xr:uid="{E3E82FDF-2F73-49B7-BC82-8E5C93B65C2A}"/>
    <cellStyle name="Currency 5 4 3" xfId="3029" xr:uid="{1BFD7F79-78CB-4443-8E60-7145DA5C9B31}"/>
    <cellStyle name="Currency 5 5" xfId="140" xr:uid="{00000000-0005-0000-0000-00008B000000}"/>
    <cellStyle name="Currency 5 5 2" xfId="3031" xr:uid="{2D6C35DE-431C-4B02-A642-192EE68E8062}"/>
    <cellStyle name="Currency 5 6" xfId="3024" xr:uid="{7819BC64-CAA0-4774-BE29-A06B7FA4C38F}"/>
    <cellStyle name="Currency 6" xfId="141" xr:uid="{00000000-0005-0000-0000-00008C000000}"/>
    <cellStyle name="Currency 6 2" xfId="142" xr:uid="{00000000-0005-0000-0000-00008D000000}"/>
    <cellStyle name="Currency 6 2 2" xfId="3033" xr:uid="{07E6A4AA-4400-44E6-829D-5041FA860A32}"/>
    <cellStyle name="Currency 6 3" xfId="3032" xr:uid="{2E5170D2-1020-4FE4-B3F0-6B87D66F12FE}"/>
    <cellStyle name="Currency 7" xfId="143" xr:uid="{00000000-0005-0000-0000-00008E000000}"/>
    <cellStyle name="Currency 7 2" xfId="144" xr:uid="{00000000-0005-0000-0000-00008F000000}"/>
    <cellStyle name="Currency 7 2 2" xfId="3035" xr:uid="{03131A5D-5651-4764-A279-A06C99452E80}"/>
    <cellStyle name="Currency 7 3" xfId="3034" xr:uid="{BBEB2190-AFB9-4497-8C30-47105E8852D3}"/>
    <cellStyle name="Currency 8" xfId="145" xr:uid="{00000000-0005-0000-0000-000090000000}"/>
    <cellStyle name="Currency 8 2" xfId="146" xr:uid="{00000000-0005-0000-0000-000091000000}"/>
    <cellStyle name="Currency 8 2 2" xfId="3037" xr:uid="{73C5BF2C-EA79-48F8-911E-19127770718B}"/>
    <cellStyle name="Currency 8 3" xfId="3036" xr:uid="{1359F219-FEF5-4118-8A12-89735746E257}"/>
    <cellStyle name="Currency 9" xfId="147" xr:uid="{00000000-0005-0000-0000-000092000000}"/>
    <cellStyle name="Currency 9 2" xfId="148" xr:uid="{00000000-0005-0000-0000-000093000000}"/>
    <cellStyle name="Currency 9 2 2" xfId="3039" xr:uid="{2EC9381D-B53A-447C-9E6F-1F1D4DF2E4D3}"/>
    <cellStyle name="Currency 9 3" xfId="3038" xr:uid="{09D930B1-3464-403D-B872-35D4C48422BD}"/>
    <cellStyle name="DateStyle" xfId="149" xr:uid="{00000000-0005-0000-0000-000094000000}"/>
    <cellStyle name="DateStyle 2" xfId="3040" xr:uid="{DA32F190-36D4-4076-BEFA-B205D02FA83D}"/>
    <cellStyle name="DateTimeStyle" xfId="150" xr:uid="{00000000-0005-0000-0000-000095000000}"/>
    <cellStyle name="DateTimeStyle 2" xfId="3041" xr:uid="{96F55B0C-9326-4DEF-987E-378F6DE481A5}"/>
    <cellStyle name="Decimal" xfId="151" xr:uid="{00000000-0005-0000-0000-000096000000}"/>
    <cellStyle name="Decimal 2" xfId="3042" xr:uid="{5A8E7B99-2D41-4FF3-BE75-C623D2606157}"/>
    <cellStyle name="DecimalWithBorder" xfId="152" xr:uid="{00000000-0005-0000-0000-000097000000}"/>
    <cellStyle name="DecimalWithBorder 2" xfId="153" xr:uid="{00000000-0005-0000-0000-000098000000}"/>
    <cellStyle name="DecimalWithBorder 2 2" xfId="154" xr:uid="{00000000-0005-0000-0000-000099000000}"/>
    <cellStyle name="DecimalWithBorder 2 2 2" xfId="3045" xr:uid="{74920EF5-9489-465B-8CB8-A9FB1BB78E22}"/>
    <cellStyle name="DecimalWithBorder 2 2 3" xfId="6715" xr:uid="{D60F1E4E-147F-48F6-90A9-82E7C7C854B0}"/>
    <cellStyle name="DecimalWithBorder 2 2 4" xfId="7059" xr:uid="{4BD4A0FA-0F4F-45FA-B595-435FD83233EC}"/>
    <cellStyle name="DecimalWithBorder 2 3" xfId="155" xr:uid="{00000000-0005-0000-0000-00009A000000}"/>
    <cellStyle name="DecimalWithBorder 2 3 2" xfId="3046" xr:uid="{260E0FE0-875E-4CB9-89A7-CAA7C12D0B85}"/>
    <cellStyle name="DecimalWithBorder 2 3 3" xfId="6716" xr:uid="{19CBAEBB-3514-48C2-8C99-D04B12A5635E}"/>
    <cellStyle name="DecimalWithBorder 2 3 4" xfId="7058" xr:uid="{6C9F5C7C-7DBB-478A-958D-2A82BA146D04}"/>
    <cellStyle name="DecimalWithBorder 2 4" xfId="156" xr:uid="{00000000-0005-0000-0000-00009B000000}"/>
    <cellStyle name="DecimalWithBorder 2 4 2" xfId="3047" xr:uid="{13B2F844-0235-4FED-9E84-8C1AD0A6B96D}"/>
    <cellStyle name="DecimalWithBorder 2 4 3" xfId="6717" xr:uid="{EC63988E-7F0C-4C26-AB5C-1D3AF02AD9EC}"/>
    <cellStyle name="DecimalWithBorder 2 4 4" xfId="7057" xr:uid="{66A923DB-9FCC-4681-B7B8-4D6163A27740}"/>
    <cellStyle name="DecimalWithBorder 2 5" xfId="3044" xr:uid="{BF393E78-75AA-4981-8BD0-3A73B69B7793}"/>
    <cellStyle name="DecimalWithBorder 2 6" xfId="6714" xr:uid="{DFCE489B-62D8-4D0C-A3F1-5616983278C2}"/>
    <cellStyle name="DecimalWithBorder 2 7" xfId="7060" xr:uid="{38F5FB43-D95E-4533-B8F3-D2B810C32D1B}"/>
    <cellStyle name="DecimalWithBorder 3" xfId="157" xr:uid="{00000000-0005-0000-0000-00009C000000}"/>
    <cellStyle name="DecimalWithBorder 3 2" xfId="3048" xr:uid="{BCD30616-2629-4CCD-AFEE-76C018348A64}"/>
    <cellStyle name="DecimalWithBorder 3 3" xfId="6718" xr:uid="{C04E41FF-DD77-4FA6-ACBC-E03A806A0703}"/>
    <cellStyle name="DecimalWithBorder 3 4" xfId="7056" xr:uid="{DFA2BE1D-D80D-4A7E-86CD-7F946C05E785}"/>
    <cellStyle name="DecimalWithBorder 4" xfId="158" xr:uid="{00000000-0005-0000-0000-00009D000000}"/>
    <cellStyle name="DecimalWithBorder 4 2" xfId="3049" xr:uid="{71251C50-F525-46EE-85FC-8C8F223BB5D1}"/>
    <cellStyle name="DecimalWithBorder 4 3" xfId="6719" xr:uid="{73F364F9-CD0B-4934-BB9C-5E854788F790}"/>
    <cellStyle name="DecimalWithBorder 4 4" xfId="7055" xr:uid="{032D0DDF-F5AB-41A7-94C0-66BDD9EA7609}"/>
    <cellStyle name="DecimalWithBorder 5" xfId="159" xr:uid="{00000000-0005-0000-0000-00009E000000}"/>
    <cellStyle name="DecimalWithBorder 5 2" xfId="3050" xr:uid="{DAA11CDD-141E-4B4D-B6DF-D9755A33C0A8}"/>
    <cellStyle name="DecimalWithBorder 5 3" xfId="6720" xr:uid="{06467596-51A4-467F-B81F-D343A0962E33}"/>
    <cellStyle name="DecimalWithBorder 5 4" xfId="7054" xr:uid="{0D961CAF-8DF7-413A-B9B9-42A36729A03F}"/>
    <cellStyle name="DecimalWithBorder 6" xfId="3043" xr:uid="{A6F40102-2187-46E6-88BE-7C6BA05AAC4E}"/>
    <cellStyle name="DecimalWithBorder 7" xfId="6713" xr:uid="{2D0CEF99-1DC9-4185-B2B2-A89D9A0620DF}"/>
    <cellStyle name="DecimalWithBorder 8" xfId="7061" xr:uid="{71694A3B-CD92-4C78-BDEF-2BB687770664}"/>
    <cellStyle name="Énfasis1 2" xfId="160" xr:uid="{00000000-0005-0000-0000-00009F000000}"/>
    <cellStyle name="Énfasis1 2 2" xfId="161" xr:uid="{00000000-0005-0000-0000-0000A0000000}"/>
    <cellStyle name="Énfasis1 2 2 2" xfId="3052" xr:uid="{579BEAD7-D3D0-49BF-A1BD-C73C4DF44EAC}"/>
    <cellStyle name="Énfasis1 2 3" xfId="3051" xr:uid="{87D5AB84-350B-4ED6-BD25-286BE5CB94FB}"/>
    <cellStyle name="EuroCurrency" xfId="162" xr:uid="{00000000-0005-0000-0000-0000A1000000}"/>
    <cellStyle name="EuroCurrency 2" xfId="3053" xr:uid="{0DA7CFA9-61F3-47F4-B770-4C7FD36A840B}"/>
    <cellStyle name="EuroCurrencyWithBorder" xfId="163" xr:uid="{00000000-0005-0000-0000-0000A2000000}"/>
    <cellStyle name="EuroCurrencyWithBorder 2" xfId="164" xr:uid="{00000000-0005-0000-0000-0000A3000000}"/>
    <cellStyle name="EuroCurrencyWithBorder 2 2" xfId="165" xr:uid="{00000000-0005-0000-0000-0000A4000000}"/>
    <cellStyle name="EuroCurrencyWithBorder 2 2 2" xfId="3056" xr:uid="{EDB2337E-B079-4FE9-A128-3DC39AED35F8}"/>
    <cellStyle name="EuroCurrencyWithBorder 2 2 3" xfId="6723" xr:uid="{B86445E7-2D25-4A93-AB7E-8C6D6F4A252C}"/>
    <cellStyle name="EuroCurrencyWithBorder 2 2 4" xfId="7051" xr:uid="{3223F61E-839B-48B0-982A-1CB814DEABC5}"/>
    <cellStyle name="EuroCurrencyWithBorder 2 3" xfId="166" xr:uid="{00000000-0005-0000-0000-0000A5000000}"/>
    <cellStyle name="EuroCurrencyWithBorder 2 3 2" xfId="3057" xr:uid="{885D3262-ADE0-4607-B32C-354B83FBE813}"/>
    <cellStyle name="EuroCurrencyWithBorder 2 3 3" xfId="6724" xr:uid="{EBCAEDEC-EAF5-4DD3-BE69-CCA6FE5CB48A}"/>
    <cellStyle name="EuroCurrencyWithBorder 2 3 4" xfId="7050" xr:uid="{385D3D07-44AD-4250-8A8E-1DC3122856EC}"/>
    <cellStyle name="EuroCurrencyWithBorder 2 4" xfId="167" xr:uid="{00000000-0005-0000-0000-0000A6000000}"/>
    <cellStyle name="EuroCurrencyWithBorder 2 4 2" xfId="3058" xr:uid="{FB863CAE-8750-452B-ACB2-EB69584B2408}"/>
    <cellStyle name="EuroCurrencyWithBorder 2 4 3" xfId="6725" xr:uid="{D2142750-1521-4B0A-815B-7D15766F75F8}"/>
    <cellStyle name="EuroCurrencyWithBorder 2 4 4" xfId="7049" xr:uid="{FCB76681-6A1B-40FB-9947-4B838AB071F5}"/>
    <cellStyle name="EuroCurrencyWithBorder 2 5" xfId="3055" xr:uid="{F9D98EDE-2DDF-4296-B69B-5DBE01FC64C0}"/>
    <cellStyle name="EuroCurrencyWithBorder 2 6" xfId="6722" xr:uid="{699706C0-752B-43A1-9B41-14978D2ED143}"/>
    <cellStyle name="EuroCurrencyWithBorder 2 7" xfId="7052" xr:uid="{4396EF6C-3F9A-4B71-A005-BADB7D8555C6}"/>
    <cellStyle name="EuroCurrencyWithBorder 3" xfId="168" xr:uid="{00000000-0005-0000-0000-0000A7000000}"/>
    <cellStyle name="EuroCurrencyWithBorder 3 2" xfId="3059" xr:uid="{085B16E0-969F-450D-90FD-DB7C290D1E2A}"/>
    <cellStyle name="EuroCurrencyWithBorder 3 3" xfId="6726" xr:uid="{8D504831-B462-43C0-B076-E2ADEE5667F2}"/>
    <cellStyle name="EuroCurrencyWithBorder 3 4" xfId="7048" xr:uid="{723FCCC2-9428-4453-968B-38FD884BB622}"/>
    <cellStyle name="EuroCurrencyWithBorder 4" xfId="169" xr:uid="{00000000-0005-0000-0000-0000A8000000}"/>
    <cellStyle name="EuroCurrencyWithBorder 4 2" xfId="3060" xr:uid="{67E158F6-F2AC-4B90-BC08-B54047569DCB}"/>
    <cellStyle name="EuroCurrencyWithBorder 4 3" xfId="6727" xr:uid="{1F831D44-5800-4E92-AE79-F2A6632E312F}"/>
    <cellStyle name="EuroCurrencyWithBorder 4 4" xfId="7047" xr:uid="{A05650A9-59F9-4F11-920E-62036B3477D1}"/>
    <cellStyle name="EuroCurrencyWithBorder 5" xfId="170" xr:uid="{00000000-0005-0000-0000-0000A9000000}"/>
    <cellStyle name="EuroCurrencyWithBorder 5 2" xfId="3061" xr:uid="{381A6E8C-0E78-4F77-AAE8-98793C776E88}"/>
    <cellStyle name="EuroCurrencyWithBorder 5 3" xfId="6728" xr:uid="{B47C62DC-DB3E-4AA8-9CD2-F4766E7140CE}"/>
    <cellStyle name="EuroCurrencyWithBorder 5 4" xfId="7046" xr:uid="{C2C639C4-9D44-443A-9F63-37581A67B979}"/>
    <cellStyle name="EuroCurrencyWithBorder 6" xfId="3054" xr:uid="{7E0BAAE7-19FE-40AD-85BA-DD1E59DDA655}"/>
    <cellStyle name="EuroCurrencyWithBorder 7" xfId="6721" xr:uid="{A636A153-8CE0-445B-BCE8-71E84E223847}"/>
    <cellStyle name="EuroCurrencyWithBorder 8" xfId="7053" xr:uid="{3C576DA7-2DC6-48F5-B334-F12A1CA258C4}"/>
    <cellStyle name="HeaderStyle" xfId="171" xr:uid="{00000000-0005-0000-0000-0000AA000000}"/>
    <cellStyle name="HeaderStyle 2" xfId="3062" xr:uid="{E5CC37E8-CAD4-4D3D-B933-36FEBDC2A048}"/>
    <cellStyle name="HeaderSubTop" xfId="172" xr:uid="{00000000-0005-0000-0000-0000AB000000}"/>
    <cellStyle name="HeaderSubTop 2" xfId="3063" xr:uid="{0F3937A7-9843-4AA8-88BD-8A719A67B1EE}"/>
    <cellStyle name="HeaderSubTopNoBold" xfId="173" xr:uid="{00000000-0005-0000-0000-0000AC000000}"/>
    <cellStyle name="HeaderSubTopNoBold 2" xfId="3064" xr:uid="{C380F03F-6ABF-4F88-BC4B-73794326B009}"/>
    <cellStyle name="HeaderTopBuyer" xfId="174" xr:uid="{00000000-0005-0000-0000-0000AD000000}"/>
    <cellStyle name="HeaderTopBuyer 2" xfId="3065" xr:uid="{824F794A-C69A-486C-8F8C-A6A25CA9BD66}"/>
    <cellStyle name="HeaderTopStyle" xfId="175" xr:uid="{00000000-0005-0000-0000-0000AE000000}"/>
    <cellStyle name="HeaderTopStyle 2" xfId="3066" xr:uid="{7D6A43B2-4E27-4A24-911B-C68C587A8BE9}"/>
    <cellStyle name="HeaderTopStyleAlignRight" xfId="176" xr:uid="{00000000-0005-0000-0000-0000AF000000}"/>
    <cellStyle name="HeaderTopStyleAlignRight 2" xfId="3067" xr:uid="{AEE26B1E-77DE-4277-9B47-738E4A2BFB51}"/>
    <cellStyle name="MainTitle" xfId="177" xr:uid="{00000000-0005-0000-0000-0000B0000000}"/>
    <cellStyle name="MainTitle 2" xfId="178" xr:uid="{00000000-0005-0000-0000-0000B1000000}"/>
    <cellStyle name="MainTitle 2 2" xfId="179" xr:uid="{00000000-0005-0000-0000-0000B2000000}"/>
    <cellStyle name="MainTitle 2 2 2" xfId="3070" xr:uid="{7D71CE2B-2184-4B42-9C62-85846F3C435B}"/>
    <cellStyle name="MainTitle 2 2 3" xfId="6731" xr:uid="{AEF782E5-D711-4DFE-B8F9-F0EC4C45C39D}"/>
    <cellStyle name="MainTitle 2 2 4" xfId="7043" xr:uid="{FB5F4B1B-40A9-4D47-AE18-F8D8958DF237}"/>
    <cellStyle name="MainTitle 2 3" xfId="180" xr:uid="{00000000-0005-0000-0000-0000B3000000}"/>
    <cellStyle name="MainTitle 2 3 2" xfId="3071" xr:uid="{4CAC9AEF-6744-433F-9CFE-8AF41B40F43E}"/>
    <cellStyle name="MainTitle 2 3 3" xfId="6732" xr:uid="{91F9561A-AE0E-4AFB-B044-DD0E1E60C505}"/>
    <cellStyle name="MainTitle 2 3 4" xfId="7042" xr:uid="{EB1BCBF2-54A0-4E14-8544-7487C3335DAE}"/>
    <cellStyle name="MainTitle 2 4" xfId="181" xr:uid="{00000000-0005-0000-0000-0000B4000000}"/>
    <cellStyle name="MainTitle 2 4 2" xfId="3072" xr:uid="{63E9066B-CDB9-4E51-8BFF-FEC317758963}"/>
    <cellStyle name="MainTitle 2 4 3" xfId="6733" xr:uid="{D25D9EEE-4ED5-4C10-837B-0FEDB04B8202}"/>
    <cellStyle name="MainTitle 2 4 4" xfId="7041" xr:uid="{69060495-633B-4AFB-A7D1-9ECF5B3D73C7}"/>
    <cellStyle name="MainTitle 2 5" xfId="3069" xr:uid="{D3C92188-F073-42DB-BEC7-76E6F7EBBEEE}"/>
    <cellStyle name="MainTitle 2 6" xfId="6730" xr:uid="{9D4A3C06-A0F9-4387-AEEC-5D38A205472C}"/>
    <cellStyle name="MainTitle 2 7" xfId="7044" xr:uid="{C9696630-0A35-4382-8C52-1BCD4CCA5CF9}"/>
    <cellStyle name="MainTitle 3" xfId="182" xr:uid="{00000000-0005-0000-0000-0000B5000000}"/>
    <cellStyle name="MainTitle 3 2" xfId="3073" xr:uid="{2714E832-9DA8-4048-9BD9-F35FDE46267B}"/>
    <cellStyle name="MainTitle 3 3" xfId="6734" xr:uid="{8BE65210-8AD3-4FE4-8605-2C68730FEB30}"/>
    <cellStyle name="MainTitle 3 4" xfId="7040" xr:uid="{BB7BB96D-5DC0-4912-B644-7B482994F1FB}"/>
    <cellStyle name="MainTitle 4" xfId="183" xr:uid="{00000000-0005-0000-0000-0000B6000000}"/>
    <cellStyle name="MainTitle 4 2" xfId="3074" xr:uid="{7D7523BE-425F-4A44-AD28-542CBE11E8CF}"/>
    <cellStyle name="MainTitle 4 3" xfId="6735" xr:uid="{D6B43908-ABB3-4399-B6AB-F80E56A676A2}"/>
    <cellStyle name="MainTitle 4 4" xfId="7039" xr:uid="{269B2BE0-F839-4F4B-9CDC-7DAB43C5AF1B}"/>
    <cellStyle name="MainTitle 5" xfId="184" xr:uid="{00000000-0005-0000-0000-0000B7000000}"/>
    <cellStyle name="MainTitle 5 2" xfId="3075" xr:uid="{7674E6D5-F54A-4CE1-88C0-077FECA64336}"/>
    <cellStyle name="MainTitle 5 3" xfId="6736" xr:uid="{F0E22A82-3E31-4097-99C4-95254CD71A96}"/>
    <cellStyle name="MainTitle 5 4" xfId="7038" xr:uid="{B564E368-F9B5-4F47-B183-FF983B77A48E}"/>
    <cellStyle name="MainTitle 6" xfId="3068" xr:uid="{26F2A4BA-350F-40A1-BED2-339ADF3AFAE3}"/>
    <cellStyle name="MainTitle 7" xfId="6729" xr:uid="{9E72767A-95AA-466D-B9D7-8C975EA8DEBB}"/>
    <cellStyle name="MainTitle 8" xfId="7045" xr:uid="{BAFCB53B-95F6-435B-B348-BAA86CC1C023}"/>
    <cellStyle name="Millares" xfId="185" builtinId="3" customBuiltin="1"/>
    <cellStyle name="Millares [0]" xfId="186" builtinId="6" customBuiltin="1"/>
    <cellStyle name="Millares [0] 2" xfId="7119" xr:uid="{904E1CC1-CC56-4CAE-9AA5-0A5F20B67369}"/>
    <cellStyle name="Millares 10" xfId="187" xr:uid="{00000000-0005-0000-0000-0000BA000000}"/>
    <cellStyle name="Millares 10 10" xfId="3076" xr:uid="{982C9F2F-AA29-4173-AA8E-F192D68CD702}"/>
    <cellStyle name="Millares 10 11" xfId="6737" xr:uid="{36E105D1-B518-4C57-9A9D-CEAEACF44C00}"/>
    <cellStyle name="Millares 10 2" xfId="188" xr:uid="{00000000-0005-0000-0000-0000BB000000}"/>
    <cellStyle name="Millares 10 2 10" xfId="6738" xr:uid="{D792952B-D83E-4DEA-87D5-FFDAD7966700}"/>
    <cellStyle name="Millares 10 2 2" xfId="5888" xr:uid="{3EBE4490-DCFC-41F8-9DBA-40F0CCA04A63}"/>
    <cellStyle name="Millares 10 2 2 2" xfId="5889" xr:uid="{E88D8970-7374-412E-8543-95EFDF5B5AC9}"/>
    <cellStyle name="Millares 10 2 2 3" xfId="5890" xr:uid="{63A379D3-DC61-4BD7-88FA-714ACF7D1B8C}"/>
    <cellStyle name="Millares 10 2 3" xfId="5891" xr:uid="{87BDD79E-4FE2-40DC-9769-CCFED7F0A53F}"/>
    <cellStyle name="Millares 10 2 3 2" xfId="5892" xr:uid="{5F2DDFF1-6E01-45D8-BF30-4E7E6E3650E1}"/>
    <cellStyle name="Millares 10 2 3 3" xfId="5893" xr:uid="{4352F552-58CA-4094-83DB-24FADF505904}"/>
    <cellStyle name="Millares 10 2 4" xfId="5894" xr:uid="{3188FD1F-F2C4-4EE5-B9FE-D234914DB0E8}"/>
    <cellStyle name="Millares 10 2 5" xfId="5895" xr:uid="{D09520F6-1874-45CF-AF8E-2E8AA523694F}"/>
    <cellStyle name="Millares 10 2 6" xfId="5896" xr:uid="{DBA03924-BE3E-47C9-BC0E-E6C34983C3FC}"/>
    <cellStyle name="Millares 10 2 7" xfId="5887" xr:uid="{69E72DE6-3D03-4B6D-8B9A-BDE4202B6734}"/>
    <cellStyle name="Millares 10 2 8" xfId="6596" xr:uid="{5034B6C0-CB15-4B4D-97BC-1B6F07B10597}"/>
    <cellStyle name="Millares 10 2 9" xfId="3077" xr:uid="{75EF779F-1093-44AC-B87C-05565C48D227}"/>
    <cellStyle name="Millares 10 3" xfId="5897" xr:uid="{FC100C38-C6E8-4041-ADA0-A70DE46A8724}"/>
    <cellStyle name="Millares 10 3 2" xfId="5898" xr:uid="{01D69E71-4961-46E0-8BFF-1A89D5932148}"/>
    <cellStyle name="Millares 10 3 3" xfId="5899" xr:uid="{63964E28-CCBC-480B-A862-F4ECA76A7BA0}"/>
    <cellStyle name="Millares 10 4" xfId="5900" xr:uid="{6732242C-8EF9-4EFC-943F-8950381DABFE}"/>
    <cellStyle name="Millares 10 4 2" xfId="5901" xr:uid="{3E7E2A23-98D6-45F4-8EB3-45DFBFE70C41}"/>
    <cellStyle name="Millares 10 4 3" xfId="5902" xr:uid="{3F6ECE6F-4B77-4B06-946D-636E527662EA}"/>
    <cellStyle name="Millares 10 5" xfId="5903" xr:uid="{FEFA83DE-E3B3-42D4-BA77-026D4F387151}"/>
    <cellStyle name="Millares 10 6" xfId="5904" xr:uid="{2695A039-0470-43E3-8E2C-DC4D0E63182C}"/>
    <cellStyle name="Millares 10 7" xfId="5905" xr:uid="{EB106171-49EC-42EE-8CB4-067A4C8EA00B}"/>
    <cellStyle name="Millares 10 8" xfId="5886" xr:uid="{9B2ABE07-9BB4-471E-8C4B-488A389C270F}"/>
    <cellStyle name="Millares 10 9" xfId="6595" xr:uid="{D7E95224-47C9-4447-930E-AFD0BEA1AA5E}"/>
    <cellStyle name="Millares 11" xfId="7118" xr:uid="{059AEB10-361F-4090-83F0-F9D1416349AD}"/>
    <cellStyle name="Millares 2" xfId="189" xr:uid="{00000000-0005-0000-0000-0000BC000000}"/>
    <cellStyle name="Millares 2 2" xfId="190" xr:uid="{00000000-0005-0000-0000-0000BD000000}"/>
    <cellStyle name="Millares 2 2 2" xfId="191" xr:uid="{00000000-0005-0000-0000-0000BE000000}"/>
    <cellStyle name="Millares 2 2 2 2" xfId="3078" xr:uid="{2192E4FA-9CED-4249-BA5D-011EDC59DA40}"/>
    <cellStyle name="Millares 2 2 3" xfId="2874" xr:uid="{98FB5ACE-D456-4B3A-A5A1-ED5629DBC25B}"/>
    <cellStyle name="Millares 2 3" xfId="192" xr:uid="{00000000-0005-0000-0000-0000BF000000}"/>
    <cellStyle name="Millares 2 3 10" xfId="5906" xr:uid="{9E9D7467-BE8D-4977-B2C0-DCB37000224B}"/>
    <cellStyle name="Millares 2 3 11" xfId="6597" xr:uid="{B708C210-D3DF-4109-AAE0-06555B90B0EB}"/>
    <cellStyle name="Millares 2 3 12" xfId="3079" xr:uid="{49ED31DF-0BF6-4074-8FAD-E9A76ACE93BC}"/>
    <cellStyle name="Millares 2 3 13" xfId="6739" xr:uid="{42237196-2500-43ED-BFBB-835BA26843DA}"/>
    <cellStyle name="Millares 2 3 2" xfId="193" xr:uid="{00000000-0005-0000-0000-0000C0000000}"/>
    <cellStyle name="Millares 2 3 2 10" xfId="3080" xr:uid="{B2C6FC06-87DD-47C2-81F2-C56824B3B3A7}"/>
    <cellStyle name="Millares 2 3 2 11" xfId="6740" xr:uid="{ACD0F08A-9D57-41AB-BF12-C707FA081393}"/>
    <cellStyle name="Millares 2 3 2 2" xfId="194" xr:uid="{00000000-0005-0000-0000-0000C1000000}"/>
    <cellStyle name="Millares 2 3 2 2 10" xfId="6741" xr:uid="{FC730E6E-8BB4-44A1-9E74-BD8A9F61AE1C}"/>
    <cellStyle name="Millares 2 3 2 2 2" xfId="5909" xr:uid="{9FA07C4D-1BDC-46E9-BDB7-AD67CD875229}"/>
    <cellStyle name="Millares 2 3 2 2 2 2" xfId="5910" xr:uid="{FE079890-834B-47C8-B8CB-1055AB4978ED}"/>
    <cellStyle name="Millares 2 3 2 2 2 3" xfId="5911" xr:uid="{13BB550F-3725-4CF5-BA8D-393BBCE6F6A2}"/>
    <cellStyle name="Millares 2 3 2 2 3" xfId="5912" xr:uid="{4F97D0E1-8B24-4510-B463-8B5B266DBA35}"/>
    <cellStyle name="Millares 2 3 2 2 3 2" xfId="5913" xr:uid="{1C2F0563-837B-476E-AE18-9F5D47465318}"/>
    <cellStyle name="Millares 2 3 2 2 3 3" xfId="5914" xr:uid="{5698D6AE-E89C-4130-8F67-530CD1562BA7}"/>
    <cellStyle name="Millares 2 3 2 2 4" xfId="5915" xr:uid="{7BB2AE47-2BB4-46F7-A636-12E3F40E4105}"/>
    <cellStyle name="Millares 2 3 2 2 5" xfId="5916" xr:uid="{24FA5C36-A387-48B5-BFAE-85F330D6A1D4}"/>
    <cellStyle name="Millares 2 3 2 2 6" xfId="5917" xr:uid="{A6E54506-234A-4419-B039-778F6589858F}"/>
    <cellStyle name="Millares 2 3 2 2 7" xfId="5908" xr:uid="{E9274105-0171-4D67-9C4A-B4347D4F9E44}"/>
    <cellStyle name="Millares 2 3 2 2 8" xfId="6599" xr:uid="{77DF0A4A-30A3-4C60-8D04-7DFB046D2011}"/>
    <cellStyle name="Millares 2 3 2 2 9" xfId="3081" xr:uid="{B4B233D6-B34B-4D88-B684-59429E433A69}"/>
    <cellStyle name="Millares 2 3 2 3" xfId="5918" xr:uid="{DD28F314-6C66-4419-9AB6-7E741D40F103}"/>
    <cellStyle name="Millares 2 3 2 3 2" xfId="5919" xr:uid="{3730757A-A9A3-4DE7-834D-1E15BA17B545}"/>
    <cellStyle name="Millares 2 3 2 3 3" xfId="5920" xr:uid="{BBFFF3FF-71DB-40CB-85D9-3E2C538B2BE7}"/>
    <cellStyle name="Millares 2 3 2 4" xfId="5921" xr:uid="{E5AA49ED-7DD9-45C5-9657-44A34D2BF780}"/>
    <cellStyle name="Millares 2 3 2 4 2" xfId="5922" xr:uid="{3C6EAA5C-1A6D-48E5-9E25-F4F59F4CD944}"/>
    <cellStyle name="Millares 2 3 2 4 3" xfId="5923" xr:uid="{7B4E3B6F-BE66-4D53-A062-A187FE430982}"/>
    <cellStyle name="Millares 2 3 2 5" xfId="5924" xr:uid="{1B367996-D8E9-4EC0-85A7-28BD0D3228F7}"/>
    <cellStyle name="Millares 2 3 2 6" xfId="5925" xr:uid="{C0461B19-A0DC-4525-8FB1-B82A4A7CDD3B}"/>
    <cellStyle name="Millares 2 3 2 7" xfId="5926" xr:uid="{EB7DE2AB-151A-42F5-8714-EC4732FDA1D2}"/>
    <cellStyle name="Millares 2 3 2 8" xfId="5907" xr:uid="{540A14CA-5120-4EF1-AB72-ACE6C9A5D98A}"/>
    <cellStyle name="Millares 2 3 2 9" xfId="6598" xr:uid="{A8A58875-3392-483D-93B1-7CB3A0B09051}"/>
    <cellStyle name="Millares 2 3 3" xfId="195" xr:uid="{00000000-0005-0000-0000-0000C2000000}"/>
    <cellStyle name="Millares 2 3 3 10" xfId="6742" xr:uid="{582491CF-D415-4BE7-9D5A-84424A94FBCE}"/>
    <cellStyle name="Millares 2 3 3 2" xfId="5928" xr:uid="{0BA2440B-0E2E-4C11-B89D-E9ABE13F2F81}"/>
    <cellStyle name="Millares 2 3 3 2 2" xfId="5929" xr:uid="{0F0808E3-CED7-4660-BD68-F97D5C9A29DA}"/>
    <cellStyle name="Millares 2 3 3 2 3" xfId="5930" xr:uid="{CD30AE37-8CF6-4BAB-A92B-4C82566EB846}"/>
    <cellStyle name="Millares 2 3 3 3" xfId="5931" xr:uid="{6C734324-D570-45CB-98D5-22D86825E5FF}"/>
    <cellStyle name="Millares 2 3 3 3 2" xfId="5932" xr:uid="{AA6CC993-3B42-438D-BBCC-1538D1337570}"/>
    <cellStyle name="Millares 2 3 3 3 3" xfId="5933" xr:uid="{15C9D956-2418-48F9-8E61-FB07D5139E81}"/>
    <cellStyle name="Millares 2 3 3 4" xfId="5934" xr:uid="{7E3E3E8E-E409-44FE-8F0A-C2B0DA404D8D}"/>
    <cellStyle name="Millares 2 3 3 5" xfId="5935" xr:uid="{D3568C77-AD9A-44D1-87BC-0967D217DD88}"/>
    <cellStyle name="Millares 2 3 3 6" xfId="5936" xr:uid="{632CB4D0-8B0E-4CAF-9590-AB03966888F7}"/>
    <cellStyle name="Millares 2 3 3 7" xfId="5927" xr:uid="{C07B77AD-AB40-4F71-89C7-A6C5B739071F}"/>
    <cellStyle name="Millares 2 3 3 8" xfId="6600" xr:uid="{196CCA66-5F56-45FC-8A4C-BB61668AB207}"/>
    <cellStyle name="Millares 2 3 3 9" xfId="3082" xr:uid="{5D36F711-6983-4774-801C-6AF826ECFB8F}"/>
    <cellStyle name="Millares 2 3 4" xfId="196" xr:uid="{00000000-0005-0000-0000-0000C3000000}"/>
    <cellStyle name="Millares 2 3 4 10" xfId="6743" xr:uid="{6284EB28-4781-40C4-B655-6B80931FFBF1}"/>
    <cellStyle name="Millares 2 3 4 2" xfId="5938" xr:uid="{78F0711B-0C88-40A8-911A-13CAB94F9096}"/>
    <cellStyle name="Millares 2 3 4 2 2" xfId="5939" xr:uid="{750AB6AE-3A66-44FC-A4C5-10612CE9B7D3}"/>
    <cellStyle name="Millares 2 3 4 2 3" xfId="5940" xr:uid="{B41DAB2F-B66A-4813-BE84-E0C8353A72DE}"/>
    <cellStyle name="Millares 2 3 4 3" xfId="5941" xr:uid="{B7EE50B0-CFEF-45A5-BDD8-5ECD190054DB}"/>
    <cellStyle name="Millares 2 3 4 3 2" xfId="5942" xr:uid="{A60B4AA4-8C78-4693-A8BE-99F145339C42}"/>
    <cellStyle name="Millares 2 3 4 3 3" xfId="5943" xr:uid="{BFEC51FD-A6D2-46BC-9791-1B1216325DA1}"/>
    <cellStyle name="Millares 2 3 4 4" xfId="5944" xr:uid="{CCA5EB42-4BB7-42D1-9B66-E35C717D1D0B}"/>
    <cellStyle name="Millares 2 3 4 5" xfId="5945" xr:uid="{1B86EC83-7BAA-4974-8A81-D6E21B602BB1}"/>
    <cellStyle name="Millares 2 3 4 6" xfId="5946" xr:uid="{82763C78-85FC-49E6-A491-425C07E5B385}"/>
    <cellStyle name="Millares 2 3 4 7" xfId="5937" xr:uid="{3F556591-9595-4681-8565-9D74D02187C7}"/>
    <cellStyle name="Millares 2 3 4 8" xfId="6601" xr:uid="{32FFE31C-3F3D-4578-9C3C-E1F54EC39A37}"/>
    <cellStyle name="Millares 2 3 4 9" xfId="3083" xr:uid="{506F56FC-D66B-41C6-B5BD-8CA188D1F286}"/>
    <cellStyle name="Millares 2 3 5" xfId="5947" xr:uid="{56DE20B7-DA49-47B0-9A2C-8BB217D54D5D}"/>
    <cellStyle name="Millares 2 3 5 2" xfId="5948" xr:uid="{7AF0C0CE-A9B2-43F8-8A53-D84440D25587}"/>
    <cellStyle name="Millares 2 3 5 3" xfId="5949" xr:uid="{EA9E6035-DAAF-4847-A75C-AFF3DB560CB1}"/>
    <cellStyle name="Millares 2 3 6" xfId="5950" xr:uid="{7F57D8CB-D44E-4F87-99E0-DE692D0BFBAD}"/>
    <cellStyle name="Millares 2 3 6 2" xfId="5951" xr:uid="{200B4587-9BD7-4D6F-B15A-2B3EB7839435}"/>
    <cellStyle name="Millares 2 3 6 3" xfId="5952" xr:uid="{CF35A5E2-DA4F-47CA-9B4B-9E012B8026D2}"/>
    <cellStyle name="Millares 2 3 7" xfId="5953" xr:uid="{5F2440B5-F0BA-4891-A16F-F01EB19B8300}"/>
    <cellStyle name="Millares 2 3 8" xfId="5954" xr:uid="{55BC0421-3A33-4E88-A643-578386E15D14}"/>
    <cellStyle name="Millares 2 3 9" xfId="5955" xr:uid="{175638CC-C24E-46F0-ACD3-68F6EA4B8969}"/>
    <cellStyle name="Millares 2 4" xfId="197" xr:uid="{00000000-0005-0000-0000-0000C4000000}"/>
    <cellStyle name="Millares 2 4 10" xfId="6602" xr:uid="{67073D81-F846-45E3-B4DC-810664C9E949}"/>
    <cellStyle name="Millares 2 4 11" xfId="3084" xr:uid="{8BCFA687-20EE-481B-AF0F-35F7D92259FB}"/>
    <cellStyle name="Millares 2 4 12" xfId="6744" xr:uid="{1B05B518-C7F4-4401-8BA6-E94C780F8D1E}"/>
    <cellStyle name="Millares 2 4 2" xfId="198" xr:uid="{00000000-0005-0000-0000-0000C5000000}"/>
    <cellStyle name="Millares 2 4 2 10" xfId="6745" xr:uid="{FD18A6B0-593E-4C8A-B426-F8773F539071}"/>
    <cellStyle name="Millares 2 4 2 2" xfId="5958" xr:uid="{9AA6E454-026C-47CB-9E8E-BB542D98BBD4}"/>
    <cellStyle name="Millares 2 4 2 2 2" xfId="5959" xr:uid="{DF6DE599-473D-4FF6-939E-3EB59B1FF48D}"/>
    <cellStyle name="Millares 2 4 2 2 3" xfId="5960" xr:uid="{6A20FE83-ECDE-4AB2-8EFB-328B7210B7F5}"/>
    <cellStyle name="Millares 2 4 2 3" xfId="5961" xr:uid="{A01FBB64-59E4-4D76-BEB1-B8BDE2944C97}"/>
    <cellStyle name="Millares 2 4 2 3 2" xfId="5962" xr:uid="{6D9DC8D6-DD32-455E-94E0-22EC85E54CC5}"/>
    <cellStyle name="Millares 2 4 2 3 3" xfId="5963" xr:uid="{6C694F93-638E-408D-8271-35845B93A98C}"/>
    <cellStyle name="Millares 2 4 2 4" xfId="5964" xr:uid="{B0425DEC-2E7A-4A8B-A434-0023D3C4E9EC}"/>
    <cellStyle name="Millares 2 4 2 5" xfId="5965" xr:uid="{5605A4DC-8B56-4844-ADDB-E6458DF22D46}"/>
    <cellStyle name="Millares 2 4 2 6" xfId="5966" xr:uid="{57AC2663-5A24-4220-9473-8FDF5F6C372B}"/>
    <cellStyle name="Millares 2 4 2 7" xfId="5957" xr:uid="{27B9FCB1-5660-4B1F-8E2B-EBBD6134D883}"/>
    <cellStyle name="Millares 2 4 2 8" xfId="6603" xr:uid="{F20CE745-D55E-4BFD-94A5-85AFBB43BD22}"/>
    <cellStyle name="Millares 2 4 2 9" xfId="3085" xr:uid="{19BF3E33-F4B2-4EB5-9650-EFBDD8FFCFBD}"/>
    <cellStyle name="Millares 2 4 3" xfId="199" xr:uid="{00000000-0005-0000-0000-0000C6000000}"/>
    <cellStyle name="Millares 2 4 3 10" xfId="6746" xr:uid="{9089F49F-4D52-4C6A-8150-A7E2947F4E2D}"/>
    <cellStyle name="Millares 2 4 3 2" xfId="5968" xr:uid="{AE99684B-6DEE-4988-A60E-CD96BDA25BC4}"/>
    <cellStyle name="Millares 2 4 3 2 2" xfId="5969" xr:uid="{7966AFF0-CEAB-47EA-A615-FD02086AF483}"/>
    <cellStyle name="Millares 2 4 3 2 3" xfId="5970" xr:uid="{B1C735DB-7DB5-440D-99FB-6F2D31CD1C33}"/>
    <cellStyle name="Millares 2 4 3 3" xfId="5971" xr:uid="{3AA13AD3-A77D-44FA-8333-D2B16C78A13F}"/>
    <cellStyle name="Millares 2 4 3 3 2" xfId="5972" xr:uid="{1B18C80F-B002-4EE0-A0EF-0095184F2811}"/>
    <cellStyle name="Millares 2 4 3 3 3" xfId="5973" xr:uid="{FBA8E044-7997-48E1-B7DA-EB4CC62F40B3}"/>
    <cellStyle name="Millares 2 4 3 4" xfId="5974" xr:uid="{FE128116-0651-467B-A2EC-C89ACCDB8CF9}"/>
    <cellStyle name="Millares 2 4 3 5" xfId="5975" xr:uid="{89AFF59E-D7BB-4F28-B4E5-76032C8B6CC4}"/>
    <cellStyle name="Millares 2 4 3 6" xfId="5976" xr:uid="{CCF95D6F-ED73-4928-BD0D-EC6AD0A27FB5}"/>
    <cellStyle name="Millares 2 4 3 7" xfId="5967" xr:uid="{25E5066B-F830-4804-AF4E-93692077A803}"/>
    <cellStyle name="Millares 2 4 3 8" xfId="6604" xr:uid="{5262F04B-0BF9-42AE-8F49-1BA462C1E03F}"/>
    <cellStyle name="Millares 2 4 3 9" xfId="3086" xr:uid="{33B107A4-8042-4E1D-9664-F35C0309FDA4}"/>
    <cellStyle name="Millares 2 4 4" xfId="5977" xr:uid="{E0909376-A98B-4EBD-82B7-EF15310B238D}"/>
    <cellStyle name="Millares 2 4 4 2" xfId="5978" xr:uid="{EF11B09B-CD91-4453-8162-410812468C26}"/>
    <cellStyle name="Millares 2 4 4 3" xfId="5979" xr:uid="{CDACBB6A-6DB7-454D-844A-2F51CC0D60D9}"/>
    <cellStyle name="Millares 2 4 5" xfId="5980" xr:uid="{B7AB4DED-5188-4DE3-B97B-5B66698B3CE9}"/>
    <cellStyle name="Millares 2 4 5 2" xfId="5981" xr:uid="{C2362675-FCCB-49CB-B94B-952AAB705BBB}"/>
    <cellStyle name="Millares 2 4 5 3" xfId="5982" xr:uid="{A47F5EA0-1E14-4BE2-9ED4-AD38DA82ECDA}"/>
    <cellStyle name="Millares 2 4 6" xfId="5983" xr:uid="{9DBAC9B5-7280-40F2-9495-1FFC2E19410B}"/>
    <cellStyle name="Millares 2 4 7" xfId="5984" xr:uid="{5E8B3E5F-2E16-4838-B329-185960439E70}"/>
    <cellStyle name="Millares 2 4 8" xfId="5985" xr:uid="{5F078B5E-64C4-47C5-9FE1-CA879E5B9481}"/>
    <cellStyle name="Millares 2 4 9" xfId="5956" xr:uid="{7BAA29D3-6782-4D2D-A5DF-F9EC6DC4B918}"/>
    <cellStyle name="Millares 2 5" xfId="200" xr:uid="{00000000-0005-0000-0000-0000C7000000}"/>
    <cellStyle name="Millares 2 5 10" xfId="3087" xr:uid="{9DBBFC6C-C3D5-4D31-98A9-2594F2BC9FFB}"/>
    <cellStyle name="Millares 2 5 11" xfId="6747" xr:uid="{734A5928-224C-45CE-9926-62C674BBE4AD}"/>
    <cellStyle name="Millares 2 5 2" xfId="201" xr:uid="{00000000-0005-0000-0000-0000C8000000}"/>
    <cellStyle name="Millares 2 5 2 10" xfId="6748" xr:uid="{557DE5C8-4669-4F31-A56E-5241BB67CE47}"/>
    <cellStyle name="Millares 2 5 2 2" xfId="5988" xr:uid="{63939732-945E-4440-8810-FDC79BC33CCB}"/>
    <cellStyle name="Millares 2 5 2 2 2" xfId="5989" xr:uid="{107BB87C-146A-4495-9BF4-07F0E2417A7E}"/>
    <cellStyle name="Millares 2 5 2 2 3" xfId="5990" xr:uid="{29457EE3-91D5-4755-9055-D5368692E095}"/>
    <cellStyle name="Millares 2 5 2 3" xfId="5991" xr:uid="{388AE2AF-62E3-4E3E-8053-8B1E71CFFFE0}"/>
    <cellStyle name="Millares 2 5 2 3 2" xfId="5992" xr:uid="{3045DCE0-2842-4B17-BD2C-863FA2AF7594}"/>
    <cellStyle name="Millares 2 5 2 3 3" xfId="5993" xr:uid="{AB7ABF98-E491-44ED-81C5-8FDAB8D60B83}"/>
    <cellStyle name="Millares 2 5 2 4" xfId="5994" xr:uid="{C85A9F81-B02D-4AA9-807C-659E5A85AA00}"/>
    <cellStyle name="Millares 2 5 2 5" xfId="5995" xr:uid="{6A184508-0F86-4050-90AE-F5F3A786C13B}"/>
    <cellStyle name="Millares 2 5 2 6" xfId="5996" xr:uid="{DA4E18A6-BEB2-46CF-BB2F-3F2E6E604FDE}"/>
    <cellStyle name="Millares 2 5 2 7" xfId="5987" xr:uid="{98B3DB1E-B523-4544-AAF9-56D52C74DA49}"/>
    <cellStyle name="Millares 2 5 2 8" xfId="6606" xr:uid="{595D114B-9224-44AC-ABE7-54B0FE22B75E}"/>
    <cellStyle name="Millares 2 5 2 9" xfId="3088" xr:uid="{1DD15DD8-2B05-4D60-91BC-0B0B08794979}"/>
    <cellStyle name="Millares 2 5 3" xfId="5997" xr:uid="{0BBDEEFD-40A3-4BCF-9225-A501B7D4E182}"/>
    <cellStyle name="Millares 2 5 3 2" xfId="5998" xr:uid="{2F04C867-6761-431C-B676-DEAC3078DECF}"/>
    <cellStyle name="Millares 2 5 3 3" xfId="5999" xr:uid="{77EE581F-7C10-41A3-A656-A31EAC0BFBCF}"/>
    <cellStyle name="Millares 2 5 4" xfId="6000" xr:uid="{0E774B15-B5A3-474A-B9FE-864E99967EE0}"/>
    <cellStyle name="Millares 2 5 4 2" xfId="6001" xr:uid="{AFC16911-3B1F-4DF4-B974-32FD1229C2AD}"/>
    <cellStyle name="Millares 2 5 4 3" xfId="6002" xr:uid="{0B3777B2-32A0-4C3C-A774-7B584AA514DD}"/>
    <cellStyle name="Millares 2 5 5" xfId="6003" xr:uid="{35FD8349-9101-4CD5-93FF-FBD26FE4126F}"/>
    <cellStyle name="Millares 2 5 6" xfId="6004" xr:uid="{6B572E1C-089D-47CE-B11C-B584FC8C3976}"/>
    <cellStyle name="Millares 2 5 7" xfId="6005" xr:uid="{D48AF91C-D692-4022-A008-F3422DD4F36D}"/>
    <cellStyle name="Millares 2 5 8" xfId="5986" xr:uid="{480EB25A-42C0-4C9E-93B1-2390C129B0B3}"/>
    <cellStyle name="Millares 2 5 9" xfId="6605" xr:uid="{E6D8F4E9-A247-4E1A-B630-5F467FF228BC}"/>
    <cellStyle name="Millares 2 6" xfId="202" xr:uid="{00000000-0005-0000-0000-0000C9000000}"/>
    <cellStyle name="Millares 2 6 10" xfId="3089" xr:uid="{FB65DEFC-20B6-4140-A749-B9B0E94C871D}"/>
    <cellStyle name="Millares 2 6 11" xfId="6749" xr:uid="{06EDA4F5-2C5D-408F-8274-519325ECECD1}"/>
    <cellStyle name="Millares 2 6 2" xfId="203" xr:uid="{00000000-0005-0000-0000-0000CA000000}"/>
    <cellStyle name="Millares 2 6 2 10" xfId="6750" xr:uid="{C417ED41-4329-450F-80FA-BB2BC69C6E32}"/>
    <cellStyle name="Millares 2 6 2 2" xfId="6008" xr:uid="{862BCC0F-DB31-4117-9031-2B770DD96CC3}"/>
    <cellStyle name="Millares 2 6 2 2 2" xfId="6009" xr:uid="{EBD8D3FD-57DF-44CB-819B-F1C282996C4A}"/>
    <cellStyle name="Millares 2 6 2 2 3" xfId="6010" xr:uid="{6F0C9BC6-9444-4D26-A032-BACFA7BFB77E}"/>
    <cellStyle name="Millares 2 6 2 3" xfId="6011" xr:uid="{DFF34F04-AF5F-41FF-A066-E65CE2B4D574}"/>
    <cellStyle name="Millares 2 6 2 3 2" xfId="6012" xr:uid="{7AC5FA6A-47C1-408C-BB6D-2CF80A12C57E}"/>
    <cellStyle name="Millares 2 6 2 3 3" xfId="6013" xr:uid="{B2BFA69F-EE93-4E23-9D11-46E6A15474CA}"/>
    <cellStyle name="Millares 2 6 2 4" xfId="6014" xr:uid="{8E2AE098-43A9-4EEF-B2C2-CABE59D432D7}"/>
    <cellStyle name="Millares 2 6 2 5" xfId="6015" xr:uid="{D5E7AA1B-B649-4088-815E-53E63C01B707}"/>
    <cellStyle name="Millares 2 6 2 6" xfId="6016" xr:uid="{A9B2ECF3-092F-494F-8DB1-3DFE1A3281F3}"/>
    <cellStyle name="Millares 2 6 2 7" xfId="6007" xr:uid="{75C95F80-2358-4342-BDCD-CC9C0CD9B6EE}"/>
    <cellStyle name="Millares 2 6 2 8" xfId="6608" xr:uid="{5396B8D5-336D-4A01-8453-195D58E9E1F3}"/>
    <cellStyle name="Millares 2 6 2 9" xfId="3090" xr:uid="{229EBC77-E0EE-4083-B4BB-64B3891703E6}"/>
    <cellStyle name="Millares 2 6 3" xfId="6017" xr:uid="{367605C9-CB2C-4371-A3A5-699429561160}"/>
    <cellStyle name="Millares 2 6 3 2" xfId="6018" xr:uid="{B73F722F-384F-4C76-BAE2-DBFD8CF482E6}"/>
    <cellStyle name="Millares 2 6 3 3" xfId="6019" xr:uid="{59B3C201-6A40-4D51-BA06-9C61C285C276}"/>
    <cellStyle name="Millares 2 6 4" xfId="6020" xr:uid="{6E657CF5-913F-43B9-960E-318628D1B5E6}"/>
    <cellStyle name="Millares 2 6 4 2" xfId="6021" xr:uid="{82BCBC90-C594-4A9E-9210-1B796C0267DF}"/>
    <cellStyle name="Millares 2 6 4 3" xfId="6022" xr:uid="{A4E413D1-2B99-4B8C-853A-8DB11400292A}"/>
    <cellStyle name="Millares 2 6 5" xfId="6023" xr:uid="{FFEE7A66-B9FA-4EE3-9498-5645B694E9AA}"/>
    <cellStyle name="Millares 2 6 6" xfId="6024" xr:uid="{13696956-BBD7-4CAE-94EB-4DCB2CE3B3F9}"/>
    <cellStyle name="Millares 2 6 7" xfId="6025" xr:uid="{1A829BED-8E9F-49B5-AB8B-359F76E4A36D}"/>
    <cellStyle name="Millares 2 6 8" xfId="6006" xr:uid="{4CCEA07C-95B0-48BB-AD90-F3B179809019}"/>
    <cellStyle name="Millares 2 6 9" xfId="6607" xr:uid="{0D58CB25-7800-4DDC-AB60-EE077D90CB02}"/>
    <cellStyle name="Millares 2 7" xfId="2873" xr:uid="{2CDA25AF-252D-44D4-88A9-E42217CF5AFD}"/>
    <cellStyle name="Millares 2 8" xfId="6661" xr:uid="{945A68BE-5D3D-4E96-BF5E-36F8305B9471}"/>
    <cellStyle name="Millares 3" xfId="204" xr:uid="{00000000-0005-0000-0000-0000CB000000}"/>
    <cellStyle name="Millares 3 2" xfId="205" xr:uid="{00000000-0005-0000-0000-0000CC000000}"/>
    <cellStyle name="Millares 3 2 2" xfId="2876" xr:uid="{41032849-D43D-41D0-B66C-D52769C2B86A}"/>
    <cellStyle name="Millares 3 3" xfId="206" xr:uid="{00000000-0005-0000-0000-0000CD000000}"/>
    <cellStyle name="Millares 3 3 10" xfId="3091" xr:uid="{5EF03CF8-CA9B-464C-85FB-09B32A7A9C36}"/>
    <cellStyle name="Millares 3 3 11" xfId="6751" xr:uid="{00ED3600-A902-4193-94D1-4B8040AEC414}"/>
    <cellStyle name="Millares 3 3 2" xfId="207" xr:uid="{00000000-0005-0000-0000-0000CE000000}"/>
    <cellStyle name="Millares 3 3 2 10" xfId="6752" xr:uid="{C6AE2331-4501-4388-AAE7-A1D6F56E18C0}"/>
    <cellStyle name="Millares 3 3 2 2" xfId="6028" xr:uid="{2E1D6575-DCF4-4A07-A630-19C5E68C5689}"/>
    <cellStyle name="Millares 3 3 2 2 2" xfId="6029" xr:uid="{364B53AA-F513-488C-A031-4BD6DB53EF5F}"/>
    <cellStyle name="Millares 3 3 2 2 3" xfId="6030" xr:uid="{6574E095-F742-474B-967D-940B953A8E44}"/>
    <cellStyle name="Millares 3 3 2 3" xfId="6031" xr:uid="{EE5322AA-AF85-4DF6-9E26-3AC4033E8C4D}"/>
    <cellStyle name="Millares 3 3 2 3 2" xfId="6032" xr:uid="{EFA22594-AA5D-434E-8409-5C604F640F87}"/>
    <cellStyle name="Millares 3 3 2 3 3" xfId="6033" xr:uid="{126A7D07-623F-4843-B55E-A9EDE313A210}"/>
    <cellStyle name="Millares 3 3 2 4" xfId="6034" xr:uid="{6D10F470-058D-4AB7-A2E1-09D9D4C6BD16}"/>
    <cellStyle name="Millares 3 3 2 5" xfId="6035" xr:uid="{CF054C90-DA76-482E-9537-F0B1F087B414}"/>
    <cellStyle name="Millares 3 3 2 6" xfId="6036" xr:uid="{D794B651-072E-4C9B-9F70-9710128AA722}"/>
    <cellStyle name="Millares 3 3 2 7" xfId="6027" xr:uid="{547EF4B7-89F0-49B2-AC28-A797BFE23CDB}"/>
    <cellStyle name="Millares 3 3 2 8" xfId="6610" xr:uid="{DAB43857-0950-4572-9947-B83D40636AC4}"/>
    <cellStyle name="Millares 3 3 2 9" xfId="3092" xr:uid="{E27AF0D5-C3F5-483B-A6D2-75780CD7793F}"/>
    <cellStyle name="Millares 3 3 3" xfId="6037" xr:uid="{7B6D1E34-E4B8-4DF7-8C63-6FB49239EC00}"/>
    <cellStyle name="Millares 3 3 3 2" xfId="6038" xr:uid="{2080FBE0-4F01-4F61-B439-8ACCFDA27896}"/>
    <cellStyle name="Millares 3 3 3 3" xfId="6039" xr:uid="{CC1E9F62-24A6-46CD-A9D6-46FF9BD70E78}"/>
    <cellStyle name="Millares 3 3 4" xfId="6040" xr:uid="{DF9F5474-1E73-4B9F-A3CA-5CE62A234374}"/>
    <cellStyle name="Millares 3 3 4 2" xfId="6041" xr:uid="{4DA6CCA4-F4C3-4474-B16F-343A774CE764}"/>
    <cellStyle name="Millares 3 3 4 3" xfId="6042" xr:uid="{0D2F8A41-E338-4D35-960B-3AC5CA40F12B}"/>
    <cellStyle name="Millares 3 3 5" xfId="6043" xr:uid="{A8A11268-D324-4FBD-B056-CC4D751D816D}"/>
    <cellStyle name="Millares 3 3 6" xfId="6044" xr:uid="{6C33646B-A88A-4048-B7D9-E5FF0DE52C91}"/>
    <cellStyle name="Millares 3 3 7" xfId="6045" xr:uid="{1FB8E2FD-4774-4FE6-BC01-934C6E38E971}"/>
    <cellStyle name="Millares 3 3 8" xfId="6026" xr:uid="{7556EBD8-F231-464A-8D46-6185714B7746}"/>
    <cellStyle name="Millares 3 3 9" xfId="6609" xr:uid="{F8A4F1B0-1BD7-46E6-8B85-75BB6695DB1F}"/>
    <cellStyle name="Millares 3 4" xfId="208" xr:uid="{00000000-0005-0000-0000-0000CF000000}"/>
    <cellStyle name="Millares 3 4 10" xfId="6753" xr:uid="{A0703168-C123-49AF-ADB0-D9A320EDCED0}"/>
    <cellStyle name="Millares 3 4 2" xfId="6047" xr:uid="{28805495-28CC-41F7-B0C1-0B354453433C}"/>
    <cellStyle name="Millares 3 4 2 2" xfId="6048" xr:uid="{BF1144BB-9D9D-4DB2-BC8C-2362201414B4}"/>
    <cellStyle name="Millares 3 4 2 3" xfId="6049" xr:uid="{7D05E9DE-B2B5-4866-82F8-D6ECC3A783B6}"/>
    <cellStyle name="Millares 3 4 3" xfId="6050" xr:uid="{B6A06879-4FB2-417E-99E1-3222655104EC}"/>
    <cellStyle name="Millares 3 4 3 2" xfId="6051" xr:uid="{DD78EBBF-14D8-4693-A2D6-8BA0B5166D0B}"/>
    <cellStyle name="Millares 3 4 3 3" xfId="6052" xr:uid="{1A7885A3-12FB-41D4-8BFD-50BCE4F1034E}"/>
    <cellStyle name="Millares 3 4 4" xfId="6053" xr:uid="{D3C3C24A-E3BF-4097-8968-433347E5BDC2}"/>
    <cellStyle name="Millares 3 4 5" xfId="6054" xr:uid="{F37FC5CB-ABB7-4FCF-9239-25BB30C110C2}"/>
    <cellStyle name="Millares 3 4 6" xfId="6055" xr:uid="{A569C9A6-1D39-4881-AC4D-5138E001D794}"/>
    <cellStyle name="Millares 3 4 7" xfId="6046" xr:uid="{E24C7E7F-E05A-4428-898F-32A06973E9D6}"/>
    <cellStyle name="Millares 3 4 8" xfId="6611" xr:uid="{567A3584-1FE0-4509-8E79-0B6277DF8329}"/>
    <cellStyle name="Millares 3 4 9" xfId="3093" xr:uid="{2680153B-AEAA-48AC-88FD-09EF6FA9E7F3}"/>
    <cellStyle name="Millares 3 5" xfId="2875" xr:uid="{977371F2-1151-43F6-8793-64BA6A0E78D6}"/>
    <cellStyle name="Millares 4" xfId="209" xr:uid="{00000000-0005-0000-0000-0000D0000000}"/>
    <cellStyle name="Millares 4 2" xfId="210" xr:uid="{00000000-0005-0000-0000-0000D1000000}"/>
    <cellStyle name="Millares 4 2 2" xfId="3094" xr:uid="{9EEF7DC3-4D2B-40D6-8FB9-D4694095C72E}"/>
    <cellStyle name="Millares 4 3" xfId="2877" xr:uid="{6C6EFA6A-1F27-4636-8080-F284580237CF}"/>
    <cellStyle name="Millares 5" xfId="211" xr:uid="{00000000-0005-0000-0000-0000D2000000}"/>
    <cellStyle name="Millares 5 2" xfId="212" xr:uid="{00000000-0005-0000-0000-0000D3000000}"/>
    <cellStyle name="Millares 5 2 2" xfId="3096" xr:uid="{8CF0D5F7-CC94-4718-9066-918CC1B2BA2E}"/>
    <cellStyle name="Millares 5 3" xfId="213" xr:uid="{00000000-0005-0000-0000-0000D4000000}"/>
    <cellStyle name="Millares 5 3 2" xfId="3097" xr:uid="{912E589A-C7C0-4562-8F71-6EC1AD0E1A3E}"/>
    <cellStyle name="Millares 5 4" xfId="214" xr:uid="{00000000-0005-0000-0000-0000D5000000}"/>
    <cellStyle name="Millares 5 4 10" xfId="6754" xr:uid="{3F30E926-11E4-4271-AFAD-C823349CAD62}"/>
    <cellStyle name="Millares 5 4 2" xfId="6057" xr:uid="{4660037F-4BBC-4193-BCF8-F781BFBA7220}"/>
    <cellStyle name="Millares 5 4 2 2" xfId="6058" xr:uid="{5C52F5EA-0407-420E-8010-991B6BB741A4}"/>
    <cellStyle name="Millares 5 4 2 3" xfId="6059" xr:uid="{D3CCCC08-5E5E-4CAC-B6CA-C39896665EC3}"/>
    <cellStyle name="Millares 5 4 3" xfId="6060" xr:uid="{E4412D2B-D3EF-48A5-8D55-B814A5261E89}"/>
    <cellStyle name="Millares 5 4 3 2" xfId="6061" xr:uid="{1EE9F5F5-006E-47C0-8132-A87343E02585}"/>
    <cellStyle name="Millares 5 4 3 3" xfId="6062" xr:uid="{07EC2FC4-865C-4808-87FD-7BFE61941023}"/>
    <cellStyle name="Millares 5 4 4" xfId="6063" xr:uid="{A5D14E8C-765B-4E37-A3D9-C1694813E9DA}"/>
    <cellStyle name="Millares 5 4 5" xfId="6064" xr:uid="{D8A4DBC8-8DB2-41A0-92C1-1A7C16D9EDE1}"/>
    <cellStyle name="Millares 5 4 6" xfId="6065" xr:uid="{2476F6D0-8A05-4CB7-A911-23FE5EDD309A}"/>
    <cellStyle name="Millares 5 4 7" xfId="6056" xr:uid="{95E24454-1C1E-4A37-8AF4-5509A784D84A}"/>
    <cellStyle name="Millares 5 4 8" xfId="6612" xr:uid="{52CD289F-8CAA-4FFC-81A9-B666F3C89FCB}"/>
    <cellStyle name="Millares 5 4 9" xfId="3098" xr:uid="{C7B74C45-1AAB-441D-8A2A-494860DE5BAF}"/>
    <cellStyle name="Millares 5 5" xfId="215" xr:uid="{00000000-0005-0000-0000-0000D6000000}"/>
    <cellStyle name="Millares 5 5 10" xfId="6755" xr:uid="{125F5718-202F-46B1-B41E-CA3B55D51A90}"/>
    <cellStyle name="Millares 5 5 2" xfId="6067" xr:uid="{1D78031A-5594-4079-8C64-46C553C658E0}"/>
    <cellStyle name="Millares 5 5 2 2" xfId="6068" xr:uid="{031BFF5F-4489-4D4B-8BEB-9DD7CBAE7097}"/>
    <cellStyle name="Millares 5 5 2 3" xfId="6069" xr:uid="{DB7D9950-0CA3-4CD3-8537-ACEDAFEA5D67}"/>
    <cellStyle name="Millares 5 5 3" xfId="6070" xr:uid="{919E6FF0-F838-4DCE-A45F-24DFE0EF1148}"/>
    <cellStyle name="Millares 5 5 3 2" xfId="6071" xr:uid="{6B378101-37E6-4632-8270-79B558D737EF}"/>
    <cellStyle name="Millares 5 5 3 3" xfId="6072" xr:uid="{70369E86-7336-4CF3-BEC2-B0694A305083}"/>
    <cellStyle name="Millares 5 5 4" xfId="6073" xr:uid="{D1599623-0206-4563-9DAC-4FD01FAC0D2B}"/>
    <cellStyle name="Millares 5 5 5" xfId="6074" xr:uid="{5717B055-F17B-44A3-B6BE-0416468E0B66}"/>
    <cellStyle name="Millares 5 5 6" xfId="6075" xr:uid="{1E293967-EBD5-40FC-A215-BF669791B0F2}"/>
    <cellStyle name="Millares 5 5 7" xfId="6066" xr:uid="{D76F60D5-07F8-44E2-9234-FD83C54F386E}"/>
    <cellStyle name="Millares 5 5 8" xfId="6613" xr:uid="{F9C6918B-7060-4697-8FB6-A017AAC99D30}"/>
    <cellStyle name="Millares 5 5 9" xfId="3099" xr:uid="{9942A247-60EE-4452-8BE0-CD58F3616334}"/>
    <cellStyle name="Millares 5 6" xfId="3095" xr:uid="{EC63CA68-F9D6-4E2E-9156-775CEC30A7B4}"/>
    <cellStyle name="Millares 6" xfId="216" xr:uid="{00000000-0005-0000-0000-0000D7000000}"/>
    <cellStyle name="Millares 6 10" xfId="6076" xr:uid="{BBFAF0C4-797B-499F-8BE6-2F30BF166F97}"/>
    <cellStyle name="Millares 6 11" xfId="6614" xr:uid="{397C76E0-F764-476E-B7D8-37DB0A381EFB}"/>
    <cellStyle name="Millares 6 12" xfId="3100" xr:uid="{76D2B01A-DEAD-4E0B-9B64-298C33F622F5}"/>
    <cellStyle name="Millares 6 13" xfId="6756" xr:uid="{AB47E711-4AA1-45B5-A640-136D149A5F3C}"/>
    <cellStyle name="Millares 6 2" xfId="217" xr:uid="{00000000-0005-0000-0000-0000D8000000}"/>
    <cellStyle name="Millares 6 2 10" xfId="3101" xr:uid="{40109028-46D1-4CFD-8C74-7E851C9CC332}"/>
    <cellStyle name="Millares 6 2 11" xfId="6757" xr:uid="{43541DF4-7928-4F03-B284-13C607D9B337}"/>
    <cellStyle name="Millares 6 2 2" xfId="218" xr:uid="{00000000-0005-0000-0000-0000D9000000}"/>
    <cellStyle name="Millares 6 2 2 10" xfId="6758" xr:uid="{EB892334-696E-4B78-AA28-AB061DAF2189}"/>
    <cellStyle name="Millares 6 2 2 2" xfId="6079" xr:uid="{FBF87D89-48D0-4F11-BF12-8B4DA44C41D7}"/>
    <cellStyle name="Millares 6 2 2 2 2" xfId="6080" xr:uid="{0B2B7773-E1A7-4041-9969-A590417092AD}"/>
    <cellStyle name="Millares 6 2 2 2 3" xfId="6081" xr:uid="{79825DFB-CA00-45BF-B476-9B95C8275105}"/>
    <cellStyle name="Millares 6 2 2 3" xfId="6082" xr:uid="{953C2674-8F76-47B9-A987-DAEE00F6784C}"/>
    <cellStyle name="Millares 6 2 2 3 2" xfId="6083" xr:uid="{A43DE217-26AA-48BF-A443-87CDD16AE06F}"/>
    <cellStyle name="Millares 6 2 2 3 3" xfId="6084" xr:uid="{A9C3E94A-08AB-41E2-BEAA-D15C2AD49232}"/>
    <cellStyle name="Millares 6 2 2 4" xfId="6085" xr:uid="{519CD1BA-2FF3-43FC-A187-CF061372346B}"/>
    <cellStyle name="Millares 6 2 2 5" xfId="6086" xr:uid="{73913470-61DA-4F4F-8F9E-E9429BA8547D}"/>
    <cellStyle name="Millares 6 2 2 6" xfId="6087" xr:uid="{C9F0CE49-A9A0-49D6-950D-2F47CD61AA4A}"/>
    <cellStyle name="Millares 6 2 2 7" xfId="6078" xr:uid="{39483DF7-F2B2-4DED-AD62-8276886B345B}"/>
    <cellStyle name="Millares 6 2 2 8" xfId="6616" xr:uid="{36B53301-78F6-4574-97D9-60B579A09E25}"/>
    <cellStyle name="Millares 6 2 2 9" xfId="3102" xr:uid="{73113D60-1630-41AD-A227-8AEC3FBE0F9B}"/>
    <cellStyle name="Millares 6 2 3" xfId="6088" xr:uid="{EF401A40-074B-4201-B753-266D5C625EAF}"/>
    <cellStyle name="Millares 6 2 3 2" xfId="6089" xr:uid="{105A519A-FB38-4BC0-B307-20D19CE6D233}"/>
    <cellStyle name="Millares 6 2 3 3" xfId="6090" xr:uid="{BBC19941-E686-4DAF-88A0-44F307565A63}"/>
    <cellStyle name="Millares 6 2 4" xfId="6091" xr:uid="{FAB3D803-CC1D-47B9-97D9-DD28EDEA4409}"/>
    <cellStyle name="Millares 6 2 4 2" xfId="6092" xr:uid="{04A14AE9-76BE-470C-A9E9-28E5DA768BE6}"/>
    <cellStyle name="Millares 6 2 4 3" xfId="6093" xr:uid="{32692F1B-138D-4F53-9955-AE970653291E}"/>
    <cellStyle name="Millares 6 2 5" xfId="6094" xr:uid="{13DADB52-EE0E-4917-BC65-006186CECD62}"/>
    <cellStyle name="Millares 6 2 6" xfId="6095" xr:uid="{FC55035B-F578-4B40-8948-FD986B98D530}"/>
    <cellStyle name="Millares 6 2 7" xfId="6096" xr:uid="{EB6101B6-9720-4592-B17B-93E46518DE19}"/>
    <cellStyle name="Millares 6 2 8" xfId="6077" xr:uid="{21442A39-6194-4C8F-B451-CCBA688D9892}"/>
    <cellStyle name="Millares 6 2 9" xfId="6615" xr:uid="{E53B4577-64F0-4CEF-8A9B-50398BC3540E}"/>
    <cellStyle name="Millares 6 3" xfId="219" xr:uid="{00000000-0005-0000-0000-0000DA000000}"/>
    <cellStyle name="Millares 6 3 10" xfId="3103" xr:uid="{B4166E53-F481-45DD-B102-0BC822B33EFF}"/>
    <cellStyle name="Millares 6 3 11" xfId="6759" xr:uid="{61440BBF-89DD-4464-943D-B98FB40F16A2}"/>
    <cellStyle name="Millares 6 3 2" xfId="220" xr:uid="{00000000-0005-0000-0000-0000DB000000}"/>
    <cellStyle name="Millares 6 3 2 10" xfId="6760" xr:uid="{3264586E-378D-4A11-B74F-8F67DC95D600}"/>
    <cellStyle name="Millares 6 3 2 2" xfId="6099" xr:uid="{E011E9EF-C9A5-47C1-96AD-8F3C1E33166C}"/>
    <cellStyle name="Millares 6 3 2 2 2" xfId="6100" xr:uid="{5932687A-9653-4122-AC77-F09BF80AD75F}"/>
    <cellStyle name="Millares 6 3 2 2 3" xfId="6101" xr:uid="{811D05B5-FF7C-46A7-8EE9-FE3F40CB837B}"/>
    <cellStyle name="Millares 6 3 2 3" xfId="6102" xr:uid="{81707870-09DA-4863-9D64-9530FAEE428A}"/>
    <cellStyle name="Millares 6 3 2 3 2" xfId="6103" xr:uid="{137EE41C-BF41-40E8-A86F-EE3049ECCCFB}"/>
    <cellStyle name="Millares 6 3 2 3 3" xfId="6104" xr:uid="{2EE582E0-198E-42BB-B735-1F52809704AA}"/>
    <cellStyle name="Millares 6 3 2 4" xfId="6105" xr:uid="{7F6A27CD-2AAF-4107-8916-9DB1F82EAA51}"/>
    <cellStyle name="Millares 6 3 2 5" xfId="6106" xr:uid="{A44E9BF5-9D89-409C-8ECC-AACCD88D35F8}"/>
    <cellStyle name="Millares 6 3 2 6" xfId="6107" xr:uid="{417EE414-6DA5-43B0-8EF9-5ED8329E903C}"/>
    <cellStyle name="Millares 6 3 2 7" xfId="6098" xr:uid="{8130691D-A190-4A02-A52D-E62C6546D174}"/>
    <cellStyle name="Millares 6 3 2 8" xfId="6618" xr:uid="{029D0810-6377-4CC8-8428-5703702C153B}"/>
    <cellStyle name="Millares 6 3 2 9" xfId="3104" xr:uid="{C8A8E125-6670-46BA-B410-34D178D5D664}"/>
    <cellStyle name="Millares 6 3 3" xfId="6108" xr:uid="{B156AC4E-1068-406F-B2AB-2D77636F6F4B}"/>
    <cellStyle name="Millares 6 3 3 2" xfId="6109" xr:uid="{59C5CD20-77D3-4817-8C0F-7A4EA8607F74}"/>
    <cellStyle name="Millares 6 3 3 3" xfId="6110" xr:uid="{0C2288EA-22F7-4A22-A76F-13B6EAD887FF}"/>
    <cellStyle name="Millares 6 3 4" xfId="6111" xr:uid="{C7A89ACB-75E8-453A-A3BA-CF773825EB52}"/>
    <cellStyle name="Millares 6 3 4 2" xfId="6112" xr:uid="{6B7D0AB4-0DF1-4A60-96BB-AAB68E2EABEA}"/>
    <cellStyle name="Millares 6 3 4 3" xfId="6113" xr:uid="{4465622F-22F6-41CB-8CBF-6E6756D763F4}"/>
    <cellStyle name="Millares 6 3 5" xfId="6114" xr:uid="{10FD1110-1D81-4A14-9885-08828BA15AD4}"/>
    <cellStyle name="Millares 6 3 6" xfId="6115" xr:uid="{D4128100-3894-4655-A984-DB6D938EB90B}"/>
    <cellStyle name="Millares 6 3 7" xfId="6116" xr:uid="{D8E192E0-A782-4B56-A146-C91656A6B984}"/>
    <cellStyle name="Millares 6 3 8" xfId="6097" xr:uid="{4F7AF8C6-00CF-4679-9191-EE3EDC7CA2B0}"/>
    <cellStyle name="Millares 6 3 9" xfId="6617" xr:uid="{22C67175-DEE1-4682-92C2-43661F939DB9}"/>
    <cellStyle name="Millares 6 4" xfId="221" xr:uid="{00000000-0005-0000-0000-0000DC000000}"/>
    <cellStyle name="Millares 6 4 2" xfId="3105" xr:uid="{FCAE1728-CB1B-4F72-9FEA-FC4CB006A94E}"/>
    <cellStyle name="Millares 6 5" xfId="6117" xr:uid="{05092236-99E7-41BC-A7C3-1729427C3E75}"/>
    <cellStyle name="Millares 6 5 2" xfId="6118" xr:uid="{2A138FB8-1044-4F85-AD80-ADAB6AC4005E}"/>
    <cellStyle name="Millares 6 5 3" xfId="6119" xr:uid="{75DBF0E1-84D4-429D-B356-E7224275B049}"/>
    <cellStyle name="Millares 6 6" xfId="6120" xr:uid="{110EB41F-6D4F-43B7-97E1-22512CC3BF27}"/>
    <cellStyle name="Millares 6 6 2" xfId="6121" xr:uid="{5C752144-5345-4718-95BB-4E31F605303E}"/>
    <cellStyle name="Millares 6 6 3" xfId="6122" xr:uid="{F1FBD259-4829-455C-82D0-7E7913CA57DB}"/>
    <cellStyle name="Millares 6 7" xfId="6123" xr:uid="{3B98421C-2EC3-413C-B76C-F11CE21AD222}"/>
    <cellStyle name="Millares 6 8" xfId="6124" xr:uid="{8EBC8EE1-4C99-4E35-A35C-3665AB58851C}"/>
    <cellStyle name="Millares 6 9" xfId="6125" xr:uid="{0ECF764E-844C-4DD7-85E2-6273F881B620}"/>
    <cellStyle name="Millares 7" xfId="222" xr:uid="{00000000-0005-0000-0000-0000DD000000}"/>
    <cellStyle name="Millares 7 10" xfId="3106" xr:uid="{FC6B5C9F-9EC2-485F-9011-E2F10335B389}"/>
    <cellStyle name="Millares 7 11" xfId="6761" xr:uid="{A21F69E0-0E3A-4497-87D6-E186D5A41C74}"/>
    <cellStyle name="Millares 7 2" xfId="223" xr:uid="{00000000-0005-0000-0000-0000DE000000}"/>
    <cellStyle name="Millares 7 2 10" xfId="6762" xr:uid="{BA447482-29F9-4A77-B17E-99FCEC9B6D03}"/>
    <cellStyle name="Millares 7 2 2" xfId="6128" xr:uid="{F9E507DA-A214-4433-A470-E989C3EC64D9}"/>
    <cellStyle name="Millares 7 2 2 2" xfId="6129" xr:uid="{1CF7FDBF-ECE4-452E-AB0A-541A87647A4F}"/>
    <cellStyle name="Millares 7 2 2 3" xfId="6130" xr:uid="{426C53AB-6950-4F65-83AD-3F58DBD777A5}"/>
    <cellStyle name="Millares 7 2 3" xfId="6131" xr:uid="{23EFD3DB-EF26-4731-B24A-1AA1DFEADC1B}"/>
    <cellStyle name="Millares 7 2 3 2" xfId="6132" xr:uid="{E13F69FC-11E5-4C1E-B82E-3D875B36B091}"/>
    <cellStyle name="Millares 7 2 3 3" xfId="6133" xr:uid="{8E429F9D-1934-4338-9810-BA2B849ADB52}"/>
    <cellStyle name="Millares 7 2 4" xfId="6134" xr:uid="{6217878C-1D23-499A-AF7D-A8A92B027EB7}"/>
    <cellStyle name="Millares 7 2 5" xfId="6135" xr:uid="{D34238C5-6D09-4296-A1F8-0F3DE1DE6097}"/>
    <cellStyle name="Millares 7 2 6" xfId="6136" xr:uid="{0C7EC6E6-0E1A-42F4-8989-E6395B1CBD39}"/>
    <cellStyle name="Millares 7 2 7" xfId="6127" xr:uid="{B62F724D-9D76-4987-AAC2-00F61BC6B3B0}"/>
    <cellStyle name="Millares 7 2 8" xfId="6620" xr:uid="{62B5516E-54AE-4E13-85FD-07CEBF82E123}"/>
    <cellStyle name="Millares 7 2 9" xfId="3107" xr:uid="{16C8FAFF-CC7C-4902-BC82-071C3C5A5875}"/>
    <cellStyle name="Millares 7 3" xfId="6137" xr:uid="{257F4EA9-051F-48A0-995B-A1C146C3EC5D}"/>
    <cellStyle name="Millares 7 3 2" xfId="6138" xr:uid="{8C5366A0-D5AC-4AF5-AE02-734E73F62BEE}"/>
    <cellStyle name="Millares 7 3 3" xfId="6139" xr:uid="{A8655672-E905-4A0D-9F85-E200318E0F8F}"/>
    <cellStyle name="Millares 7 4" xfId="6140" xr:uid="{2BFDEE46-6B27-426D-8CF4-9F2175AFE155}"/>
    <cellStyle name="Millares 7 4 2" xfId="6141" xr:uid="{9A23E96A-2B30-4C54-99C4-6F2FC0F8CFA4}"/>
    <cellStyle name="Millares 7 4 3" xfId="6142" xr:uid="{C60C9E24-EC8E-414D-B28B-1D84EF6933E9}"/>
    <cellStyle name="Millares 7 5" xfId="6143" xr:uid="{FAD34FDE-F6E0-4B1C-99B1-93CB82857D6D}"/>
    <cellStyle name="Millares 7 6" xfId="6144" xr:uid="{FF830FF8-3CBD-4DDA-86D6-A8FD5AA78CE0}"/>
    <cellStyle name="Millares 7 7" xfId="6145" xr:uid="{228BD8A7-BCE3-4B84-B546-5BC37F51CF33}"/>
    <cellStyle name="Millares 7 8" xfId="6126" xr:uid="{39B2DCE6-3BB5-4EAF-B64C-7C8C48920BC2}"/>
    <cellStyle name="Millares 7 9" xfId="6619" xr:uid="{57C69EB8-D1FD-40DD-9D5F-4B2D21703DA7}"/>
    <cellStyle name="Millares 8" xfId="224" xr:uid="{00000000-0005-0000-0000-0000DF000000}"/>
    <cellStyle name="Millares 8 10" xfId="3108" xr:uid="{CA429A37-7AEC-48FA-A834-68990CC454A9}"/>
    <cellStyle name="Millares 8 11" xfId="6763" xr:uid="{5DCF2342-A6D4-4262-A67A-A778EA9CB9A9}"/>
    <cellStyle name="Millares 8 2" xfId="225" xr:uid="{00000000-0005-0000-0000-0000E0000000}"/>
    <cellStyle name="Millares 8 2 10" xfId="6764" xr:uid="{9A46523F-AD4B-4E2E-A1CC-E4BD46CF4723}"/>
    <cellStyle name="Millares 8 2 2" xfId="6148" xr:uid="{34325C85-4260-41BE-ABCE-C8C1DC693310}"/>
    <cellStyle name="Millares 8 2 2 2" xfId="6149" xr:uid="{462EEB3D-FF45-400C-97DE-B9517E6D37E6}"/>
    <cellStyle name="Millares 8 2 2 3" xfId="6150" xr:uid="{44512A1F-DF87-436D-AD17-09BE7B3945C5}"/>
    <cellStyle name="Millares 8 2 3" xfId="6151" xr:uid="{9FB803C6-E2EE-4321-B1F3-17E645C7F896}"/>
    <cellStyle name="Millares 8 2 3 2" xfId="6152" xr:uid="{EBA2450E-1B63-4916-9F39-5FBE368C9C61}"/>
    <cellStyle name="Millares 8 2 3 3" xfId="6153" xr:uid="{F5B6367C-4F20-4833-988A-7878FED6C41C}"/>
    <cellStyle name="Millares 8 2 4" xfId="6154" xr:uid="{F9F553E6-FD0F-4B6F-B113-AA0987FDBAAB}"/>
    <cellStyle name="Millares 8 2 5" xfId="6155" xr:uid="{F5899EF4-FD0E-4E4B-B578-93D19FA71E42}"/>
    <cellStyle name="Millares 8 2 6" xfId="6156" xr:uid="{5D7EF93F-212B-4972-BAD1-FE73CE010F34}"/>
    <cellStyle name="Millares 8 2 7" xfId="6147" xr:uid="{93C379BE-137B-4A77-B973-41B9872AE30C}"/>
    <cellStyle name="Millares 8 2 8" xfId="6622" xr:uid="{FEDB23FE-029D-400B-83EA-988A8FEA8CF0}"/>
    <cellStyle name="Millares 8 2 9" xfId="3109" xr:uid="{EA51567D-C3E4-4658-9F0A-FBA16186627E}"/>
    <cellStyle name="Millares 8 3" xfId="6157" xr:uid="{9DC01340-52EC-4E88-A35E-7D055806F63A}"/>
    <cellStyle name="Millares 8 3 2" xfId="6158" xr:uid="{C0A895F6-13F4-492C-9BBC-9F5DBEB425F2}"/>
    <cellStyle name="Millares 8 3 3" xfId="6159" xr:uid="{85628F28-D24E-4A1F-B316-A854861E1A00}"/>
    <cellStyle name="Millares 8 4" xfId="6160" xr:uid="{D58CA8CD-F46B-4E88-9484-DFD6146FF149}"/>
    <cellStyle name="Millares 8 4 2" xfId="6161" xr:uid="{50666243-49B1-49B4-A044-DC52AD3CEFC0}"/>
    <cellStyle name="Millares 8 4 3" xfId="6162" xr:uid="{A848722C-9B0A-4E7B-9B30-DF3CE9A0108F}"/>
    <cellStyle name="Millares 8 5" xfId="6163" xr:uid="{9678E3F3-57D0-4BA7-93D6-FF0964079B3E}"/>
    <cellStyle name="Millares 8 6" xfId="6164" xr:uid="{3214BD6C-177D-4B94-BF3F-55602E1CA002}"/>
    <cellStyle name="Millares 8 7" xfId="6165" xr:uid="{FCA317B0-5898-4375-80BB-B94E4F32F989}"/>
    <cellStyle name="Millares 8 8" xfId="6146" xr:uid="{13FC619B-C29E-4ED1-9E31-822B62F59682}"/>
    <cellStyle name="Millares 8 9" xfId="6621" xr:uid="{3C5CA9EA-543E-4FC8-9CA3-361F5B4E2A12}"/>
    <cellStyle name="Millares 9" xfId="226" xr:uid="{00000000-0005-0000-0000-0000E1000000}"/>
    <cellStyle name="Millares 9 10" xfId="3110" xr:uid="{66EA0744-3DF9-470B-9E54-5A912C9E5AEF}"/>
    <cellStyle name="Millares 9 11" xfId="6765" xr:uid="{2383EE6D-0E29-4A20-827A-02D7F0215E7D}"/>
    <cellStyle name="Millares 9 2" xfId="227" xr:uid="{00000000-0005-0000-0000-0000E2000000}"/>
    <cellStyle name="Millares 9 2 10" xfId="6766" xr:uid="{B99FC636-3CDA-4978-920D-74DF849EB89E}"/>
    <cellStyle name="Millares 9 2 2" xfId="6168" xr:uid="{B4ECAF8C-8C47-4F09-96F5-27AB553A1B82}"/>
    <cellStyle name="Millares 9 2 2 2" xfId="6169" xr:uid="{BFB7B8BC-1837-4BB4-A781-4D546D75E262}"/>
    <cellStyle name="Millares 9 2 2 3" xfId="6170" xr:uid="{611EB5ED-64D9-49B7-A67D-3152A4D5CF91}"/>
    <cellStyle name="Millares 9 2 3" xfId="6171" xr:uid="{751EE640-78AE-4ACF-B2A3-EDEA3170B5CE}"/>
    <cellStyle name="Millares 9 2 3 2" xfId="6172" xr:uid="{52D032B1-01F1-4163-AB1C-795E10DEB4CE}"/>
    <cellStyle name="Millares 9 2 3 3" xfId="6173" xr:uid="{6C81D06D-1BBA-45CB-9417-5F3B3A97E671}"/>
    <cellStyle name="Millares 9 2 4" xfId="6174" xr:uid="{AD77C228-AB83-4C85-82E5-D5E58AAD725B}"/>
    <cellStyle name="Millares 9 2 5" xfId="6175" xr:uid="{74E87D7B-91A5-4030-BD1A-340C7C32651A}"/>
    <cellStyle name="Millares 9 2 6" xfId="6176" xr:uid="{0EFD7D77-B339-4BBA-9C26-349F714E8146}"/>
    <cellStyle name="Millares 9 2 7" xfId="6167" xr:uid="{DB8C1158-D7E5-4A64-A5B5-C2008EBC59EB}"/>
    <cellStyle name="Millares 9 2 8" xfId="6624" xr:uid="{1BADFFA2-6D3E-49F9-82D3-E8329245CC6E}"/>
    <cellStyle name="Millares 9 2 9" xfId="3111" xr:uid="{24694DFF-811D-4A74-87D6-2AAD69D568A7}"/>
    <cellStyle name="Millares 9 3" xfId="6177" xr:uid="{10AA3E78-B97C-4A46-84BC-1894FEA53CAA}"/>
    <cellStyle name="Millares 9 3 2" xfId="6178" xr:uid="{4950E607-C883-4158-9D94-8FD2AB823077}"/>
    <cellStyle name="Millares 9 3 3" xfId="6179" xr:uid="{1BE5E4CE-FCFF-4252-B015-55CB18522710}"/>
    <cellStyle name="Millares 9 4" xfId="6180" xr:uid="{7FBCBAC3-CFD9-43AC-AA1D-7778B40B1DB9}"/>
    <cellStyle name="Millares 9 4 2" xfId="6181" xr:uid="{C49B2FB8-436A-4E7C-8C9C-1435552738E7}"/>
    <cellStyle name="Millares 9 4 3" xfId="6182" xr:uid="{EC424B53-7B83-4115-9C2B-D3E1BC36D128}"/>
    <cellStyle name="Millares 9 5" xfId="6183" xr:uid="{5FEC8443-CA30-4677-9639-D8449749C044}"/>
    <cellStyle name="Millares 9 6" xfId="6184" xr:uid="{7769A327-0B7C-45B0-B095-E54904C467D5}"/>
    <cellStyle name="Millares 9 7" xfId="6185" xr:uid="{DB2DA537-45CF-4CE2-B1F7-D2D01C5F7C46}"/>
    <cellStyle name="Millares 9 8" xfId="6166" xr:uid="{2E3E0AA6-E73A-4915-B7AF-DDB60A55A7C2}"/>
    <cellStyle name="Millares 9 9" xfId="6623" xr:uid="{9C17FFEC-F207-479B-8702-12D3BCBDF5B2}"/>
    <cellStyle name="Moneda" xfId="228" builtinId="4" customBuiltin="1"/>
    <cellStyle name="Moneda [0]" xfId="229" builtinId="7" customBuiltin="1"/>
    <cellStyle name="Moneda [0] 10" xfId="7120" xr:uid="{A1A58116-B9E6-4BFF-926C-29709397B02C}"/>
    <cellStyle name="Moneda [0] 2" xfId="230" xr:uid="{00000000-0005-0000-0000-0000E5000000}"/>
    <cellStyle name="Moneda [0] 2 2" xfId="231" xr:uid="{00000000-0005-0000-0000-0000E6000000}"/>
    <cellStyle name="Moneda [0] 2 2 2" xfId="232" xr:uid="{00000000-0005-0000-0000-0000E7000000}"/>
    <cellStyle name="Moneda [0] 2 2 2 10" xfId="3114" xr:uid="{93564CC3-C9BC-4B0E-BB96-2A4FF7D7DB15}"/>
    <cellStyle name="Moneda [0] 2 2 2 2" xfId="233" xr:uid="{00000000-0005-0000-0000-0000E8000000}"/>
    <cellStyle name="Moneda [0] 2 2 2 2 2" xfId="6189" xr:uid="{B16AA866-C2ED-469E-99C8-312A90E7A8DC}"/>
    <cellStyle name="Moneda [0] 2 2 2 2 2 2" xfId="6190" xr:uid="{EA7BC5CB-66A7-4154-83A8-AB230CF6EEF8}"/>
    <cellStyle name="Moneda [0] 2 2 2 2 2 3" xfId="6191" xr:uid="{9DDD5DBD-672B-4099-8ABC-65CA8FC15FB4}"/>
    <cellStyle name="Moneda [0] 2 2 2 2 3" xfId="6192" xr:uid="{B589F555-1E77-44B0-BCB8-A7FDCCC87B26}"/>
    <cellStyle name="Moneda [0] 2 2 2 2 3 2" xfId="6193" xr:uid="{9CB33059-B166-4180-A27A-EDF487856502}"/>
    <cellStyle name="Moneda [0] 2 2 2 2 3 3" xfId="6194" xr:uid="{316806D2-B544-49A4-A703-5B3FB922D1D5}"/>
    <cellStyle name="Moneda [0] 2 2 2 2 4" xfId="6195" xr:uid="{49A76F41-000F-495A-B97D-B5A2348B1744}"/>
    <cellStyle name="Moneda [0] 2 2 2 2 5" xfId="6196" xr:uid="{2CBB819F-6DC4-4AD4-BF88-96384CD58B3B}"/>
    <cellStyle name="Moneda [0] 2 2 2 2 6" xfId="6197" xr:uid="{078F6DF0-1AFB-4B29-BBC0-278BFC3F5B95}"/>
    <cellStyle name="Moneda [0] 2 2 2 2 7" xfId="6188" xr:uid="{F96BA4CA-8B05-4626-B1AC-C8CFD7E64F50}"/>
    <cellStyle name="Moneda [0] 2 2 2 2 8" xfId="6626" xr:uid="{0F8E8D8E-EE53-411F-8F4E-D346158E88E0}"/>
    <cellStyle name="Moneda [0] 2 2 2 2 9" xfId="3115" xr:uid="{0A699D74-B36B-401D-8155-6E1E1AB3849A}"/>
    <cellStyle name="Moneda [0] 2 2 2 3" xfId="6198" xr:uid="{71CD9198-743A-4F48-9128-AC0007CADF59}"/>
    <cellStyle name="Moneda [0] 2 2 2 3 2" xfId="6199" xr:uid="{F265A3E5-9AD2-455B-8D66-1496CDF6D9EF}"/>
    <cellStyle name="Moneda [0] 2 2 2 3 3" xfId="6200" xr:uid="{3D8852AB-4ED2-4998-9EF2-8DBC8ACDDC64}"/>
    <cellStyle name="Moneda [0] 2 2 2 4" xfId="6201" xr:uid="{9B57841E-F7AB-4CA0-92F9-95D100B55E24}"/>
    <cellStyle name="Moneda [0] 2 2 2 4 2" xfId="6202" xr:uid="{3794645E-5378-48D1-90AE-2A62DD01AB6B}"/>
    <cellStyle name="Moneda [0] 2 2 2 4 3" xfId="6203" xr:uid="{E2700181-0EC2-4D7A-B462-E6002030BBA6}"/>
    <cellStyle name="Moneda [0] 2 2 2 5" xfId="6204" xr:uid="{13ADD7F3-E9DF-4E83-89E8-53C0BA275ECC}"/>
    <cellStyle name="Moneda [0] 2 2 2 6" xfId="6205" xr:uid="{072F6636-0E93-463D-943D-7388B33F618C}"/>
    <cellStyle name="Moneda [0] 2 2 2 7" xfId="6206" xr:uid="{4652D403-E909-45BE-BD8F-9758067AFF7A}"/>
    <cellStyle name="Moneda [0] 2 2 2 8" xfId="6187" xr:uid="{AA9C129B-1ECC-4648-BDD7-B5B1E98990C3}"/>
    <cellStyle name="Moneda [0] 2 2 2 9" xfId="6625" xr:uid="{302540FF-B90D-4BAB-A1CE-C3A836A39D70}"/>
    <cellStyle name="Moneda [0] 2 2 3" xfId="234" xr:uid="{00000000-0005-0000-0000-0000E9000000}"/>
    <cellStyle name="Moneda [0] 2 2 3 2" xfId="6208" xr:uid="{8C131FA5-21DE-4ABF-96AF-E43CE88FD396}"/>
    <cellStyle name="Moneda [0] 2 2 3 2 2" xfId="6209" xr:uid="{36138652-804E-48C0-86EB-AA937F77BD0A}"/>
    <cellStyle name="Moneda [0] 2 2 3 2 3" xfId="6210" xr:uid="{AC782476-A0DD-4A93-A1E6-7F7E3FA3567D}"/>
    <cellStyle name="Moneda [0] 2 2 3 3" xfId="6211" xr:uid="{5BE795A8-AD5D-4B3B-ABFE-B9A959154994}"/>
    <cellStyle name="Moneda [0] 2 2 3 3 2" xfId="6212" xr:uid="{96407DEE-B5FE-446B-88B8-5C40D20540C3}"/>
    <cellStyle name="Moneda [0] 2 2 3 3 3" xfId="6213" xr:uid="{525CBFC7-52CC-455B-B30E-14E5A6F59DE2}"/>
    <cellStyle name="Moneda [0] 2 2 3 4" xfId="6214" xr:uid="{42382EA4-FD41-4BCD-88EB-36C44A22874D}"/>
    <cellStyle name="Moneda [0] 2 2 3 5" xfId="6215" xr:uid="{9FC08C3A-EE2A-4C49-9D19-94ECCA87B1E5}"/>
    <cellStyle name="Moneda [0] 2 2 3 6" xfId="6216" xr:uid="{A0ED5823-64A1-48FB-A7FB-A3CA3007D1B4}"/>
    <cellStyle name="Moneda [0] 2 2 3 7" xfId="6207" xr:uid="{DB6E8576-2833-4570-96AF-E7E8979C3FE6}"/>
    <cellStyle name="Moneda [0] 2 2 3 8" xfId="6627" xr:uid="{E42E7388-AD1E-4F31-81DE-3871420A7710}"/>
    <cellStyle name="Moneda [0] 2 2 3 9" xfId="3116" xr:uid="{895B6963-DF26-43EA-9AC4-F800429701D6}"/>
    <cellStyle name="Moneda [0] 2 2 4" xfId="235" xr:uid="{00000000-0005-0000-0000-0000EA000000}"/>
    <cellStyle name="Moneda [0] 2 2 4 2" xfId="6218" xr:uid="{309D1956-67FC-4D23-85E8-48B12E3376D0}"/>
    <cellStyle name="Moneda [0] 2 2 4 2 2" xfId="6219" xr:uid="{296B025C-4FB2-4405-B8F3-F09EC4A1EDAA}"/>
    <cellStyle name="Moneda [0] 2 2 4 2 3" xfId="6220" xr:uid="{896DB8FE-D637-4FEE-B215-DB671679D8F7}"/>
    <cellStyle name="Moneda [0] 2 2 4 3" xfId="6221" xr:uid="{B55B33D4-7DCC-4DA7-AF95-152AEE8482DE}"/>
    <cellStyle name="Moneda [0] 2 2 4 3 2" xfId="6222" xr:uid="{3D1B0BBC-40F9-4573-9C0C-EA989BC6E623}"/>
    <cellStyle name="Moneda [0] 2 2 4 3 3" xfId="6223" xr:uid="{91A8DFDE-AEA7-4D20-AAC3-04CE1968A8BB}"/>
    <cellStyle name="Moneda [0] 2 2 4 4" xfId="6224" xr:uid="{DA252476-0561-4FCB-AC18-AE0DE0A7E636}"/>
    <cellStyle name="Moneda [0] 2 2 4 5" xfId="6225" xr:uid="{66EB1BF4-BE37-42F9-B04E-A2E584499FE9}"/>
    <cellStyle name="Moneda [0] 2 2 4 6" xfId="6226" xr:uid="{3BEDD5E3-62E2-4FA4-BE54-6E900ACB0012}"/>
    <cellStyle name="Moneda [0] 2 2 4 7" xfId="6217" xr:uid="{A408FF90-4CCD-418E-8AB0-78EBDAE96211}"/>
    <cellStyle name="Moneda [0] 2 2 4 8" xfId="6628" xr:uid="{1C6A1204-A4FD-425E-81D4-C1A3D5F774F8}"/>
    <cellStyle name="Moneda [0] 2 2 4 9" xfId="3117" xr:uid="{589494A6-4348-4204-AD65-10E197FEDD4C}"/>
    <cellStyle name="Moneda [0] 2 2 5" xfId="3113" xr:uid="{1F842CBC-BB4D-456C-90C4-C9EA37D69D96}"/>
    <cellStyle name="Moneda [0] 2 3" xfId="236" xr:uid="{00000000-0005-0000-0000-0000EB000000}"/>
    <cellStyle name="Moneda [0] 2 3 10" xfId="3118" xr:uid="{1587ADAE-82BD-4D64-888E-8D7543CFD614}"/>
    <cellStyle name="Moneda [0] 2 3 2" xfId="237" xr:uid="{00000000-0005-0000-0000-0000EC000000}"/>
    <cellStyle name="Moneda [0] 2 3 2 2" xfId="6229" xr:uid="{FCA772A2-6820-4CAD-87AA-E24A88E19090}"/>
    <cellStyle name="Moneda [0] 2 3 2 2 2" xfId="6230" xr:uid="{10F04403-D40F-4AEA-82D5-E6C7B9AFE729}"/>
    <cellStyle name="Moneda [0] 2 3 2 2 3" xfId="6231" xr:uid="{C830BBED-1F3A-4E63-8AEC-D545A4ABAB18}"/>
    <cellStyle name="Moneda [0] 2 3 2 3" xfId="6232" xr:uid="{A6761609-1934-406B-B56A-0D39A07B023D}"/>
    <cellStyle name="Moneda [0] 2 3 2 3 2" xfId="6233" xr:uid="{B1ACCBB9-63AB-4A1D-AE2C-826603AAEED6}"/>
    <cellStyle name="Moneda [0] 2 3 2 3 3" xfId="6234" xr:uid="{D3210A02-1D48-48AE-AFC3-1965BF5796A2}"/>
    <cellStyle name="Moneda [0] 2 3 2 4" xfId="6235" xr:uid="{0423EF9D-2D6D-4043-B66C-FBFE4E89FE01}"/>
    <cellStyle name="Moneda [0] 2 3 2 5" xfId="6236" xr:uid="{620BC076-6663-4962-A094-8BC7044111E4}"/>
    <cellStyle name="Moneda [0] 2 3 2 6" xfId="6237" xr:uid="{D85FFB25-BBC9-41CF-A499-BEA29D32E8B4}"/>
    <cellStyle name="Moneda [0] 2 3 2 7" xfId="6228" xr:uid="{CD910EFC-9D36-49F7-A23D-7FC05E3E98E9}"/>
    <cellStyle name="Moneda [0] 2 3 2 8" xfId="6630" xr:uid="{FB14B9BC-A14A-482D-8678-1300CDEF70AC}"/>
    <cellStyle name="Moneda [0] 2 3 2 9" xfId="3119" xr:uid="{9D27C648-4AC7-41D1-A34D-55BE23199721}"/>
    <cellStyle name="Moneda [0] 2 3 3" xfId="6238" xr:uid="{A7B5E048-1C86-4C3E-B70A-DF74F9B292E2}"/>
    <cellStyle name="Moneda [0] 2 3 3 2" xfId="6239" xr:uid="{EDA31D89-88E6-4649-A8DA-36A372684B1D}"/>
    <cellStyle name="Moneda [0] 2 3 3 3" xfId="6240" xr:uid="{022839F0-D177-4825-A708-59BCAA78ACF7}"/>
    <cellStyle name="Moneda [0] 2 3 4" xfId="6241" xr:uid="{7132DCA7-9D7F-4DCC-905F-31C8C0FE2707}"/>
    <cellStyle name="Moneda [0] 2 3 4 2" xfId="6242" xr:uid="{3C396A0B-211B-4F68-8F6C-F6B26DBFE211}"/>
    <cellStyle name="Moneda [0] 2 3 4 3" xfId="6243" xr:uid="{226179A6-3644-490F-8CF1-AA1F3B726F99}"/>
    <cellStyle name="Moneda [0] 2 3 5" xfId="6244" xr:uid="{B4A36DA7-28BE-4009-8223-871F9FDCA0D8}"/>
    <cellStyle name="Moneda [0] 2 3 6" xfId="6245" xr:uid="{FD8AF07C-F5FA-4A3B-9D06-29E2B6DC1FFC}"/>
    <cellStyle name="Moneda [0] 2 3 7" xfId="6246" xr:uid="{2A117EB3-80F6-4C46-8101-2AFF86A5550A}"/>
    <cellStyle name="Moneda [0] 2 3 8" xfId="6227" xr:uid="{406C2DA9-AAC5-4B80-8FAA-A25A77C824FC}"/>
    <cellStyle name="Moneda [0] 2 3 9" xfId="6629" xr:uid="{7DAF4D38-D5DD-4536-9F33-6E09B29F697A}"/>
    <cellStyle name="Moneda [0] 2 4" xfId="238" xr:uid="{00000000-0005-0000-0000-0000ED000000}"/>
    <cellStyle name="Moneda [0] 2 4 2" xfId="6248" xr:uid="{50442BA8-FC5A-4AA3-BD8E-E81D6650318E}"/>
    <cellStyle name="Moneda [0] 2 4 2 2" xfId="6249" xr:uid="{1B0EE556-37CF-424E-8572-B379AE7CBA9C}"/>
    <cellStyle name="Moneda [0] 2 4 2 3" xfId="6250" xr:uid="{AD2F8E41-FF2B-474F-B754-03044D8D8DA2}"/>
    <cellStyle name="Moneda [0] 2 4 3" xfId="6251" xr:uid="{F4FB01D0-4ABD-4B6E-A343-515B8914AA7D}"/>
    <cellStyle name="Moneda [0] 2 4 3 2" xfId="6252" xr:uid="{D986AFE4-7D69-4819-929D-2895E4E60F4A}"/>
    <cellStyle name="Moneda [0] 2 4 3 3" xfId="6253" xr:uid="{BF4FB450-046C-4373-B980-A258FFA91793}"/>
    <cellStyle name="Moneda [0] 2 4 4" xfId="6254" xr:uid="{4DBFBE51-FCDC-40EE-9AC1-AD6F59587FFC}"/>
    <cellStyle name="Moneda [0] 2 4 5" xfId="6255" xr:uid="{69A54215-5462-49B7-A446-1FC5EA5C02EB}"/>
    <cellStyle name="Moneda [0] 2 4 6" xfId="6256" xr:uid="{0F91027A-5CA9-4C10-B831-2C22CA0DFAE6}"/>
    <cellStyle name="Moneda [0] 2 4 7" xfId="6247" xr:uid="{9FFBEB12-2DD1-4B88-B9D9-4DFFA60B15DE}"/>
    <cellStyle name="Moneda [0] 2 4 8" xfId="6631" xr:uid="{29D76A1D-F2A5-44DF-9829-46751F08ADFD}"/>
    <cellStyle name="Moneda [0] 2 4 9" xfId="3120" xr:uid="{C615B199-85B2-4A80-BB94-4F6E46F2FCFB}"/>
    <cellStyle name="Moneda [0] 2 5" xfId="239" xr:uid="{00000000-0005-0000-0000-0000EE000000}"/>
    <cellStyle name="Moneda [0] 2 5 2" xfId="6258" xr:uid="{11812BD0-5578-4DB9-8CB8-070B710B12D4}"/>
    <cellStyle name="Moneda [0] 2 5 2 2" xfId="6259" xr:uid="{C608193F-4B71-4753-B293-8F154D871FC5}"/>
    <cellStyle name="Moneda [0] 2 5 2 3" xfId="6260" xr:uid="{0513CB30-751C-46E3-9974-12B97446C28E}"/>
    <cellStyle name="Moneda [0] 2 5 3" xfId="6261" xr:uid="{4BF292D4-C6E3-4090-A0A2-341895F4E7EF}"/>
    <cellStyle name="Moneda [0] 2 5 3 2" xfId="6262" xr:uid="{C3DC1F71-2957-4029-906D-81E205DF4F79}"/>
    <cellStyle name="Moneda [0] 2 5 3 3" xfId="6263" xr:uid="{48323414-7DA9-4AC5-AF21-867ABF110E2B}"/>
    <cellStyle name="Moneda [0] 2 5 4" xfId="6264" xr:uid="{53600C47-93C9-4E3F-AFFC-265BD2D0883D}"/>
    <cellStyle name="Moneda [0] 2 5 5" xfId="6265" xr:uid="{6895F10D-4DAD-42D5-ADCE-CE4B503815AF}"/>
    <cellStyle name="Moneda [0] 2 5 6" xfId="6266" xr:uid="{738A1E22-15F5-4133-AA26-5BD352BA8D4C}"/>
    <cellStyle name="Moneda [0] 2 5 7" xfId="6257" xr:uid="{C780721F-BCB7-41A4-BFA7-B4DB2297499E}"/>
    <cellStyle name="Moneda [0] 2 5 8" xfId="6632" xr:uid="{8B21C5CD-647A-4F8E-AB64-341AB8E77A0B}"/>
    <cellStyle name="Moneda [0] 2 5 9" xfId="3121" xr:uid="{4A8E7149-A6CB-4F49-8F97-7900D8C503C5}"/>
    <cellStyle name="Moneda [0] 2 6" xfId="3112" xr:uid="{E879549B-B6E2-4AA6-BE4A-223C97870D7B}"/>
    <cellStyle name="Moneda [0] 3" xfId="240" xr:uid="{00000000-0005-0000-0000-0000EF000000}"/>
    <cellStyle name="Moneda [0] 3 10" xfId="6767" xr:uid="{A22CB0AB-C148-475D-956E-2CFE001B5B78}"/>
    <cellStyle name="Moneda [0] 3 2" xfId="241" xr:uid="{00000000-0005-0000-0000-0000F0000000}"/>
    <cellStyle name="Moneda [0] 3 2 2" xfId="242" xr:uid="{00000000-0005-0000-0000-0000F1000000}"/>
    <cellStyle name="Moneda [0] 3 2 2 2" xfId="243" xr:uid="{00000000-0005-0000-0000-0000F2000000}"/>
    <cellStyle name="Moneda [0] 3 2 2 2 2" xfId="3125" xr:uid="{D4B820E4-0124-40B5-87E2-ECD06384AC58}"/>
    <cellStyle name="Moneda [0] 3 2 2 3" xfId="3124" xr:uid="{4E4C23EF-6002-45B8-9EEB-6F593D8B798D}"/>
    <cellStyle name="Moneda [0] 3 2 3" xfId="244" xr:uid="{00000000-0005-0000-0000-0000F3000000}"/>
    <cellStyle name="Moneda [0] 3 2 3 2" xfId="245" xr:uid="{00000000-0005-0000-0000-0000F4000000}"/>
    <cellStyle name="Moneda [0] 3 2 3 2 2" xfId="3127" xr:uid="{B9E27BC9-0B8C-48DC-ABD8-B4AB0351D276}"/>
    <cellStyle name="Moneda [0] 3 2 3 3" xfId="3126" xr:uid="{5D027A1F-4F8D-42C5-B852-A6C8A5EAA22A}"/>
    <cellStyle name="Moneda [0] 3 2 4" xfId="246" xr:uid="{00000000-0005-0000-0000-0000F5000000}"/>
    <cellStyle name="Moneda [0] 3 2 4 2" xfId="247" xr:uid="{00000000-0005-0000-0000-0000F6000000}"/>
    <cellStyle name="Moneda [0] 3 2 4 2 2" xfId="3129" xr:uid="{C72928DB-1B34-4E76-9560-0A3FD0EE7AD4}"/>
    <cellStyle name="Moneda [0] 3 2 4 3" xfId="3128" xr:uid="{4A4E413D-E1A3-445F-A2D9-0613FAE8897A}"/>
    <cellStyle name="Moneda [0] 3 2 5" xfId="248" xr:uid="{00000000-0005-0000-0000-0000F7000000}"/>
    <cellStyle name="Moneda [0] 3 2 5 2" xfId="3130" xr:uid="{36FE7C79-2DBF-4A93-A9DD-D36BC7CB24EC}"/>
    <cellStyle name="Moneda [0] 3 2 6" xfId="3123" xr:uid="{694D2DD2-386C-472A-8297-738C5A84EB82}"/>
    <cellStyle name="Moneda [0] 3 3" xfId="249" xr:uid="{00000000-0005-0000-0000-0000F8000000}"/>
    <cellStyle name="Moneda [0] 3 3 2" xfId="250" xr:uid="{00000000-0005-0000-0000-0000F9000000}"/>
    <cellStyle name="Moneda [0] 3 3 2 2" xfId="3132" xr:uid="{68F1E48E-9D63-4203-AA94-F62DCC3C6E63}"/>
    <cellStyle name="Moneda [0] 3 3 3" xfId="3131" xr:uid="{AE29592D-8778-4C08-B0BB-C4759B93F55A}"/>
    <cellStyle name="Moneda [0] 3 4" xfId="251" xr:uid="{00000000-0005-0000-0000-0000FA000000}"/>
    <cellStyle name="Moneda [0] 3 4 2" xfId="252" xr:uid="{00000000-0005-0000-0000-0000FB000000}"/>
    <cellStyle name="Moneda [0] 3 4 2 2" xfId="3134" xr:uid="{CA28A94D-DBFD-4661-934A-10337067A1BA}"/>
    <cellStyle name="Moneda [0] 3 4 3" xfId="3133" xr:uid="{FFF930CE-5842-47A7-B161-482C4B3587B3}"/>
    <cellStyle name="Moneda [0] 3 5" xfId="253" xr:uid="{00000000-0005-0000-0000-0000FC000000}"/>
    <cellStyle name="Moneda [0] 3 5 2" xfId="254" xr:uid="{00000000-0005-0000-0000-0000FD000000}"/>
    <cellStyle name="Moneda [0] 3 5 2 2" xfId="3136" xr:uid="{0D382828-EE88-47D7-958A-48C95AF6C7F0}"/>
    <cellStyle name="Moneda [0] 3 5 3" xfId="3135" xr:uid="{C672579E-9F89-46CF-BD55-FED0484BA1A1}"/>
    <cellStyle name="Moneda [0] 3 6" xfId="255" xr:uid="{00000000-0005-0000-0000-0000FE000000}"/>
    <cellStyle name="Moneda [0] 3 6 2" xfId="3137" xr:uid="{39223F49-464B-4A26-9551-A74FD17BF71C}"/>
    <cellStyle name="Moneda [0] 3 7" xfId="256" xr:uid="{00000000-0005-0000-0000-0000FF000000}"/>
    <cellStyle name="Moneda [0] 3 7 2" xfId="3138" xr:uid="{C33CF2A1-81E2-4A44-B203-D2EDB38C9009}"/>
    <cellStyle name="Moneda [0] 3 8" xfId="6267" xr:uid="{E55ACB3F-9AA2-4643-82F7-A6E4A3CBE6EB}"/>
    <cellStyle name="Moneda [0] 3 9" xfId="3122" xr:uid="{72DCBF3F-A8DB-4F96-B535-232D38C3C305}"/>
    <cellStyle name="Moneda [0] 4" xfId="257" xr:uid="{00000000-0005-0000-0000-000000010000}"/>
    <cellStyle name="Moneda [0] 4 2" xfId="258" xr:uid="{00000000-0005-0000-0000-000001010000}"/>
    <cellStyle name="Moneda [0] 4 2 2" xfId="259" xr:uid="{00000000-0005-0000-0000-000002010000}"/>
    <cellStyle name="Moneda [0] 4 2 2 2" xfId="6270" xr:uid="{9023C688-CAA9-4034-872D-37EC37E18267}"/>
    <cellStyle name="Moneda [0] 4 2 2 3" xfId="3141" xr:uid="{CAA81B7A-AC24-4C16-9D83-0EC3CEEEEE8B}"/>
    <cellStyle name="Moneda [0] 4 2 2 4" xfId="6770" xr:uid="{E5C58B07-5AA3-4581-9AB0-57BD49140418}"/>
    <cellStyle name="Moneda [0] 4 2 3" xfId="6269" xr:uid="{240C38FC-A420-4441-8140-C6382E30CCF0}"/>
    <cellStyle name="Moneda [0] 4 2 4" xfId="3140" xr:uid="{D90F9D22-2475-4A82-B4D6-AA4AA2D437B7}"/>
    <cellStyle name="Moneda [0] 4 2 5" xfId="6769" xr:uid="{BD882013-4221-448B-B865-A9950A020ED1}"/>
    <cellStyle name="Moneda [0] 4 3" xfId="260" xr:uid="{00000000-0005-0000-0000-000003010000}"/>
    <cellStyle name="Moneda [0] 4 3 2" xfId="261" xr:uid="{00000000-0005-0000-0000-000004010000}"/>
    <cellStyle name="Moneda [0] 4 3 2 2" xfId="6272" xr:uid="{45A5F154-4FE5-4625-B92A-C6C53A40F05F}"/>
    <cellStyle name="Moneda [0] 4 3 2 3" xfId="3143" xr:uid="{902BBADC-6D29-429C-8CBB-EA3538054F49}"/>
    <cellStyle name="Moneda [0] 4 3 2 4" xfId="6772" xr:uid="{5E5109C7-39CB-487D-8636-8B2BFF3FFAD6}"/>
    <cellStyle name="Moneda [0] 4 3 3" xfId="6271" xr:uid="{0F572951-A4D2-492F-AFD7-5892EE0146AD}"/>
    <cellStyle name="Moneda [0] 4 3 4" xfId="3142" xr:uid="{BFBE7C00-B7ED-4C58-835B-94AEA18A63FA}"/>
    <cellStyle name="Moneda [0] 4 3 5" xfId="6771" xr:uid="{C653217B-11BB-4BD1-80E5-E0DD3B900C5F}"/>
    <cellStyle name="Moneda [0] 4 4" xfId="262" xr:uid="{00000000-0005-0000-0000-000005010000}"/>
    <cellStyle name="Moneda [0] 4 4 2" xfId="263" xr:uid="{00000000-0005-0000-0000-000006010000}"/>
    <cellStyle name="Moneda [0] 4 4 2 2" xfId="6274" xr:uid="{5E19B1AC-A9CC-4F8A-8058-1233D80D5718}"/>
    <cellStyle name="Moneda [0] 4 4 2 3" xfId="3145" xr:uid="{31711161-48F4-4D9E-A109-A1B19742CEF6}"/>
    <cellStyle name="Moneda [0] 4 4 2 4" xfId="6774" xr:uid="{90D0D001-513B-4D9B-9342-96BE748A5BF3}"/>
    <cellStyle name="Moneda [0] 4 4 3" xfId="6273" xr:uid="{267A1C1E-BAEC-40EA-9F64-65B9B5D171F3}"/>
    <cellStyle name="Moneda [0] 4 4 4" xfId="3144" xr:uid="{1E844610-B4BE-4CC5-A152-2F7FA839F5B7}"/>
    <cellStyle name="Moneda [0] 4 4 5" xfId="6773" xr:uid="{7CB005C9-2452-4EB2-97FC-98F7722B4B2E}"/>
    <cellStyle name="Moneda [0] 4 5" xfId="264" xr:uid="{00000000-0005-0000-0000-000007010000}"/>
    <cellStyle name="Moneda [0] 4 5 2" xfId="6275" xr:uid="{EAFF2A6E-8D58-4CCB-9218-E9A00D46FDB2}"/>
    <cellStyle name="Moneda [0] 4 5 3" xfId="3146" xr:uid="{E3FCCC26-EFDF-4D30-B090-BEE0C3F4D7DE}"/>
    <cellStyle name="Moneda [0] 4 5 4" xfId="6775" xr:uid="{CBEF4507-0712-4F7E-B9C6-F8FAFB908B6C}"/>
    <cellStyle name="Moneda [0] 4 6" xfId="6268" xr:uid="{B645630C-287A-4786-8D1C-04F910782FAD}"/>
    <cellStyle name="Moneda [0] 4 7" xfId="3139" xr:uid="{34E60453-48ED-4E3F-8293-912E747698D2}"/>
    <cellStyle name="Moneda [0] 4 8" xfId="6768" xr:uid="{7E66D0F1-93C5-4E8E-A3DA-F996BF709D12}"/>
    <cellStyle name="Moneda [0] 5" xfId="265" xr:uid="{00000000-0005-0000-0000-000008010000}"/>
    <cellStyle name="Moneda [0] 5 2" xfId="266" xr:uid="{00000000-0005-0000-0000-000009010000}"/>
    <cellStyle name="Moneda [0] 5 2 2" xfId="267" xr:uid="{00000000-0005-0000-0000-00000A010000}"/>
    <cellStyle name="Moneda [0] 5 2 2 2" xfId="3149" xr:uid="{EDDA1A2A-D097-4F8C-B1A1-15E0957E2612}"/>
    <cellStyle name="Moneda [0] 5 2 3" xfId="3148" xr:uid="{C16E5D85-8752-418C-8500-F47913869023}"/>
    <cellStyle name="Moneda [0] 5 3" xfId="268" xr:uid="{00000000-0005-0000-0000-00000B010000}"/>
    <cellStyle name="Moneda [0] 5 3 2" xfId="269" xr:uid="{00000000-0005-0000-0000-00000C010000}"/>
    <cellStyle name="Moneda [0] 5 3 2 2" xfId="3151" xr:uid="{7E467778-515B-4883-BC65-4592A7C28852}"/>
    <cellStyle name="Moneda [0] 5 3 3" xfId="3150" xr:uid="{2F9C450B-E018-4023-A4AE-22EBBA8F7508}"/>
    <cellStyle name="Moneda [0] 5 4" xfId="270" xr:uid="{00000000-0005-0000-0000-00000D010000}"/>
    <cellStyle name="Moneda [0] 5 4 2" xfId="271" xr:uid="{00000000-0005-0000-0000-00000E010000}"/>
    <cellStyle name="Moneda [0] 5 4 2 2" xfId="3153" xr:uid="{92D479F9-739C-4A94-93B7-F7139BC42A13}"/>
    <cellStyle name="Moneda [0] 5 4 3" xfId="3152" xr:uid="{53BC71B6-DBFA-43E2-99D6-F44203F84E18}"/>
    <cellStyle name="Moneda [0] 5 5" xfId="272" xr:uid="{00000000-0005-0000-0000-00000F010000}"/>
    <cellStyle name="Moneda [0] 5 5 2" xfId="3154" xr:uid="{A8780A29-2B85-4541-BEAB-B7881BC2E5F4}"/>
    <cellStyle name="Moneda [0] 5 6" xfId="3147" xr:uid="{815AC8C0-E9A6-4DE0-94A6-47173171DF81}"/>
    <cellStyle name="Moneda [0] 6" xfId="273" xr:uid="{00000000-0005-0000-0000-000010010000}"/>
    <cellStyle name="Moneda [0] 6 2" xfId="274" xr:uid="{00000000-0005-0000-0000-000011010000}"/>
    <cellStyle name="Moneda [0] 6 2 2" xfId="3156" xr:uid="{1E7A1C8F-0BC8-4478-B7FB-9F1EB8EA3049}"/>
    <cellStyle name="Moneda [0] 6 3" xfId="3155" xr:uid="{86E22188-6B53-4FA3-BB5A-250D8107638A}"/>
    <cellStyle name="Moneda [0] 7" xfId="275" xr:uid="{00000000-0005-0000-0000-000012010000}"/>
    <cellStyle name="Moneda [0] 7 2" xfId="276" xr:uid="{00000000-0005-0000-0000-000013010000}"/>
    <cellStyle name="Moneda [0] 7 2 2" xfId="3158" xr:uid="{71AA9E37-6619-42E0-93FF-6A48CA337D90}"/>
    <cellStyle name="Moneda [0] 7 3" xfId="3157" xr:uid="{AC172BEF-7F8D-429B-A06A-5EB073BEA3F0}"/>
    <cellStyle name="Moneda [0] 8" xfId="277" xr:uid="{00000000-0005-0000-0000-000014010000}"/>
    <cellStyle name="Moneda [0] 8 2" xfId="278" xr:uid="{00000000-0005-0000-0000-000015010000}"/>
    <cellStyle name="Moneda [0] 8 2 2" xfId="3160" xr:uid="{23AAA786-618E-446E-B9A3-F633B5128370}"/>
    <cellStyle name="Moneda [0] 8 3" xfId="3159" xr:uid="{E8FFA487-4652-461A-B61C-E4B07B2B5015}"/>
    <cellStyle name="Moneda [0] 9" xfId="279" xr:uid="{00000000-0005-0000-0000-000016010000}"/>
    <cellStyle name="Moneda [0] 9 2" xfId="280" xr:uid="{00000000-0005-0000-0000-000017010000}"/>
    <cellStyle name="Moneda [0] 9 2 2" xfId="3162" xr:uid="{495A6BCC-2CF7-48AB-85A9-C9C1C1543464}"/>
    <cellStyle name="Moneda [0] 9 3" xfId="3161" xr:uid="{020F7B0D-5622-40DF-ABEF-48076D8F279F}"/>
    <cellStyle name="Moneda 10" xfId="281" xr:uid="{00000000-0005-0000-0000-000018010000}"/>
    <cellStyle name="Moneda 10 10" xfId="282" xr:uid="{00000000-0005-0000-0000-000019010000}"/>
    <cellStyle name="Moneda 10 10 2" xfId="3164" xr:uid="{B03A67FF-1FA4-4575-BEF8-ECE753ECC16F}"/>
    <cellStyle name="Moneda 10 11" xfId="283" xr:uid="{00000000-0005-0000-0000-00001A010000}"/>
    <cellStyle name="Moneda 10 11 2" xfId="3165" xr:uid="{C5EFFAF5-AD76-496E-B364-8239FD8D5FDA}"/>
    <cellStyle name="Moneda 10 12" xfId="3163" xr:uid="{BAA8F3BD-26BD-4818-B677-E3925446F82E}"/>
    <cellStyle name="Moneda 10 13" xfId="6776" xr:uid="{FBE0B1D9-10BB-4E3C-8EE4-546C780125B9}"/>
    <cellStyle name="Moneda 10 2" xfId="284" xr:uid="{00000000-0005-0000-0000-00001B010000}"/>
    <cellStyle name="Moneda 10 2 10" xfId="6777" xr:uid="{B47082C3-232D-4BC2-A4E9-40BEB4233AAC}"/>
    <cellStyle name="Moneda 10 2 2" xfId="285" xr:uid="{00000000-0005-0000-0000-00001C010000}"/>
    <cellStyle name="Moneda 10 2 2 2" xfId="286" xr:uid="{00000000-0005-0000-0000-00001D010000}"/>
    <cellStyle name="Moneda 10 2 2 2 2" xfId="287" xr:uid="{00000000-0005-0000-0000-00001E010000}"/>
    <cellStyle name="Moneda 10 2 2 2 2 2" xfId="288" xr:uid="{00000000-0005-0000-0000-00001F010000}"/>
    <cellStyle name="Moneda 10 2 2 2 2 2 2" xfId="3170" xr:uid="{5D46D474-0E79-47ED-8DDB-BEE9B677AA81}"/>
    <cellStyle name="Moneda 10 2 2 2 2 3" xfId="3169" xr:uid="{1099ECD1-28A0-41FC-990D-627BBB7C27DE}"/>
    <cellStyle name="Moneda 10 2 2 2 3" xfId="289" xr:uid="{00000000-0005-0000-0000-000020010000}"/>
    <cellStyle name="Moneda 10 2 2 2 3 2" xfId="290" xr:uid="{00000000-0005-0000-0000-000021010000}"/>
    <cellStyle name="Moneda 10 2 2 2 3 2 2" xfId="3172" xr:uid="{94835B20-6D25-49C0-8D26-136FDADBBC4E}"/>
    <cellStyle name="Moneda 10 2 2 2 3 3" xfId="3171" xr:uid="{F923B4C1-E944-44F8-A025-9719EA057DC4}"/>
    <cellStyle name="Moneda 10 2 2 2 4" xfId="291" xr:uid="{00000000-0005-0000-0000-000022010000}"/>
    <cellStyle name="Moneda 10 2 2 2 4 2" xfId="292" xr:uid="{00000000-0005-0000-0000-000023010000}"/>
    <cellStyle name="Moneda 10 2 2 2 4 2 2" xfId="3174" xr:uid="{E5A81C8A-1FDF-4B0E-A4B0-39156AC9DCF6}"/>
    <cellStyle name="Moneda 10 2 2 2 4 3" xfId="3173" xr:uid="{BF78281B-D462-4FAA-8536-09BE52DD41FD}"/>
    <cellStyle name="Moneda 10 2 2 2 5" xfId="293" xr:uid="{00000000-0005-0000-0000-000024010000}"/>
    <cellStyle name="Moneda 10 2 2 2 5 2" xfId="3175" xr:uid="{1363E08D-9A31-4074-8E39-F825438AC84D}"/>
    <cellStyle name="Moneda 10 2 2 2 6" xfId="3168" xr:uid="{9C30357A-5DE0-46BD-B1BD-15CB3DD3BFC4}"/>
    <cellStyle name="Moneda 10 2 2 3" xfId="294" xr:uid="{00000000-0005-0000-0000-000025010000}"/>
    <cellStyle name="Moneda 10 2 2 3 2" xfId="295" xr:uid="{00000000-0005-0000-0000-000026010000}"/>
    <cellStyle name="Moneda 10 2 2 3 2 2" xfId="3177" xr:uid="{CED984D8-F023-49E2-8554-CAE17875EC13}"/>
    <cellStyle name="Moneda 10 2 2 3 3" xfId="3176" xr:uid="{ADDFF59E-A947-4AE7-B22E-548DE4A74099}"/>
    <cellStyle name="Moneda 10 2 2 4" xfId="296" xr:uid="{00000000-0005-0000-0000-000027010000}"/>
    <cellStyle name="Moneda 10 2 2 4 2" xfId="297" xr:uid="{00000000-0005-0000-0000-000028010000}"/>
    <cellStyle name="Moneda 10 2 2 4 2 2" xfId="3179" xr:uid="{8BD22971-4949-4054-A46D-9D19D036BE75}"/>
    <cellStyle name="Moneda 10 2 2 4 3" xfId="3178" xr:uid="{E1599AD8-A498-482B-AC6E-9C67C94DFC65}"/>
    <cellStyle name="Moneda 10 2 2 5" xfId="298" xr:uid="{00000000-0005-0000-0000-000029010000}"/>
    <cellStyle name="Moneda 10 2 2 5 2" xfId="299" xr:uid="{00000000-0005-0000-0000-00002A010000}"/>
    <cellStyle name="Moneda 10 2 2 5 2 2" xfId="3181" xr:uid="{7EAA392E-E93E-4B8A-8B35-DED965AFA165}"/>
    <cellStyle name="Moneda 10 2 2 5 3" xfId="3180" xr:uid="{66407168-CDD1-4158-A474-65D74FDC1574}"/>
    <cellStyle name="Moneda 10 2 2 6" xfId="300" xr:uid="{00000000-0005-0000-0000-00002B010000}"/>
    <cellStyle name="Moneda 10 2 2 6 2" xfId="3182" xr:uid="{CC509B8E-FBCC-4644-9B02-5A6B5A017B17}"/>
    <cellStyle name="Moneda 10 2 2 7" xfId="3167" xr:uid="{53610517-ED76-48DD-9F48-13950FDBB3BD}"/>
    <cellStyle name="Moneda 10 2 3" xfId="301" xr:uid="{00000000-0005-0000-0000-00002C010000}"/>
    <cellStyle name="Moneda 10 2 3 2" xfId="302" xr:uid="{00000000-0005-0000-0000-00002D010000}"/>
    <cellStyle name="Moneda 10 2 3 2 2" xfId="303" xr:uid="{00000000-0005-0000-0000-00002E010000}"/>
    <cellStyle name="Moneda 10 2 3 2 2 2" xfId="3185" xr:uid="{ADE2C7C9-2C73-4E8E-95D8-9B614992A6B6}"/>
    <cellStyle name="Moneda 10 2 3 2 3" xfId="3184" xr:uid="{CFE7DE0F-E146-45C7-B48B-118324E8FABC}"/>
    <cellStyle name="Moneda 10 2 3 3" xfId="304" xr:uid="{00000000-0005-0000-0000-00002F010000}"/>
    <cellStyle name="Moneda 10 2 3 3 2" xfId="305" xr:uid="{00000000-0005-0000-0000-000030010000}"/>
    <cellStyle name="Moneda 10 2 3 3 2 2" xfId="3187" xr:uid="{B3566EBD-2522-45BE-B35D-B2AF55D69D3F}"/>
    <cellStyle name="Moneda 10 2 3 3 3" xfId="3186" xr:uid="{8D0B4DA7-CCC6-4526-94B9-055DB5F28E0E}"/>
    <cellStyle name="Moneda 10 2 3 4" xfId="306" xr:uid="{00000000-0005-0000-0000-000031010000}"/>
    <cellStyle name="Moneda 10 2 3 4 2" xfId="307" xr:uid="{00000000-0005-0000-0000-000032010000}"/>
    <cellStyle name="Moneda 10 2 3 4 2 2" xfId="3189" xr:uid="{D02EEB9C-8E39-4F2F-9569-FD3A22E74E02}"/>
    <cellStyle name="Moneda 10 2 3 4 3" xfId="3188" xr:uid="{53A73EE8-EE9E-486B-9F12-DF609703FCDB}"/>
    <cellStyle name="Moneda 10 2 3 5" xfId="308" xr:uid="{00000000-0005-0000-0000-000033010000}"/>
    <cellStyle name="Moneda 10 2 3 5 2" xfId="3190" xr:uid="{2C7E6AF2-2656-4BBC-AFD9-BD5638AFDE4F}"/>
    <cellStyle name="Moneda 10 2 3 6" xfId="3183" xr:uid="{4C3A6E38-3140-45F4-9B25-43EC882CA60D}"/>
    <cellStyle name="Moneda 10 2 4" xfId="309" xr:uid="{00000000-0005-0000-0000-000034010000}"/>
    <cellStyle name="Moneda 10 2 4 2" xfId="310" xr:uid="{00000000-0005-0000-0000-000035010000}"/>
    <cellStyle name="Moneda 10 2 4 2 2" xfId="3192" xr:uid="{26D12457-4EB9-4C12-9DC8-3338877AF504}"/>
    <cellStyle name="Moneda 10 2 4 3" xfId="3191" xr:uid="{2207BE75-88D3-418C-A688-79D248BC12FB}"/>
    <cellStyle name="Moneda 10 2 5" xfId="311" xr:uid="{00000000-0005-0000-0000-000036010000}"/>
    <cellStyle name="Moneda 10 2 5 2" xfId="312" xr:uid="{00000000-0005-0000-0000-000037010000}"/>
    <cellStyle name="Moneda 10 2 5 2 2" xfId="3194" xr:uid="{2B440E7A-68BF-4917-AC77-60160DF3D5B3}"/>
    <cellStyle name="Moneda 10 2 5 3" xfId="3193" xr:uid="{B95967EC-582E-42F8-84E8-B06F51065429}"/>
    <cellStyle name="Moneda 10 2 6" xfId="313" xr:uid="{00000000-0005-0000-0000-000038010000}"/>
    <cellStyle name="Moneda 10 2 6 2" xfId="314" xr:uid="{00000000-0005-0000-0000-000039010000}"/>
    <cellStyle name="Moneda 10 2 6 2 2" xfId="3196" xr:uid="{8B404F2C-1B35-4453-886C-E9AA20AC17B4}"/>
    <cellStyle name="Moneda 10 2 6 3" xfId="3195" xr:uid="{242B30F1-604B-43AF-A1FB-DA432574DDF5}"/>
    <cellStyle name="Moneda 10 2 7" xfId="315" xr:uid="{00000000-0005-0000-0000-00003A010000}"/>
    <cellStyle name="Moneda 10 2 7 2" xfId="3197" xr:uid="{0C1A61C8-761B-4980-9DC7-566A315178B4}"/>
    <cellStyle name="Moneda 10 2 8" xfId="316" xr:uid="{00000000-0005-0000-0000-00003B010000}"/>
    <cellStyle name="Moneda 10 2 8 2" xfId="3198" xr:uid="{3B718B90-DF94-4A49-AB5C-341DA699F04D}"/>
    <cellStyle name="Moneda 10 2 9" xfId="3166" xr:uid="{1689EA84-EF34-48FB-BFBE-3F85D2BF8A2F}"/>
    <cellStyle name="Moneda 10 3" xfId="317" xr:uid="{00000000-0005-0000-0000-00003C010000}"/>
    <cellStyle name="Moneda 10 3 2" xfId="318" xr:uid="{00000000-0005-0000-0000-00003D010000}"/>
    <cellStyle name="Moneda 10 3 2 2" xfId="319" xr:uid="{00000000-0005-0000-0000-00003E010000}"/>
    <cellStyle name="Moneda 10 3 2 2 2" xfId="320" xr:uid="{00000000-0005-0000-0000-00003F010000}"/>
    <cellStyle name="Moneda 10 3 2 2 2 2" xfId="321" xr:uid="{00000000-0005-0000-0000-000040010000}"/>
    <cellStyle name="Moneda 10 3 2 2 2 2 2" xfId="3203" xr:uid="{F42CAABF-9CCE-4415-A0DE-535E29D271DB}"/>
    <cellStyle name="Moneda 10 3 2 2 2 3" xfId="3202" xr:uid="{D5FA1D5A-2B48-41B8-B6B5-7CD8D957DB75}"/>
    <cellStyle name="Moneda 10 3 2 2 3" xfId="322" xr:uid="{00000000-0005-0000-0000-000041010000}"/>
    <cellStyle name="Moneda 10 3 2 2 3 2" xfId="323" xr:uid="{00000000-0005-0000-0000-000042010000}"/>
    <cellStyle name="Moneda 10 3 2 2 3 2 2" xfId="3205" xr:uid="{14B5F59D-5F12-429F-B8BB-23177A86B809}"/>
    <cellStyle name="Moneda 10 3 2 2 3 3" xfId="3204" xr:uid="{FE2FB90E-E9ED-4479-B226-D556223EC892}"/>
    <cellStyle name="Moneda 10 3 2 2 4" xfId="324" xr:uid="{00000000-0005-0000-0000-000043010000}"/>
    <cellStyle name="Moneda 10 3 2 2 4 2" xfId="325" xr:uid="{00000000-0005-0000-0000-000044010000}"/>
    <cellStyle name="Moneda 10 3 2 2 4 2 2" xfId="3207" xr:uid="{2B3328EF-AB7C-4FBE-8FCA-035B51216FF8}"/>
    <cellStyle name="Moneda 10 3 2 2 4 3" xfId="3206" xr:uid="{45EB087D-F496-4E29-9290-EB14235EEE67}"/>
    <cellStyle name="Moneda 10 3 2 2 5" xfId="326" xr:uid="{00000000-0005-0000-0000-000045010000}"/>
    <cellStyle name="Moneda 10 3 2 2 5 2" xfId="3208" xr:uid="{25A229CD-DD07-46CD-AD2B-F0D200881AC0}"/>
    <cellStyle name="Moneda 10 3 2 2 6" xfId="3201" xr:uid="{22E9EC68-4882-4941-8FE5-7E7050591E3C}"/>
    <cellStyle name="Moneda 10 3 2 3" xfId="327" xr:uid="{00000000-0005-0000-0000-000046010000}"/>
    <cellStyle name="Moneda 10 3 2 3 2" xfId="328" xr:uid="{00000000-0005-0000-0000-000047010000}"/>
    <cellStyle name="Moneda 10 3 2 3 2 2" xfId="3210" xr:uid="{C91C526E-7448-47C4-BCDA-915A3C5DBE97}"/>
    <cellStyle name="Moneda 10 3 2 3 3" xfId="3209" xr:uid="{9526F933-D0C6-4DA9-9360-985F6A18ED93}"/>
    <cellStyle name="Moneda 10 3 2 4" xfId="329" xr:uid="{00000000-0005-0000-0000-000048010000}"/>
    <cellStyle name="Moneda 10 3 2 4 2" xfId="330" xr:uid="{00000000-0005-0000-0000-000049010000}"/>
    <cellStyle name="Moneda 10 3 2 4 2 2" xfId="3212" xr:uid="{88D65688-0B65-4329-A0D4-667A1B536D2E}"/>
    <cellStyle name="Moneda 10 3 2 4 3" xfId="3211" xr:uid="{AF5DD449-A1B6-4684-BBE0-2977DCD5CDA9}"/>
    <cellStyle name="Moneda 10 3 2 5" xfId="331" xr:uid="{00000000-0005-0000-0000-00004A010000}"/>
    <cellStyle name="Moneda 10 3 2 5 2" xfId="332" xr:uid="{00000000-0005-0000-0000-00004B010000}"/>
    <cellStyle name="Moneda 10 3 2 5 2 2" xfId="3214" xr:uid="{22B941B3-27C0-4A2D-B909-4C23B74CF9F0}"/>
    <cellStyle name="Moneda 10 3 2 5 3" xfId="3213" xr:uid="{0E3E6BA9-09E5-4125-B521-D84EDF8360D3}"/>
    <cellStyle name="Moneda 10 3 2 6" xfId="333" xr:uid="{00000000-0005-0000-0000-00004C010000}"/>
    <cellStyle name="Moneda 10 3 2 6 2" xfId="3215" xr:uid="{DFE743D3-8991-4860-BB1C-2B8EEE2E8F2A}"/>
    <cellStyle name="Moneda 10 3 2 7" xfId="3200" xr:uid="{EA8FCCEB-4A88-4990-9F9C-F9C396DFC2A8}"/>
    <cellStyle name="Moneda 10 3 3" xfId="334" xr:uid="{00000000-0005-0000-0000-00004D010000}"/>
    <cellStyle name="Moneda 10 3 3 2" xfId="335" xr:uid="{00000000-0005-0000-0000-00004E010000}"/>
    <cellStyle name="Moneda 10 3 3 2 2" xfId="336" xr:uid="{00000000-0005-0000-0000-00004F010000}"/>
    <cellStyle name="Moneda 10 3 3 2 2 2" xfId="3218" xr:uid="{AAD935FB-9A6B-4D05-8C24-B326AFD10667}"/>
    <cellStyle name="Moneda 10 3 3 2 3" xfId="3217" xr:uid="{7C7442AD-B54B-4245-9C19-3D46831E22FC}"/>
    <cellStyle name="Moneda 10 3 3 3" xfId="337" xr:uid="{00000000-0005-0000-0000-000050010000}"/>
    <cellStyle name="Moneda 10 3 3 3 2" xfId="338" xr:uid="{00000000-0005-0000-0000-000051010000}"/>
    <cellStyle name="Moneda 10 3 3 3 2 2" xfId="3220" xr:uid="{84AB95F6-8DCB-4AA3-A571-5857C96B5038}"/>
    <cellStyle name="Moneda 10 3 3 3 3" xfId="3219" xr:uid="{AC10ECF2-70CE-4915-9941-0A459C1F507F}"/>
    <cellStyle name="Moneda 10 3 3 4" xfId="339" xr:uid="{00000000-0005-0000-0000-000052010000}"/>
    <cellStyle name="Moneda 10 3 3 4 2" xfId="340" xr:uid="{00000000-0005-0000-0000-000053010000}"/>
    <cellStyle name="Moneda 10 3 3 4 2 2" xfId="3222" xr:uid="{31AD6658-5C8D-45EC-85A9-84F9B2545495}"/>
    <cellStyle name="Moneda 10 3 3 4 3" xfId="3221" xr:uid="{887FF37D-D55E-417A-BDC3-1EC1E2F58B93}"/>
    <cellStyle name="Moneda 10 3 3 5" xfId="341" xr:uid="{00000000-0005-0000-0000-000054010000}"/>
    <cellStyle name="Moneda 10 3 3 5 2" xfId="3223" xr:uid="{686C6662-1D30-4BBF-964D-158A5FFD9E7D}"/>
    <cellStyle name="Moneda 10 3 3 6" xfId="3216" xr:uid="{8206BAEB-A6E9-42C1-97AA-BBD03F0DB835}"/>
    <cellStyle name="Moneda 10 3 4" xfId="342" xr:uid="{00000000-0005-0000-0000-000055010000}"/>
    <cellStyle name="Moneda 10 3 4 2" xfId="343" xr:uid="{00000000-0005-0000-0000-000056010000}"/>
    <cellStyle name="Moneda 10 3 4 2 2" xfId="3225" xr:uid="{83C40065-1EC9-472D-87A3-2F3F45A51B66}"/>
    <cellStyle name="Moneda 10 3 4 3" xfId="3224" xr:uid="{E317BD82-53F6-48A7-AD67-A900B5650298}"/>
    <cellStyle name="Moneda 10 3 5" xfId="344" xr:uid="{00000000-0005-0000-0000-000057010000}"/>
    <cellStyle name="Moneda 10 3 5 2" xfId="345" xr:uid="{00000000-0005-0000-0000-000058010000}"/>
    <cellStyle name="Moneda 10 3 5 2 2" xfId="3227" xr:uid="{B2C3CA54-7BAA-4531-9F66-454212774650}"/>
    <cellStyle name="Moneda 10 3 5 3" xfId="3226" xr:uid="{4F305048-1240-4E47-AE10-E5E340EC3D5B}"/>
    <cellStyle name="Moneda 10 3 6" xfId="346" xr:uid="{00000000-0005-0000-0000-000059010000}"/>
    <cellStyle name="Moneda 10 3 6 2" xfId="347" xr:uid="{00000000-0005-0000-0000-00005A010000}"/>
    <cellStyle name="Moneda 10 3 6 2 2" xfId="3229" xr:uid="{3CD3FB33-3316-4707-8DFF-F3BDA69E767D}"/>
    <cellStyle name="Moneda 10 3 6 3" xfId="3228" xr:uid="{A857073B-8E6E-4D50-804A-B10D2298B16B}"/>
    <cellStyle name="Moneda 10 3 7" xfId="348" xr:uid="{00000000-0005-0000-0000-00005B010000}"/>
    <cellStyle name="Moneda 10 3 7 2" xfId="3230" xr:uid="{0A822814-276B-4F93-802E-0B36D4FC80E9}"/>
    <cellStyle name="Moneda 10 3 8" xfId="3199" xr:uid="{4A9DB234-F838-4295-BB7F-7F57A8FF5B00}"/>
    <cellStyle name="Moneda 10 4" xfId="349" xr:uid="{00000000-0005-0000-0000-00005C010000}"/>
    <cellStyle name="Moneda 10 4 2" xfId="350" xr:uid="{00000000-0005-0000-0000-00005D010000}"/>
    <cellStyle name="Moneda 10 4 2 2" xfId="351" xr:uid="{00000000-0005-0000-0000-00005E010000}"/>
    <cellStyle name="Moneda 10 4 2 2 2" xfId="352" xr:uid="{00000000-0005-0000-0000-00005F010000}"/>
    <cellStyle name="Moneda 10 4 2 2 2 2" xfId="353" xr:uid="{00000000-0005-0000-0000-000060010000}"/>
    <cellStyle name="Moneda 10 4 2 2 2 2 2" xfId="3235" xr:uid="{50514D46-DD1B-4DA2-9B10-0A42533CFB22}"/>
    <cellStyle name="Moneda 10 4 2 2 2 3" xfId="3234" xr:uid="{67EDD3C3-2D54-4C7C-9255-395F919D2A59}"/>
    <cellStyle name="Moneda 10 4 2 2 3" xfId="354" xr:uid="{00000000-0005-0000-0000-000061010000}"/>
    <cellStyle name="Moneda 10 4 2 2 3 2" xfId="355" xr:uid="{00000000-0005-0000-0000-000062010000}"/>
    <cellStyle name="Moneda 10 4 2 2 3 2 2" xfId="3237" xr:uid="{F55D3340-A23F-4779-84B5-758BFFAAF4D8}"/>
    <cellStyle name="Moneda 10 4 2 2 3 3" xfId="3236" xr:uid="{FC095AA4-B92F-4858-99AC-391D588BC4FF}"/>
    <cellStyle name="Moneda 10 4 2 2 4" xfId="356" xr:uid="{00000000-0005-0000-0000-000063010000}"/>
    <cellStyle name="Moneda 10 4 2 2 4 2" xfId="357" xr:uid="{00000000-0005-0000-0000-000064010000}"/>
    <cellStyle name="Moneda 10 4 2 2 4 2 2" xfId="3239" xr:uid="{00296D56-FD99-4CE3-A24C-E2332F35ECF6}"/>
    <cellStyle name="Moneda 10 4 2 2 4 3" xfId="3238" xr:uid="{E31D0D39-C15E-4087-99E3-05AAC4979170}"/>
    <cellStyle name="Moneda 10 4 2 2 5" xfId="358" xr:uid="{00000000-0005-0000-0000-000065010000}"/>
    <cellStyle name="Moneda 10 4 2 2 5 2" xfId="3240" xr:uid="{B7ACA5FD-55DB-4E2D-9492-0CC75859FB50}"/>
    <cellStyle name="Moneda 10 4 2 2 6" xfId="3233" xr:uid="{52D47BAC-B229-4550-B96A-E382AF18B841}"/>
    <cellStyle name="Moneda 10 4 2 3" xfId="359" xr:uid="{00000000-0005-0000-0000-000066010000}"/>
    <cellStyle name="Moneda 10 4 2 3 2" xfId="360" xr:uid="{00000000-0005-0000-0000-000067010000}"/>
    <cellStyle name="Moneda 10 4 2 3 2 2" xfId="3242" xr:uid="{458579DB-3232-4E10-90A2-B0F64255DE72}"/>
    <cellStyle name="Moneda 10 4 2 3 3" xfId="3241" xr:uid="{1143475A-0FDA-45DD-8E88-887BA8AD1AD1}"/>
    <cellStyle name="Moneda 10 4 2 4" xfId="361" xr:uid="{00000000-0005-0000-0000-000068010000}"/>
    <cellStyle name="Moneda 10 4 2 4 2" xfId="362" xr:uid="{00000000-0005-0000-0000-000069010000}"/>
    <cellStyle name="Moneda 10 4 2 4 2 2" xfId="3244" xr:uid="{A3409644-3FA3-4D41-A636-C894897FD488}"/>
    <cellStyle name="Moneda 10 4 2 4 3" xfId="3243" xr:uid="{D3126737-4CC9-41CD-A04C-C123F61762A9}"/>
    <cellStyle name="Moneda 10 4 2 5" xfId="363" xr:uid="{00000000-0005-0000-0000-00006A010000}"/>
    <cellStyle name="Moneda 10 4 2 5 2" xfId="364" xr:uid="{00000000-0005-0000-0000-00006B010000}"/>
    <cellStyle name="Moneda 10 4 2 5 2 2" xfId="3246" xr:uid="{92A0FDB6-F14A-4C0B-ADF6-589862BE5436}"/>
    <cellStyle name="Moneda 10 4 2 5 3" xfId="3245" xr:uid="{A6A73120-1833-434E-979C-EB7945B83BF8}"/>
    <cellStyle name="Moneda 10 4 2 6" xfId="365" xr:uid="{00000000-0005-0000-0000-00006C010000}"/>
    <cellStyle name="Moneda 10 4 2 6 2" xfId="3247" xr:uid="{C47FF57B-709F-47C6-BE2E-495ADC9A4CBF}"/>
    <cellStyle name="Moneda 10 4 2 7" xfId="3232" xr:uid="{23D99704-7E66-4E0C-B681-1907765370EA}"/>
    <cellStyle name="Moneda 10 4 3" xfId="366" xr:uid="{00000000-0005-0000-0000-00006D010000}"/>
    <cellStyle name="Moneda 10 4 3 2" xfId="367" xr:uid="{00000000-0005-0000-0000-00006E010000}"/>
    <cellStyle name="Moneda 10 4 3 2 2" xfId="368" xr:uid="{00000000-0005-0000-0000-00006F010000}"/>
    <cellStyle name="Moneda 10 4 3 2 2 2" xfId="3250" xr:uid="{118CFDB3-DD30-4F13-A20D-1A9AF7AA863C}"/>
    <cellStyle name="Moneda 10 4 3 2 3" xfId="3249" xr:uid="{4021B983-5090-46DE-8734-3CF4145A088B}"/>
    <cellStyle name="Moneda 10 4 3 3" xfId="369" xr:uid="{00000000-0005-0000-0000-000070010000}"/>
    <cellStyle name="Moneda 10 4 3 3 2" xfId="370" xr:uid="{00000000-0005-0000-0000-000071010000}"/>
    <cellStyle name="Moneda 10 4 3 3 2 2" xfId="3252" xr:uid="{B0589685-26E1-471B-8CAE-57B90BAF55ED}"/>
    <cellStyle name="Moneda 10 4 3 3 3" xfId="3251" xr:uid="{44BC16FD-CBB4-4655-AC9F-2A36DE411841}"/>
    <cellStyle name="Moneda 10 4 3 4" xfId="371" xr:uid="{00000000-0005-0000-0000-000072010000}"/>
    <cellStyle name="Moneda 10 4 3 4 2" xfId="372" xr:uid="{00000000-0005-0000-0000-000073010000}"/>
    <cellStyle name="Moneda 10 4 3 4 2 2" xfId="3254" xr:uid="{C8209DF8-162C-4715-9E95-E11DE4FF4C85}"/>
    <cellStyle name="Moneda 10 4 3 4 3" xfId="3253" xr:uid="{6E955FC9-6738-4391-B4D1-48B940768AED}"/>
    <cellStyle name="Moneda 10 4 3 5" xfId="373" xr:uid="{00000000-0005-0000-0000-000074010000}"/>
    <cellStyle name="Moneda 10 4 3 5 2" xfId="3255" xr:uid="{57CC089F-D131-43BB-944D-B94A24AEF8F6}"/>
    <cellStyle name="Moneda 10 4 3 6" xfId="3248" xr:uid="{263C0953-2F24-45C3-B7A9-552817779EB9}"/>
    <cellStyle name="Moneda 10 4 4" xfId="374" xr:uid="{00000000-0005-0000-0000-000075010000}"/>
    <cellStyle name="Moneda 10 4 4 2" xfId="375" xr:uid="{00000000-0005-0000-0000-000076010000}"/>
    <cellStyle name="Moneda 10 4 4 2 2" xfId="3257" xr:uid="{14C2FCCB-DEE6-46C1-912D-F3F6951D7ADD}"/>
    <cellStyle name="Moneda 10 4 4 3" xfId="3256" xr:uid="{CACD21DA-8E8B-446B-9DD3-5366DD12BA3A}"/>
    <cellStyle name="Moneda 10 4 5" xfId="376" xr:uid="{00000000-0005-0000-0000-000077010000}"/>
    <cellStyle name="Moneda 10 4 5 2" xfId="377" xr:uid="{00000000-0005-0000-0000-000078010000}"/>
    <cellStyle name="Moneda 10 4 5 2 2" xfId="3259" xr:uid="{7DCD4535-3C0F-4203-BC81-E9520B069719}"/>
    <cellStyle name="Moneda 10 4 5 3" xfId="3258" xr:uid="{758C3A50-6F30-4560-9768-AE5BC1BAE456}"/>
    <cellStyle name="Moneda 10 4 6" xfId="378" xr:uid="{00000000-0005-0000-0000-000079010000}"/>
    <cellStyle name="Moneda 10 4 6 2" xfId="379" xr:uid="{00000000-0005-0000-0000-00007A010000}"/>
    <cellStyle name="Moneda 10 4 6 2 2" xfId="3261" xr:uid="{BB8BC60E-682C-4292-893D-2BDDAA919B35}"/>
    <cellStyle name="Moneda 10 4 6 3" xfId="3260" xr:uid="{60010095-7C1D-4235-BC7D-8D3765A2D08B}"/>
    <cellStyle name="Moneda 10 4 7" xfId="380" xr:uid="{00000000-0005-0000-0000-00007B010000}"/>
    <cellStyle name="Moneda 10 4 7 2" xfId="3262" xr:uid="{EC29E399-E942-4120-A98D-FD6F1423421E}"/>
    <cellStyle name="Moneda 10 4 8" xfId="3231" xr:uid="{0CDC9EF6-A2D3-40DE-9205-6A28381F4992}"/>
    <cellStyle name="Moneda 10 5" xfId="381" xr:uid="{00000000-0005-0000-0000-00007C010000}"/>
    <cellStyle name="Moneda 10 5 2" xfId="382" xr:uid="{00000000-0005-0000-0000-00007D010000}"/>
    <cellStyle name="Moneda 10 5 2 2" xfId="383" xr:uid="{00000000-0005-0000-0000-00007E010000}"/>
    <cellStyle name="Moneda 10 5 2 2 2" xfId="384" xr:uid="{00000000-0005-0000-0000-00007F010000}"/>
    <cellStyle name="Moneda 10 5 2 2 2 2" xfId="3266" xr:uid="{54E22322-8047-4684-BCDF-B317D0E62FCB}"/>
    <cellStyle name="Moneda 10 5 2 2 3" xfId="3265" xr:uid="{998E257A-C71C-4B4B-93E8-FA6714F1398B}"/>
    <cellStyle name="Moneda 10 5 2 3" xfId="385" xr:uid="{00000000-0005-0000-0000-000080010000}"/>
    <cellStyle name="Moneda 10 5 2 3 2" xfId="386" xr:uid="{00000000-0005-0000-0000-000081010000}"/>
    <cellStyle name="Moneda 10 5 2 3 2 2" xfId="3268" xr:uid="{DA8D3AF8-2D46-408F-A1A6-544124549575}"/>
    <cellStyle name="Moneda 10 5 2 3 3" xfId="3267" xr:uid="{27DEEFE4-D5F2-4918-A127-AF6300AEBA24}"/>
    <cellStyle name="Moneda 10 5 2 4" xfId="387" xr:uid="{00000000-0005-0000-0000-000082010000}"/>
    <cellStyle name="Moneda 10 5 2 4 2" xfId="388" xr:uid="{00000000-0005-0000-0000-000083010000}"/>
    <cellStyle name="Moneda 10 5 2 4 2 2" xfId="3270" xr:uid="{DD0ADC76-E519-4044-A691-2A2CB3F40027}"/>
    <cellStyle name="Moneda 10 5 2 4 3" xfId="3269" xr:uid="{FDA1516B-A3C9-4053-981C-CE77DC1504D6}"/>
    <cellStyle name="Moneda 10 5 2 5" xfId="389" xr:uid="{00000000-0005-0000-0000-000084010000}"/>
    <cellStyle name="Moneda 10 5 2 5 2" xfId="3271" xr:uid="{A5E28166-47BE-4B0B-AEA1-9CA9B25B5B54}"/>
    <cellStyle name="Moneda 10 5 2 6" xfId="3264" xr:uid="{7AE8FEAB-BE66-4033-829A-476510FD81FA}"/>
    <cellStyle name="Moneda 10 5 3" xfId="390" xr:uid="{00000000-0005-0000-0000-000085010000}"/>
    <cellStyle name="Moneda 10 5 3 2" xfId="391" xr:uid="{00000000-0005-0000-0000-000086010000}"/>
    <cellStyle name="Moneda 10 5 3 2 2" xfId="3273" xr:uid="{63EBF756-17F5-40FD-BC9A-991BB4BA7672}"/>
    <cellStyle name="Moneda 10 5 3 3" xfId="3272" xr:uid="{7A79F94B-90D9-41E3-B558-CE79D6A7A08B}"/>
    <cellStyle name="Moneda 10 5 4" xfId="392" xr:uid="{00000000-0005-0000-0000-000087010000}"/>
    <cellStyle name="Moneda 10 5 4 2" xfId="393" xr:uid="{00000000-0005-0000-0000-000088010000}"/>
    <cellStyle name="Moneda 10 5 4 2 2" xfId="3275" xr:uid="{0957A3C8-F78D-48CE-9826-80563573902E}"/>
    <cellStyle name="Moneda 10 5 4 3" xfId="3274" xr:uid="{66749684-1CDC-45B7-A4FD-ACE967FB934A}"/>
    <cellStyle name="Moneda 10 5 5" xfId="394" xr:uid="{00000000-0005-0000-0000-000089010000}"/>
    <cellStyle name="Moneda 10 5 5 2" xfId="395" xr:uid="{00000000-0005-0000-0000-00008A010000}"/>
    <cellStyle name="Moneda 10 5 5 2 2" xfId="3277" xr:uid="{24ACCCA9-DE03-408D-9091-23AA7EACC50E}"/>
    <cellStyle name="Moneda 10 5 5 3" xfId="3276" xr:uid="{E6B704DD-8611-47BD-8FD1-561016083B8B}"/>
    <cellStyle name="Moneda 10 5 6" xfId="396" xr:uid="{00000000-0005-0000-0000-00008B010000}"/>
    <cellStyle name="Moneda 10 5 6 2" xfId="3278" xr:uid="{A2ED9A66-EA17-4D27-B868-7B81BD262B42}"/>
    <cellStyle name="Moneda 10 5 7" xfId="3263" xr:uid="{79F60B95-67B6-4BEC-AAB7-6197A659639A}"/>
    <cellStyle name="Moneda 10 6" xfId="397" xr:uid="{00000000-0005-0000-0000-00008C010000}"/>
    <cellStyle name="Moneda 10 6 2" xfId="398" xr:uid="{00000000-0005-0000-0000-00008D010000}"/>
    <cellStyle name="Moneda 10 6 2 2" xfId="399" xr:uid="{00000000-0005-0000-0000-00008E010000}"/>
    <cellStyle name="Moneda 10 6 2 2 2" xfId="3281" xr:uid="{B844D2C2-0671-4B08-917A-D20F824EACD4}"/>
    <cellStyle name="Moneda 10 6 2 3" xfId="3280" xr:uid="{A6AA25A9-3E85-4603-BB12-1A3D25D4E934}"/>
    <cellStyle name="Moneda 10 6 3" xfId="400" xr:uid="{00000000-0005-0000-0000-00008F010000}"/>
    <cellStyle name="Moneda 10 6 3 2" xfId="401" xr:uid="{00000000-0005-0000-0000-000090010000}"/>
    <cellStyle name="Moneda 10 6 3 2 2" xfId="3283" xr:uid="{2C7B54F3-0A9F-4F49-B222-873B21BB039B}"/>
    <cellStyle name="Moneda 10 6 3 3" xfId="3282" xr:uid="{AFC43197-13AE-446B-A363-07637A292D2C}"/>
    <cellStyle name="Moneda 10 6 4" xfId="402" xr:uid="{00000000-0005-0000-0000-000091010000}"/>
    <cellStyle name="Moneda 10 6 4 2" xfId="403" xr:uid="{00000000-0005-0000-0000-000092010000}"/>
    <cellStyle name="Moneda 10 6 4 2 2" xfId="3285" xr:uid="{E7901B03-6B9C-4E18-B249-F20011D3A953}"/>
    <cellStyle name="Moneda 10 6 4 3" xfId="3284" xr:uid="{8F450BD2-C2BB-4171-8394-4CB05DD88F34}"/>
    <cellStyle name="Moneda 10 6 5" xfId="404" xr:uid="{00000000-0005-0000-0000-000093010000}"/>
    <cellStyle name="Moneda 10 6 5 2" xfId="3286" xr:uid="{7AB4252F-D92D-4D1B-851B-4127405CF557}"/>
    <cellStyle name="Moneda 10 6 6" xfId="3279" xr:uid="{5D400B98-193D-4068-8C70-B90F4A344029}"/>
    <cellStyle name="Moneda 10 7" xfId="405" xr:uid="{00000000-0005-0000-0000-000094010000}"/>
    <cellStyle name="Moneda 10 7 2" xfId="406" xr:uid="{00000000-0005-0000-0000-000095010000}"/>
    <cellStyle name="Moneda 10 7 2 2" xfId="3288" xr:uid="{94F0062D-6F3C-4DEE-9F5D-AE03639A6CEA}"/>
    <cellStyle name="Moneda 10 7 3" xfId="3287" xr:uid="{CEA8B912-FE49-409A-B4A5-BD43030E5594}"/>
    <cellStyle name="Moneda 10 8" xfId="407" xr:uid="{00000000-0005-0000-0000-000096010000}"/>
    <cellStyle name="Moneda 10 8 2" xfId="408" xr:uid="{00000000-0005-0000-0000-000097010000}"/>
    <cellStyle name="Moneda 10 8 2 2" xfId="3290" xr:uid="{1C007138-E7BD-4646-AEAE-30E40BBFA969}"/>
    <cellStyle name="Moneda 10 8 3" xfId="3289" xr:uid="{1FDE022B-2228-422E-8F3E-32DE31FB0BBA}"/>
    <cellStyle name="Moneda 10 9" xfId="409" xr:uid="{00000000-0005-0000-0000-000098010000}"/>
    <cellStyle name="Moneda 10 9 2" xfId="410" xr:uid="{00000000-0005-0000-0000-000099010000}"/>
    <cellStyle name="Moneda 10 9 2 2" xfId="3292" xr:uid="{4FF022C4-18CB-4AF9-8505-88FB3E19D2CE}"/>
    <cellStyle name="Moneda 10 9 3" xfId="3291" xr:uid="{264A9BF3-E6EE-4609-91FA-09F4D0F0B499}"/>
    <cellStyle name="Moneda 11" xfId="411" xr:uid="{00000000-0005-0000-0000-00009A010000}"/>
    <cellStyle name="Moneda 11 10" xfId="412" xr:uid="{00000000-0005-0000-0000-00009B010000}"/>
    <cellStyle name="Moneda 11 10 2" xfId="3294" xr:uid="{02D1EA0E-3018-4A6D-85F0-88DF223DBA03}"/>
    <cellStyle name="Moneda 11 11" xfId="413" xr:uid="{00000000-0005-0000-0000-00009C010000}"/>
    <cellStyle name="Moneda 11 11 2" xfId="3295" xr:uid="{13F5169D-16F0-4C54-8745-2099998BBCB3}"/>
    <cellStyle name="Moneda 11 12" xfId="3293" xr:uid="{B32E4121-F853-4D3F-B8EF-60ADA257E1D6}"/>
    <cellStyle name="Moneda 11 13" xfId="6778" xr:uid="{11269E33-E296-4E4C-97D7-957E5ED5D7C3}"/>
    <cellStyle name="Moneda 11 2" xfId="414" xr:uid="{00000000-0005-0000-0000-00009D010000}"/>
    <cellStyle name="Moneda 11 2 10" xfId="6779" xr:uid="{244F99EC-459C-4F84-A5CC-16C8CE0BBB89}"/>
    <cellStyle name="Moneda 11 2 2" xfId="415" xr:uid="{00000000-0005-0000-0000-00009E010000}"/>
    <cellStyle name="Moneda 11 2 2 2" xfId="416" xr:uid="{00000000-0005-0000-0000-00009F010000}"/>
    <cellStyle name="Moneda 11 2 2 2 2" xfId="417" xr:uid="{00000000-0005-0000-0000-0000A0010000}"/>
    <cellStyle name="Moneda 11 2 2 2 2 2" xfId="418" xr:uid="{00000000-0005-0000-0000-0000A1010000}"/>
    <cellStyle name="Moneda 11 2 2 2 2 2 2" xfId="3300" xr:uid="{CADA4FE4-DE0F-432D-8212-A2AF8B7201E0}"/>
    <cellStyle name="Moneda 11 2 2 2 2 3" xfId="3299" xr:uid="{23F799F3-F57D-42A2-BBB2-C83FD4C3037D}"/>
    <cellStyle name="Moneda 11 2 2 2 3" xfId="419" xr:uid="{00000000-0005-0000-0000-0000A2010000}"/>
    <cellStyle name="Moneda 11 2 2 2 3 2" xfId="420" xr:uid="{00000000-0005-0000-0000-0000A3010000}"/>
    <cellStyle name="Moneda 11 2 2 2 3 2 2" xfId="3302" xr:uid="{25350B51-B7C8-43D0-B301-F265DFB361A2}"/>
    <cellStyle name="Moneda 11 2 2 2 3 3" xfId="3301" xr:uid="{073884D1-7A4F-4E1B-9DA1-D71958157B90}"/>
    <cellStyle name="Moneda 11 2 2 2 4" xfId="421" xr:uid="{00000000-0005-0000-0000-0000A4010000}"/>
    <cellStyle name="Moneda 11 2 2 2 4 2" xfId="422" xr:uid="{00000000-0005-0000-0000-0000A5010000}"/>
    <cellStyle name="Moneda 11 2 2 2 4 2 2" xfId="3304" xr:uid="{0D483224-17FD-4D56-9205-6F4F178DCBBF}"/>
    <cellStyle name="Moneda 11 2 2 2 4 3" xfId="3303" xr:uid="{23ADFE86-E831-444E-A580-0E2708E8C0F1}"/>
    <cellStyle name="Moneda 11 2 2 2 5" xfId="423" xr:uid="{00000000-0005-0000-0000-0000A6010000}"/>
    <cellStyle name="Moneda 11 2 2 2 5 2" xfId="3305" xr:uid="{99B87A28-FA83-406A-B3AF-37956A2AA9EF}"/>
    <cellStyle name="Moneda 11 2 2 2 6" xfId="3298" xr:uid="{3A3A1719-D218-4899-ADED-C348C6DF9B4A}"/>
    <cellStyle name="Moneda 11 2 2 3" xfId="424" xr:uid="{00000000-0005-0000-0000-0000A7010000}"/>
    <cellStyle name="Moneda 11 2 2 3 2" xfId="425" xr:uid="{00000000-0005-0000-0000-0000A8010000}"/>
    <cellStyle name="Moneda 11 2 2 3 2 2" xfId="3307" xr:uid="{26E0AD23-9712-4847-A914-4BB7DBE85E41}"/>
    <cellStyle name="Moneda 11 2 2 3 3" xfId="3306" xr:uid="{CA071A0F-5ED5-441F-952F-87FA0F696A06}"/>
    <cellStyle name="Moneda 11 2 2 4" xfId="426" xr:uid="{00000000-0005-0000-0000-0000A9010000}"/>
    <cellStyle name="Moneda 11 2 2 4 2" xfId="427" xr:uid="{00000000-0005-0000-0000-0000AA010000}"/>
    <cellStyle name="Moneda 11 2 2 4 2 2" xfId="3309" xr:uid="{D7BAEE22-A789-4EA6-92DF-513AF6BA0E33}"/>
    <cellStyle name="Moneda 11 2 2 4 3" xfId="3308" xr:uid="{7266BE7B-6865-41BB-9A0E-C8097C84C2A3}"/>
    <cellStyle name="Moneda 11 2 2 5" xfId="428" xr:uid="{00000000-0005-0000-0000-0000AB010000}"/>
    <cellStyle name="Moneda 11 2 2 5 2" xfId="429" xr:uid="{00000000-0005-0000-0000-0000AC010000}"/>
    <cellStyle name="Moneda 11 2 2 5 2 2" xfId="3311" xr:uid="{4FD80209-9B05-4043-AEC0-E8FACB5F86DD}"/>
    <cellStyle name="Moneda 11 2 2 5 3" xfId="3310" xr:uid="{CA4577A2-3B5B-4449-8E24-CBAE0FDE2AB0}"/>
    <cellStyle name="Moneda 11 2 2 6" xfId="430" xr:uid="{00000000-0005-0000-0000-0000AD010000}"/>
    <cellStyle name="Moneda 11 2 2 6 2" xfId="3312" xr:uid="{1B897D6D-948D-41E6-AAC9-32E7D16AC5FA}"/>
    <cellStyle name="Moneda 11 2 2 7" xfId="3297" xr:uid="{5C564CE3-A8C4-4E62-B24E-CC18529CDEFB}"/>
    <cellStyle name="Moneda 11 2 3" xfId="431" xr:uid="{00000000-0005-0000-0000-0000AE010000}"/>
    <cellStyle name="Moneda 11 2 3 2" xfId="432" xr:uid="{00000000-0005-0000-0000-0000AF010000}"/>
    <cellStyle name="Moneda 11 2 3 2 2" xfId="433" xr:uid="{00000000-0005-0000-0000-0000B0010000}"/>
    <cellStyle name="Moneda 11 2 3 2 2 2" xfId="3315" xr:uid="{E61932B2-7E23-47D2-917B-CE6BC2C7C652}"/>
    <cellStyle name="Moneda 11 2 3 2 3" xfId="3314" xr:uid="{8D155FCC-C495-4BCD-B7EB-5BE3F6EF8594}"/>
    <cellStyle name="Moneda 11 2 3 3" xfId="434" xr:uid="{00000000-0005-0000-0000-0000B1010000}"/>
    <cellStyle name="Moneda 11 2 3 3 2" xfId="435" xr:uid="{00000000-0005-0000-0000-0000B2010000}"/>
    <cellStyle name="Moneda 11 2 3 3 2 2" xfId="3317" xr:uid="{06A1DCC4-10D2-46EF-A3BC-50C4D95DFCE0}"/>
    <cellStyle name="Moneda 11 2 3 3 3" xfId="3316" xr:uid="{CD8ACAE3-B388-4E31-BDD8-077246B8B7E1}"/>
    <cellStyle name="Moneda 11 2 3 4" xfId="436" xr:uid="{00000000-0005-0000-0000-0000B3010000}"/>
    <cellStyle name="Moneda 11 2 3 4 2" xfId="437" xr:uid="{00000000-0005-0000-0000-0000B4010000}"/>
    <cellStyle name="Moneda 11 2 3 4 2 2" xfId="3319" xr:uid="{CA539D0E-CFAA-48B3-86E8-D9BDD68C4EA1}"/>
    <cellStyle name="Moneda 11 2 3 4 3" xfId="3318" xr:uid="{8638DF23-E0C8-4560-AD94-3563495F391E}"/>
    <cellStyle name="Moneda 11 2 3 5" xfId="438" xr:uid="{00000000-0005-0000-0000-0000B5010000}"/>
    <cellStyle name="Moneda 11 2 3 5 2" xfId="3320" xr:uid="{F741C861-31FF-4761-AB75-85FADB3086DE}"/>
    <cellStyle name="Moneda 11 2 3 6" xfId="3313" xr:uid="{5F6481DE-0512-4989-A5DF-F61A23278D1E}"/>
    <cellStyle name="Moneda 11 2 4" xfId="439" xr:uid="{00000000-0005-0000-0000-0000B6010000}"/>
    <cellStyle name="Moneda 11 2 4 2" xfId="440" xr:uid="{00000000-0005-0000-0000-0000B7010000}"/>
    <cellStyle name="Moneda 11 2 4 2 2" xfId="3322" xr:uid="{5521C720-772E-4787-8C3F-300CDBD2944B}"/>
    <cellStyle name="Moneda 11 2 4 3" xfId="3321" xr:uid="{1B35A82E-942B-4EC3-B4EB-625FDCC23728}"/>
    <cellStyle name="Moneda 11 2 5" xfId="441" xr:uid="{00000000-0005-0000-0000-0000B8010000}"/>
    <cellStyle name="Moneda 11 2 5 2" xfId="442" xr:uid="{00000000-0005-0000-0000-0000B9010000}"/>
    <cellStyle name="Moneda 11 2 5 2 2" xfId="3324" xr:uid="{26605645-E8D5-465A-869A-C4C2D80401D4}"/>
    <cellStyle name="Moneda 11 2 5 3" xfId="3323" xr:uid="{433DC8D9-23B5-4ABC-B5CB-68BB104659A5}"/>
    <cellStyle name="Moneda 11 2 6" xfId="443" xr:uid="{00000000-0005-0000-0000-0000BA010000}"/>
    <cellStyle name="Moneda 11 2 6 2" xfId="444" xr:uid="{00000000-0005-0000-0000-0000BB010000}"/>
    <cellStyle name="Moneda 11 2 6 2 2" xfId="3326" xr:uid="{1517418D-6687-4C58-88BE-0E43C849FA35}"/>
    <cellStyle name="Moneda 11 2 6 3" xfId="3325" xr:uid="{CC3390E9-48BD-4724-9148-F3EA527B0D06}"/>
    <cellStyle name="Moneda 11 2 7" xfId="445" xr:uid="{00000000-0005-0000-0000-0000BC010000}"/>
    <cellStyle name="Moneda 11 2 7 2" xfId="3327" xr:uid="{4CC8DC95-33F8-468F-8509-FA7A4005FF25}"/>
    <cellStyle name="Moneda 11 2 8" xfId="446" xr:uid="{00000000-0005-0000-0000-0000BD010000}"/>
    <cellStyle name="Moneda 11 2 8 2" xfId="3328" xr:uid="{3C6B93B8-768E-47E1-B35E-FBD74A018834}"/>
    <cellStyle name="Moneda 11 2 9" xfId="3296" xr:uid="{15D85756-0F80-4146-9967-9A4F17D82828}"/>
    <cellStyle name="Moneda 11 3" xfId="447" xr:uid="{00000000-0005-0000-0000-0000BE010000}"/>
    <cellStyle name="Moneda 11 3 2" xfId="448" xr:uid="{00000000-0005-0000-0000-0000BF010000}"/>
    <cellStyle name="Moneda 11 3 2 2" xfId="449" xr:uid="{00000000-0005-0000-0000-0000C0010000}"/>
    <cellStyle name="Moneda 11 3 2 2 2" xfId="450" xr:uid="{00000000-0005-0000-0000-0000C1010000}"/>
    <cellStyle name="Moneda 11 3 2 2 2 2" xfId="451" xr:uid="{00000000-0005-0000-0000-0000C2010000}"/>
    <cellStyle name="Moneda 11 3 2 2 2 2 2" xfId="3333" xr:uid="{84E37DAF-FCAC-49EB-BEBB-F927CA0A6DE7}"/>
    <cellStyle name="Moneda 11 3 2 2 2 3" xfId="3332" xr:uid="{51254A07-E2F8-4649-8B18-E2631AB1E3BC}"/>
    <cellStyle name="Moneda 11 3 2 2 3" xfId="452" xr:uid="{00000000-0005-0000-0000-0000C3010000}"/>
    <cellStyle name="Moneda 11 3 2 2 3 2" xfId="453" xr:uid="{00000000-0005-0000-0000-0000C4010000}"/>
    <cellStyle name="Moneda 11 3 2 2 3 2 2" xfId="3335" xr:uid="{D7FA7010-759F-4567-9A24-411AE190B166}"/>
    <cellStyle name="Moneda 11 3 2 2 3 3" xfId="3334" xr:uid="{1888E163-AD83-4936-BB20-336DC10D8200}"/>
    <cellStyle name="Moneda 11 3 2 2 4" xfId="454" xr:uid="{00000000-0005-0000-0000-0000C5010000}"/>
    <cellStyle name="Moneda 11 3 2 2 4 2" xfId="455" xr:uid="{00000000-0005-0000-0000-0000C6010000}"/>
    <cellStyle name="Moneda 11 3 2 2 4 2 2" xfId="3337" xr:uid="{52340656-12DA-488C-8494-53C91D5534D3}"/>
    <cellStyle name="Moneda 11 3 2 2 4 3" xfId="3336" xr:uid="{C65C536F-669F-44AA-BB78-91F53C80532A}"/>
    <cellStyle name="Moneda 11 3 2 2 5" xfId="456" xr:uid="{00000000-0005-0000-0000-0000C7010000}"/>
    <cellStyle name="Moneda 11 3 2 2 5 2" xfId="3338" xr:uid="{260E631F-DB3A-49AA-A02B-BE2A0407BEA6}"/>
    <cellStyle name="Moneda 11 3 2 2 6" xfId="3331" xr:uid="{06EC213C-36B3-4BFA-903D-C967A777CC5B}"/>
    <cellStyle name="Moneda 11 3 2 3" xfId="457" xr:uid="{00000000-0005-0000-0000-0000C8010000}"/>
    <cellStyle name="Moneda 11 3 2 3 2" xfId="458" xr:uid="{00000000-0005-0000-0000-0000C9010000}"/>
    <cellStyle name="Moneda 11 3 2 3 2 2" xfId="3340" xr:uid="{E1E207ED-3FFC-4401-A44C-8EC2D0B22D89}"/>
    <cellStyle name="Moneda 11 3 2 3 3" xfId="3339" xr:uid="{AA17C885-7198-4F11-91F9-BE4EA15A3127}"/>
    <cellStyle name="Moneda 11 3 2 4" xfId="459" xr:uid="{00000000-0005-0000-0000-0000CA010000}"/>
    <cellStyle name="Moneda 11 3 2 4 2" xfId="460" xr:uid="{00000000-0005-0000-0000-0000CB010000}"/>
    <cellStyle name="Moneda 11 3 2 4 2 2" xfId="3342" xr:uid="{3399F482-CE94-413E-9A13-080EA6F1AEE9}"/>
    <cellStyle name="Moneda 11 3 2 4 3" xfId="3341" xr:uid="{5351AC9A-EA66-46DB-BC86-5F663B1854AE}"/>
    <cellStyle name="Moneda 11 3 2 5" xfId="461" xr:uid="{00000000-0005-0000-0000-0000CC010000}"/>
    <cellStyle name="Moneda 11 3 2 5 2" xfId="462" xr:uid="{00000000-0005-0000-0000-0000CD010000}"/>
    <cellStyle name="Moneda 11 3 2 5 2 2" xfId="3344" xr:uid="{3A074A21-D735-4D64-90C5-32A8187806F1}"/>
    <cellStyle name="Moneda 11 3 2 5 3" xfId="3343" xr:uid="{77EEFCFD-0E19-43D8-8727-BDC55C62828E}"/>
    <cellStyle name="Moneda 11 3 2 6" xfId="463" xr:uid="{00000000-0005-0000-0000-0000CE010000}"/>
    <cellStyle name="Moneda 11 3 2 6 2" xfId="3345" xr:uid="{D292043A-8199-4CE4-8A03-D3169387329C}"/>
    <cellStyle name="Moneda 11 3 2 7" xfId="3330" xr:uid="{C50E951F-3BD3-40A1-91A0-D218BBDBE54F}"/>
    <cellStyle name="Moneda 11 3 3" xfId="464" xr:uid="{00000000-0005-0000-0000-0000CF010000}"/>
    <cellStyle name="Moneda 11 3 3 2" xfId="465" xr:uid="{00000000-0005-0000-0000-0000D0010000}"/>
    <cellStyle name="Moneda 11 3 3 2 2" xfId="466" xr:uid="{00000000-0005-0000-0000-0000D1010000}"/>
    <cellStyle name="Moneda 11 3 3 2 2 2" xfId="3348" xr:uid="{AB3F62DB-9ABB-46FF-A1BB-7CC98A62F70A}"/>
    <cellStyle name="Moneda 11 3 3 2 3" xfId="3347" xr:uid="{D26F1472-842D-497B-A858-85D216BC4074}"/>
    <cellStyle name="Moneda 11 3 3 3" xfId="467" xr:uid="{00000000-0005-0000-0000-0000D2010000}"/>
    <cellStyle name="Moneda 11 3 3 3 2" xfId="468" xr:uid="{00000000-0005-0000-0000-0000D3010000}"/>
    <cellStyle name="Moneda 11 3 3 3 2 2" xfId="3350" xr:uid="{61B11F60-EADA-41B3-B56B-46AE08A254A0}"/>
    <cellStyle name="Moneda 11 3 3 3 3" xfId="3349" xr:uid="{47DA78C8-3235-4304-9F68-27709D66D685}"/>
    <cellStyle name="Moneda 11 3 3 4" xfId="469" xr:uid="{00000000-0005-0000-0000-0000D4010000}"/>
    <cellStyle name="Moneda 11 3 3 4 2" xfId="470" xr:uid="{00000000-0005-0000-0000-0000D5010000}"/>
    <cellStyle name="Moneda 11 3 3 4 2 2" xfId="3352" xr:uid="{AF64A1E7-0DE8-4A5F-906F-F9E287E573C8}"/>
    <cellStyle name="Moneda 11 3 3 4 3" xfId="3351" xr:uid="{C35DB483-73C5-49A1-B5D9-399F26BA54DB}"/>
    <cellStyle name="Moneda 11 3 3 5" xfId="471" xr:uid="{00000000-0005-0000-0000-0000D6010000}"/>
    <cellStyle name="Moneda 11 3 3 5 2" xfId="3353" xr:uid="{B6D474CA-5991-43EF-B9CA-37A455B62B00}"/>
    <cellStyle name="Moneda 11 3 3 6" xfId="3346" xr:uid="{26AD9AB6-3EE3-4555-A8A4-C2F641A99860}"/>
    <cellStyle name="Moneda 11 3 4" xfId="472" xr:uid="{00000000-0005-0000-0000-0000D7010000}"/>
    <cellStyle name="Moneda 11 3 4 2" xfId="473" xr:uid="{00000000-0005-0000-0000-0000D8010000}"/>
    <cellStyle name="Moneda 11 3 4 2 2" xfId="3355" xr:uid="{6F82A40E-EA96-4744-AAA9-804EF80C16D2}"/>
    <cellStyle name="Moneda 11 3 4 3" xfId="3354" xr:uid="{A2F7BFBF-96A7-4168-AEC6-5D33E2609B36}"/>
    <cellStyle name="Moneda 11 3 5" xfId="474" xr:uid="{00000000-0005-0000-0000-0000D9010000}"/>
    <cellStyle name="Moneda 11 3 5 2" xfId="475" xr:uid="{00000000-0005-0000-0000-0000DA010000}"/>
    <cellStyle name="Moneda 11 3 5 2 2" xfId="3357" xr:uid="{2A30472C-346B-45F0-8DFB-661700FEABD4}"/>
    <cellStyle name="Moneda 11 3 5 3" xfId="3356" xr:uid="{ABCC2055-8E22-439A-A7F4-5D01C3EF1140}"/>
    <cellStyle name="Moneda 11 3 6" xfId="476" xr:uid="{00000000-0005-0000-0000-0000DB010000}"/>
    <cellStyle name="Moneda 11 3 6 2" xfId="477" xr:uid="{00000000-0005-0000-0000-0000DC010000}"/>
    <cellStyle name="Moneda 11 3 6 2 2" xfId="3359" xr:uid="{8130FDFE-A865-4D4E-9F8D-33B53C984EA1}"/>
    <cellStyle name="Moneda 11 3 6 3" xfId="3358" xr:uid="{A9DDEC41-3BEE-42F0-94A4-7FFDFFB1BF60}"/>
    <cellStyle name="Moneda 11 3 7" xfId="478" xr:uid="{00000000-0005-0000-0000-0000DD010000}"/>
    <cellStyle name="Moneda 11 3 7 2" xfId="3360" xr:uid="{F8B7DD56-CB0E-4544-AE8E-FAEAFDF13DF6}"/>
    <cellStyle name="Moneda 11 3 8" xfId="3329" xr:uid="{D1889E40-8890-4E94-9A41-7DB247196EF2}"/>
    <cellStyle name="Moneda 11 4" xfId="479" xr:uid="{00000000-0005-0000-0000-0000DE010000}"/>
    <cellStyle name="Moneda 11 4 2" xfId="480" xr:uid="{00000000-0005-0000-0000-0000DF010000}"/>
    <cellStyle name="Moneda 11 4 2 2" xfId="481" xr:uid="{00000000-0005-0000-0000-0000E0010000}"/>
    <cellStyle name="Moneda 11 4 2 2 2" xfId="482" xr:uid="{00000000-0005-0000-0000-0000E1010000}"/>
    <cellStyle name="Moneda 11 4 2 2 2 2" xfId="483" xr:uid="{00000000-0005-0000-0000-0000E2010000}"/>
    <cellStyle name="Moneda 11 4 2 2 2 2 2" xfId="3365" xr:uid="{D57425DF-A1ED-461F-A161-F800C4573A82}"/>
    <cellStyle name="Moneda 11 4 2 2 2 3" xfId="3364" xr:uid="{DEE16175-301C-4472-9AB4-B791842F263F}"/>
    <cellStyle name="Moneda 11 4 2 2 3" xfId="484" xr:uid="{00000000-0005-0000-0000-0000E3010000}"/>
    <cellStyle name="Moneda 11 4 2 2 3 2" xfId="485" xr:uid="{00000000-0005-0000-0000-0000E4010000}"/>
    <cellStyle name="Moneda 11 4 2 2 3 2 2" xfId="3367" xr:uid="{F79E5C1C-FEF5-4BE6-983E-4F2EB4C7098C}"/>
    <cellStyle name="Moneda 11 4 2 2 3 3" xfId="3366" xr:uid="{0382BA98-52EE-42D1-B65E-C13BAF0BE03C}"/>
    <cellStyle name="Moneda 11 4 2 2 4" xfId="486" xr:uid="{00000000-0005-0000-0000-0000E5010000}"/>
    <cellStyle name="Moneda 11 4 2 2 4 2" xfId="487" xr:uid="{00000000-0005-0000-0000-0000E6010000}"/>
    <cellStyle name="Moneda 11 4 2 2 4 2 2" xfId="3369" xr:uid="{3AA390DD-833A-49DB-82DB-6CC3E5BAB66F}"/>
    <cellStyle name="Moneda 11 4 2 2 4 3" xfId="3368" xr:uid="{C6F4E9B0-D106-49DD-9D54-A005F1C91AA7}"/>
    <cellStyle name="Moneda 11 4 2 2 5" xfId="488" xr:uid="{00000000-0005-0000-0000-0000E7010000}"/>
    <cellStyle name="Moneda 11 4 2 2 5 2" xfId="3370" xr:uid="{4B1A86BA-364C-46BE-82F9-84AA71D2B892}"/>
    <cellStyle name="Moneda 11 4 2 2 6" xfId="3363" xr:uid="{C921EE64-DE6F-4955-BF6E-559D58B668BD}"/>
    <cellStyle name="Moneda 11 4 2 3" xfId="489" xr:uid="{00000000-0005-0000-0000-0000E8010000}"/>
    <cellStyle name="Moneda 11 4 2 3 2" xfId="490" xr:uid="{00000000-0005-0000-0000-0000E9010000}"/>
    <cellStyle name="Moneda 11 4 2 3 2 2" xfId="3372" xr:uid="{B6231EFB-8639-4B5C-9243-E0FBE1A76928}"/>
    <cellStyle name="Moneda 11 4 2 3 3" xfId="3371" xr:uid="{848A489B-C906-4FE4-9BC9-FB4C212E0D9C}"/>
    <cellStyle name="Moneda 11 4 2 4" xfId="491" xr:uid="{00000000-0005-0000-0000-0000EA010000}"/>
    <cellStyle name="Moneda 11 4 2 4 2" xfId="492" xr:uid="{00000000-0005-0000-0000-0000EB010000}"/>
    <cellStyle name="Moneda 11 4 2 4 2 2" xfId="3374" xr:uid="{0540D312-8460-4291-8653-9E560EC60A24}"/>
    <cellStyle name="Moneda 11 4 2 4 3" xfId="3373" xr:uid="{156EC3E0-C794-4ED0-BAC1-4591F1455699}"/>
    <cellStyle name="Moneda 11 4 2 5" xfId="493" xr:uid="{00000000-0005-0000-0000-0000EC010000}"/>
    <cellStyle name="Moneda 11 4 2 5 2" xfId="494" xr:uid="{00000000-0005-0000-0000-0000ED010000}"/>
    <cellStyle name="Moneda 11 4 2 5 2 2" xfId="3376" xr:uid="{15334745-FA37-4CFD-8037-01F1F5EF6707}"/>
    <cellStyle name="Moneda 11 4 2 5 3" xfId="3375" xr:uid="{67B4A75C-1213-4313-BBBC-7E71874354F7}"/>
    <cellStyle name="Moneda 11 4 2 6" xfId="495" xr:uid="{00000000-0005-0000-0000-0000EE010000}"/>
    <cellStyle name="Moneda 11 4 2 6 2" xfId="3377" xr:uid="{969C5C57-52BA-4CEA-9531-9716967E3BA3}"/>
    <cellStyle name="Moneda 11 4 2 7" xfId="3362" xr:uid="{2C66C2ED-A679-45C0-85B0-DC4CEB8201BC}"/>
    <cellStyle name="Moneda 11 4 3" xfId="496" xr:uid="{00000000-0005-0000-0000-0000EF010000}"/>
    <cellStyle name="Moneda 11 4 3 2" xfId="497" xr:uid="{00000000-0005-0000-0000-0000F0010000}"/>
    <cellStyle name="Moneda 11 4 3 2 2" xfId="498" xr:uid="{00000000-0005-0000-0000-0000F1010000}"/>
    <cellStyle name="Moneda 11 4 3 2 2 2" xfId="3380" xr:uid="{47FF9A80-98A7-428E-9C81-B9D8B181971B}"/>
    <cellStyle name="Moneda 11 4 3 2 3" xfId="3379" xr:uid="{0E3A0F65-2C0E-40E2-8F24-0E9250C938FD}"/>
    <cellStyle name="Moneda 11 4 3 3" xfId="499" xr:uid="{00000000-0005-0000-0000-0000F2010000}"/>
    <cellStyle name="Moneda 11 4 3 3 2" xfId="500" xr:uid="{00000000-0005-0000-0000-0000F3010000}"/>
    <cellStyle name="Moneda 11 4 3 3 2 2" xfId="3382" xr:uid="{BE873FB7-9C47-49A6-9FB1-009DAC44FC7B}"/>
    <cellStyle name="Moneda 11 4 3 3 3" xfId="3381" xr:uid="{FF8F1C4F-3682-4389-BBAD-3C226E2F1F60}"/>
    <cellStyle name="Moneda 11 4 3 4" xfId="501" xr:uid="{00000000-0005-0000-0000-0000F4010000}"/>
    <cellStyle name="Moneda 11 4 3 4 2" xfId="502" xr:uid="{00000000-0005-0000-0000-0000F5010000}"/>
    <cellStyle name="Moneda 11 4 3 4 2 2" xfId="3384" xr:uid="{BF1BDF8F-8EC8-44B3-A090-BC8795F1A5B7}"/>
    <cellStyle name="Moneda 11 4 3 4 3" xfId="3383" xr:uid="{4037C85A-23B6-4241-9DE4-4069E9B7B010}"/>
    <cellStyle name="Moneda 11 4 3 5" xfId="503" xr:uid="{00000000-0005-0000-0000-0000F6010000}"/>
    <cellStyle name="Moneda 11 4 3 5 2" xfId="3385" xr:uid="{880D9750-54BE-4008-B622-E86E90B225CE}"/>
    <cellStyle name="Moneda 11 4 3 6" xfId="3378" xr:uid="{6DD92AE5-BE47-48A6-BF4D-A95E81082C19}"/>
    <cellStyle name="Moneda 11 4 4" xfId="504" xr:uid="{00000000-0005-0000-0000-0000F7010000}"/>
    <cellStyle name="Moneda 11 4 4 2" xfId="505" xr:uid="{00000000-0005-0000-0000-0000F8010000}"/>
    <cellStyle name="Moneda 11 4 4 2 2" xfId="3387" xr:uid="{A3E03827-BC97-4D0F-AB8F-C62779FB88A8}"/>
    <cellStyle name="Moneda 11 4 4 3" xfId="3386" xr:uid="{A2EE7BEA-C30D-4720-8BA9-02E876671817}"/>
    <cellStyle name="Moneda 11 4 5" xfId="506" xr:uid="{00000000-0005-0000-0000-0000F9010000}"/>
    <cellStyle name="Moneda 11 4 5 2" xfId="507" xr:uid="{00000000-0005-0000-0000-0000FA010000}"/>
    <cellStyle name="Moneda 11 4 5 2 2" xfId="3389" xr:uid="{D1D6312A-D5D6-46B9-A152-14516C77083A}"/>
    <cellStyle name="Moneda 11 4 5 3" xfId="3388" xr:uid="{76CF57D8-9DA3-461E-B1CF-DE26645C4695}"/>
    <cellStyle name="Moneda 11 4 6" xfId="508" xr:uid="{00000000-0005-0000-0000-0000FB010000}"/>
    <cellStyle name="Moneda 11 4 6 2" xfId="509" xr:uid="{00000000-0005-0000-0000-0000FC010000}"/>
    <cellStyle name="Moneda 11 4 6 2 2" xfId="3391" xr:uid="{D325620D-1EC6-4B40-8371-8FF6A5CD1929}"/>
    <cellStyle name="Moneda 11 4 6 3" xfId="3390" xr:uid="{7E8FE1C5-0D09-4753-A75F-2AF06BD5D124}"/>
    <cellStyle name="Moneda 11 4 7" xfId="510" xr:uid="{00000000-0005-0000-0000-0000FD010000}"/>
    <cellStyle name="Moneda 11 4 7 2" xfId="3392" xr:uid="{9244507E-2BFE-43A0-A042-3441FD6B0FE2}"/>
    <cellStyle name="Moneda 11 4 8" xfId="3361" xr:uid="{C3CD7045-9734-411F-AC3E-6CD7468CA5B1}"/>
    <cellStyle name="Moneda 11 5" xfId="511" xr:uid="{00000000-0005-0000-0000-0000FE010000}"/>
    <cellStyle name="Moneda 11 5 2" xfId="512" xr:uid="{00000000-0005-0000-0000-0000FF010000}"/>
    <cellStyle name="Moneda 11 5 2 2" xfId="513" xr:uid="{00000000-0005-0000-0000-000000020000}"/>
    <cellStyle name="Moneda 11 5 2 2 2" xfId="514" xr:uid="{00000000-0005-0000-0000-000001020000}"/>
    <cellStyle name="Moneda 11 5 2 2 2 2" xfId="3396" xr:uid="{88ED6850-E4B0-4398-A225-D6C3CC896EDE}"/>
    <cellStyle name="Moneda 11 5 2 2 3" xfId="3395" xr:uid="{2560F187-A471-48B6-9555-8F0D51A0B7E6}"/>
    <cellStyle name="Moneda 11 5 2 3" xfId="515" xr:uid="{00000000-0005-0000-0000-000002020000}"/>
    <cellStyle name="Moneda 11 5 2 3 2" xfId="516" xr:uid="{00000000-0005-0000-0000-000003020000}"/>
    <cellStyle name="Moneda 11 5 2 3 2 2" xfId="3398" xr:uid="{275C4C63-79E8-4C9F-B4CD-C0A9ED0BB818}"/>
    <cellStyle name="Moneda 11 5 2 3 3" xfId="3397" xr:uid="{BD73E37B-8F19-447A-8611-F99A07AD01C4}"/>
    <cellStyle name="Moneda 11 5 2 4" xfId="517" xr:uid="{00000000-0005-0000-0000-000004020000}"/>
    <cellStyle name="Moneda 11 5 2 4 2" xfId="518" xr:uid="{00000000-0005-0000-0000-000005020000}"/>
    <cellStyle name="Moneda 11 5 2 4 2 2" xfId="3400" xr:uid="{9C9E5B9D-C998-41AB-B8F3-10CB4337F1B7}"/>
    <cellStyle name="Moneda 11 5 2 4 3" xfId="3399" xr:uid="{C41C9E6D-02EA-4994-AD62-BF403BAA3E12}"/>
    <cellStyle name="Moneda 11 5 2 5" xfId="519" xr:uid="{00000000-0005-0000-0000-000006020000}"/>
    <cellStyle name="Moneda 11 5 2 5 2" xfId="3401" xr:uid="{69C5300B-9D55-45C5-B623-D5A789B13269}"/>
    <cellStyle name="Moneda 11 5 2 6" xfId="3394" xr:uid="{AD96A970-296F-455D-996A-C13362FF044C}"/>
    <cellStyle name="Moneda 11 5 3" xfId="520" xr:uid="{00000000-0005-0000-0000-000007020000}"/>
    <cellStyle name="Moneda 11 5 3 2" xfId="521" xr:uid="{00000000-0005-0000-0000-000008020000}"/>
    <cellStyle name="Moneda 11 5 3 2 2" xfId="3403" xr:uid="{4A6D722F-467A-4EAE-8846-AC015B543CEA}"/>
    <cellStyle name="Moneda 11 5 3 3" xfId="3402" xr:uid="{43EB47E4-9703-461B-A831-8ADAB6A88F6A}"/>
    <cellStyle name="Moneda 11 5 4" xfId="522" xr:uid="{00000000-0005-0000-0000-000009020000}"/>
    <cellStyle name="Moneda 11 5 4 2" xfId="523" xr:uid="{00000000-0005-0000-0000-00000A020000}"/>
    <cellStyle name="Moneda 11 5 4 2 2" xfId="3405" xr:uid="{CE517E15-0931-4E26-A1E8-7855B042D911}"/>
    <cellStyle name="Moneda 11 5 4 3" xfId="3404" xr:uid="{8FB9D7E8-EB24-433B-8FA8-C3406ECFF49C}"/>
    <cellStyle name="Moneda 11 5 5" xfId="524" xr:uid="{00000000-0005-0000-0000-00000B020000}"/>
    <cellStyle name="Moneda 11 5 5 2" xfId="525" xr:uid="{00000000-0005-0000-0000-00000C020000}"/>
    <cellStyle name="Moneda 11 5 5 2 2" xfId="3407" xr:uid="{C96552B7-0CEA-4498-B554-8ECAC4330C81}"/>
    <cellStyle name="Moneda 11 5 5 3" xfId="3406" xr:uid="{F1FCC019-D27E-40BB-94BA-1B6787D1F0CF}"/>
    <cellStyle name="Moneda 11 5 6" xfId="526" xr:uid="{00000000-0005-0000-0000-00000D020000}"/>
    <cellStyle name="Moneda 11 5 6 2" xfId="3408" xr:uid="{E6D6C53E-A709-462B-8FB4-E717DE5AB1F1}"/>
    <cellStyle name="Moneda 11 5 7" xfId="3393" xr:uid="{7DE9FA0E-19FA-4020-8CF0-50DB9546D2B7}"/>
    <cellStyle name="Moneda 11 6" xfId="527" xr:uid="{00000000-0005-0000-0000-00000E020000}"/>
    <cellStyle name="Moneda 11 6 2" xfId="528" xr:uid="{00000000-0005-0000-0000-00000F020000}"/>
    <cellStyle name="Moneda 11 6 2 2" xfId="529" xr:uid="{00000000-0005-0000-0000-000010020000}"/>
    <cellStyle name="Moneda 11 6 2 2 2" xfId="3411" xr:uid="{626567FF-1227-480C-BA52-B06009FAE06A}"/>
    <cellStyle name="Moneda 11 6 2 3" xfId="3410" xr:uid="{EFB70261-85BC-46C6-8F46-AD08F1903AB9}"/>
    <cellStyle name="Moneda 11 6 3" xfId="530" xr:uid="{00000000-0005-0000-0000-000011020000}"/>
    <cellStyle name="Moneda 11 6 3 2" xfId="531" xr:uid="{00000000-0005-0000-0000-000012020000}"/>
    <cellStyle name="Moneda 11 6 3 2 2" xfId="3413" xr:uid="{D44FE5C6-01A1-4873-A4D8-2100D4E49AD1}"/>
    <cellStyle name="Moneda 11 6 3 3" xfId="3412" xr:uid="{C4F2BDF8-8742-43BE-BEE0-791890C0A2DF}"/>
    <cellStyle name="Moneda 11 6 4" xfId="532" xr:uid="{00000000-0005-0000-0000-000013020000}"/>
    <cellStyle name="Moneda 11 6 4 2" xfId="533" xr:uid="{00000000-0005-0000-0000-000014020000}"/>
    <cellStyle name="Moneda 11 6 4 2 2" xfId="3415" xr:uid="{DDE87A75-5CAF-41D9-8B0B-2832BE7E2D60}"/>
    <cellStyle name="Moneda 11 6 4 3" xfId="3414" xr:uid="{BBB18884-8D45-4962-8609-046641480077}"/>
    <cellStyle name="Moneda 11 6 5" xfId="534" xr:uid="{00000000-0005-0000-0000-000015020000}"/>
    <cellStyle name="Moneda 11 6 5 2" xfId="3416" xr:uid="{0E3E6241-FD7F-4C63-882C-7E3B0E06299D}"/>
    <cellStyle name="Moneda 11 6 6" xfId="3409" xr:uid="{C6784610-D6DF-49C1-99F5-66F653B3766E}"/>
    <cellStyle name="Moneda 11 7" xfId="535" xr:uid="{00000000-0005-0000-0000-000016020000}"/>
    <cellStyle name="Moneda 11 7 2" xfId="536" xr:uid="{00000000-0005-0000-0000-000017020000}"/>
    <cellStyle name="Moneda 11 7 2 2" xfId="3418" xr:uid="{9C2C57E5-94F9-4182-9B93-35D71277FFAA}"/>
    <cellStyle name="Moneda 11 7 3" xfId="3417" xr:uid="{C8F82B82-CC82-456A-9029-71DDC4D7DF70}"/>
    <cellStyle name="Moneda 11 8" xfId="537" xr:uid="{00000000-0005-0000-0000-000018020000}"/>
    <cellStyle name="Moneda 11 8 2" xfId="538" xr:uid="{00000000-0005-0000-0000-000019020000}"/>
    <cellStyle name="Moneda 11 8 2 2" xfId="3420" xr:uid="{80CD500A-CB75-4A7C-A409-DA48339D4F25}"/>
    <cellStyle name="Moneda 11 8 3" xfId="3419" xr:uid="{69B52C6A-0E2D-4FC8-8BB1-39B90CD4BA2F}"/>
    <cellStyle name="Moneda 11 9" xfId="539" xr:uid="{00000000-0005-0000-0000-00001A020000}"/>
    <cellStyle name="Moneda 11 9 2" xfId="540" xr:uid="{00000000-0005-0000-0000-00001B020000}"/>
    <cellStyle name="Moneda 11 9 2 2" xfId="3422" xr:uid="{E53D9DE3-561F-4C50-B9D9-343E317C5505}"/>
    <cellStyle name="Moneda 11 9 3" xfId="3421" xr:uid="{BB54FE67-DE5B-495A-BD00-249AD1D36EEC}"/>
    <cellStyle name="Moneda 12" xfId="541" xr:uid="{00000000-0005-0000-0000-00001C020000}"/>
    <cellStyle name="Moneda 12 10" xfId="3423" xr:uid="{37817B0F-4B52-4E1B-8EAF-20ED88D02870}"/>
    <cellStyle name="Moneda 12 11" xfId="6780" xr:uid="{72C73A51-5B5D-43B0-B962-1241B2D207A3}"/>
    <cellStyle name="Moneda 12 2" xfId="542" xr:uid="{00000000-0005-0000-0000-00001D020000}"/>
    <cellStyle name="Moneda 12 2 10" xfId="6781" xr:uid="{5FC640BE-42DA-452F-8FD8-57C760421B34}"/>
    <cellStyle name="Moneda 12 2 2" xfId="543" xr:uid="{00000000-0005-0000-0000-00001E020000}"/>
    <cellStyle name="Moneda 12 2 2 2" xfId="544" xr:uid="{00000000-0005-0000-0000-00001F020000}"/>
    <cellStyle name="Moneda 12 2 2 2 2" xfId="545" xr:uid="{00000000-0005-0000-0000-000020020000}"/>
    <cellStyle name="Moneda 12 2 2 2 2 2" xfId="546" xr:uid="{00000000-0005-0000-0000-000021020000}"/>
    <cellStyle name="Moneda 12 2 2 2 2 2 2" xfId="3428" xr:uid="{F301AC0B-07F2-4981-AA55-6D13E65505E1}"/>
    <cellStyle name="Moneda 12 2 2 2 2 3" xfId="3427" xr:uid="{2CECF2D5-820D-4317-8C48-9CAC580F6806}"/>
    <cellStyle name="Moneda 12 2 2 2 3" xfId="547" xr:uid="{00000000-0005-0000-0000-000022020000}"/>
    <cellStyle name="Moneda 12 2 2 2 3 2" xfId="548" xr:uid="{00000000-0005-0000-0000-000023020000}"/>
    <cellStyle name="Moneda 12 2 2 2 3 2 2" xfId="3430" xr:uid="{50D32629-1283-4A36-95EC-41D307087BBF}"/>
    <cellStyle name="Moneda 12 2 2 2 3 3" xfId="3429" xr:uid="{46E5010B-E78F-4926-B10E-900E775A7551}"/>
    <cellStyle name="Moneda 12 2 2 2 4" xfId="549" xr:uid="{00000000-0005-0000-0000-000024020000}"/>
    <cellStyle name="Moneda 12 2 2 2 4 2" xfId="550" xr:uid="{00000000-0005-0000-0000-000025020000}"/>
    <cellStyle name="Moneda 12 2 2 2 4 2 2" xfId="3432" xr:uid="{FE706458-E01E-4EF1-B104-B1E591AB1C60}"/>
    <cellStyle name="Moneda 12 2 2 2 4 3" xfId="3431" xr:uid="{70D3D0C2-3730-407F-AE34-3FADB9849D98}"/>
    <cellStyle name="Moneda 12 2 2 2 5" xfId="551" xr:uid="{00000000-0005-0000-0000-000026020000}"/>
    <cellStyle name="Moneda 12 2 2 2 5 2" xfId="3433" xr:uid="{3DE3BD52-9BE7-495A-97E8-7CCB0617FD40}"/>
    <cellStyle name="Moneda 12 2 2 2 6" xfId="3426" xr:uid="{4631EBBC-74A9-4E76-B183-EE459DFE5B0B}"/>
    <cellStyle name="Moneda 12 2 2 3" xfId="552" xr:uid="{00000000-0005-0000-0000-000027020000}"/>
    <cellStyle name="Moneda 12 2 2 3 2" xfId="553" xr:uid="{00000000-0005-0000-0000-000028020000}"/>
    <cellStyle name="Moneda 12 2 2 3 2 2" xfId="3435" xr:uid="{8D37EDBC-8CB3-47D9-B09D-294943352CE3}"/>
    <cellStyle name="Moneda 12 2 2 3 3" xfId="3434" xr:uid="{DDF6A4D2-233A-40BE-B485-4FCD4BA9CA09}"/>
    <cellStyle name="Moneda 12 2 2 4" xfId="554" xr:uid="{00000000-0005-0000-0000-000029020000}"/>
    <cellStyle name="Moneda 12 2 2 4 2" xfId="555" xr:uid="{00000000-0005-0000-0000-00002A020000}"/>
    <cellStyle name="Moneda 12 2 2 4 2 2" xfId="3437" xr:uid="{E47B15D8-BABF-4D42-8A91-7F3D294FBFAF}"/>
    <cellStyle name="Moneda 12 2 2 4 3" xfId="3436" xr:uid="{EA5AC854-585D-4B86-A9B0-000A384C2878}"/>
    <cellStyle name="Moneda 12 2 2 5" xfId="556" xr:uid="{00000000-0005-0000-0000-00002B020000}"/>
    <cellStyle name="Moneda 12 2 2 5 2" xfId="557" xr:uid="{00000000-0005-0000-0000-00002C020000}"/>
    <cellStyle name="Moneda 12 2 2 5 2 2" xfId="3439" xr:uid="{8C5834E3-01CC-49A4-8F17-77F362CED67E}"/>
    <cellStyle name="Moneda 12 2 2 5 3" xfId="3438" xr:uid="{B9B5B673-C209-49B4-9E45-8743B35A65E3}"/>
    <cellStyle name="Moneda 12 2 2 6" xfId="558" xr:uid="{00000000-0005-0000-0000-00002D020000}"/>
    <cellStyle name="Moneda 12 2 2 6 2" xfId="3440" xr:uid="{0C434D43-0D96-424A-A908-67385D8B3EC6}"/>
    <cellStyle name="Moneda 12 2 2 7" xfId="3425" xr:uid="{D9F47539-188B-4835-92B0-B0A2095A8A81}"/>
    <cellStyle name="Moneda 12 2 3" xfId="559" xr:uid="{00000000-0005-0000-0000-00002E020000}"/>
    <cellStyle name="Moneda 12 2 3 2" xfId="560" xr:uid="{00000000-0005-0000-0000-00002F020000}"/>
    <cellStyle name="Moneda 12 2 3 2 2" xfId="561" xr:uid="{00000000-0005-0000-0000-000030020000}"/>
    <cellStyle name="Moneda 12 2 3 2 2 2" xfId="3443" xr:uid="{D0B59C5F-CCD9-4158-9FF3-AAAB426B986C}"/>
    <cellStyle name="Moneda 12 2 3 2 3" xfId="3442" xr:uid="{2C50DA1C-9C29-4A0E-8DE0-E2165A98856F}"/>
    <cellStyle name="Moneda 12 2 3 3" xfId="562" xr:uid="{00000000-0005-0000-0000-000031020000}"/>
    <cellStyle name="Moneda 12 2 3 3 2" xfId="563" xr:uid="{00000000-0005-0000-0000-000032020000}"/>
    <cellStyle name="Moneda 12 2 3 3 2 2" xfId="3445" xr:uid="{70FDDC00-B6A2-4148-BB7D-861D8B21F51A}"/>
    <cellStyle name="Moneda 12 2 3 3 3" xfId="3444" xr:uid="{856795B5-9A98-4ADF-92E5-296782E50463}"/>
    <cellStyle name="Moneda 12 2 3 4" xfId="564" xr:uid="{00000000-0005-0000-0000-000033020000}"/>
    <cellStyle name="Moneda 12 2 3 4 2" xfId="565" xr:uid="{00000000-0005-0000-0000-000034020000}"/>
    <cellStyle name="Moneda 12 2 3 4 2 2" xfId="3447" xr:uid="{4935C227-550D-4DA1-BDB9-E2AA0FD70E4C}"/>
    <cellStyle name="Moneda 12 2 3 4 3" xfId="3446" xr:uid="{0863EE5B-1A42-402E-915A-AB6D34A1B925}"/>
    <cellStyle name="Moneda 12 2 3 5" xfId="566" xr:uid="{00000000-0005-0000-0000-000035020000}"/>
    <cellStyle name="Moneda 12 2 3 5 2" xfId="3448" xr:uid="{625EB974-1591-41B2-89D5-20372BA2F544}"/>
    <cellStyle name="Moneda 12 2 3 6" xfId="3441" xr:uid="{9DF0CE7A-845B-4282-8F67-A27778DE839C}"/>
    <cellStyle name="Moneda 12 2 4" xfId="567" xr:uid="{00000000-0005-0000-0000-000036020000}"/>
    <cellStyle name="Moneda 12 2 4 2" xfId="568" xr:uid="{00000000-0005-0000-0000-000037020000}"/>
    <cellStyle name="Moneda 12 2 4 2 2" xfId="3450" xr:uid="{C3438C8D-DD6B-4E81-BBFE-FF169F85400C}"/>
    <cellStyle name="Moneda 12 2 4 3" xfId="3449" xr:uid="{A0E34F27-4D83-4781-AC29-378D62FCAD33}"/>
    <cellStyle name="Moneda 12 2 5" xfId="569" xr:uid="{00000000-0005-0000-0000-000038020000}"/>
    <cellStyle name="Moneda 12 2 5 2" xfId="570" xr:uid="{00000000-0005-0000-0000-000039020000}"/>
    <cellStyle name="Moneda 12 2 5 2 2" xfId="3452" xr:uid="{5BB84806-391D-45DE-AB1B-A410ED4D7F04}"/>
    <cellStyle name="Moneda 12 2 5 3" xfId="3451" xr:uid="{EDFFDC75-91FF-4623-9B69-ADE4C16994E9}"/>
    <cellStyle name="Moneda 12 2 6" xfId="571" xr:uid="{00000000-0005-0000-0000-00003A020000}"/>
    <cellStyle name="Moneda 12 2 6 2" xfId="572" xr:uid="{00000000-0005-0000-0000-00003B020000}"/>
    <cellStyle name="Moneda 12 2 6 2 2" xfId="3454" xr:uid="{8CFCEC19-0F4D-406B-BBEC-29D0E1CD5644}"/>
    <cellStyle name="Moneda 12 2 6 3" xfId="3453" xr:uid="{28883484-8B25-4E02-9F1F-BD35DF8E3EC8}"/>
    <cellStyle name="Moneda 12 2 7" xfId="573" xr:uid="{00000000-0005-0000-0000-00003C020000}"/>
    <cellStyle name="Moneda 12 2 7 2" xfId="3455" xr:uid="{81496742-9E53-49F0-AC20-1CBF2A3E61CD}"/>
    <cellStyle name="Moneda 12 2 8" xfId="574" xr:uid="{00000000-0005-0000-0000-00003D020000}"/>
    <cellStyle name="Moneda 12 2 8 2" xfId="3456" xr:uid="{7B2BCD5E-BFA1-4505-8D7F-AE4CA8F32CCB}"/>
    <cellStyle name="Moneda 12 2 9" xfId="3424" xr:uid="{E055B3F9-DC2F-429A-9ADE-27DE2141CE60}"/>
    <cellStyle name="Moneda 12 3" xfId="575" xr:uid="{00000000-0005-0000-0000-00003E020000}"/>
    <cellStyle name="Moneda 12 3 2" xfId="576" xr:uid="{00000000-0005-0000-0000-00003F020000}"/>
    <cellStyle name="Moneda 12 3 2 2" xfId="577" xr:uid="{00000000-0005-0000-0000-000040020000}"/>
    <cellStyle name="Moneda 12 3 2 2 2" xfId="578" xr:uid="{00000000-0005-0000-0000-000041020000}"/>
    <cellStyle name="Moneda 12 3 2 2 2 2" xfId="3460" xr:uid="{B57C881A-8CBD-4255-8B4D-508FAFA8683A}"/>
    <cellStyle name="Moneda 12 3 2 2 3" xfId="3459" xr:uid="{5CE74F25-F6C2-456C-8E87-74ECFDCEA15E}"/>
    <cellStyle name="Moneda 12 3 2 3" xfId="579" xr:uid="{00000000-0005-0000-0000-000042020000}"/>
    <cellStyle name="Moneda 12 3 2 3 2" xfId="580" xr:uid="{00000000-0005-0000-0000-000043020000}"/>
    <cellStyle name="Moneda 12 3 2 3 2 2" xfId="3462" xr:uid="{0B0E45FB-D1E7-4438-8A02-62A045BD1C47}"/>
    <cellStyle name="Moneda 12 3 2 3 3" xfId="3461" xr:uid="{60860610-5F17-47CC-BB58-3092E035936F}"/>
    <cellStyle name="Moneda 12 3 2 4" xfId="581" xr:uid="{00000000-0005-0000-0000-000044020000}"/>
    <cellStyle name="Moneda 12 3 2 4 2" xfId="582" xr:uid="{00000000-0005-0000-0000-000045020000}"/>
    <cellStyle name="Moneda 12 3 2 4 2 2" xfId="3464" xr:uid="{2F31C248-4501-4153-A927-1BB7FEC99812}"/>
    <cellStyle name="Moneda 12 3 2 4 3" xfId="3463" xr:uid="{F48185B5-718C-43A5-A192-9345EA1E0D06}"/>
    <cellStyle name="Moneda 12 3 2 5" xfId="583" xr:uid="{00000000-0005-0000-0000-000046020000}"/>
    <cellStyle name="Moneda 12 3 2 5 2" xfId="3465" xr:uid="{6C3BBDEE-395F-4C8D-9D37-C735A1DD8489}"/>
    <cellStyle name="Moneda 12 3 2 6" xfId="3458" xr:uid="{9EF1057B-617B-4DEA-9C8C-55011942BE24}"/>
    <cellStyle name="Moneda 12 3 3" xfId="584" xr:uid="{00000000-0005-0000-0000-000047020000}"/>
    <cellStyle name="Moneda 12 3 3 2" xfId="585" xr:uid="{00000000-0005-0000-0000-000048020000}"/>
    <cellStyle name="Moneda 12 3 3 2 2" xfId="3467" xr:uid="{9190D62E-9E13-4AB2-9777-30E23CAFEB6E}"/>
    <cellStyle name="Moneda 12 3 3 3" xfId="3466" xr:uid="{1A2A3CCE-4A70-47C1-9EE1-4D5C0D5F1BA8}"/>
    <cellStyle name="Moneda 12 3 4" xfId="586" xr:uid="{00000000-0005-0000-0000-000049020000}"/>
    <cellStyle name="Moneda 12 3 4 2" xfId="587" xr:uid="{00000000-0005-0000-0000-00004A020000}"/>
    <cellStyle name="Moneda 12 3 4 2 2" xfId="3469" xr:uid="{F2D1C18F-3AAA-4375-84D5-F0CFF94A9272}"/>
    <cellStyle name="Moneda 12 3 4 3" xfId="3468" xr:uid="{E266A998-38F7-49E1-ACD6-408C2E67D8C6}"/>
    <cellStyle name="Moneda 12 3 5" xfId="588" xr:uid="{00000000-0005-0000-0000-00004B020000}"/>
    <cellStyle name="Moneda 12 3 5 2" xfId="589" xr:uid="{00000000-0005-0000-0000-00004C020000}"/>
    <cellStyle name="Moneda 12 3 5 2 2" xfId="3471" xr:uid="{3AB826C2-7958-4E99-AEFB-9BABA5949F58}"/>
    <cellStyle name="Moneda 12 3 5 3" xfId="3470" xr:uid="{ED1BA8FD-C5A0-4AEC-BF33-2D273F35663E}"/>
    <cellStyle name="Moneda 12 3 6" xfId="590" xr:uid="{00000000-0005-0000-0000-00004D020000}"/>
    <cellStyle name="Moneda 12 3 6 2" xfId="3472" xr:uid="{9F2625AD-5C81-461F-9B0B-CBCBBA94ECD9}"/>
    <cellStyle name="Moneda 12 3 7" xfId="3457" xr:uid="{2CF3291C-AEB2-452D-B2C7-A2B2C8249D90}"/>
    <cellStyle name="Moneda 12 4" xfId="591" xr:uid="{00000000-0005-0000-0000-00004E020000}"/>
    <cellStyle name="Moneda 12 4 2" xfId="592" xr:uid="{00000000-0005-0000-0000-00004F020000}"/>
    <cellStyle name="Moneda 12 4 2 2" xfId="593" xr:uid="{00000000-0005-0000-0000-000050020000}"/>
    <cellStyle name="Moneda 12 4 2 2 2" xfId="3475" xr:uid="{B79DD561-E5A9-4DD9-AEC5-EAEF9D4153CA}"/>
    <cellStyle name="Moneda 12 4 2 3" xfId="3474" xr:uid="{EACF14A2-71A5-4488-8432-2FEBE77B0574}"/>
    <cellStyle name="Moneda 12 4 3" xfId="594" xr:uid="{00000000-0005-0000-0000-000051020000}"/>
    <cellStyle name="Moneda 12 4 3 2" xfId="595" xr:uid="{00000000-0005-0000-0000-000052020000}"/>
    <cellStyle name="Moneda 12 4 3 2 2" xfId="3477" xr:uid="{0BAFF156-998B-44B7-B238-63CA4494DE4D}"/>
    <cellStyle name="Moneda 12 4 3 3" xfId="3476" xr:uid="{3F3D404D-8354-4970-AC29-4D7AA3947F25}"/>
    <cellStyle name="Moneda 12 4 4" xfId="596" xr:uid="{00000000-0005-0000-0000-000053020000}"/>
    <cellStyle name="Moneda 12 4 4 2" xfId="597" xr:uid="{00000000-0005-0000-0000-000054020000}"/>
    <cellStyle name="Moneda 12 4 4 2 2" xfId="3479" xr:uid="{735F5E79-5262-4C3C-9C56-BC4A00F5292E}"/>
    <cellStyle name="Moneda 12 4 4 3" xfId="3478" xr:uid="{A8D2A3C8-53E8-4760-B535-01BF7F59D41B}"/>
    <cellStyle name="Moneda 12 4 5" xfId="598" xr:uid="{00000000-0005-0000-0000-000055020000}"/>
    <cellStyle name="Moneda 12 4 5 2" xfId="3480" xr:uid="{57102F61-04ED-4631-A951-643A23AC4901}"/>
    <cellStyle name="Moneda 12 4 6" xfId="3473" xr:uid="{7B13E39A-6B68-44E6-9A1E-6957D9CBC7D3}"/>
    <cellStyle name="Moneda 12 5" xfId="599" xr:uid="{00000000-0005-0000-0000-000056020000}"/>
    <cellStyle name="Moneda 12 5 2" xfId="600" xr:uid="{00000000-0005-0000-0000-000057020000}"/>
    <cellStyle name="Moneda 12 5 2 2" xfId="3482" xr:uid="{FF098428-1304-4201-BD20-7764A4D10010}"/>
    <cellStyle name="Moneda 12 5 3" xfId="3481" xr:uid="{5BE7D015-19F5-4EBF-A21A-E0F85D1EFD79}"/>
    <cellStyle name="Moneda 12 6" xfId="601" xr:uid="{00000000-0005-0000-0000-000058020000}"/>
    <cellStyle name="Moneda 12 6 2" xfId="602" xr:uid="{00000000-0005-0000-0000-000059020000}"/>
    <cellStyle name="Moneda 12 6 2 2" xfId="3484" xr:uid="{1689BC69-AB16-43AC-9B02-41FA47C96FA8}"/>
    <cellStyle name="Moneda 12 6 3" xfId="3483" xr:uid="{2430E6A5-FE4F-4516-8477-9DF31755730A}"/>
    <cellStyle name="Moneda 12 7" xfId="603" xr:uid="{00000000-0005-0000-0000-00005A020000}"/>
    <cellStyle name="Moneda 12 7 2" xfId="604" xr:uid="{00000000-0005-0000-0000-00005B020000}"/>
    <cellStyle name="Moneda 12 7 2 2" xfId="3486" xr:uid="{0894C7EA-E4E1-41AE-A1E0-8FFD602DAA63}"/>
    <cellStyle name="Moneda 12 7 3" xfId="3485" xr:uid="{A27FA2BC-92EC-4A9A-82F4-EFDB187568E2}"/>
    <cellStyle name="Moneda 12 8" xfId="605" xr:uid="{00000000-0005-0000-0000-00005C020000}"/>
    <cellStyle name="Moneda 12 8 2" xfId="3487" xr:uid="{E06DED61-5CFA-45FE-9F8F-2BE9A70BF9E3}"/>
    <cellStyle name="Moneda 12 9" xfId="606" xr:uid="{00000000-0005-0000-0000-00005D020000}"/>
    <cellStyle name="Moneda 12 9 2" xfId="3488" xr:uid="{D6DD5973-BE65-41C9-A84C-6EC32923295E}"/>
    <cellStyle name="Moneda 13" xfId="607" xr:uid="{00000000-0005-0000-0000-00005E020000}"/>
    <cellStyle name="Moneda 13 10" xfId="608" xr:uid="{00000000-0005-0000-0000-00005F020000}"/>
    <cellStyle name="Moneda 13 10 2" xfId="3490" xr:uid="{B8049BB2-B440-40B7-B92C-B160A9BF5B4F}"/>
    <cellStyle name="Moneda 13 11" xfId="3489" xr:uid="{9557B44D-DC69-47EB-A19C-113375D89D13}"/>
    <cellStyle name="Moneda 13 12" xfId="6782" xr:uid="{A7FC590F-A887-4C0E-BBF2-0323DBE27FA0}"/>
    <cellStyle name="Moneda 13 2" xfId="609" xr:uid="{00000000-0005-0000-0000-000060020000}"/>
    <cellStyle name="Moneda 13 2 10" xfId="6783" xr:uid="{08A8699D-7E02-4368-ACF7-95DEED75C5DA}"/>
    <cellStyle name="Moneda 13 2 2" xfId="610" xr:uid="{00000000-0005-0000-0000-000061020000}"/>
    <cellStyle name="Moneda 13 2 2 2" xfId="611" xr:uid="{00000000-0005-0000-0000-000062020000}"/>
    <cellStyle name="Moneda 13 2 2 2 2" xfId="612" xr:uid="{00000000-0005-0000-0000-000063020000}"/>
    <cellStyle name="Moneda 13 2 2 2 2 2" xfId="613" xr:uid="{00000000-0005-0000-0000-000064020000}"/>
    <cellStyle name="Moneda 13 2 2 2 2 2 2" xfId="3495" xr:uid="{91D9D13C-8CD8-4111-B4EA-075E90D596CF}"/>
    <cellStyle name="Moneda 13 2 2 2 2 3" xfId="3494" xr:uid="{B2965B9A-EBCC-4E00-BA0C-660E5A7C256C}"/>
    <cellStyle name="Moneda 13 2 2 2 3" xfId="614" xr:uid="{00000000-0005-0000-0000-000065020000}"/>
    <cellStyle name="Moneda 13 2 2 2 3 2" xfId="615" xr:uid="{00000000-0005-0000-0000-000066020000}"/>
    <cellStyle name="Moneda 13 2 2 2 3 2 2" xfId="3497" xr:uid="{A64DEE3E-AC54-43E2-9697-2F487204756A}"/>
    <cellStyle name="Moneda 13 2 2 2 3 3" xfId="3496" xr:uid="{8D8C5215-EDBD-45E2-B1AF-2CA27BA16479}"/>
    <cellStyle name="Moneda 13 2 2 2 4" xfId="616" xr:uid="{00000000-0005-0000-0000-000067020000}"/>
    <cellStyle name="Moneda 13 2 2 2 4 2" xfId="617" xr:uid="{00000000-0005-0000-0000-000068020000}"/>
    <cellStyle name="Moneda 13 2 2 2 4 2 2" xfId="3499" xr:uid="{5D67DB30-A475-45B6-88CB-9605561A388F}"/>
    <cellStyle name="Moneda 13 2 2 2 4 3" xfId="3498" xr:uid="{38806161-221A-4F03-BA72-E81214C15955}"/>
    <cellStyle name="Moneda 13 2 2 2 5" xfId="618" xr:uid="{00000000-0005-0000-0000-000069020000}"/>
    <cellStyle name="Moneda 13 2 2 2 5 2" xfId="3500" xr:uid="{5C2670BE-EC39-483A-91B5-8FBDA9D31AD3}"/>
    <cellStyle name="Moneda 13 2 2 2 6" xfId="3493" xr:uid="{A8959CA5-8551-4030-BEB1-376E9013A4C1}"/>
    <cellStyle name="Moneda 13 2 2 3" xfId="619" xr:uid="{00000000-0005-0000-0000-00006A020000}"/>
    <cellStyle name="Moneda 13 2 2 3 2" xfId="620" xr:uid="{00000000-0005-0000-0000-00006B020000}"/>
    <cellStyle name="Moneda 13 2 2 3 2 2" xfId="3502" xr:uid="{C6F1F273-FDB1-4DE0-BAB3-ADA6E1044BF9}"/>
    <cellStyle name="Moneda 13 2 2 3 3" xfId="3501" xr:uid="{1EE848A5-A820-4B7F-BF6B-2A467A6FDDB3}"/>
    <cellStyle name="Moneda 13 2 2 4" xfId="621" xr:uid="{00000000-0005-0000-0000-00006C020000}"/>
    <cellStyle name="Moneda 13 2 2 4 2" xfId="622" xr:uid="{00000000-0005-0000-0000-00006D020000}"/>
    <cellStyle name="Moneda 13 2 2 4 2 2" xfId="3504" xr:uid="{E79D2C31-BCF2-459D-8FDE-DD3EDE93BC11}"/>
    <cellStyle name="Moneda 13 2 2 4 3" xfId="3503" xr:uid="{E603D5EE-CA63-4396-B61C-33CA40EF66ED}"/>
    <cellStyle name="Moneda 13 2 2 5" xfId="623" xr:uid="{00000000-0005-0000-0000-00006E020000}"/>
    <cellStyle name="Moneda 13 2 2 5 2" xfId="624" xr:uid="{00000000-0005-0000-0000-00006F020000}"/>
    <cellStyle name="Moneda 13 2 2 5 2 2" xfId="3506" xr:uid="{13A65EAC-4284-4630-981F-8F808AEFF765}"/>
    <cellStyle name="Moneda 13 2 2 5 3" xfId="3505" xr:uid="{64E2449A-3615-4072-B153-7C434D2DAEE6}"/>
    <cellStyle name="Moneda 13 2 2 6" xfId="625" xr:uid="{00000000-0005-0000-0000-000070020000}"/>
    <cellStyle name="Moneda 13 2 2 6 2" xfId="3507" xr:uid="{83031647-439B-40E2-9C80-2996AF7D7524}"/>
    <cellStyle name="Moneda 13 2 2 7" xfId="3492" xr:uid="{45D0492B-E7D5-452A-B99E-8BB8800D35CF}"/>
    <cellStyle name="Moneda 13 2 3" xfId="626" xr:uid="{00000000-0005-0000-0000-000071020000}"/>
    <cellStyle name="Moneda 13 2 3 2" xfId="627" xr:uid="{00000000-0005-0000-0000-000072020000}"/>
    <cellStyle name="Moneda 13 2 3 2 2" xfId="628" xr:uid="{00000000-0005-0000-0000-000073020000}"/>
    <cellStyle name="Moneda 13 2 3 2 2 2" xfId="3510" xr:uid="{50B471C7-D000-4EBE-B9B0-E26D9D981C7D}"/>
    <cellStyle name="Moneda 13 2 3 2 3" xfId="3509" xr:uid="{65E01381-89AB-4E8B-9348-E9C136822F0C}"/>
    <cellStyle name="Moneda 13 2 3 3" xfId="629" xr:uid="{00000000-0005-0000-0000-000074020000}"/>
    <cellStyle name="Moneda 13 2 3 3 2" xfId="630" xr:uid="{00000000-0005-0000-0000-000075020000}"/>
    <cellStyle name="Moneda 13 2 3 3 2 2" xfId="3512" xr:uid="{D11BB34B-1BDE-42D0-B1BA-8D6615556735}"/>
    <cellStyle name="Moneda 13 2 3 3 3" xfId="3511" xr:uid="{BBFCBE36-9B00-4494-8D9C-D769F6642234}"/>
    <cellStyle name="Moneda 13 2 3 4" xfId="631" xr:uid="{00000000-0005-0000-0000-000076020000}"/>
    <cellStyle name="Moneda 13 2 3 4 2" xfId="632" xr:uid="{00000000-0005-0000-0000-000077020000}"/>
    <cellStyle name="Moneda 13 2 3 4 2 2" xfId="3514" xr:uid="{8C7324C3-2E33-4AF8-99DE-DAA601A2A3BF}"/>
    <cellStyle name="Moneda 13 2 3 4 3" xfId="3513" xr:uid="{9635C46F-C663-4B9B-A873-1E51B33CA373}"/>
    <cellStyle name="Moneda 13 2 3 5" xfId="633" xr:uid="{00000000-0005-0000-0000-000078020000}"/>
    <cellStyle name="Moneda 13 2 3 5 2" xfId="3515" xr:uid="{920015A5-0FE3-4C46-AF1D-A15011F476D5}"/>
    <cellStyle name="Moneda 13 2 3 6" xfId="3508" xr:uid="{DB29A91E-6D02-45A2-866B-D5AC06923468}"/>
    <cellStyle name="Moneda 13 2 4" xfId="634" xr:uid="{00000000-0005-0000-0000-000079020000}"/>
    <cellStyle name="Moneda 13 2 4 2" xfId="635" xr:uid="{00000000-0005-0000-0000-00007A020000}"/>
    <cellStyle name="Moneda 13 2 4 2 2" xfId="3517" xr:uid="{82408E0E-0AA6-4BC9-B6B3-F96E3A3CA659}"/>
    <cellStyle name="Moneda 13 2 4 3" xfId="3516" xr:uid="{6B10A6F5-F9C6-4744-ABBE-34B9A88D9E48}"/>
    <cellStyle name="Moneda 13 2 5" xfId="636" xr:uid="{00000000-0005-0000-0000-00007B020000}"/>
    <cellStyle name="Moneda 13 2 5 2" xfId="637" xr:uid="{00000000-0005-0000-0000-00007C020000}"/>
    <cellStyle name="Moneda 13 2 5 2 2" xfId="3519" xr:uid="{11A299E9-016E-4148-B00D-CB52F20BF748}"/>
    <cellStyle name="Moneda 13 2 5 3" xfId="3518" xr:uid="{F22B2920-AC0D-4F3C-9980-0DA13BC3C308}"/>
    <cellStyle name="Moneda 13 2 6" xfId="638" xr:uid="{00000000-0005-0000-0000-00007D020000}"/>
    <cellStyle name="Moneda 13 2 6 2" xfId="639" xr:uid="{00000000-0005-0000-0000-00007E020000}"/>
    <cellStyle name="Moneda 13 2 6 2 2" xfId="3521" xr:uid="{88157585-1134-4BBF-94FA-F46771C9C4DA}"/>
    <cellStyle name="Moneda 13 2 6 3" xfId="3520" xr:uid="{ABDDBC28-557D-4D09-A5B1-2F3FC9572FB1}"/>
    <cellStyle name="Moneda 13 2 7" xfId="640" xr:uid="{00000000-0005-0000-0000-00007F020000}"/>
    <cellStyle name="Moneda 13 2 7 2" xfId="3522" xr:uid="{F030267C-DB83-4FA0-82AB-0029E3539902}"/>
    <cellStyle name="Moneda 13 2 8" xfId="641" xr:uid="{00000000-0005-0000-0000-000080020000}"/>
    <cellStyle name="Moneda 13 2 8 2" xfId="3523" xr:uid="{9A51FB45-CDEF-4FFE-A63E-1158664404A2}"/>
    <cellStyle name="Moneda 13 2 9" xfId="3491" xr:uid="{309F55AF-105F-4EF9-A7B2-B27F4DD4207A}"/>
    <cellStyle name="Moneda 13 3" xfId="642" xr:uid="{00000000-0005-0000-0000-000081020000}"/>
    <cellStyle name="Moneda 13 3 2" xfId="643" xr:uid="{00000000-0005-0000-0000-000082020000}"/>
    <cellStyle name="Moneda 13 3 2 2" xfId="644" xr:uid="{00000000-0005-0000-0000-000083020000}"/>
    <cellStyle name="Moneda 13 3 2 2 2" xfId="645" xr:uid="{00000000-0005-0000-0000-000084020000}"/>
    <cellStyle name="Moneda 13 3 2 2 2 2" xfId="3527" xr:uid="{F380BEF5-1B2D-4889-9907-AE2E69C9751B}"/>
    <cellStyle name="Moneda 13 3 2 2 3" xfId="3526" xr:uid="{B805F5AF-AE07-42BD-A57C-62888767F3D9}"/>
    <cellStyle name="Moneda 13 3 2 3" xfId="646" xr:uid="{00000000-0005-0000-0000-000085020000}"/>
    <cellStyle name="Moneda 13 3 2 3 2" xfId="647" xr:uid="{00000000-0005-0000-0000-000086020000}"/>
    <cellStyle name="Moneda 13 3 2 3 2 2" xfId="3529" xr:uid="{9FE1937F-E5CC-4589-A1F9-35DB955962D3}"/>
    <cellStyle name="Moneda 13 3 2 3 3" xfId="3528" xr:uid="{06C28BA4-F5A7-4C93-8542-36888A6F09D1}"/>
    <cellStyle name="Moneda 13 3 2 4" xfId="648" xr:uid="{00000000-0005-0000-0000-000087020000}"/>
    <cellStyle name="Moneda 13 3 2 4 2" xfId="649" xr:uid="{00000000-0005-0000-0000-000088020000}"/>
    <cellStyle name="Moneda 13 3 2 4 2 2" xfId="3531" xr:uid="{B6FF7383-A4FF-4149-83ED-4A40F70E89E3}"/>
    <cellStyle name="Moneda 13 3 2 4 3" xfId="3530" xr:uid="{FC08A7F4-E11C-44F8-A8F1-0B688CF4BCC6}"/>
    <cellStyle name="Moneda 13 3 2 5" xfId="650" xr:uid="{00000000-0005-0000-0000-000089020000}"/>
    <cellStyle name="Moneda 13 3 2 5 2" xfId="3532" xr:uid="{AD14281C-9019-485B-BC56-FC82AADD011B}"/>
    <cellStyle name="Moneda 13 3 2 6" xfId="3525" xr:uid="{46AB853B-242A-47FA-B491-1AD9A271F299}"/>
    <cellStyle name="Moneda 13 3 3" xfId="651" xr:uid="{00000000-0005-0000-0000-00008A020000}"/>
    <cellStyle name="Moneda 13 3 3 2" xfId="652" xr:uid="{00000000-0005-0000-0000-00008B020000}"/>
    <cellStyle name="Moneda 13 3 3 2 2" xfId="3534" xr:uid="{6BA4F42C-088A-4148-BCE5-19834634E2B1}"/>
    <cellStyle name="Moneda 13 3 3 3" xfId="3533" xr:uid="{8816F6B5-AF4F-46FA-8024-3CB7311B1F86}"/>
    <cellStyle name="Moneda 13 3 4" xfId="653" xr:uid="{00000000-0005-0000-0000-00008C020000}"/>
    <cellStyle name="Moneda 13 3 4 2" xfId="654" xr:uid="{00000000-0005-0000-0000-00008D020000}"/>
    <cellStyle name="Moneda 13 3 4 2 2" xfId="3536" xr:uid="{FFE12C76-387B-4D5A-854A-9C213F93AC8A}"/>
    <cellStyle name="Moneda 13 3 4 3" xfId="3535" xr:uid="{CDA1C34A-E135-407F-9081-EB022FC1C37B}"/>
    <cellStyle name="Moneda 13 3 5" xfId="655" xr:uid="{00000000-0005-0000-0000-00008E020000}"/>
    <cellStyle name="Moneda 13 3 5 2" xfId="656" xr:uid="{00000000-0005-0000-0000-00008F020000}"/>
    <cellStyle name="Moneda 13 3 5 2 2" xfId="3538" xr:uid="{4323FCCB-3304-4550-8FE0-559413AD796E}"/>
    <cellStyle name="Moneda 13 3 5 3" xfId="3537" xr:uid="{BE58DA89-0DD1-45D0-A724-331EA20B1451}"/>
    <cellStyle name="Moneda 13 3 6" xfId="657" xr:uid="{00000000-0005-0000-0000-000090020000}"/>
    <cellStyle name="Moneda 13 3 6 2" xfId="3539" xr:uid="{C7BA1C88-70EF-46C0-B182-C227FFA2B596}"/>
    <cellStyle name="Moneda 13 3 7" xfId="3524" xr:uid="{2287FD89-158A-444C-843F-9D59B78D2ED7}"/>
    <cellStyle name="Moneda 13 4" xfId="658" xr:uid="{00000000-0005-0000-0000-000091020000}"/>
    <cellStyle name="Moneda 13 4 2" xfId="659" xr:uid="{00000000-0005-0000-0000-000092020000}"/>
    <cellStyle name="Moneda 13 4 2 2" xfId="660" xr:uid="{00000000-0005-0000-0000-000093020000}"/>
    <cellStyle name="Moneda 13 4 2 2 2" xfId="6278" xr:uid="{A7337499-E7E7-4029-B328-765CA2B46D6B}"/>
    <cellStyle name="Moneda 13 4 2 2 3" xfId="3542" xr:uid="{4384B7EC-F971-44D1-97A6-A68CC25FFB46}"/>
    <cellStyle name="Moneda 13 4 2 2 4" xfId="6786" xr:uid="{848E7DBA-522B-4B32-B145-AC085E76B51C}"/>
    <cellStyle name="Moneda 13 4 2 3" xfId="6277" xr:uid="{99B8BBF7-86C8-4006-8321-AB7551848E98}"/>
    <cellStyle name="Moneda 13 4 2 4" xfId="3541" xr:uid="{080BCCEB-90B0-4863-BB56-162A096E082A}"/>
    <cellStyle name="Moneda 13 4 2 5" xfId="6785" xr:uid="{014AF201-BBC5-4136-843B-EB0A164FB361}"/>
    <cellStyle name="Moneda 13 4 3" xfId="661" xr:uid="{00000000-0005-0000-0000-000094020000}"/>
    <cellStyle name="Moneda 13 4 3 2" xfId="662" xr:uid="{00000000-0005-0000-0000-000095020000}"/>
    <cellStyle name="Moneda 13 4 3 2 2" xfId="6280" xr:uid="{1A3C4CA1-CD99-4B6E-A32E-01B5CCB3AC65}"/>
    <cellStyle name="Moneda 13 4 3 2 3" xfId="3544" xr:uid="{7221C571-D426-4129-9E49-149A83A1064A}"/>
    <cellStyle name="Moneda 13 4 3 2 4" xfId="6788" xr:uid="{09C658E6-F024-4E48-BB1F-02ADAAEBE746}"/>
    <cellStyle name="Moneda 13 4 3 3" xfId="6279" xr:uid="{B248B137-983F-48FF-85D6-8B345487E993}"/>
    <cellStyle name="Moneda 13 4 3 4" xfId="3543" xr:uid="{507804AC-D851-4E6C-BF13-5511F57D2101}"/>
    <cellStyle name="Moneda 13 4 3 5" xfId="6787" xr:uid="{57752C58-FC40-48FF-89DC-9129602863E5}"/>
    <cellStyle name="Moneda 13 4 4" xfId="663" xr:uid="{00000000-0005-0000-0000-000096020000}"/>
    <cellStyle name="Moneda 13 4 4 2" xfId="664" xr:uid="{00000000-0005-0000-0000-000097020000}"/>
    <cellStyle name="Moneda 13 4 4 2 2" xfId="6282" xr:uid="{7AED4B5A-5183-4C57-8816-9330CB4B780A}"/>
    <cellStyle name="Moneda 13 4 4 2 3" xfId="3546" xr:uid="{5BF47FEC-251A-4FA6-A0AD-86089299D261}"/>
    <cellStyle name="Moneda 13 4 4 2 4" xfId="6790" xr:uid="{FAD88044-8059-4318-B891-472A05D259D5}"/>
    <cellStyle name="Moneda 13 4 4 3" xfId="6281" xr:uid="{FD3FC166-D062-47A3-ACC3-69D910491F1C}"/>
    <cellStyle name="Moneda 13 4 4 4" xfId="3545" xr:uid="{CEC667DD-C2C1-4500-8D2F-19D33ABF409F}"/>
    <cellStyle name="Moneda 13 4 4 5" xfId="6789" xr:uid="{6A50D781-5F5F-409C-80AF-928590F1865B}"/>
    <cellStyle name="Moneda 13 4 5" xfId="665" xr:uid="{00000000-0005-0000-0000-000098020000}"/>
    <cellStyle name="Moneda 13 4 5 2" xfId="6283" xr:uid="{1739B503-1744-4460-A3EE-63C8CA468459}"/>
    <cellStyle name="Moneda 13 4 5 3" xfId="3547" xr:uid="{7E4D0FB0-FBB2-46C4-9878-289D7032E384}"/>
    <cellStyle name="Moneda 13 4 5 4" xfId="6791" xr:uid="{FCA2A02B-4967-4F73-839C-15265A589EA9}"/>
    <cellStyle name="Moneda 13 4 6" xfId="6276" xr:uid="{2CD47B9A-5129-492F-8054-795314985A6D}"/>
    <cellStyle name="Moneda 13 4 7" xfId="3540" xr:uid="{EC73A139-AD33-4081-A911-5904CB6D9D28}"/>
    <cellStyle name="Moneda 13 4 8" xfId="6784" xr:uid="{DFC3808C-98CD-4E17-9803-F33D60D9528E}"/>
    <cellStyle name="Moneda 13 5" xfId="666" xr:uid="{00000000-0005-0000-0000-000099020000}"/>
    <cellStyle name="Moneda 13 5 2" xfId="667" xr:uid="{00000000-0005-0000-0000-00009A020000}"/>
    <cellStyle name="Moneda 13 5 2 2" xfId="668" xr:uid="{00000000-0005-0000-0000-00009B020000}"/>
    <cellStyle name="Moneda 13 5 2 2 2" xfId="3550" xr:uid="{6F3D99B6-34E1-4663-8A4F-21A6B085EBD5}"/>
    <cellStyle name="Moneda 13 5 2 3" xfId="3549" xr:uid="{82967960-3E22-4304-8556-4B7DA9A0CCC0}"/>
    <cellStyle name="Moneda 13 5 3" xfId="669" xr:uid="{00000000-0005-0000-0000-00009C020000}"/>
    <cellStyle name="Moneda 13 5 3 2" xfId="670" xr:uid="{00000000-0005-0000-0000-00009D020000}"/>
    <cellStyle name="Moneda 13 5 3 2 2" xfId="3552" xr:uid="{286DC6EE-E894-4EDF-9961-EBB9271E63E8}"/>
    <cellStyle name="Moneda 13 5 3 3" xfId="3551" xr:uid="{3BC4DDBB-D13A-4402-BBBB-E99C7F71E906}"/>
    <cellStyle name="Moneda 13 5 4" xfId="671" xr:uid="{00000000-0005-0000-0000-00009E020000}"/>
    <cellStyle name="Moneda 13 5 4 2" xfId="672" xr:uid="{00000000-0005-0000-0000-00009F020000}"/>
    <cellStyle name="Moneda 13 5 4 2 2" xfId="3554" xr:uid="{DA980EB7-9703-4788-905B-1808859A6238}"/>
    <cellStyle name="Moneda 13 5 4 3" xfId="3553" xr:uid="{28CDB22B-3634-4B51-B30B-2ABC8BEAC151}"/>
    <cellStyle name="Moneda 13 5 5" xfId="673" xr:uid="{00000000-0005-0000-0000-0000A0020000}"/>
    <cellStyle name="Moneda 13 5 5 2" xfId="3555" xr:uid="{ABF1DBEA-51E8-4DBF-AD76-E05E9B2BB5D2}"/>
    <cellStyle name="Moneda 13 5 6" xfId="3548" xr:uid="{15230F56-53C5-4FF1-B873-E7527ADF33F9}"/>
    <cellStyle name="Moneda 13 6" xfId="674" xr:uid="{00000000-0005-0000-0000-0000A1020000}"/>
    <cellStyle name="Moneda 13 6 2" xfId="675" xr:uid="{00000000-0005-0000-0000-0000A2020000}"/>
    <cellStyle name="Moneda 13 6 2 2" xfId="3557" xr:uid="{F70AAD5C-60E7-40E2-A8AD-E156F5B877DC}"/>
    <cellStyle name="Moneda 13 6 3" xfId="3556" xr:uid="{AF32313B-9A49-4E41-BAA0-B50F1F978592}"/>
    <cellStyle name="Moneda 13 7" xfId="676" xr:uid="{00000000-0005-0000-0000-0000A3020000}"/>
    <cellStyle name="Moneda 13 7 2" xfId="677" xr:uid="{00000000-0005-0000-0000-0000A4020000}"/>
    <cellStyle name="Moneda 13 7 2 2" xfId="3559" xr:uid="{E80C0AAC-4034-4A83-8E4C-3EE7100B3A16}"/>
    <cellStyle name="Moneda 13 7 3" xfId="3558" xr:uid="{9CD9CA43-CBE6-47A2-B75F-397BD1851B77}"/>
    <cellStyle name="Moneda 13 8" xfId="678" xr:uid="{00000000-0005-0000-0000-0000A5020000}"/>
    <cellStyle name="Moneda 13 8 2" xfId="679" xr:uid="{00000000-0005-0000-0000-0000A6020000}"/>
    <cellStyle name="Moneda 13 8 2 2" xfId="3561" xr:uid="{A383DB04-4482-46CD-A20B-8865ACE54C5D}"/>
    <cellStyle name="Moneda 13 8 3" xfId="3560" xr:uid="{9F5F93B0-0B13-4AC5-9254-C01AFE2A779E}"/>
    <cellStyle name="Moneda 13 9" xfId="680" xr:uid="{00000000-0005-0000-0000-0000A7020000}"/>
    <cellStyle name="Moneda 13 9 2" xfId="3562" xr:uid="{C8C55DD6-D60A-476E-A922-57644490D85F}"/>
    <cellStyle name="Moneda 14" xfId="681" xr:uid="{00000000-0005-0000-0000-0000A8020000}"/>
    <cellStyle name="Moneda 14 10" xfId="3563" xr:uid="{7914CC8D-82BE-407C-A46B-CE91331D7C05}"/>
    <cellStyle name="Moneda 14 11" xfId="6792" xr:uid="{3EF48C57-F8DA-4333-9F4B-919773DFBD8B}"/>
    <cellStyle name="Moneda 14 2" xfId="682" xr:uid="{00000000-0005-0000-0000-0000A9020000}"/>
    <cellStyle name="Moneda 14 2 10" xfId="6793" xr:uid="{51705D70-A448-4853-9FCA-7AE516E4018B}"/>
    <cellStyle name="Moneda 14 2 2" xfId="683" xr:uid="{00000000-0005-0000-0000-0000AA020000}"/>
    <cellStyle name="Moneda 14 2 2 2" xfId="684" xr:uid="{00000000-0005-0000-0000-0000AB020000}"/>
    <cellStyle name="Moneda 14 2 2 2 2" xfId="685" xr:uid="{00000000-0005-0000-0000-0000AC020000}"/>
    <cellStyle name="Moneda 14 2 2 2 2 2" xfId="686" xr:uid="{00000000-0005-0000-0000-0000AD020000}"/>
    <cellStyle name="Moneda 14 2 2 2 2 2 2" xfId="3568" xr:uid="{445F8B9F-E5A2-4E5D-A56E-19C572735854}"/>
    <cellStyle name="Moneda 14 2 2 2 2 3" xfId="3567" xr:uid="{BCDBE7E9-E1FF-494D-BBCA-58968BB937A6}"/>
    <cellStyle name="Moneda 14 2 2 2 3" xfId="687" xr:uid="{00000000-0005-0000-0000-0000AE020000}"/>
    <cellStyle name="Moneda 14 2 2 2 3 2" xfId="688" xr:uid="{00000000-0005-0000-0000-0000AF020000}"/>
    <cellStyle name="Moneda 14 2 2 2 3 2 2" xfId="3570" xr:uid="{2369F6D8-E7B4-41F9-B2A3-0981B7AC8BE4}"/>
    <cellStyle name="Moneda 14 2 2 2 3 3" xfId="3569" xr:uid="{139C7116-AE49-41E9-A33D-F2F33B7273EA}"/>
    <cellStyle name="Moneda 14 2 2 2 4" xfId="689" xr:uid="{00000000-0005-0000-0000-0000B0020000}"/>
    <cellStyle name="Moneda 14 2 2 2 4 2" xfId="690" xr:uid="{00000000-0005-0000-0000-0000B1020000}"/>
    <cellStyle name="Moneda 14 2 2 2 4 2 2" xfId="3572" xr:uid="{A4FF8403-A766-40A3-8ED1-D07F7411F565}"/>
    <cellStyle name="Moneda 14 2 2 2 4 3" xfId="3571" xr:uid="{C4AEEDF4-AEA6-4EB1-9A58-E90D3FBDE7FC}"/>
    <cellStyle name="Moneda 14 2 2 2 5" xfId="691" xr:uid="{00000000-0005-0000-0000-0000B2020000}"/>
    <cellStyle name="Moneda 14 2 2 2 5 2" xfId="3573" xr:uid="{8EAB26A7-6119-47D9-A7B7-9E0B44592502}"/>
    <cellStyle name="Moneda 14 2 2 2 6" xfId="3566" xr:uid="{870AF15C-8175-405C-8B57-652EBCA692BC}"/>
    <cellStyle name="Moneda 14 2 2 3" xfId="692" xr:uid="{00000000-0005-0000-0000-0000B3020000}"/>
    <cellStyle name="Moneda 14 2 2 3 2" xfId="693" xr:uid="{00000000-0005-0000-0000-0000B4020000}"/>
    <cellStyle name="Moneda 14 2 2 3 2 2" xfId="3575" xr:uid="{984BEAD8-335E-4762-AC4B-F9F2644C8F15}"/>
    <cellStyle name="Moneda 14 2 2 3 3" xfId="3574" xr:uid="{2DF45748-14AB-4D2D-80E0-9238D4D06B14}"/>
    <cellStyle name="Moneda 14 2 2 4" xfId="694" xr:uid="{00000000-0005-0000-0000-0000B5020000}"/>
    <cellStyle name="Moneda 14 2 2 4 2" xfId="695" xr:uid="{00000000-0005-0000-0000-0000B6020000}"/>
    <cellStyle name="Moneda 14 2 2 4 2 2" xfId="3577" xr:uid="{6C304FA6-BC28-4AF9-A54A-541B32BF0AF4}"/>
    <cellStyle name="Moneda 14 2 2 4 3" xfId="3576" xr:uid="{30A39149-28F6-43DC-9FE6-4C94976F0A79}"/>
    <cellStyle name="Moneda 14 2 2 5" xfId="696" xr:uid="{00000000-0005-0000-0000-0000B7020000}"/>
    <cellStyle name="Moneda 14 2 2 5 2" xfId="697" xr:uid="{00000000-0005-0000-0000-0000B8020000}"/>
    <cellStyle name="Moneda 14 2 2 5 2 2" xfId="3579" xr:uid="{4C53B22D-548D-4C33-979C-70B6ADDE6714}"/>
    <cellStyle name="Moneda 14 2 2 5 3" xfId="3578" xr:uid="{5716418C-83C8-46C3-81A7-ADC0625DAF09}"/>
    <cellStyle name="Moneda 14 2 2 6" xfId="698" xr:uid="{00000000-0005-0000-0000-0000B9020000}"/>
    <cellStyle name="Moneda 14 2 2 6 2" xfId="3580" xr:uid="{ED404275-628D-4E79-9A8F-35AEF1131B15}"/>
    <cellStyle name="Moneda 14 2 2 7" xfId="3565" xr:uid="{6CD9FC4F-B664-4ED9-9556-6C52501CC852}"/>
    <cellStyle name="Moneda 14 2 3" xfId="699" xr:uid="{00000000-0005-0000-0000-0000BA020000}"/>
    <cellStyle name="Moneda 14 2 3 2" xfId="700" xr:uid="{00000000-0005-0000-0000-0000BB020000}"/>
    <cellStyle name="Moneda 14 2 3 2 2" xfId="701" xr:uid="{00000000-0005-0000-0000-0000BC020000}"/>
    <cellStyle name="Moneda 14 2 3 2 2 2" xfId="3583" xr:uid="{9333D499-B850-4AAD-8D29-E6735E9CF19C}"/>
    <cellStyle name="Moneda 14 2 3 2 3" xfId="3582" xr:uid="{31256447-A0F9-4179-AC36-E5950E2EC090}"/>
    <cellStyle name="Moneda 14 2 3 3" xfId="702" xr:uid="{00000000-0005-0000-0000-0000BD020000}"/>
    <cellStyle name="Moneda 14 2 3 3 2" xfId="703" xr:uid="{00000000-0005-0000-0000-0000BE020000}"/>
    <cellStyle name="Moneda 14 2 3 3 2 2" xfId="3585" xr:uid="{9A7B2E4B-4700-4E50-BD9F-839E51E18748}"/>
    <cellStyle name="Moneda 14 2 3 3 3" xfId="3584" xr:uid="{9F9ADB7B-081E-4411-9B5F-8DA4EA416BC8}"/>
    <cellStyle name="Moneda 14 2 3 4" xfId="704" xr:uid="{00000000-0005-0000-0000-0000BF020000}"/>
    <cellStyle name="Moneda 14 2 3 4 2" xfId="705" xr:uid="{00000000-0005-0000-0000-0000C0020000}"/>
    <cellStyle name="Moneda 14 2 3 4 2 2" xfId="3587" xr:uid="{5DA6666F-E7B2-401D-A66F-68C502C47693}"/>
    <cellStyle name="Moneda 14 2 3 4 3" xfId="3586" xr:uid="{D5ED22F5-2A65-46A7-9E6F-E3F4F5849917}"/>
    <cellStyle name="Moneda 14 2 3 5" xfId="706" xr:uid="{00000000-0005-0000-0000-0000C1020000}"/>
    <cellStyle name="Moneda 14 2 3 5 2" xfId="3588" xr:uid="{16D5CEC9-2D7C-4189-885F-BCF8C6AD7405}"/>
    <cellStyle name="Moneda 14 2 3 6" xfId="3581" xr:uid="{1590E3A2-3E46-4DE6-83EE-FAB18DED6B09}"/>
    <cellStyle name="Moneda 14 2 4" xfId="707" xr:uid="{00000000-0005-0000-0000-0000C2020000}"/>
    <cellStyle name="Moneda 14 2 4 2" xfId="708" xr:uid="{00000000-0005-0000-0000-0000C3020000}"/>
    <cellStyle name="Moneda 14 2 4 2 2" xfId="3590" xr:uid="{8F110A0F-2318-4B14-9243-C587985E3E2E}"/>
    <cellStyle name="Moneda 14 2 4 3" xfId="3589" xr:uid="{78DA7A2D-0489-4E13-943C-FF16E60B8379}"/>
    <cellStyle name="Moneda 14 2 5" xfId="709" xr:uid="{00000000-0005-0000-0000-0000C4020000}"/>
    <cellStyle name="Moneda 14 2 5 2" xfId="710" xr:uid="{00000000-0005-0000-0000-0000C5020000}"/>
    <cellStyle name="Moneda 14 2 5 2 2" xfId="3592" xr:uid="{3C7970E6-8F62-4865-9B37-68A01C3C221D}"/>
    <cellStyle name="Moneda 14 2 5 3" xfId="3591" xr:uid="{BEAC6DD6-F741-499C-A024-0FE1E96037A5}"/>
    <cellStyle name="Moneda 14 2 6" xfId="711" xr:uid="{00000000-0005-0000-0000-0000C6020000}"/>
    <cellStyle name="Moneda 14 2 6 2" xfId="712" xr:uid="{00000000-0005-0000-0000-0000C7020000}"/>
    <cellStyle name="Moneda 14 2 6 2 2" xfId="3594" xr:uid="{04D75EAF-F6D4-45F9-9B82-D5947AA46EA5}"/>
    <cellStyle name="Moneda 14 2 6 3" xfId="3593" xr:uid="{B9791283-BC0C-4886-88A2-4DEF2490E5B2}"/>
    <cellStyle name="Moneda 14 2 7" xfId="713" xr:uid="{00000000-0005-0000-0000-0000C8020000}"/>
    <cellStyle name="Moneda 14 2 7 2" xfId="3595" xr:uid="{CD9F3006-2469-4833-B766-7AEBDE317051}"/>
    <cellStyle name="Moneda 14 2 8" xfId="714" xr:uid="{00000000-0005-0000-0000-0000C9020000}"/>
    <cellStyle name="Moneda 14 2 8 2" xfId="3596" xr:uid="{4491386B-8E79-468C-80B9-3DC005249348}"/>
    <cellStyle name="Moneda 14 2 9" xfId="3564" xr:uid="{6C1207A7-B69E-456A-AA01-3C5FDD6F1921}"/>
    <cellStyle name="Moneda 14 3" xfId="715" xr:uid="{00000000-0005-0000-0000-0000CA020000}"/>
    <cellStyle name="Moneda 14 3 2" xfId="716" xr:uid="{00000000-0005-0000-0000-0000CB020000}"/>
    <cellStyle name="Moneda 14 3 2 2" xfId="717" xr:uid="{00000000-0005-0000-0000-0000CC020000}"/>
    <cellStyle name="Moneda 14 3 2 2 2" xfId="718" xr:uid="{00000000-0005-0000-0000-0000CD020000}"/>
    <cellStyle name="Moneda 14 3 2 2 2 2" xfId="3600" xr:uid="{71C34776-A823-4E5F-96C4-5F5D3C7ADE62}"/>
    <cellStyle name="Moneda 14 3 2 2 3" xfId="3599" xr:uid="{AE2E4614-9961-4D89-9DA8-146BA8F675A2}"/>
    <cellStyle name="Moneda 14 3 2 3" xfId="719" xr:uid="{00000000-0005-0000-0000-0000CE020000}"/>
    <cellStyle name="Moneda 14 3 2 3 2" xfId="720" xr:uid="{00000000-0005-0000-0000-0000CF020000}"/>
    <cellStyle name="Moneda 14 3 2 3 2 2" xfId="3602" xr:uid="{4770FE74-E1CA-47A2-A18C-89B0E9519DC3}"/>
    <cellStyle name="Moneda 14 3 2 3 3" xfId="3601" xr:uid="{04CC3DFC-A936-495A-8BF0-C2DB9924F3A1}"/>
    <cellStyle name="Moneda 14 3 2 4" xfId="721" xr:uid="{00000000-0005-0000-0000-0000D0020000}"/>
    <cellStyle name="Moneda 14 3 2 4 2" xfId="722" xr:uid="{00000000-0005-0000-0000-0000D1020000}"/>
    <cellStyle name="Moneda 14 3 2 4 2 2" xfId="3604" xr:uid="{74B85579-9EB1-422E-9BC4-1E84E95CD410}"/>
    <cellStyle name="Moneda 14 3 2 4 3" xfId="3603" xr:uid="{7493DCE3-32BE-4C03-9C73-4EB1E9FFB97F}"/>
    <cellStyle name="Moneda 14 3 2 5" xfId="723" xr:uid="{00000000-0005-0000-0000-0000D2020000}"/>
    <cellStyle name="Moneda 14 3 2 5 2" xfId="3605" xr:uid="{8DFAA09E-CFD0-496F-ADC2-9AA282DCF038}"/>
    <cellStyle name="Moneda 14 3 2 6" xfId="3598" xr:uid="{E4682500-3BC6-40AC-BB33-E832ECD6AE47}"/>
    <cellStyle name="Moneda 14 3 3" xfId="724" xr:uid="{00000000-0005-0000-0000-0000D3020000}"/>
    <cellStyle name="Moneda 14 3 3 2" xfId="725" xr:uid="{00000000-0005-0000-0000-0000D4020000}"/>
    <cellStyle name="Moneda 14 3 3 2 2" xfId="3607" xr:uid="{349B29D6-89AE-410C-9D1F-5DAD3BEDB3EB}"/>
    <cellStyle name="Moneda 14 3 3 3" xfId="3606" xr:uid="{9FDB058C-8A94-40C0-BA1E-20CB6382BC61}"/>
    <cellStyle name="Moneda 14 3 4" xfId="726" xr:uid="{00000000-0005-0000-0000-0000D5020000}"/>
    <cellStyle name="Moneda 14 3 4 2" xfId="727" xr:uid="{00000000-0005-0000-0000-0000D6020000}"/>
    <cellStyle name="Moneda 14 3 4 2 2" xfId="3609" xr:uid="{F67E5CBC-DEC5-4BDC-9AE2-232684C16CF9}"/>
    <cellStyle name="Moneda 14 3 4 3" xfId="3608" xr:uid="{2E7B2D44-DD82-4FA2-9170-E6AE896AC194}"/>
    <cellStyle name="Moneda 14 3 5" xfId="728" xr:uid="{00000000-0005-0000-0000-0000D7020000}"/>
    <cellStyle name="Moneda 14 3 5 2" xfId="729" xr:uid="{00000000-0005-0000-0000-0000D8020000}"/>
    <cellStyle name="Moneda 14 3 5 2 2" xfId="3611" xr:uid="{AEF9D3BE-BE44-4462-AC51-1C715B49C11B}"/>
    <cellStyle name="Moneda 14 3 5 3" xfId="3610" xr:uid="{DA7BF22C-4934-4E38-830D-3BBEB855AD8B}"/>
    <cellStyle name="Moneda 14 3 6" xfId="730" xr:uid="{00000000-0005-0000-0000-0000D9020000}"/>
    <cellStyle name="Moneda 14 3 6 2" xfId="3612" xr:uid="{7C11C8B4-2A1E-4466-B904-17E48D2B0947}"/>
    <cellStyle name="Moneda 14 3 7" xfId="3597" xr:uid="{E65086B6-58D6-45DB-8AFA-58CCA5296598}"/>
    <cellStyle name="Moneda 14 4" xfId="731" xr:uid="{00000000-0005-0000-0000-0000DA020000}"/>
    <cellStyle name="Moneda 14 4 2" xfId="732" xr:uid="{00000000-0005-0000-0000-0000DB020000}"/>
    <cellStyle name="Moneda 14 4 2 2" xfId="733" xr:uid="{00000000-0005-0000-0000-0000DC020000}"/>
    <cellStyle name="Moneda 14 4 2 2 2" xfId="3615" xr:uid="{711422C6-ECD2-49EA-B980-60D183859EA9}"/>
    <cellStyle name="Moneda 14 4 2 3" xfId="3614" xr:uid="{29703EC7-D156-4845-AF4C-31F275709CD7}"/>
    <cellStyle name="Moneda 14 4 3" xfId="734" xr:uid="{00000000-0005-0000-0000-0000DD020000}"/>
    <cellStyle name="Moneda 14 4 3 2" xfId="735" xr:uid="{00000000-0005-0000-0000-0000DE020000}"/>
    <cellStyle name="Moneda 14 4 3 2 2" xfId="3617" xr:uid="{E1D07FEC-58BB-47D8-B36D-470286FF6C62}"/>
    <cellStyle name="Moneda 14 4 3 3" xfId="3616" xr:uid="{B4FD1804-29AA-416D-AC4A-31D197609DC3}"/>
    <cellStyle name="Moneda 14 4 4" xfId="736" xr:uid="{00000000-0005-0000-0000-0000DF020000}"/>
    <cellStyle name="Moneda 14 4 4 2" xfId="737" xr:uid="{00000000-0005-0000-0000-0000E0020000}"/>
    <cellStyle name="Moneda 14 4 4 2 2" xfId="3619" xr:uid="{713E8EEA-A16A-47EE-A382-8DA9C54550A8}"/>
    <cellStyle name="Moneda 14 4 4 3" xfId="3618" xr:uid="{E4AEA820-89DD-436C-9BD7-D0BE8A256507}"/>
    <cellStyle name="Moneda 14 4 5" xfId="738" xr:uid="{00000000-0005-0000-0000-0000E1020000}"/>
    <cellStyle name="Moneda 14 4 5 2" xfId="3620" xr:uid="{843E15DB-E059-4C4E-A687-635C5246BFFA}"/>
    <cellStyle name="Moneda 14 4 6" xfId="3613" xr:uid="{3EB5421A-9270-4AE3-BFDE-DE5AB7179009}"/>
    <cellStyle name="Moneda 14 5" xfId="739" xr:uid="{00000000-0005-0000-0000-0000E2020000}"/>
    <cellStyle name="Moneda 14 5 2" xfId="740" xr:uid="{00000000-0005-0000-0000-0000E3020000}"/>
    <cellStyle name="Moneda 14 5 2 2" xfId="3622" xr:uid="{E1B9F8B1-AF31-424C-B57D-AFBEF963510D}"/>
    <cellStyle name="Moneda 14 5 3" xfId="3621" xr:uid="{1D9B552A-376E-4473-BE8F-8D11F7B39857}"/>
    <cellStyle name="Moneda 14 6" xfId="741" xr:uid="{00000000-0005-0000-0000-0000E4020000}"/>
    <cellStyle name="Moneda 14 6 2" xfId="742" xr:uid="{00000000-0005-0000-0000-0000E5020000}"/>
    <cellStyle name="Moneda 14 6 2 2" xfId="3624" xr:uid="{FA4044CB-DE33-4133-B395-0B00C736F288}"/>
    <cellStyle name="Moneda 14 6 3" xfId="3623" xr:uid="{A3ADE3E8-9B78-46D0-8F02-60296866542F}"/>
    <cellStyle name="Moneda 14 7" xfId="743" xr:uid="{00000000-0005-0000-0000-0000E6020000}"/>
    <cellStyle name="Moneda 14 7 2" xfId="744" xr:uid="{00000000-0005-0000-0000-0000E7020000}"/>
    <cellStyle name="Moneda 14 7 2 2" xfId="3626" xr:uid="{1BF673F7-39FB-427E-8DCC-B35C9887F3AA}"/>
    <cellStyle name="Moneda 14 7 3" xfId="3625" xr:uid="{1ADCE7EF-9330-4B27-A643-611F34EAA5A1}"/>
    <cellStyle name="Moneda 14 8" xfId="745" xr:uid="{00000000-0005-0000-0000-0000E8020000}"/>
    <cellStyle name="Moneda 14 8 2" xfId="3627" xr:uid="{19BA5EA1-86D5-4FC7-9F15-1E7F50632A69}"/>
    <cellStyle name="Moneda 14 9" xfId="746" xr:uid="{00000000-0005-0000-0000-0000E9020000}"/>
    <cellStyle name="Moneda 14 9 2" xfId="3628" xr:uid="{4B9F621B-5D9E-4413-880E-09D1A50C3378}"/>
    <cellStyle name="Moneda 15" xfId="747" xr:uid="{00000000-0005-0000-0000-0000EA020000}"/>
    <cellStyle name="Moneda 15 10" xfId="3629" xr:uid="{05F09F73-7D2B-4EAE-A86E-6D4598A3A181}"/>
    <cellStyle name="Moneda 15 11" xfId="6794" xr:uid="{EBAA3913-6F5B-456B-92A1-3CE88CB4C168}"/>
    <cellStyle name="Moneda 15 2" xfId="748" xr:uid="{00000000-0005-0000-0000-0000EB020000}"/>
    <cellStyle name="Moneda 15 2 10" xfId="6795" xr:uid="{24214F3A-540D-4A1D-95C7-609316CD3556}"/>
    <cellStyle name="Moneda 15 2 2" xfId="749" xr:uid="{00000000-0005-0000-0000-0000EC020000}"/>
    <cellStyle name="Moneda 15 2 2 2" xfId="750" xr:uid="{00000000-0005-0000-0000-0000ED020000}"/>
    <cellStyle name="Moneda 15 2 2 2 2" xfId="751" xr:uid="{00000000-0005-0000-0000-0000EE020000}"/>
    <cellStyle name="Moneda 15 2 2 2 2 2" xfId="752" xr:uid="{00000000-0005-0000-0000-0000EF020000}"/>
    <cellStyle name="Moneda 15 2 2 2 2 2 2" xfId="3634" xr:uid="{EB3B6058-32D5-4066-8EAD-1EC1905811E2}"/>
    <cellStyle name="Moneda 15 2 2 2 2 3" xfId="3633" xr:uid="{EAC3BF97-02CE-4F8A-AB6F-B36E366DF0B9}"/>
    <cellStyle name="Moneda 15 2 2 2 3" xfId="753" xr:uid="{00000000-0005-0000-0000-0000F0020000}"/>
    <cellStyle name="Moneda 15 2 2 2 3 2" xfId="754" xr:uid="{00000000-0005-0000-0000-0000F1020000}"/>
    <cellStyle name="Moneda 15 2 2 2 3 2 2" xfId="3636" xr:uid="{82EC7597-FEC2-492A-A32E-00F58AD0A927}"/>
    <cellStyle name="Moneda 15 2 2 2 3 3" xfId="3635" xr:uid="{CD7F3697-4120-4922-B68B-4787899DB776}"/>
    <cellStyle name="Moneda 15 2 2 2 4" xfId="755" xr:uid="{00000000-0005-0000-0000-0000F2020000}"/>
    <cellStyle name="Moneda 15 2 2 2 4 2" xfId="756" xr:uid="{00000000-0005-0000-0000-0000F3020000}"/>
    <cellStyle name="Moneda 15 2 2 2 4 2 2" xfId="3638" xr:uid="{42BA9EBA-25B3-444C-B68C-9DFC1771F347}"/>
    <cellStyle name="Moneda 15 2 2 2 4 3" xfId="3637" xr:uid="{15BEED47-600E-4A74-90AB-9E501E63A01D}"/>
    <cellStyle name="Moneda 15 2 2 2 5" xfId="757" xr:uid="{00000000-0005-0000-0000-0000F4020000}"/>
    <cellStyle name="Moneda 15 2 2 2 5 2" xfId="3639" xr:uid="{0BEE734C-A3E2-4CF2-83E2-1BA457844F15}"/>
    <cellStyle name="Moneda 15 2 2 2 6" xfId="3632" xr:uid="{D764BA22-DFB7-4B17-A487-594967183AE4}"/>
    <cellStyle name="Moneda 15 2 2 3" xfId="758" xr:uid="{00000000-0005-0000-0000-0000F5020000}"/>
    <cellStyle name="Moneda 15 2 2 3 2" xfId="759" xr:uid="{00000000-0005-0000-0000-0000F6020000}"/>
    <cellStyle name="Moneda 15 2 2 3 2 2" xfId="3641" xr:uid="{98CDBF75-3365-4668-987B-70D5F485EAC8}"/>
    <cellStyle name="Moneda 15 2 2 3 3" xfId="3640" xr:uid="{1FFC4B12-305E-454E-AFEF-5B918419DCFF}"/>
    <cellStyle name="Moneda 15 2 2 4" xfId="760" xr:uid="{00000000-0005-0000-0000-0000F7020000}"/>
    <cellStyle name="Moneda 15 2 2 4 2" xfId="761" xr:uid="{00000000-0005-0000-0000-0000F8020000}"/>
    <cellStyle name="Moneda 15 2 2 4 2 2" xfId="3643" xr:uid="{508FEF42-EAAA-4ED8-A493-1D924A4693E9}"/>
    <cellStyle name="Moneda 15 2 2 4 3" xfId="3642" xr:uid="{9A3E5540-5899-45B6-AE5C-543D80D10F78}"/>
    <cellStyle name="Moneda 15 2 2 5" xfId="762" xr:uid="{00000000-0005-0000-0000-0000F9020000}"/>
    <cellStyle name="Moneda 15 2 2 5 2" xfId="763" xr:uid="{00000000-0005-0000-0000-0000FA020000}"/>
    <cellStyle name="Moneda 15 2 2 5 2 2" xfId="3645" xr:uid="{D23E57F7-6B46-4147-BED1-88FE199ED2A4}"/>
    <cellStyle name="Moneda 15 2 2 5 3" xfId="3644" xr:uid="{3689FAC0-2757-4876-A166-9F44B9E8B847}"/>
    <cellStyle name="Moneda 15 2 2 6" xfId="764" xr:uid="{00000000-0005-0000-0000-0000FB020000}"/>
    <cellStyle name="Moneda 15 2 2 6 2" xfId="3646" xr:uid="{19B94003-03A6-4CB0-8B4E-FA9353D2B9FD}"/>
    <cellStyle name="Moneda 15 2 2 7" xfId="3631" xr:uid="{17BF76EE-FB1D-4493-94F5-6BA8E487FE49}"/>
    <cellStyle name="Moneda 15 2 3" xfId="765" xr:uid="{00000000-0005-0000-0000-0000FC020000}"/>
    <cellStyle name="Moneda 15 2 3 2" xfId="766" xr:uid="{00000000-0005-0000-0000-0000FD020000}"/>
    <cellStyle name="Moneda 15 2 3 2 2" xfId="767" xr:uid="{00000000-0005-0000-0000-0000FE020000}"/>
    <cellStyle name="Moneda 15 2 3 2 2 2" xfId="3649" xr:uid="{0F8F41F3-DC9C-4FD5-8DDD-752434454CBC}"/>
    <cellStyle name="Moneda 15 2 3 2 3" xfId="3648" xr:uid="{C0760929-D9F7-4B25-961A-C00D1DE54E05}"/>
    <cellStyle name="Moneda 15 2 3 3" xfId="768" xr:uid="{00000000-0005-0000-0000-0000FF020000}"/>
    <cellStyle name="Moneda 15 2 3 3 2" xfId="769" xr:uid="{00000000-0005-0000-0000-000000030000}"/>
    <cellStyle name="Moneda 15 2 3 3 2 2" xfId="3651" xr:uid="{B83C200F-8471-4E31-934A-5F4D0C0A6A0E}"/>
    <cellStyle name="Moneda 15 2 3 3 3" xfId="3650" xr:uid="{F5D4F6D6-FC96-4134-8B29-26FCEB269D0D}"/>
    <cellStyle name="Moneda 15 2 3 4" xfId="770" xr:uid="{00000000-0005-0000-0000-000001030000}"/>
    <cellStyle name="Moneda 15 2 3 4 2" xfId="771" xr:uid="{00000000-0005-0000-0000-000002030000}"/>
    <cellStyle name="Moneda 15 2 3 4 2 2" xfId="3653" xr:uid="{FFEBE1DA-F5B1-4D51-99ED-99402FBD1E61}"/>
    <cellStyle name="Moneda 15 2 3 4 3" xfId="3652" xr:uid="{C4052334-939D-4BE8-88FE-DA16E1778FDA}"/>
    <cellStyle name="Moneda 15 2 3 5" xfId="772" xr:uid="{00000000-0005-0000-0000-000003030000}"/>
    <cellStyle name="Moneda 15 2 3 5 2" xfId="3654" xr:uid="{BBFB8DC3-B205-4F87-AE74-D0ED72D1BB01}"/>
    <cellStyle name="Moneda 15 2 3 6" xfId="3647" xr:uid="{82721BF9-8429-46A1-A290-5CE8DCFCA964}"/>
    <cellStyle name="Moneda 15 2 4" xfId="773" xr:uid="{00000000-0005-0000-0000-000004030000}"/>
    <cellStyle name="Moneda 15 2 4 2" xfId="774" xr:uid="{00000000-0005-0000-0000-000005030000}"/>
    <cellStyle name="Moneda 15 2 4 2 2" xfId="3656" xr:uid="{A65E25D6-31B3-4B14-8C5F-682210C0547B}"/>
    <cellStyle name="Moneda 15 2 4 3" xfId="3655" xr:uid="{641D3075-65BC-484B-A8F4-534A5500BD22}"/>
    <cellStyle name="Moneda 15 2 5" xfId="775" xr:uid="{00000000-0005-0000-0000-000006030000}"/>
    <cellStyle name="Moneda 15 2 5 2" xfId="776" xr:uid="{00000000-0005-0000-0000-000007030000}"/>
    <cellStyle name="Moneda 15 2 5 2 2" xfId="3658" xr:uid="{786A0629-B310-401B-8F76-DF159653D399}"/>
    <cellStyle name="Moneda 15 2 5 3" xfId="3657" xr:uid="{83B58EF2-4E4E-4EEF-844C-0AD4965636C2}"/>
    <cellStyle name="Moneda 15 2 6" xfId="777" xr:uid="{00000000-0005-0000-0000-000008030000}"/>
    <cellStyle name="Moneda 15 2 6 2" xfId="778" xr:uid="{00000000-0005-0000-0000-000009030000}"/>
    <cellStyle name="Moneda 15 2 6 2 2" xfId="3660" xr:uid="{6D85FC3C-E928-4F03-A2B5-3D56E0C997AF}"/>
    <cellStyle name="Moneda 15 2 6 3" xfId="3659" xr:uid="{E247A929-2A79-4CC6-9286-7267A1357B22}"/>
    <cellStyle name="Moneda 15 2 7" xfId="779" xr:uid="{00000000-0005-0000-0000-00000A030000}"/>
    <cellStyle name="Moneda 15 2 7 2" xfId="3661" xr:uid="{18836960-5001-43AE-B3AA-E03A57762EE9}"/>
    <cellStyle name="Moneda 15 2 8" xfId="780" xr:uid="{00000000-0005-0000-0000-00000B030000}"/>
    <cellStyle name="Moneda 15 2 8 2" xfId="3662" xr:uid="{3D0C3428-75AE-40B7-8312-0B8FF14EEA49}"/>
    <cellStyle name="Moneda 15 2 9" xfId="3630" xr:uid="{0050CD38-52A9-4A91-853E-95B5C3063B7F}"/>
    <cellStyle name="Moneda 15 3" xfId="781" xr:uid="{00000000-0005-0000-0000-00000C030000}"/>
    <cellStyle name="Moneda 15 3 2" xfId="782" xr:uid="{00000000-0005-0000-0000-00000D030000}"/>
    <cellStyle name="Moneda 15 3 2 2" xfId="783" xr:uid="{00000000-0005-0000-0000-00000E030000}"/>
    <cellStyle name="Moneda 15 3 2 2 2" xfId="784" xr:uid="{00000000-0005-0000-0000-00000F030000}"/>
    <cellStyle name="Moneda 15 3 2 2 2 2" xfId="3666" xr:uid="{DE042E99-4430-491D-846F-A45139156C98}"/>
    <cellStyle name="Moneda 15 3 2 2 3" xfId="3665" xr:uid="{0BACDBBB-EFD7-4205-9F3B-A0DCCE59ED24}"/>
    <cellStyle name="Moneda 15 3 2 3" xfId="785" xr:uid="{00000000-0005-0000-0000-000010030000}"/>
    <cellStyle name="Moneda 15 3 2 3 2" xfId="786" xr:uid="{00000000-0005-0000-0000-000011030000}"/>
    <cellStyle name="Moneda 15 3 2 3 2 2" xfId="3668" xr:uid="{5C104C11-6A5F-445D-BB65-E2868BA68E64}"/>
    <cellStyle name="Moneda 15 3 2 3 3" xfId="3667" xr:uid="{2E664227-D053-4C2D-ACA8-C0527919ED1A}"/>
    <cellStyle name="Moneda 15 3 2 4" xfId="787" xr:uid="{00000000-0005-0000-0000-000012030000}"/>
    <cellStyle name="Moneda 15 3 2 4 2" xfId="788" xr:uid="{00000000-0005-0000-0000-000013030000}"/>
    <cellStyle name="Moneda 15 3 2 4 2 2" xfId="3670" xr:uid="{E7F5413B-D0CF-4D5C-A611-C6670429416F}"/>
    <cellStyle name="Moneda 15 3 2 4 3" xfId="3669" xr:uid="{E348646E-53ED-4089-871E-9D9318818F12}"/>
    <cellStyle name="Moneda 15 3 2 5" xfId="789" xr:uid="{00000000-0005-0000-0000-000014030000}"/>
    <cellStyle name="Moneda 15 3 2 5 2" xfId="3671" xr:uid="{B22C7510-9ECD-4CA0-A73E-620030B027BB}"/>
    <cellStyle name="Moneda 15 3 2 6" xfId="3664" xr:uid="{789D1654-58E2-460A-B852-557D3523223A}"/>
    <cellStyle name="Moneda 15 3 3" xfId="790" xr:uid="{00000000-0005-0000-0000-000015030000}"/>
    <cellStyle name="Moneda 15 3 3 2" xfId="791" xr:uid="{00000000-0005-0000-0000-000016030000}"/>
    <cellStyle name="Moneda 15 3 3 2 2" xfId="3673" xr:uid="{3664BA2C-DC80-47CE-9289-8B4C6D9C0C9B}"/>
    <cellStyle name="Moneda 15 3 3 3" xfId="3672" xr:uid="{CA163B9A-9129-4673-AF01-D56D39C0094F}"/>
    <cellStyle name="Moneda 15 3 4" xfId="792" xr:uid="{00000000-0005-0000-0000-000017030000}"/>
    <cellStyle name="Moneda 15 3 4 2" xfId="793" xr:uid="{00000000-0005-0000-0000-000018030000}"/>
    <cellStyle name="Moneda 15 3 4 2 2" xfId="3675" xr:uid="{35B77274-CA6C-44A8-B886-E950723FD16B}"/>
    <cellStyle name="Moneda 15 3 4 3" xfId="3674" xr:uid="{D8005446-0478-4BD9-A45F-1E63781C1B52}"/>
    <cellStyle name="Moneda 15 3 5" xfId="794" xr:uid="{00000000-0005-0000-0000-000019030000}"/>
    <cellStyle name="Moneda 15 3 5 2" xfId="795" xr:uid="{00000000-0005-0000-0000-00001A030000}"/>
    <cellStyle name="Moneda 15 3 5 2 2" xfId="3677" xr:uid="{DA0DC756-55F8-4601-9024-5FF4D42EC7A1}"/>
    <cellStyle name="Moneda 15 3 5 3" xfId="3676" xr:uid="{1D30D803-EFDB-4EE5-B761-4C5AF2E62C39}"/>
    <cellStyle name="Moneda 15 3 6" xfId="796" xr:uid="{00000000-0005-0000-0000-00001B030000}"/>
    <cellStyle name="Moneda 15 3 6 2" xfId="3678" xr:uid="{65232543-5267-4EBC-BF1D-987B4D51BB85}"/>
    <cellStyle name="Moneda 15 3 7" xfId="3663" xr:uid="{639EFE91-0A58-4BCB-879A-99A277AA9535}"/>
    <cellStyle name="Moneda 15 4" xfId="797" xr:uid="{00000000-0005-0000-0000-00001C030000}"/>
    <cellStyle name="Moneda 15 4 2" xfId="798" xr:uid="{00000000-0005-0000-0000-00001D030000}"/>
    <cellStyle name="Moneda 15 4 2 2" xfId="799" xr:uid="{00000000-0005-0000-0000-00001E030000}"/>
    <cellStyle name="Moneda 15 4 2 2 2" xfId="3681" xr:uid="{2B81D071-22F9-4A72-AD4B-14B230E5004B}"/>
    <cellStyle name="Moneda 15 4 2 3" xfId="3680" xr:uid="{31EC47AE-A119-4112-B1C6-2E62EAB387C6}"/>
    <cellStyle name="Moneda 15 4 3" xfId="800" xr:uid="{00000000-0005-0000-0000-00001F030000}"/>
    <cellStyle name="Moneda 15 4 3 2" xfId="801" xr:uid="{00000000-0005-0000-0000-000020030000}"/>
    <cellStyle name="Moneda 15 4 3 2 2" xfId="3683" xr:uid="{FD99DD74-4858-4E74-9367-2FE1271783F8}"/>
    <cellStyle name="Moneda 15 4 3 3" xfId="3682" xr:uid="{EDB3415F-3804-4B79-B82C-9DF0127D3048}"/>
    <cellStyle name="Moneda 15 4 4" xfId="802" xr:uid="{00000000-0005-0000-0000-000021030000}"/>
    <cellStyle name="Moneda 15 4 4 2" xfId="803" xr:uid="{00000000-0005-0000-0000-000022030000}"/>
    <cellStyle name="Moneda 15 4 4 2 2" xfId="3685" xr:uid="{199A6480-FD91-42E5-B036-67715F3CBE5F}"/>
    <cellStyle name="Moneda 15 4 4 3" xfId="3684" xr:uid="{CDE2C799-B2AC-4B7D-8E60-79F9FF9D9577}"/>
    <cellStyle name="Moneda 15 4 5" xfId="804" xr:uid="{00000000-0005-0000-0000-000023030000}"/>
    <cellStyle name="Moneda 15 4 5 2" xfId="3686" xr:uid="{448B95F3-27D5-46EE-8374-406BD00D9BEC}"/>
    <cellStyle name="Moneda 15 4 6" xfId="3679" xr:uid="{261850C4-5D72-486C-A8B4-C53A35020073}"/>
    <cellStyle name="Moneda 15 5" xfId="805" xr:uid="{00000000-0005-0000-0000-000024030000}"/>
    <cellStyle name="Moneda 15 5 2" xfId="806" xr:uid="{00000000-0005-0000-0000-000025030000}"/>
    <cellStyle name="Moneda 15 5 2 2" xfId="3688" xr:uid="{FCE89503-423F-49C5-A910-4BCF7577F48B}"/>
    <cellStyle name="Moneda 15 5 3" xfId="3687" xr:uid="{BEF139B4-C913-46B0-9182-AA2E07998D58}"/>
    <cellStyle name="Moneda 15 6" xfId="807" xr:uid="{00000000-0005-0000-0000-000026030000}"/>
    <cellStyle name="Moneda 15 6 2" xfId="808" xr:uid="{00000000-0005-0000-0000-000027030000}"/>
    <cellStyle name="Moneda 15 6 2 2" xfId="3690" xr:uid="{9774881C-265D-4E7C-8B1D-5AEDBD9BA439}"/>
    <cellStyle name="Moneda 15 6 3" xfId="3689" xr:uid="{4A409045-CCF2-41E2-97E1-04DDD2E275D6}"/>
    <cellStyle name="Moneda 15 7" xfId="809" xr:uid="{00000000-0005-0000-0000-000028030000}"/>
    <cellStyle name="Moneda 15 7 2" xfId="810" xr:uid="{00000000-0005-0000-0000-000029030000}"/>
    <cellStyle name="Moneda 15 7 2 2" xfId="3692" xr:uid="{D93DA61A-3282-486C-9B2C-D8412F63AA10}"/>
    <cellStyle name="Moneda 15 7 3" xfId="3691" xr:uid="{974AC010-F7BE-472C-B9E7-8E62A4A97577}"/>
    <cellStyle name="Moneda 15 8" xfId="811" xr:uid="{00000000-0005-0000-0000-00002A030000}"/>
    <cellStyle name="Moneda 15 8 2" xfId="3693" xr:uid="{371F5C4D-3275-4728-8F4A-1E2200D7E524}"/>
    <cellStyle name="Moneda 15 9" xfId="812" xr:uid="{00000000-0005-0000-0000-00002B030000}"/>
    <cellStyle name="Moneda 15 9 2" xfId="3694" xr:uid="{2F932824-1E96-41E9-BB3B-BDF71A15C534}"/>
    <cellStyle name="Moneda 16" xfId="813" xr:uid="{00000000-0005-0000-0000-00002C030000}"/>
    <cellStyle name="Moneda 16 10" xfId="6796" xr:uid="{1F9BFC54-98D5-4EB0-AD68-BAAE72504329}"/>
    <cellStyle name="Moneda 16 2" xfId="814" xr:uid="{00000000-0005-0000-0000-00002D030000}"/>
    <cellStyle name="Moneda 16 2 2" xfId="815" xr:uid="{00000000-0005-0000-0000-00002E030000}"/>
    <cellStyle name="Moneda 16 2 2 2" xfId="816" xr:uid="{00000000-0005-0000-0000-00002F030000}"/>
    <cellStyle name="Moneda 16 2 2 2 2" xfId="817" xr:uid="{00000000-0005-0000-0000-000030030000}"/>
    <cellStyle name="Moneda 16 2 2 2 2 2" xfId="3699" xr:uid="{A093DDCA-A8F4-423E-AA14-E0350E25AC0C}"/>
    <cellStyle name="Moneda 16 2 2 2 3" xfId="3698" xr:uid="{453F1F13-E22E-4B98-A989-E2FF00B0AC1B}"/>
    <cellStyle name="Moneda 16 2 2 3" xfId="818" xr:uid="{00000000-0005-0000-0000-000031030000}"/>
    <cellStyle name="Moneda 16 2 2 3 2" xfId="819" xr:uid="{00000000-0005-0000-0000-000032030000}"/>
    <cellStyle name="Moneda 16 2 2 3 2 2" xfId="3701" xr:uid="{2F8AC4F3-90E5-4542-9642-8D300A93D254}"/>
    <cellStyle name="Moneda 16 2 2 3 3" xfId="3700" xr:uid="{2C4D5874-B087-4252-BBE9-D8C6360C453E}"/>
    <cellStyle name="Moneda 16 2 2 4" xfId="820" xr:uid="{00000000-0005-0000-0000-000033030000}"/>
    <cellStyle name="Moneda 16 2 2 4 2" xfId="821" xr:uid="{00000000-0005-0000-0000-000034030000}"/>
    <cellStyle name="Moneda 16 2 2 4 2 2" xfId="3703" xr:uid="{CF0141E3-9AA9-4D30-BCAA-486FE757BB11}"/>
    <cellStyle name="Moneda 16 2 2 4 3" xfId="3702" xr:uid="{8F1ED4AC-25D1-4BA3-B926-E9416040CA81}"/>
    <cellStyle name="Moneda 16 2 2 5" xfId="822" xr:uid="{00000000-0005-0000-0000-000035030000}"/>
    <cellStyle name="Moneda 16 2 2 5 2" xfId="3704" xr:uid="{0D69C27E-DB8C-4671-A178-777DDD9AF81D}"/>
    <cellStyle name="Moneda 16 2 2 6" xfId="3697" xr:uid="{A145C938-7206-4759-A9EF-14D109B60CAA}"/>
    <cellStyle name="Moneda 16 2 3" xfId="823" xr:uid="{00000000-0005-0000-0000-000036030000}"/>
    <cellStyle name="Moneda 16 2 3 2" xfId="824" xr:uid="{00000000-0005-0000-0000-000037030000}"/>
    <cellStyle name="Moneda 16 2 3 2 2" xfId="3706" xr:uid="{FA258D36-0CBD-413C-B312-747E731BEDF5}"/>
    <cellStyle name="Moneda 16 2 3 3" xfId="3705" xr:uid="{DB85EC81-F717-4BFD-98D6-A3AD76027A76}"/>
    <cellStyle name="Moneda 16 2 4" xfId="825" xr:uid="{00000000-0005-0000-0000-000038030000}"/>
    <cellStyle name="Moneda 16 2 4 2" xfId="826" xr:uid="{00000000-0005-0000-0000-000039030000}"/>
    <cellStyle name="Moneda 16 2 4 2 2" xfId="3708" xr:uid="{943F25CA-B717-4446-B98B-B26262F5061E}"/>
    <cellStyle name="Moneda 16 2 4 3" xfId="3707" xr:uid="{173801FD-D956-4E2B-8255-1036C477C6E2}"/>
    <cellStyle name="Moneda 16 2 5" xfId="827" xr:uid="{00000000-0005-0000-0000-00003A030000}"/>
    <cellStyle name="Moneda 16 2 5 2" xfId="828" xr:uid="{00000000-0005-0000-0000-00003B030000}"/>
    <cellStyle name="Moneda 16 2 5 2 2" xfId="3710" xr:uid="{AEFA49A8-E159-4AF7-872C-E7B23515AC2D}"/>
    <cellStyle name="Moneda 16 2 5 3" xfId="3709" xr:uid="{F0821D1B-8409-45BC-B5B2-C963F210D965}"/>
    <cellStyle name="Moneda 16 2 6" xfId="829" xr:uid="{00000000-0005-0000-0000-00003C030000}"/>
    <cellStyle name="Moneda 16 2 6 2" xfId="3711" xr:uid="{93AC9B0A-2CEC-424E-A890-7A6CAAFE0F02}"/>
    <cellStyle name="Moneda 16 2 7" xfId="830" xr:uid="{00000000-0005-0000-0000-00003D030000}"/>
    <cellStyle name="Moneda 16 2 7 2" xfId="3712" xr:uid="{125B0195-45B6-4CAD-87C1-0D8BAD19918E}"/>
    <cellStyle name="Moneda 16 2 8" xfId="3696" xr:uid="{EB59EF7B-E61D-4DB1-8951-C639C3B83D32}"/>
    <cellStyle name="Moneda 16 2 9" xfId="6797" xr:uid="{0DB806FF-4C06-46E7-820F-56DEDCF14FEF}"/>
    <cellStyle name="Moneda 16 3" xfId="831" xr:uid="{00000000-0005-0000-0000-00003E030000}"/>
    <cellStyle name="Moneda 16 3 2" xfId="832" xr:uid="{00000000-0005-0000-0000-00003F030000}"/>
    <cellStyle name="Moneda 16 3 2 2" xfId="833" xr:uid="{00000000-0005-0000-0000-000040030000}"/>
    <cellStyle name="Moneda 16 3 2 2 2" xfId="3715" xr:uid="{7674B966-0B2D-41AF-9E0D-8829A50E9B4F}"/>
    <cellStyle name="Moneda 16 3 2 3" xfId="3714" xr:uid="{DB4F83B6-4E51-4BF0-B326-98F83E981848}"/>
    <cellStyle name="Moneda 16 3 3" xfId="834" xr:uid="{00000000-0005-0000-0000-000041030000}"/>
    <cellStyle name="Moneda 16 3 3 2" xfId="835" xr:uid="{00000000-0005-0000-0000-000042030000}"/>
    <cellStyle name="Moneda 16 3 3 2 2" xfId="3717" xr:uid="{9ADEDCA2-4A88-44D7-A2E6-45DF8552F422}"/>
    <cellStyle name="Moneda 16 3 3 3" xfId="3716" xr:uid="{132CB1F1-C641-4E54-8FF1-414AF18A6EDD}"/>
    <cellStyle name="Moneda 16 3 4" xfId="836" xr:uid="{00000000-0005-0000-0000-000043030000}"/>
    <cellStyle name="Moneda 16 3 4 2" xfId="837" xr:uid="{00000000-0005-0000-0000-000044030000}"/>
    <cellStyle name="Moneda 16 3 4 2 2" xfId="3719" xr:uid="{1F621127-37A2-4EF2-81BD-3433B1851D62}"/>
    <cellStyle name="Moneda 16 3 4 3" xfId="3718" xr:uid="{C8E345CC-A6AD-4D58-88ED-E3A9BAA56857}"/>
    <cellStyle name="Moneda 16 3 5" xfId="838" xr:uid="{00000000-0005-0000-0000-000045030000}"/>
    <cellStyle name="Moneda 16 3 5 2" xfId="3720" xr:uid="{44B4A910-8D1A-4BB1-938A-1E737F466DBB}"/>
    <cellStyle name="Moneda 16 3 6" xfId="3713" xr:uid="{3A05BD20-0E6B-498C-9AE7-473A6096EF0D}"/>
    <cellStyle name="Moneda 16 4" xfId="839" xr:uid="{00000000-0005-0000-0000-000046030000}"/>
    <cellStyle name="Moneda 16 4 2" xfId="840" xr:uid="{00000000-0005-0000-0000-000047030000}"/>
    <cellStyle name="Moneda 16 4 2 2" xfId="3722" xr:uid="{6D93BD35-2A68-455C-BA0A-17C3810D6C58}"/>
    <cellStyle name="Moneda 16 4 3" xfId="3721" xr:uid="{AB45D7F3-5C23-4B1F-8ACF-BE16702E803A}"/>
    <cellStyle name="Moneda 16 5" xfId="841" xr:uid="{00000000-0005-0000-0000-000048030000}"/>
    <cellStyle name="Moneda 16 5 2" xfId="842" xr:uid="{00000000-0005-0000-0000-000049030000}"/>
    <cellStyle name="Moneda 16 5 2 2" xfId="3724" xr:uid="{B1B91D3D-B2CA-4B05-B872-5BB5D36F6FC9}"/>
    <cellStyle name="Moneda 16 5 3" xfId="3723" xr:uid="{5FE1CE99-93FA-460E-9897-9E5AFA0DE046}"/>
    <cellStyle name="Moneda 16 6" xfId="843" xr:uid="{00000000-0005-0000-0000-00004A030000}"/>
    <cellStyle name="Moneda 16 6 2" xfId="844" xr:uid="{00000000-0005-0000-0000-00004B030000}"/>
    <cellStyle name="Moneda 16 6 2 2" xfId="3726" xr:uid="{30F473A2-0D6C-4C2D-ABCF-D3E26DCC5178}"/>
    <cellStyle name="Moneda 16 6 3" xfId="3725" xr:uid="{D14C13DA-9000-45DE-8494-B66D6073AFE5}"/>
    <cellStyle name="Moneda 16 7" xfId="845" xr:uid="{00000000-0005-0000-0000-00004C030000}"/>
    <cellStyle name="Moneda 16 7 2" xfId="3727" xr:uid="{D2CFE342-CAAF-4D76-A019-B6B1692A5475}"/>
    <cellStyle name="Moneda 16 8" xfId="846" xr:uid="{00000000-0005-0000-0000-00004D030000}"/>
    <cellStyle name="Moneda 16 8 2" xfId="3728" xr:uid="{D761501A-26FD-4F03-8D5F-494CFEF37D6E}"/>
    <cellStyle name="Moneda 16 9" xfId="3695" xr:uid="{457F29E2-FD31-414E-8FBB-0B174C168091}"/>
    <cellStyle name="Moneda 17" xfId="847" xr:uid="{00000000-0005-0000-0000-00004E030000}"/>
    <cellStyle name="Moneda 17 10" xfId="6798" xr:uid="{8DA6F522-73A2-4585-9D46-BECAA8CBC86F}"/>
    <cellStyle name="Moneda 17 2" xfId="848" xr:uid="{00000000-0005-0000-0000-00004F030000}"/>
    <cellStyle name="Moneda 17 2 2" xfId="849" xr:uid="{00000000-0005-0000-0000-000050030000}"/>
    <cellStyle name="Moneda 17 2 2 2" xfId="850" xr:uid="{00000000-0005-0000-0000-000051030000}"/>
    <cellStyle name="Moneda 17 2 2 2 2" xfId="851" xr:uid="{00000000-0005-0000-0000-000052030000}"/>
    <cellStyle name="Moneda 17 2 2 2 2 2" xfId="3733" xr:uid="{2A76FD15-C0E6-47B9-BFD3-649929AA6C6C}"/>
    <cellStyle name="Moneda 17 2 2 2 3" xfId="3732" xr:uid="{BD892DA3-5149-4B14-8DAF-525F25F0946C}"/>
    <cellStyle name="Moneda 17 2 2 3" xfId="852" xr:uid="{00000000-0005-0000-0000-000053030000}"/>
    <cellStyle name="Moneda 17 2 2 3 2" xfId="853" xr:uid="{00000000-0005-0000-0000-000054030000}"/>
    <cellStyle name="Moneda 17 2 2 3 2 2" xfId="3735" xr:uid="{DBE59C83-1758-4C40-8764-ED995A518681}"/>
    <cellStyle name="Moneda 17 2 2 3 3" xfId="3734" xr:uid="{50C14940-CFAD-42D0-BD17-55E899349431}"/>
    <cellStyle name="Moneda 17 2 2 4" xfId="854" xr:uid="{00000000-0005-0000-0000-000055030000}"/>
    <cellStyle name="Moneda 17 2 2 4 2" xfId="855" xr:uid="{00000000-0005-0000-0000-000056030000}"/>
    <cellStyle name="Moneda 17 2 2 4 2 2" xfId="3737" xr:uid="{84B96A63-2880-4F9A-9739-DE959A827281}"/>
    <cellStyle name="Moneda 17 2 2 4 3" xfId="3736" xr:uid="{654606AF-8FBE-41E6-A49B-CEE8AEDFE341}"/>
    <cellStyle name="Moneda 17 2 2 5" xfId="856" xr:uid="{00000000-0005-0000-0000-000057030000}"/>
    <cellStyle name="Moneda 17 2 2 5 2" xfId="3738" xr:uid="{196A99DC-B08F-4781-9CA3-F7A9AE292F0B}"/>
    <cellStyle name="Moneda 17 2 2 6" xfId="3731" xr:uid="{5B6FB25B-C007-4223-8E3C-C74D518EAE9B}"/>
    <cellStyle name="Moneda 17 2 3" xfId="857" xr:uid="{00000000-0005-0000-0000-000058030000}"/>
    <cellStyle name="Moneda 17 2 3 2" xfId="858" xr:uid="{00000000-0005-0000-0000-000059030000}"/>
    <cellStyle name="Moneda 17 2 3 2 2" xfId="3740" xr:uid="{29317079-D79E-4AD6-9060-B8344B626DA1}"/>
    <cellStyle name="Moneda 17 2 3 3" xfId="3739" xr:uid="{A8132480-E4A0-4653-A0AD-F7BBAB5BDA01}"/>
    <cellStyle name="Moneda 17 2 4" xfId="859" xr:uid="{00000000-0005-0000-0000-00005A030000}"/>
    <cellStyle name="Moneda 17 2 4 2" xfId="860" xr:uid="{00000000-0005-0000-0000-00005B030000}"/>
    <cellStyle name="Moneda 17 2 4 2 2" xfId="3742" xr:uid="{0626416E-2BF7-4063-A54E-39C54A429A22}"/>
    <cellStyle name="Moneda 17 2 4 3" xfId="3741" xr:uid="{1412DF0E-2FC9-4083-A319-CA4277B39963}"/>
    <cellStyle name="Moneda 17 2 5" xfId="861" xr:uid="{00000000-0005-0000-0000-00005C030000}"/>
    <cellStyle name="Moneda 17 2 5 2" xfId="862" xr:uid="{00000000-0005-0000-0000-00005D030000}"/>
    <cellStyle name="Moneda 17 2 5 2 2" xfId="3744" xr:uid="{C4033A1B-C281-4C98-8A0B-E99578F61A23}"/>
    <cellStyle name="Moneda 17 2 5 3" xfId="3743" xr:uid="{2FA6CFC2-10C0-4450-8CE4-86E6D83C07F3}"/>
    <cellStyle name="Moneda 17 2 6" xfId="863" xr:uid="{00000000-0005-0000-0000-00005E030000}"/>
    <cellStyle name="Moneda 17 2 6 2" xfId="3745" xr:uid="{78DA23B3-CAB8-4D75-B37D-7BD4394C9406}"/>
    <cellStyle name="Moneda 17 2 7" xfId="864" xr:uid="{00000000-0005-0000-0000-00005F030000}"/>
    <cellStyle name="Moneda 17 2 7 2" xfId="3746" xr:uid="{15071B45-E73D-41C6-8351-F8E1BB897FC5}"/>
    <cellStyle name="Moneda 17 2 8" xfId="3730" xr:uid="{7DBA646A-00BD-4854-A598-6066F5E97732}"/>
    <cellStyle name="Moneda 17 2 9" xfId="6799" xr:uid="{6422113F-0090-4B66-81FA-75630F953577}"/>
    <cellStyle name="Moneda 17 3" xfId="865" xr:uid="{00000000-0005-0000-0000-000060030000}"/>
    <cellStyle name="Moneda 17 3 2" xfId="866" xr:uid="{00000000-0005-0000-0000-000061030000}"/>
    <cellStyle name="Moneda 17 3 2 2" xfId="867" xr:uid="{00000000-0005-0000-0000-000062030000}"/>
    <cellStyle name="Moneda 17 3 2 2 2" xfId="3749" xr:uid="{FC2DA269-1942-4AB9-808A-E975A2A86A68}"/>
    <cellStyle name="Moneda 17 3 2 3" xfId="3748" xr:uid="{DDDF738E-D255-45B6-A0AF-16A0744AC339}"/>
    <cellStyle name="Moneda 17 3 3" xfId="868" xr:uid="{00000000-0005-0000-0000-000063030000}"/>
    <cellStyle name="Moneda 17 3 3 2" xfId="869" xr:uid="{00000000-0005-0000-0000-000064030000}"/>
    <cellStyle name="Moneda 17 3 3 2 2" xfId="3751" xr:uid="{3499248D-140F-45EF-9E62-0FA24CC15992}"/>
    <cellStyle name="Moneda 17 3 3 3" xfId="3750" xr:uid="{8F347444-2C53-4D96-842C-FEB9B16C644B}"/>
    <cellStyle name="Moneda 17 3 4" xfId="870" xr:uid="{00000000-0005-0000-0000-000065030000}"/>
    <cellStyle name="Moneda 17 3 4 2" xfId="871" xr:uid="{00000000-0005-0000-0000-000066030000}"/>
    <cellStyle name="Moneda 17 3 4 2 2" xfId="3753" xr:uid="{D9CB0501-92CD-4B41-996F-37EF0BBAF763}"/>
    <cellStyle name="Moneda 17 3 4 3" xfId="3752" xr:uid="{6BE06BB8-12F0-46E8-80CF-831C87022BF4}"/>
    <cellStyle name="Moneda 17 3 5" xfId="872" xr:uid="{00000000-0005-0000-0000-000067030000}"/>
    <cellStyle name="Moneda 17 3 5 2" xfId="3754" xr:uid="{09EC5C6F-8AAC-4FF2-A923-1AE6D2468A06}"/>
    <cellStyle name="Moneda 17 3 6" xfId="3747" xr:uid="{BD831ACB-58B4-483F-9DD8-230DF2F92D56}"/>
    <cellStyle name="Moneda 17 4" xfId="873" xr:uid="{00000000-0005-0000-0000-000068030000}"/>
    <cellStyle name="Moneda 17 4 2" xfId="874" xr:uid="{00000000-0005-0000-0000-000069030000}"/>
    <cellStyle name="Moneda 17 4 2 2" xfId="3756" xr:uid="{BE073342-908C-4107-8701-35734C775396}"/>
    <cellStyle name="Moneda 17 4 3" xfId="3755" xr:uid="{3C95AABA-41AB-4F65-B019-B7BDFABF095E}"/>
    <cellStyle name="Moneda 17 5" xfId="875" xr:uid="{00000000-0005-0000-0000-00006A030000}"/>
    <cellStyle name="Moneda 17 5 2" xfId="876" xr:uid="{00000000-0005-0000-0000-00006B030000}"/>
    <cellStyle name="Moneda 17 5 2 2" xfId="3758" xr:uid="{7B9DAFD6-ADA6-4476-946C-CA84976A6A75}"/>
    <cellStyle name="Moneda 17 5 3" xfId="3757" xr:uid="{610C4B82-60A3-4432-A0E7-4D6FB97EEBC9}"/>
    <cellStyle name="Moneda 17 6" xfId="877" xr:uid="{00000000-0005-0000-0000-00006C030000}"/>
    <cellStyle name="Moneda 17 6 2" xfId="878" xr:uid="{00000000-0005-0000-0000-00006D030000}"/>
    <cellStyle name="Moneda 17 6 2 2" xfId="3760" xr:uid="{A0380419-8034-4C59-9FBF-4B288D2C5AEF}"/>
    <cellStyle name="Moneda 17 6 3" xfId="3759" xr:uid="{DC03082F-378B-4F00-89DA-363623732BED}"/>
    <cellStyle name="Moneda 17 7" xfId="879" xr:uid="{00000000-0005-0000-0000-00006E030000}"/>
    <cellStyle name="Moneda 17 7 2" xfId="3761" xr:uid="{808C66FB-5B01-45A3-8B35-21348DECB247}"/>
    <cellStyle name="Moneda 17 8" xfId="880" xr:uid="{00000000-0005-0000-0000-00006F030000}"/>
    <cellStyle name="Moneda 17 8 2" xfId="3762" xr:uid="{F817306A-4EBC-490F-B8B7-03321B38C3BC}"/>
    <cellStyle name="Moneda 17 9" xfId="3729" xr:uid="{10BA4267-AA8B-40F4-8CDA-B528A5AF785A}"/>
    <cellStyle name="Moneda 18" xfId="881" xr:uid="{00000000-0005-0000-0000-000070030000}"/>
    <cellStyle name="Moneda 18 10" xfId="6800" xr:uid="{3020DC74-0268-410C-9225-667EEAE8338F}"/>
    <cellStyle name="Moneda 18 2" xfId="882" xr:uid="{00000000-0005-0000-0000-000071030000}"/>
    <cellStyle name="Moneda 18 2 2" xfId="883" xr:uid="{00000000-0005-0000-0000-000072030000}"/>
    <cellStyle name="Moneda 18 2 2 2" xfId="884" xr:uid="{00000000-0005-0000-0000-000073030000}"/>
    <cellStyle name="Moneda 18 2 2 2 2" xfId="885" xr:uid="{00000000-0005-0000-0000-000074030000}"/>
    <cellStyle name="Moneda 18 2 2 2 2 2" xfId="3767" xr:uid="{EFEFDB40-E9E0-425C-AD15-F14C67CFDB04}"/>
    <cellStyle name="Moneda 18 2 2 2 3" xfId="3766" xr:uid="{60358621-9A52-4803-A791-41FB2468F3D5}"/>
    <cellStyle name="Moneda 18 2 2 3" xfId="886" xr:uid="{00000000-0005-0000-0000-000075030000}"/>
    <cellStyle name="Moneda 18 2 2 3 2" xfId="887" xr:uid="{00000000-0005-0000-0000-000076030000}"/>
    <cellStyle name="Moneda 18 2 2 3 2 2" xfId="3769" xr:uid="{2933F2A9-F77D-4C4F-8D83-CBD40E50C71A}"/>
    <cellStyle name="Moneda 18 2 2 3 3" xfId="3768" xr:uid="{7DFCB4F8-4C5B-4633-B78E-00DE42A5B990}"/>
    <cellStyle name="Moneda 18 2 2 4" xfId="888" xr:uid="{00000000-0005-0000-0000-000077030000}"/>
    <cellStyle name="Moneda 18 2 2 4 2" xfId="889" xr:uid="{00000000-0005-0000-0000-000078030000}"/>
    <cellStyle name="Moneda 18 2 2 4 2 2" xfId="3771" xr:uid="{465C1BA3-CD46-4287-AB22-201CA9121CD4}"/>
    <cellStyle name="Moneda 18 2 2 4 3" xfId="3770" xr:uid="{B65D9237-7211-428E-B448-46BDBEC76159}"/>
    <cellStyle name="Moneda 18 2 2 5" xfId="890" xr:uid="{00000000-0005-0000-0000-000079030000}"/>
    <cellStyle name="Moneda 18 2 2 5 2" xfId="3772" xr:uid="{B0F634E2-A307-4E8F-870C-5C624C96A198}"/>
    <cellStyle name="Moneda 18 2 2 6" xfId="3765" xr:uid="{B4A2DAE4-9BB1-46D1-B796-7AF44F30FAF2}"/>
    <cellStyle name="Moneda 18 2 3" xfId="891" xr:uid="{00000000-0005-0000-0000-00007A030000}"/>
    <cellStyle name="Moneda 18 2 3 2" xfId="892" xr:uid="{00000000-0005-0000-0000-00007B030000}"/>
    <cellStyle name="Moneda 18 2 3 2 2" xfId="3774" xr:uid="{2372A356-5BEA-41C7-8B15-4BDE37D53322}"/>
    <cellStyle name="Moneda 18 2 3 3" xfId="3773" xr:uid="{A65CEB4E-242D-4EAA-B222-4160FD12910A}"/>
    <cellStyle name="Moneda 18 2 4" xfId="893" xr:uid="{00000000-0005-0000-0000-00007C030000}"/>
    <cellStyle name="Moneda 18 2 4 2" xfId="894" xr:uid="{00000000-0005-0000-0000-00007D030000}"/>
    <cellStyle name="Moneda 18 2 4 2 2" xfId="3776" xr:uid="{50ACE904-40D9-4E6C-AC5F-D967D506C9C1}"/>
    <cellStyle name="Moneda 18 2 4 3" xfId="3775" xr:uid="{14500958-9E2F-4A0B-9BE9-27803D457BAD}"/>
    <cellStyle name="Moneda 18 2 5" xfId="895" xr:uid="{00000000-0005-0000-0000-00007E030000}"/>
    <cellStyle name="Moneda 18 2 5 2" xfId="896" xr:uid="{00000000-0005-0000-0000-00007F030000}"/>
    <cellStyle name="Moneda 18 2 5 2 2" xfId="3778" xr:uid="{85E007F7-607A-4FFD-80B1-5F52EA831FD2}"/>
    <cellStyle name="Moneda 18 2 5 3" xfId="3777" xr:uid="{91DBB794-4A2B-4D66-A1D8-3D77F30DAEAA}"/>
    <cellStyle name="Moneda 18 2 6" xfId="897" xr:uid="{00000000-0005-0000-0000-000080030000}"/>
    <cellStyle name="Moneda 18 2 6 2" xfId="3779" xr:uid="{94A277A3-7245-407B-95F4-202A0B35EAA3}"/>
    <cellStyle name="Moneda 18 2 7" xfId="898" xr:uid="{00000000-0005-0000-0000-000081030000}"/>
    <cellStyle name="Moneda 18 2 7 2" xfId="3780" xr:uid="{2B23A161-C609-47E9-A036-A67AD4A2C8A4}"/>
    <cellStyle name="Moneda 18 2 8" xfId="3764" xr:uid="{08D33296-B68F-4301-BC70-967CA72BE8F8}"/>
    <cellStyle name="Moneda 18 2 9" xfId="6801" xr:uid="{785F7483-CD43-4A75-9DBD-7CE292DCAAA5}"/>
    <cellStyle name="Moneda 18 3" xfId="899" xr:uid="{00000000-0005-0000-0000-000082030000}"/>
    <cellStyle name="Moneda 18 3 2" xfId="900" xr:uid="{00000000-0005-0000-0000-000083030000}"/>
    <cellStyle name="Moneda 18 3 2 2" xfId="901" xr:uid="{00000000-0005-0000-0000-000084030000}"/>
    <cellStyle name="Moneda 18 3 2 2 2" xfId="3783" xr:uid="{5D90ABC9-332D-4149-87C4-F1AF64FBB85A}"/>
    <cellStyle name="Moneda 18 3 2 3" xfId="3782" xr:uid="{30E6659F-762F-4D04-9992-65A5B952EEA4}"/>
    <cellStyle name="Moneda 18 3 3" xfId="902" xr:uid="{00000000-0005-0000-0000-000085030000}"/>
    <cellStyle name="Moneda 18 3 3 2" xfId="903" xr:uid="{00000000-0005-0000-0000-000086030000}"/>
    <cellStyle name="Moneda 18 3 3 2 2" xfId="3785" xr:uid="{CF3EADE0-543A-4401-B1B3-34163290BB9D}"/>
    <cellStyle name="Moneda 18 3 3 3" xfId="3784" xr:uid="{1305E8C7-E193-4884-82EB-14E5285C6150}"/>
    <cellStyle name="Moneda 18 3 4" xfId="904" xr:uid="{00000000-0005-0000-0000-000087030000}"/>
    <cellStyle name="Moneda 18 3 4 2" xfId="905" xr:uid="{00000000-0005-0000-0000-000088030000}"/>
    <cellStyle name="Moneda 18 3 4 2 2" xfId="3787" xr:uid="{7FDDE38B-C1BF-47B4-AE3B-93CBB84340A3}"/>
    <cellStyle name="Moneda 18 3 4 3" xfId="3786" xr:uid="{E7380AB0-C0CF-4E77-90F9-B6294CD6A003}"/>
    <cellStyle name="Moneda 18 3 5" xfId="906" xr:uid="{00000000-0005-0000-0000-000089030000}"/>
    <cellStyle name="Moneda 18 3 5 2" xfId="3788" xr:uid="{0B0985F6-BB73-4275-A41E-1CF4F15E11C8}"/>
    <cellStyle name="Moneda 18 3 6" xfId="3781" xr:uid="{1AEA15A7-190F-4327-97C0-5CF91F4C5A56}"/>
    <cellStyle name="Moneda 18 4" xfId="907" xr:uid="{00000000-0005-0000-0000-00008A030000}"/>
    <cellStyle name="Moneda 18 4 2" xfId="908" xr:uid="{00000000-0005-0000-0000-00008B030000}"/>
    <cellStyle name="Moneda 18 4 2 2" xfId="3790" xr:uid="{3AA2F4C8-AA5D-4618-B4F7-C21428347A97}"/>
    <cellStyle name="Moneda 18 4 3" xfId="3789" xr:uid="{92B4F057-E220-4BD8-AE5A-CE630D86BCF8}"/>
    <cellStyle name="Moneda 18 5" xfId="909" xr:uid="{00000000-0005-0000-0000-00008C030000}"/>
    <cellStyle name="Moneda 18 5 2" xfId="910" xr:uid="{00000000-0005-0000-0000-00008D030000}"/>
    <cellStyle name="Moneda 18 5 2 2" xfId="3792" xr:uid="{3E5670DE-0747-4A9C-B201-24E866203471}"/>
    <cellStyle name="Moneda 18 5 3" xfId="3791" xr:uid="{C622E4DA-7904-4BEE-9B88-11442577C6A8}"/>
    <cellStyle name="Moneda 18 6" xfId="911" xr:uid="{00000000-0005-0000-0000-00008E030000}"/>
    <cellStyle name="Moneda 18 6 2" xfId="912" xr:uid="{00000000-0005-0000-0000-00008F030000}"/>
    <cellStyle name="Moneda 18 6 2 2" xfId="3794" xr:uid="{D4FF7919-4BF0-4931-A442-3912244FEB96}"/>
    <cellStyle name="Moneda 18 6 3" xfId="3793" xr:uid="{33309045-DD38-4B34-8A87-FCEF415D28FF}"/>
    <cellStyle name="Moneda 18 7" xfId="913" xr:uid="{00000000-0005-0000-0000-000090030000}"/>
    <cellStyle name="Moneda 18 7 2" xfId="3795" xr:uid="{6A462A53-4D01-45EE-9D89-F15F667D1A53}"/>
    <cellStyle name="Moneda 18 8" xfId="914" xr:uid="{00000000-0005-0000-0000-000091030000}"/>
    <cellStyle name="Moneda 18 8 2" xfId="3796" xr:uid="{4878CCE4-E97A-4D80-A651-F59A70AFFA09}"/>
    <cellStyle name="Moneda 18 9" xfId="3763" xr:uid="{158F872D-7DBA-4B8C-BB7F-A9A03B3D70B8}"/>
    <cellStyle name="Moneda 19" xfId="915" xr:uid="{00000000-0005-0000-0000-000092030000}"/>
    <cellStyle name="Moneda 19 10" xfId="6802" xr:uid="{A316018A-50DD-4720-9A94-A4908C2A929A}"/>
    <cellStyle name="Moneda 19 2" xfId="916" xr:uid="{00000000-0005-0000-0000-000093030000}"/>
    <cellStyle name="Moneda 19 2 2" xfId="917" xr:uid="{00000000-0005-0000-0000-000094030000}"/>
    <cellStyle name="Moneda 19 2 2 2" xfId="918" xr:uid="{00000000-0005-0000-0000-000095030000}"/>
    <cellStyle name="Moneda 19 2 2 2 2" xfId="919" xr:uid="{00000000-0005-0000-0000-000096030000}"/>
    <cellStyle name="Moneda 19 2 2 2 2 2" xfId="3801" xr:uid="{0E7CED7B-0093-4DB2-BA0F-BE5C158226AE}"/>
    <cellStyle name="Moneda 19 2 2 2 3" xfId="3800" xr:uid="{E6E983EF-5375-473B-B019-3740CCF6B955}"/>
    <cellStyle name="Moneda 19 2 2 3" xfId="920" xr:uid="{00000000-0005-0000-0000-000097030000}"/>
    <cellStyle name="Moneda 19 2 2 3 2" xfId="921" xr:uid="{00000000-0005-0000-0000-000098030000}"/>
    <cellStyle name="Moneda 19 2 2 3 2 2" xfId="3803" xr:uid="{3D2EEABE-E6AE-4577-ACF4-F1AF2F3B58E8}"/>
    <cellStyle name="Moneda 19 2 2 3 3" xfId="3802" xr:uid="{61434E11-5B09-4656-86A7-AEAE8AEC6360}"/>
    <cellStyle name="Moneda 19 2 2 4" xfId="922" xr:uid="{00000000-0005-0000-0000-000099030000}"/>
    <cellStyle name="Moneda 19 2 2 4 2" xfId="923" xr:uid="{00000000-0005-0000-0000-00009A030000}"/>
    <cellStyle name="Moneda 19 2 2 4 2 2" xfId="3805" xr:uid="{D119206A-02BB-4979-B373-52A868C3CC30}"/>
    <cellStyle name="Moneda 19 2 2 4 3" xfId="3804" xr:uid="{C9976D58-3D71-499D-83B3-A3F9C9507EBD}"/>
    <cellStyle name="Moneda 19 2 2 5" xfId="924" xr:uid="{00000000-0005-0000-0000-00009B030000}"/>
    <cellStyle name="Moneda 19 2 2 5 2" xfId="3806" xr:uid="{F1EBFB70-649B-4C1F-8C91-D98A8A13D4C4}"/>
    <cellStyle name="Moneda 19 2 2 6" xfId="3799" xr:uid="{AF87FAEF-2771-4012-8362-9C8536B76643}"/>
    <cellStyle name="Moneda 19 2 3" xfId="925" xr:uid="{00000000-0005-0000-0000-00009C030000}"/>
    <cellStyle name="Moneda 19 2 3 2" xfId="926" xr:uid="{00000000-0005-0000-0000-00009D030000}"/>
    <cellStyle name="Moneda 19 2 3 2 2" xfId="3808" xr:uid="{2E4923F3-C496-4D28-8BAB-20C054E2BF9E}"/>
    <cellStyle name="Moneda 19 2 3 3" xfId="3807" xr:uid="{245677CB-3661-4D0D-AB7C-2EA18972459A}"/>
    <cellStyle name="Moneda 19 2 4" xfId="927" xr:uid="{00000000-0005-0000-0000-00009E030000}"/>
    <cellStyle name="Moneda 19 2 4 2" xfId="928" xr:uid="{00000000-0005-0000-0000-00009F030000}"/>
    <cellStyle name="Moneda 19 2 4 2 2" xfId="3810" xr:uid="{9800CDB9-E83A-44C7-BD9D-EE644E09FC47}"/>
    <cellStyle name="Moneda 19 2 4 3" xfId="3809" xr:uid="{35184A49-D57E-4061-9229-0EE64575B9C4}"/>
    <cellStyle name="Moneda 19 2 5" xfId="929" xr:uid="{00000000-0005-0000-0000-0000A0030000}"/>
    <cellStyle name="Moneda 19 2 5 2" xfId="930" xr:uid="{00000000-0005-0000-0000-0000A1030000}"/>
    <cellStyle name="Moneda 19 2 5 2 2" xfId="3812" xr:uid="{4138F360-D37C-47BB-A645-5915743D7B45}"/>
    <cellStyle name="Moneda 19 2 5 3" xfId="3811" xr:uid="{1AB28767-9937-4D62-8ECA-285559DCB8C1}"/>
    <cellStyle name="Moneda 19 2 6" xfId="931" xr:uid="{00000000-0005-0000-0000-0000A2030000}"/>
    <cellStyle name="Moneda 19 2 6 2" xfId="3813" xr:uid="{E9C8EC34-250B-4ED3-8FC3-A3C7E8768955}"/>
    <cellStyle name="Moneda 19 2 7" xfId="932" xr:uid="{00000000-0005-0000-0000-0000A3030000}"/>
    <cellStyle name="Moneda 19 2 7 2" xfId="3814" xr:uid="{1C1D3024-5FA3-4A87-9A9C-17BA537A85C1}"/>
    <cellStyle name="Moneda 19 2 8" xfId="3798" xr:uid="{A1268346-B087-4259-AD0C-FA149FBC8B89}"/>
    <cellStyle name="Moneda 19 2 9" xfId="6803" xr:uid="{99B6D880-2547-4D7A-8A82-0E4AD27F52B2}"/>
    <cellStyle name="Moneda 19 3" xfId="933" xr:uid="{00000000-0005-0000-0000-0000A4030000}"/>
    <cellStyle name="Moneda 19 3 2" xfId="934" xr:uid="{00000000-0005-0000-0000-0000A5030000}"/>
    <cellStyle name="Moneda 19 3 2 2" xfId="935" xr:uid="{00000000-0005-0000-0000-0000A6030000}"/>
    <cellStyle name="Moneda 19 3 2 2 2" xfId="3817" xr:uid="{ADC0F690-B13F-4E3F-80A2-95A727EC9B4A}"/>
    <cellStyle name="Moneda 19 3 2 3" xfId="3816" xr:uid="{BD919168-9187-44CB-82EC-568D594CFB1B}"/>
    <cellStyle name="Moneda 19 3 3" xfId="936" xr:uid="{00000000-0005-0000-0000-0000A7030000}"/>
    <cellStyle name="Moneda 19 3 3 2" xfId="937" xr:uid="{00000000-0005-0000-0000-0000A8030000}"/>
    <cellStyle name="Moneda 19 3 3 2 2" xfId="3819" xr:uid="{4BB5E2F6-DA03-4804-863F-8DDA8147A88E}"/>
    <cellStyle name="Moneda 19 3 3 3" xfId="3818" xr:uid="{2F847B74-57B6-4A0D-B308-ACD31951C6D1}"/>
    <cellStyle name="Moneda 19 3 4" xfId="938" xr:uid="{00000000-0005-0000-0000-0000A9030000}"/>
    <cellStyle name="Moneda 19 3 4 2" xfId="939" xr:uid="{00000000-0005-0000-0000-0000AA030000}"/>
    <cellStyle name="Moneda 19 3 4 2 2" xfId="3821" xr:uid="{2CD7EE91-B37E-4D64-90AA-D2274FEB0FCB}"/>
    <cellStyle name="Moneda 19 3 4 3" xfId="3820" xr:uid="{8830AC5B-A067-4DD2-86A1-4E6DA3730200}"/>
    <cellStyle name="Moneda 19 3 5" xfId="940" xr:uid="{00000000-0005-0000-0000-0000AB030000}"/>
    <cellStyle name="Moneda 19 3 5 2" xfId="3822" xr:uid="{69AB061F-2E99-4273-8ABC-481F3F6BF419}"/>
    <cellStyle name="Moneda 19 3 6" xfId="3815" xr:uid="{06FBABEF-B225-4C5F-AEFE-500134E38B9F}"/>
    <cellStyle name="Moneda 19 4" xfId="941" xr:uid="{00000000-0005-0000-0000-0000AC030000}"/>
    <cellStyle name="Moneda 19 4 2" xfId="942" xr:uid="{00000000-0005-0000-0000-0000AD030000}"/>
    <cellStyle name="Moneda 19 4 2 2" xfId="3824" xr:uid="{FAF981E1-B291-4BE5-A4F4-906AAA5AE4CB}"/>
    <cellStyle name="Moneda 19 4 3" xfId="3823" xr:uid="{4AA51570-07DE-49C4-95DE-10B4C3EFFDFC}"/>
    <cellStyle name="Moneda 19 5" xfId="943" xr:uid="{00000000-0005-0000-0000-0000AE030000}"/>
    <cellStyle name="Moneda 19 5 2" xfId="944" xr:uid="{00000000-0005-0000-0000-0000AF030000}"/>
    <cellStyle name="Moneda 19 5 2 2" xfId="3826" xr:uid="{19320844-4F4A-439D-8382-6ABE97560876}"/>
    <cellStyle name="Moneda 19 5 3" xfId="3825" xr:uid="{3B9D1629-A0DF-4BBC-A176-3FC23227D168}"/>
    <cellStyle name="Moneda 19 6" xfId="945" xr:uid="{00000000-0005-0000-0000-0000B0030000}"/>
    <cellStyle name="Moneda 19 6 2" xfId="946" xr:uid="{00000000-0005-0000-0000-0000B1030000}"/>
    <cellStyle name="Moneda 19 6 2 2" xfId="3828" xr:uid="{6148514A-5B9B-4B50-B709-2D653A2C8266}"/>
    <cellStyle name="Moneda 19 6 3" xfId="3827" xr:uid="{2BD6C2D4-62DC-4678-85F7-536EEA282974}"/>
    <cellStyle name="Moneda 19 7" xfId="947" xr:uid="{00000000-0005-0000-0000-0000B2030000}"/>
    <cellStyle name="Moneda 19 7 2" xfId="3829" xr:uid="{F35CD59E-FB46-4726-9203-01301B9559AD}"/>
    <cellStyle name="Moneda 19 8" xfId="948" xr:uid="{00000000-0005-0000-0000-0000B3030000}"/>
    <cellStyle name="Moneda 19 8 2" xfId="3830" xr:uid="{A23C4E5C-3AC0-45B8-B4D6-A7768424E88A}"/>
    <cellStyle name="Moneda 19 9" xfId="3797" xr:uid="{66F9DCE6-2005-4E21-B580-01053CD1FB7F}"/>
    <cellStyle name="Moneda 2" xfId="949" xr:uid="{00000000-0005-0000-0000-0000B4030000}"/>
    <cellStyle name="Moneda 2 2" xfId="950" xr:uid="{00000000-0005-0000-0000-0000B5030000}"/>
    <cellStyle name="Moneda 2 2 2" xfId="951" xr:uid="{00000000-0005-0000-0000-0000B6030000}"/>
    <cellStyle name="Moneda 2 2 2 2" xfId="2880" xr:uid="{09D99961-56DA-449E-B8F4-2264B639FAC1}"/>
    <cellStyle name="Moneda 2 2 3" xfId="952" xr:uid="{00000000-0005-0000-0000-0000B7030000}"/>
    <cellStyle name="Moneda 2 2 3 2" xfId="953" xr:uid="{00000000-0005-0000-0000-0000B8030000}"/>
    <cellStyle name="Moneda 2 2 3 2 2" xfId="6285" xr:uid="{DC4344A2-AB1E-438A-9C0E-890A074EFBAF}"/>
    <cellStyle name="Moneda 2 2 3 2 3" xfId="3832" xr:uid="{D47E3C18-5EF0-4DDE-94BB-14303C612F85}"/>
    <cellStyle name="Moneda 2 2 3 2 4" xfId="6805" xr:uid="{406C60A7-9153-4113-9DF7-FA1C77C9300D}"/>
    <cellStyle name="Moneda 2 2 3 3" xfId="6284" xr:uid="{90ACCA62-60F3-4BB5-9E56-ED2DC68F0D8C}"/>
    <cellStyle name="Moneda 2 2 3 4" xfId="3831" xr:uid="{2F9F5FA4-26FD-4822-9605-A77B3781EC79}"/>
    <cellStyle name="Moneda 2 2 3 5" xfId="6804" xr:uid="{840B83FD-CEA5-4450-95D4-E67FDF167A0D}"/>
    <cellStyle name="Moneda 2 2 4" xfId="2879" xr:uid="{ECF37FE8-8DBC-4280-B5CE-302D6D8F3F27}"/>
    <cellStyle name="Moneda 2 3" xfId="954" xr:uid="{00000000-0005-0000-0000-0000B9030000}"/>
    <cellStyle name="Moneda 2 3 10" xfId="955" xr:uid="{00000000-0005-0000-0000-0000BA030000}"/>
    <cellStyle name="Moneda 2 3 10 2" xfId="956" xr:uid="{00000000-0005-0000-0000-0000BB030000}"/>
    <cellStyle name="Moneda 2 3 10 2 2" xfId="957" xr:uid="{00000000-0005-0000-0000-0000BC030000}"/>
    <cellStyle name="Moneda 2 3 10 2 2 2" xfId="3835" xr:uid="{DC11969E-92BE-4A2A-B002-A8F43323DCF7}"/>
    <cellStyle name="Moneda 2 3 10 2 3" xfId="3834" xr:uid="{7BDBEBC5-731F-4422-AC42-B5F16869E7B8}"/>
    <cellStyle name="Moneda 2 3 10 2 4" xfId="6807" xr:uid="{3D158F02-E84F-491D-A91D-F281F15BD422}"/>
    <cellStyle name="Moneda 2 3 10 3" xfId="958" xr:uid="{00000000-0005-0000-0000-0000BD030000}"/>
    <cellStyle name="Moneda 2 3 10 3 2" xfId="3836" xr:uid="{80B3C1DF-0926-4F3B-AE92-941E3FE7707F}"/>
    <cellStyle name="Moneda 2 3 10 4" xfId="3833" xr:uid="{15A8433B-A80D-4B9C-832B-E71E1B19B279}"/>
    <cellStyle name="Moneda 2 3 10 5" xfId="6806" xr:uid="{91CD738B-AB63-498F-832F-496F6238D9F9}"/>
    <cellStyle name="Moneda 2 3 11" xfId="959" xr:uid="{00000000-0005-0000-0000-0000BE030000}"/>
    <cellStyle name="Moneda 2 3 11 2" xfId="960" xr:uid="{00000000-0005-0000-0000-0000BF030000}"/>
    <cellStyle name="Moneda 2 3 11 2 2" xfId="3838" xr:uid="{DEDB2B8C-3907-4D08-BA16-6A2AE8C9E76D}"/>
    <cellStyle name="Moneda 2 3 11 3" xfId="961" xr:uid="{00000000-0005-0000-0000-0000C0030000}"/>
    <cellStyle name="Moneda 2 3 11 3 2" xfId="3839" xr:uid="{CDC621DD-D56D-40BB-B6AC-FF9510F84812}"/>
    <cellStyle name="Moneda 2 3 11 4" xfId="3837" xr:uid="{0F6AD558-9142-4FE5-9DD8-9D21BDDCA587}"/>
    <cellStyle name="Moneda 2 3 11 5" xfId="6808" xr:uid="{68286120-07DA-43F1-A816-5D3683990B39}"/>
    <cellStyle name="Moneda 2 3 12" xfId="962" xr:uid="{00000000-0005-0000-0000-0000C1030000}"/>
    <cellStyle name="Moneda 2 3 12 2" xfId="6286" xr:uid="{D10FAF9B-D8C2-4B46-93EE-11F1C39D838F}"/>
    <cellStyle name="Moneda 2 3 12 3" xfId="3840" xr:uid="{B73BE1EF-1031-4773-9F24-29FF26E648FC}"/>
    <cellStyle name="Moneda 2 3 12 4" xfId="6809" xr:uid="{448F5903-63D1-45F3-B308-E9C8F740BBDE}"/>
    <cellStyle name="Moneda 2 3 13" xfId="2881" xr:uid="{8048CDB3-1D1C-42E7-A712-7BBB3F0942D9}"/>
    <cellStyle name="Moneda 2 3 14" xfId="6663" xr:uid="{4F0144A5-2B42-4417-A2F2-A2B9F394A39B}"/>
    <cellStyle name="Moneda 2 3 2" xfId="963" xr:uid="{00000000-0005-0000-0000-0000C2030000}"/>
    <cellStyle name="Moneda 2 3 2 10" xfId="964" xr:uid="{00000000-0005-0000-0000-0000C3030000}"/>
    <cellStyle name="Moneda 2 3 2 10 2" xfId="3842" xr:uid="{3526B526-D203-4D7F-A797-FE147D4FDB01}"/>
    <cellStyle name="Moneda 2 3 2 11" xfId="965" xr:uid="{00000000-0005-0000-0000-0000C4030000}"/>
    <cellStyle name="Moneda 2 3 2 11 2" xfId="3843" xr:uid="{A875C88A-BBC9-4925-A671-E24A107FA4AB}"/>
    <cellStyle name="Moneda 2 3 2 12" xfId="3841" xr:uid="{87787F7E-5F52-419F-9644-BCC737FE5B1C}"/>
    <cellStyle name="Moneda 2 3 2 13" xfId="6810" xr:uid="{93CAD92D-EB08-45EB-BA70-1DF4F948C87C}"/>
    <cellStyle name="Moneda 2 3 2 2" xfId="966" xr:uid="{00000000-0005-0000-0000-0000C5030000}"/>
    <cellStyle name="Moneda 2 3 2 2 10" xfId="6811" xr:uid="{F442E168-2A44-49F6-9E0F-31F349CC2DF9}"/>
    <cellStyle name="Moneda 2 3 2 2 2" xfId="967" xr:uid="{00000000-0005-0000-0000-0000C6030000}"/>
    <cellStyle name="Moneda 2 3 2 2 2 2" xfId="968" xr:uid="{00000000-0005-0000-0000-0000C7030000}"/>
    <cellStyle name="Moneda 2 3 2 2 2 2 2" xfId="969" xr:uid="{00000000-0005-0000-0000-0000C8030000}"/>
    <cellStyle name="Moneda 2 3 2 2 2 2 2 2" xfId="970" xr:uid="{00000000-0005-0000-0000-0000C9030000}"/>
    <cellStyle name="Moneda 2 3 2 2 2 2 2 2 2" xfId="971" xr:uid="{00000000-0005-0000-0000-0000CA030000}"/>
    <cellStyle name="Moneda 2 3 2 2 2 2 2 2 2 2" xfId="3849" xr:uid="{50234C72-F4CB-4C26-8B69-26C530F5FF6C}"/>
    <cellStyle name="Moneda 2 3 2 2 2 2 2 2 3" xfId="3848" xr:uid="{70B6CCF0-40EE-4A27-A1B6-6EFFA5975356}"/>
    <cellStyle name="Moneda 2 3 2 2 2 2 2 2 4" xfId="6815" xr:uid="{72C819B1-DBD2-4B93-A226-BB84B98B3796}"/>
    <cellStyle name="Moneda 2 3 2 2 2 2 2 3" xfId="972" xr:uid="{00000000-0005-0000-0000-0000CB030000}"/>
    <cellStyle name="Moneda 2 3 2 2 2 2 2 3 2" xfId="3850" xr:uid="{3E7E5324-6F6A-443A-8DE0-5806D71EF25C}"/>
    <cellStyle name="Moneda 2 3 2 2 2 2 2 4" xfId="3847" xr:uid="{5AE6A766-D571-4E2D-9499-E79C83024B25}"/>
    <cellStyle name="Moneda 2 3 2 2 2 2 2 5" xfId="6814" xr:uid="{12E01B6F-2505-458C-BFC7-DF5FD88E5792}"/>
    <cellStyle name="Moneda 2 3 2 2 2 2 3" xfId="973" xr:uid="{00000000-0005-0000-0000-0000CC030000}"/>
    <cellStyle name="Moneda 2 3 2 2 2 2 3 2" xfId="974" xr:uid="{00000000-0005-0000-0000-0000CD030000}"/>
    <cellStyle name="Moneda 2 3 2 2 2 2 3 2 2" xfId="3852" xr:uid="{3B790A61-72C9-45F5-8242-68B5107C7C72}"/>
    <cellStyle name="Moneda 2 3 2 2 2 2 3 3" xfId="975" xr:uid="{00000000-0005-0000-0000-0000CE030000}"/>
    <cellStyle name="Moneda 2 3 2 2 2 2 3 3 2" xfId="3853" xr:uid="{B86CEB19-6819-4679-B955-5F58EB6720B4}"/>
    <cellStyle name="Moneda 2 3 2 2 2 2 3 4" xfId="3851" xr:uid="{6E661D2D-1AC2-4281-B893-30A7EF678ADB}"/>
    <cellStyle name="Moneda 2 3 2 2 2 2 3 5" xfId="6816" xr:uid="{4CE98A7C-D281-4E0B-8F5E-9A6168C7A425}"/>
    <cellStyle name="Moneda 2 3 2 2 2 2 4" xfId="976" xr:uid="{00000000-0005-0000-0000-0000CF030000}"/>
    <cellStyle name="Moneda 2 3 2 2 2 2 4 2" xfId="977" xr:uid="{00000000-0005-0000-0000-0000D0030000}"/>
    <cellStyle name="Moneda 2 3 2 2 2 2 4 2 2" xfId="3855" xr:uid="{9FBCB066-CC97-4C5F-A1F2-7FE18FABDA63}"/>
    <cellStyle name="Moneda 2 3 2 2 2 2 4 3" xfId="3854" xr:uid="{4E5D02CF-49BA-4137-BD59-0869D3A65C0B}"/>
    <cellStyle name="Moneda 2 3 2 2 2 2 5" xfId="978" xr:uid="{00000000-0005-0000-0000-0000D1030000}"/>
    <cellStyle name="Moneda 2 3 2 2 2 2 5 2" xfId="3856" xr:uid="{2606B928-19DB-4C92-903B-4931B37B5932}"/>
    <cellStyle name="Moneda 2 3 2 2 2 2 6" xfId="979" xr:uid="{00000000-0005-0000-0000-0000D2030000}"/>
    <cellStyle name="Moneda 2 3 2 2 2 2 6 2" xfId="3857" xr:uid="{69BE963C-19B4-4888-BAE7-85DDDEC15837}"/>
    <cellStyle name="Moneda 2 3 2 2 2 2 7" xfId="3846" xr:uid="{F8F4BCE2-A9A7-406F-80D9-CC25DD86CB29}"/>
    <cellStyle name="Moneda 2 3 2 2 2 2 8" xfId="6813" xr:uid="{E73343F0-AABA-41AA-9369-C9BB4DC927B1}"/>
    <cellStyle name="Moneda 2 3 2 2 2 3" xfId="980" xr:uid="{00000000-0005-0000-0000-0000D3030000}"/>
    <cellStyle name="Moneda 2 3 2 2 2 3 2" xfId="981" xr:uid="{00000000-0005-0000-0000-0000D4030000}"/>
    <cellStyle name="Moneda 2 3 2 2 2 3 2 2" xfId="982" xr:uid="{00000000-0005-0000-0000-0000D5030000}"/>
    <cellStyle name="Moneda 2 3 2 2 2 3 2 2 2" xfId="3860" xr:uid="{B683911B-5527-4D60-8FE3-52DB5FB297C5}"/>
    <cellStyle name="Moneda 2 3 2 2 2 3 2 3" xfId="3859" xr:uid="{3FCA2BF5-A186-4AC0-B942-6B2D5215367A}"/>
    <cellStyle name="Moneda 2 3 2 2 2 3 2 4" xfId="6818" xr:uid="{E65BC1AF-F2E0-40C4-AAA6-5443F6557B1B}"/>
    <cellStyle name="Moneda 2 3 2 2 2 3 3" xfId="983" xr:uid="{00000000-0005-0000-0000-0000D6030000}"/>
    <cellStyle name="Moneda 2 3 2 2 2 3 3 2" xfId="3861" xr:uid="{F41B90B7-4A30-41D5-AF15-96502BCEFD63}"/>
    <cellStyle name="Moneda 2 3 2 2 2 3 4" xfId="3858" xr:uid="{BD0E4903-DC94-47F3-A5CF-9448E244D36F}"/>
    <cellStyle name="Moneda 2 3 2 2 2 3 5" xfId="6817" xr:uid="{B46A2871-B39F-4392-9E78-299FFF014507}"/>
    <cellStyle name="Moneda 2 3 2 2 2 4" xfId="984" xr:uid="{00000000-0005-0000-0000-0000D7030000}"/>
    <cellStyle name="Moneda 2 3 2 2 2 4 2" xfId="985" xr:uid="{00000000-0005-0000-0000-0000D8030000}"/>
    <cellStyle name="Moneda 2 3 2 2 2 4 2 2" xfId="3863" xr:uid="{A971D60F-2C35-4DA1-9188-E17E33539FE8}"/>
    <cellStyle name="Moneda 2 3 2 2 2 4 3" xfId="986" xr:uid="{00000000-0005-0000-0000-0000D9030000}"/>
    <cellStyle name="Moneda 2 3 2 2 2 4 3 2" xfId="3864" xr:uid="{AF82DD54-E57E-4F69-B11F-629B49A4DE15}"/>
    <cellStyle name="Moneda 2 3 2 2 2 4 4" xfId="3862" xr:uid="{E3561ADE-1AFE-4655-8B30-36494B40E63C}"/>
    <cellStyle name="Moneda 2 3 2 2 2 4 5" xfId="6819" xr:uid="{5C90673C-4D2D-4B73-8FAF-7DE6116A47BB}"/>
    <cellStyle name="Moneda 2 3 2 2 2 5" xfId="987" xr:uid="{00000000-0005-0000-0000-0000DA030000}"/>
    <cellStyle name="Moneda 2 3 2 2 2 5 2" xfId="988" xr:uid="{00000000-0005-0000-0000-0000DB030000}"/>
    <cellStyle name="Moneda 2 3 2 2 2 5 2 2" xfId="3866" xr:uid="{7652CF60-5E84-4F86-A1A2-F6E34DFC9A7B}"/>
    <cellStyle name="Moneda 2 3 2 2 2 5 3" xfId="3865" xr:uid="{8F52D792-AA2B-4C42-A6E7-7B2AED38B497}"/>
    <cellStyle name="Moneda 2 3 2 2 2 6" xfId="989" xr:uid="{00000000-0005-0000-0000-0000DC030000}"/>
    <cellStyle name="Moneda 2 3 2 2 2 6 2" xfId="3867" xr:uid="{8AE31C4D-5A2E-4FC6-BC32-E6206BDABFEF}"/>
    <cellStyle name="Moneda 2 3 2 2 2 7" xfId="990" xr:uid="{00000000-0005-0000-0000-0000DD030000}"/>
    <cellStyle name="Moneda 2 3 2 2 2 7 2" xfId="3868" xr:uid="{2BECFEBD-CFE3-4063-8E16-7A62C847DA94}"/>
    <cellStyle name="Moneda 2 3 2 2 2 8" xfId="3845" xr:uid="{E6DA8B9A-E22E-4106-870D-417790277E94}"/>
    <cellStyle name="Moneda 2 3 2 2 2 9" xfId="6812" xr:uid="{2A2DADA0-1A33-4E18-86EF-3C2F8418EA3B}"/>
    <cellStyle name="Moneda 2 3 2 2 3" xfId="991" xr:uid="{00000000-0005-0000-0000-0000DE030000}"/>
    <cellStyle name="Moneda 2 3 2 2 3 2" xfId="992" xr:uid="{00000000-0005-0000-0000-0000DF030000}"/>
    <cellStyle name="Moneda 2 3 2 2 3 2 2" xfId="993" xr:uid="{00000000-0005-0000-0000-0000E0030000}"/>
    <cellStyle name="Moneda 2 3 2 2 3 2 2 2" xfId="994" xr:uid="{00000000-0005-0000-0000-0000E1030000}"/>
    <cellStyle name="Moneda 2 3 2 2 3 2 2 2 2" xfId="6287" xr:uid="{D228A3B6-815C-4B31-8CF6-7B6FDB3EEDA4}"/>
    <cellStyle name="Moneda 2 3 2 2 3 2 2 2 3" xfId="3872" xr:uid="{E95080E7-9269-4F6B-B9F5-06018E29A8AA}"/>
    <cellStyle name="Moneda 2 3 2 2 3 2 2 2 4" xfId="6823" xr:uid="{346474D5-1DC3-419A-8058-896B2F62E5DD}"/>
    <cellStyle name="Moneda 2 3 2 2 3 2 2 3" xfId="995" xr:uid="{00000000-0005-0000-0000-0000E2030000}"/>
    <cellStyle name="Moneda 2 3 2 2 3 2 2 3 2" xfId="3873" xr:uid="{87963455-5BB4-4A81-925D-1689474B2940}"/>
    <cellStyle name="Moneda 2 3 2 2 3 2 2 4" xfId="3871" xr:uid="{784B14FD-C70D-4B9B-9480-B0AD3A835292}"/>
    <cellStyle name="Moneda 2 3 2 2 3 2 2 5" xfId="6822" xr:uid="{965AF1D7-C4D0-4A6A-8C56-01590469E01C}"/>
    <cellStyle name="Moneda 2 3 2 2 3 2 3" xfId="996" xr:uid="{00000000-0005-0000-0000-0000E3030000}"/>
    <cellStyle name="Moneda 2 3 2 2 3 2 3 2" xfId="6288" xr:uid="{9A931ED9-035B-4F91-A863-1F9681D1F75B}"/>
    <cellStyle name="Moneda 2 3 2 2 3 2 3 3" xfId="3874" xr:uid="{7DD46B4C-6702-4C7E-9814-D86EA6EAA368}"/>
    <cellStyle name="Moneda 2 3 2 2 3 2 3 4" xfId="6824" xr:uid="{598B8568-20A8-4422-9B45-A97BCDD940D6}"/>
    <cellStyle name="Moneda 2 3 2 2 3 2 4" xfId="997" xr:uid="{00000000-0005-0000-0000-0000E4030000}"/>
    <cellStyle name="Moneda 2 3 2 2 3 2 4 2" xfId="3875" xr:uid="{1FC9EDD1-F93B-4BEF-94C7-69F6F8326454}"/>
    <cellStyle name="Moneda 2 3 2 2 3 2 5" xfId="3870" xr:uid="{3D34A7D9-6BAB-49C3-ABAF-EAADE210DB0C}"/>
    <cellStyle name="Moneda 2 3 2 2 3 2 6" xfId="6821" xr:uid="{C5AA0CBD-62C9-402F-89CF-5AF9C81FBD67}"/>
    <cellStyle name="Moneda 2 3 2 2 3 3" xfId="998" xr:uid="{00000000-0005-0000-0000-0000E5030000}"/>
    <cellStyle name="Moneda 2 3 2 2 3 3 2" xfId="999" xr:uid="{00000000-0005-0000-0000-0000E6030000}"/>
    <cellStyle name="Moneda 2 3 2 2 3 3 2 2" xfId="1000" xr:uid="{00000000-0005-0000-0000-0000E7030000}"/>
    <cellStyle name="Moneda 2 3 2 2 3 3 2 2 2" xfId="3878" xr:uid="{29EA7DE2-B3D9-4533-92C7-B51C975F41F6}"/>
    <cellStyle name="Moneda 2 3 2 2 3 3 2 3" xfId="3877" xr:uid="{8B79BD10-DCEC-4C61-96B4-A04E4D57D971}"/>
    <cellStyle name="Moneda 2 3 2 2 3 3 2 4" xfId="6826" xr:uid="{C75790A6-04A8-4D8A-BE0D-EA572E5387EA}"/>
    <cellStyle name="Moneda 2 3 2 2 3 3 3" xfId="1001" xr:uid="{00000000-0005-0000-0000-0000E8030000}"/>
    <cellStyle name="Moneda 2 3 2 2 3 3 3 2" xfId="3879" xr:uid="{DB3941E0-6288-4211-BE49-ED1F1FC4FD61}"/>
    <cellStyle name="Moneda 2 3 2 2 3 3 4" xfId="3876" xr:uid="{C55B0D28-2D2F-491A-85BA-221D6933A5E2}"/>
    <cellStyle name="Moneda 2 3 2 2 3 3 5" xfId="6825" xr:uid="{97FCD379-F8DA-41CF-AFD0-14AB35DCF981}"/>
    <cellStyle name="Moneda 2 3 2 2 3 4" xfId="1002" xr:uid="{00000000-0005-0000-0000-0000E9030000}"/>
    <cellStyle name="Moneda 2 3 2 2 3 4 2" xfId="1003" xr:uid="{00000000-0005-0000-0000-0000EA030000}"/>
    <cellStyle name="Moneda 2 3 2 2 3 4 2 2" xfId="3881" xr:uid="{6D0067A3-6BFB-4F34-932D-8A6FA482A344}"/>
    <cellStyle name="Moneda 2 3 2 2 3 4 3" xfId="1004" xr:uid="{00000000-0005-0000-0000-0000EB030000}"/>
    <cellStyle name="Moneda 2 3 2 2 3 4 3 2" xfId="3882" xr:uid="{34BA2EA3-A06F-4EC5-90A6-D315C6FBEB56}"/>
    <cellStyle name="Moneda 2 3 2 2 3 4 4" xfId="3880" xr:uid="{977FDC4E-CD4B-4DF5-BDD1-C997F85D096E}"/>
    <cellStyle name="Moneda 2 3 2 2 3 4 5" xfId="6827" xr:uid="{88DC5F65-1BF8-4E5E-B356-99A0CAD7C0BB}"/>
    <cellStyle name="Moneda 2 3 2 2 3 5" xfId="1005" xr:uid="{00000000-0005-0000-0000-0000EC030000}"/>
    <cellStyle name="Moneda 2 3 2 2 3 5 2" xfId="3883" xr:uid="{70BF66BF-9D79-45F3-8B49-492F6B5ADA3F}"/>
    <cellStyle name="Moneda 2 3 2 2 3 6" xfId="1006" xr:uid="{00000000-0005-0000-0000-0000ED030000}"/>
    <cellStyle name="Moneda 2 3 2 2 3 6 2" xfId="3884" xr:uid="{F839E0C9-45B8-495F-84F9-E7F45550F850}"/>
    <cellStyle name="Moneda 2 3 2 2 3 7" xfId="3869" xr:uid="{EFFB9B09-3CA0-4208-818E-6B218B451BE8}"/>
    <cellStyle name="Moneda 2 3 2 2 3 8" xfId="6820" xr:uid="{E32DC805-E7FF-4B9C-8341-5EBE8DC973CF}"/>
    <cellStyle name="Moneda 2 3 2 2 4" xfId="1007" xr:uid="{00000000-0005-0000-0000-0000EE030000}"/>
    <cellStyle name="Moneda 2 3 2 2 4 2" xfId="1008" xr:uid="{00000000-0005-0000-0000-0000EF030000}"/>
    <cellStyle name="Moneda 2 3 2 2 4 2 2" xfId="1009" xr:uid="{00000000-0005-0000-0000-0000F0030000}"/>
    <cellStyle name="Moneda 2 3 2 2 4 2 2 2" xfId="1010" xr:uid="{00000000-0005-0000-0000-0000F1030000}"/>
    <cellStyle name="Moneda 2 3 2 2 4 2 2 2 2" xfId="6290" xr:uid="{7EEB101D-7BA6-41C4-B4FF-ABF06C34517E}"/>
    <cellStyle name="Moneda 2 3 2 2 4 2 2 2 3" xfId="3888" xr:uid="{B26C3D40-AADA-457E-A1CC-2B9056FE63DF}"/>
    <cellStyle name="Moneda 2 3 2 2 4 2 2 2 4" xfId="6831" xr:uid="{C88F6140-4024-4D32-BD3F-052859A43656}"/>
    <cellStyle name="Moneda 2 3 2 2 4 2 2 3" xfId="6289" xr:uid="{F33197E1-5317-4148-8D79-BC334A627CB8}"/>
    <cellStyle name="Moneda 2 3 2 2 4 2 2 4" xfId="3887" xr:uid="{5F3E250B-8562-4A9E-B6C8-40F546E66664}"/>
    <cellStyle name="Moneda 2 3 2 2 4 2 2 5" xfId="6830" xr:uid="{373436F8-D4BA-4790-94C9-7E2BA84A001C}"/>
    <cellStyle name="Moneda 2 3 2 2 4 2 3" xfId="1011" xr:uid="{00000000-0005-0000-0000-0000F2030000}"/>
    <cellStyle name="Moneda 2 3 2 2 4 2 3 2" xfId="6291" xr:uid="{E82586EE-9335-4611-A75B-D9E10E687E25}"/>
    <cellStyle name="Moneda 2 3 2 2 4 2 3 3" xfId="3889" xr:uid="{6366008F-EB81-47FF-9B8A-2889D20F565C}"/>
    <cellStyle name="Moneda 2 3 2 2 4 2 3 4" xfId="6832" xr:uid="{C5A9DDF9-2A3E-49FC-9622-A736437E599D}"/>
    <cellStyle name="Moneda 2 3 2 2 4 2 4" xfId="1012" xr:uid="{00000000-0005-0000-0000-0000F3030000}"/>
    <cellStyle name="Moneda 2 3 2 2 4 2 4 2" xfId="3890" xr:uid="{159EEE5F-6251-4137-B8A7-D567282A49DD}"/>
    <cellStyle name="Moneda 2 3 2 2 4 2 5" xfId="3886" xr:uid="{1CC1CB7E-706C-439C-923F-B7568FFD85F5}"/>
    <cellStyle name="Moneda 2 3 2 2 4 2 6" xfId="6829" xr:uid="{BAF81CCB-DAA7-4B54-A741-66A1180B6E29}"/>
    <cellStyle name="Moneda 2 3 2 2 4 3" xfId="1013" xr:uid="{00000000-0005-0000-0000-0000F4030000}"/>
    <cellStyle name="Moneda 2 3 2 2 4 3 2" xfId="1014" xr:uid="{00000000-0005-0000-0000-0000F5030000}"/>
    <cellStyle name="Moneda 2 3 2 2 4 3 2 2" xfId="6293" xr:uid="{7375B1C4-9D61-49E8-B864-56DEEAF14A8F}"/>
    <cellStyle name="Moneda 2 3 2 2 4 3 2 3" xfId="3892" xr:uid="{B3FF148C-ECCA-477D-A32E-960B4B2CF4BC}"/>
    <cellStyle name="Moneda 2 3 2 2 4 3 2 4" xfId="6834" xr:uid="{F4E6A5A4-F114-43B6-B90A-D905FABA9CD0}"/>
    <cellStyle name="Moneda 2 3 2 2 4 3 3" xfId="6292" xr:uid="{06EABEF4-CDE6-4742-8E60-127078D55432}"/>
    <cellStyle name="Moneda 2 3 2 2 4 3 4" xfId="3891" xr:uid="{3EC7954D-84BA-4AC5-93E4-256F0B6CDAEB}"/>
    <cellStyle name="Moneda 2 3 2 2 4 3 5" xfId="6833" xr:uid="{E8A58522-6E05-4CF1-9847-0C04A6A99857}"/>
    <cellStyle name="Moneda 2 3 2 2 4 4" xfId="1015" xr:uid="{00000000-0005-0000-0000-0000F6030000}"/>
    <cellStyle name="Moneda 2 3 2 2 4 4 2" xfId="6294" xr:uid="{7AF1FB42-AF1D-4143-8C4E-526FFDA79C6B}"/>
    <cellStyle name="Moneda 2 3 2 2 4 4 3" xfId="3893" xr:uid="{4B2CDBA7-FB1E-43A3-8ED1-E21288A2CDA7}"/>
    <cellStyle name="Moneda 2 3 2 2 4 4 4" xfId="6835" xr:uid="{8CA1544B-094B-449C-A5A0-7671D1B29243}"/>
    <cellStyle name="Moneda 2 3 2 2 4 5" xfId="1016" xr:uid="{00000000-0005-0000-0000-0000F7030000}"/>
    <cellStyle name="Moneda 2 3 2 2 4 5 2" xfId="3894" xr:uid="{CB14F0B7-FD0B-4153-96FA-FCD429E207A2}"/>
    <cellStyle name="Moneda 2 3 2 2 4 6" xfId="3885" xr:uid="{A09DABDF-5518-429A-8403-7B0D7FE275E2}"/>
    <cellStyle name="Moneda 2 3 2 2 4 7" xfId="6828" xr:uid="{4C141932-0940-4486-9C9D-EF02653BC06D}"/>
    <cellStyle name="Moneda 2 3 2 2 5" xfId="1017" xr:uid="{00000000-0005-0000-0000-0000F8030000}"/>
    <cellStyle name="Moneda 2 3 2 2 5 2" xfId="1018" xr:uid="{00000000-0005-0000-0000-0000F9030000}"/>
    <cellStyle name="Moneda 2 3 2 2 5 2 2" xfId="1019" xr:uid="{00000000-0005-0000-0000-0000FA030000}"/>
    <cellStyle name="Moneda 2 3 2 2 5 2 2 2" xfId="6295" xr:uid="{8B8BF4BB-34A0-4E0D-9DA3-FDA36D237B89}"/>
    <cellStyle name="Moneda 2 3 2 2 5 2 2 3" xfId="3897" xr:uid="{B690D157-F3C1-4857-BBB2-061FEDD39080}"/>
    <cellStyle name="Moneda 2 3 2 2 5 2 2 4" xfId="6838" xr:uid="{042970A7-498D-4337-94A1-9CC8804BB29A}"/>
    <cellStyle name="Moneda 2 3 2 2 5 2 3" xfId="1020" xr:uid="{00000000-0005-0000-0000-0000FB030000}"/>
    <cellStyle name="Moneda 2 3 2 2 5 2 3 2" xfId="3898" xr:uid="{0624FE9F-F63E-440F-B91C-1D3CB6C289BF}"/>
    <cellStyle name="Moneda 2 3 2 2 5 2 4" xfId="3896" xr:uid="{2D0E6DF6-D111-4DF0-A209-2C79FBEF98D7}"/>
    <cellStyle name="Moneda 2 3 2 2 5 2 5" xfId="6837" xr:uid="{B88850E6-CB43-4A67-814B-BD53D64E7E92}"/>
    <cellStyle name="Moneda 2 3 2 2 5 3" xfId="1021" xr:uid="{00000000-0005-0000-0000-0000FC030000}"/>
    <cellStyle name="Moneda 2 3 2 2 5 3 2" xfId="6296" xr:uid="{1824EBDE-B715-4BB1-A195-E6D5837C7C9B}"/>
    <cellStyle name="Moneda 2 3 2 2 5 3 3" xfId="3899" xr:uid="{3A536548-BC6E-49A8-858A-37A2DC9C56F7}"/>
    <cellStyle name="Moneda 2 3 2 2 5 3 4" xfId="6839" xr:uid="{A1EB5F60-9722-4EAC-B924-E6431D125338}"/>
    <cellStyle name="Moneda 2 3 2 2 5 4" xfId="1022" xr:uid="{00000000-0005-0000-0000-0000FD030000}"/>
    <cellStyle name="Moneda 2 3 2 2 5 4 2" xfId="3900" xr:uid="{7D41664B-0867-4F45-AA64-262F504BF88F}"/>
    <cellStyle name="Moneda 2 3 2 2 5 5" xfId="3895" xr:uid="{AA715D43-EF32-4198-9648-5F21C53E992A}"/>
    <cellStyle name="Moneda 2 3 2 2 5 6" xfId="6836" xr:uid="{A6A6CD4D-75D8-4FB9-9C31-1981FF2A8D37}"/>
    <cellStyle name="Moneda 2 3 2 2 6" xfId="1023" xr:uid="{00000000-0005-0000-0000-0000FE030000}"/>
    <cellStyle name="Moneda 2 3 2 2 6 2" xfId="1024" xr:uid="{00000000-0005-0000-0000-0000FF030000}"/>
    <cellStyle name="Moneda 2 3 2 2 6 2 2" xfId="1025" xr:uid="{00000000-0005-0000-0000-000000040000}"/>
    <cellStyle name="Moneda 2 3 2 2 6 2 2 2" xfId="3903" xr:uid="{BB1E7347-C0FB-4E44-ABC9-8E07F1562165}"/>
    <cellStyle name="Moneda 2 3 2 2 6 2 3" xfId="3902" xr:uid="{E633086A-C430-42F5-B231-FE7ADE4A089B}"/>
    <cellStyle name="Moneda 2 3 2 2 6 2 4" xfId="6841" xr:uid="{5785BD4B-A4B3-45ED-AF44-A06C6ADA5BD4}"/>
    <cellStyle name="Moneda 2 3 2 2 6 3" xfId="1026" xr:uid="{00000000-0005-0000-0000-000001040000}"/>
    <cellStyle name="Moneda 2 3 2 2 6 3 2" xfId="3904" xr:uid="{356CCEC9-F077-43A0-9456-354734FDA1D1}"/>
    <cellStyle name="Moneda 2 3 2 2 6 4" xfId="3901" xr:uid="{BC21713E-3561-4FAA-9F11-C7FBD7795AA8}"/>
    <cellStyle name="Moneda 2 3 2 2 6 5" xfId="6840" xr:uid="{099229D4-E60E-47D2-B05E-DB46EAA226D2}"/>
    <cellStyle name="Moneda 2 3 2 2 7" xfId="1027" xr:uid="{00000000-0005-0000-0000-000002040000}"/>
    <cellStyle name="Moneda 2 3 2 2 7 2" xfId="1028" xr:uid="{00000000-0005-0000-0000-000003040000}"/>
    <cellStyle name="Moneda 2 3 2 2 7 2 2" xfId="3906" xr:uid="{85858D3B-F76C-4C04-8125-67EB646CF437}"/>
    <cellStyle name="Moneda 2 3 2 2 7 3" xfId="3905" xr:uid="{D0BEA6AC-C8BB-41F2-B6F8-6070F2710B2D}"/>
    <cellStyle name="Moneda 2 3 2 2 7 4" xfId="6842" xr:uid="{060C1946-488A-44D6-91F3-F1D9C5B384E7}"/>
    <cellStyle name="Moneda 2 3 2 2 8" xfId="1029" xr:uid="{00000000-0005-0000-0000-000004040000}"/>
    <cellStyle name="Moneda 2 3 2 2 8 2" xfId="3907" xr:uid="{46BC519F-85AC-4513-9C6F-3009A23B276C}"/>
    <cellStyle name="Moneda 2 3 2 2 9" xfId="3844" xr:uid="{2159F113-BCFB-4323-8F29-5A7F2D1B6F99}"/>
    <cellStyle name="Moneda 2 3 2 3" xfId="1030" xr:uid="{00000000-0005-0000-0000-000005040000}"/>
    <cellStyle name="Moneda 2 3 2 3 10" xfId="6843" xr:uid="{7F8F24FA-91CC-4626-BD57-D2622E0ED554}"/>
    <cellStyle name="Moneda 2 3 2 3 2" xfId="1031" xr:uid="{00000000-0005-0000-0000-000006040000}"/>
    <cellStyle name="Moneda 2 3 2 3 2 2" xfId="1032" xr:uid="{00000000-0005-0000-0000-000007040000}"/>
    <cellStyle name="Moneda 2 3 2 3 2 2 2" xfId="1033" xr:uid="{00000000-0005-0000-0000-000008040000}"/>
    <cellStyle name="Moneda 2 3 2 3 2 2 2 2" xfId="1034" xr:uid="{00000000-0005-0000-0000-000009040000}"/>
    <cellStyle name="Moneda 2 3 2 3 2 2 2 2 2" xfId="3912" xr:uid="{EDB0265C-A57E-45CC-81D8-7D92EA2689A5}"/>
    <cellStyle name="Moneda 2 3 2 3 2 2 2 3" xfId="1035" xr:uid="{00000000-0005-0000-0000-00000A040000}"/>
    <cellStyle name="Moneda 2 3 2 3 2 2 2 3 2" xfId="3913" xr:uid="{E4B9985C-9119-4E44-AFE6-A46555409941}"/>
    <cellStyle name="Moneda 2 3 2 3 2 2 2 4" xfId="3911" xr:uid="{B04A6DF3-42A4-403F-B072-867F0D80C7A5}"/>
    <cellStyle name="Moneda 2 3 2 3 2 2 2 5" xfId="6846" xr:uid="{350775B7-64B5-4155-B171-1FAAAD9C2963}"/>
    <cellStyle name="Moneda 2 3 2 3 2 2 3" xfId="1036" xr:uid="{00000000-0005-0000-0000-00000B040000}"/>
    <cellStyle name="Moneda 2 3 2 3 2 2 3 2" xfId="1037" xr:uid="{00000000-0005-0000-0000-00000C040000}"/>
    <cellStyle name="Moneda 2 3 2 3 2 2 3 2 2" xfId="3915" xr:uid="{80A27967-7B34-4B0E-919A-7C3121A01563}"/>
    <cellStyle name="Moneda 2 3 2 3 2 2 3 3" xfId="3914" xr:uid="{4A767B11-FDBA-43AA-BFCB-498AEE621395}"/>
    <cellStyle name="Moneda 2 3 2 3 2 2 4" xfId="1038" xr:uid="{00000000-0005-0000-0000-00000D040000}"/>
    <cellStyle name="Moneda 2 3 2 3 2 2 4 2" xfId="1039" xr:uid="{00000000-0005-0000-0000-00000E040000}"/>
    <cellStyle name="Moneda 2 3 2 3 2 2 4 2 2" xfId="3917" xr:uid="{F4191148-94D7-49F0-9816-5CCBD995916A}"/>
    <cellStyle name="Moneda 2 3 2 3 2 2 4 3" xfId="3916" xr:uid="{10AC1487-DE50-436B-892F-0B3E40FA03D5}"/>
    <cellStyle name="Moneda 2 3 2 3 2 2 5" xfId="1040" xr:uid="{00000000-0005-0000-0000-00000F040000}"/>
    <cellStyle name="Moneda 2 3 2 3 2 2 5 2" xfId="3918" xr:uid="{18182976-7AD0-42F5-978C-2D784EFC6C2E}"/>
    <cellStyle name="Moneda 2 3 2 3 2 2 6" xfId="1041" xr:uid="{00000000-0005-0000-0000-000010040000}"/>
    <cellStyle name="Moneda 2 3 2 3 2 2 6 2" xfId="3919" xr:uid="{1B04DA7F-941C-4B8C-8701-076C4E6A2D34}"/>
    <cellStyle name="Moneda 2 3 2 3 2 2 7" xfId="3910" xr:uid="{902E9C7F-B084-44AA-92DE-8910572FC37E}"/>
    <cellStyle name="Moneda 2 3 2 3 2 2 8" xfId="6845" xr:uid="{591735E9-4E0C-47DA-A071-313224E7E967}"/>
    <cellStyle name="Moneda 2 3 2 3 2 3" xfId="1042" xr:uid="{00000000-0005-0000-0000-000011040000}"/>
    <cellStyle name="Moneda 2 3 2 3 2 3 2" xfId="1043" xr:uid="{00000000-0005-0000-0000-000012040000}"/>
    <cellStyle name="Moneda 2 3 2 3 2 3 2 2" xfId="3921" xr:uid="{2893A75A-0E77-4AE9-ADE0-8C8220AA3283}"/>
    <cellStyle name="Moneda 2 3 2 3 2 3 3" xfId="1044" xr:uid="{00000000-0005-0000-0000-000013040000}"/>
    <cellStyle name="Moneda 2 3 2 3 2 3 3 2" xfId="3922" xr:uid="{F1F44937-0E66-4750-91CA-5731A70F3CFD}"/>
    <cellStyle name="Moneda 2 3 2 3 2 3 4" xfId="3920" xr:uid="{62E4C6EC-D3B9-4AF7-831B-EF3FCE3EF09B}"/>
    <cellStyle name="Moneda 2 3 2 3 2 3 5" xfId="6847" xr:uid="{DCCE748D-B157-4073-A600-43BD46F5FB6E}"/>
    <cellStyle name="Moneda 2 3 2 3 2 4" xfId="1045" xr:uid="{00000000-0005-0000-0000-000014040000}"/>
    <cellStyle name="Moneda 2 3 2 3 2 4 2" xfId="1046" xr:uid="{00000000-0005-0000-0000-000015040000}"/>
    <cellStyle name="Moneda 2 3 2 3 2 4 2 2" xfId="3924" xr:uid="{BF2C9974-33AC-44A7-9CCA-B33A8DE8E894}"/>
    <cellStyle name="Moneda 2 3 2 3 2 4 3" xfId="3923" xr:uid="{D93EE997-D2CF-43E8-ACC2-B77FB15D1EA6}"/>
    <cellStyle name="Moneda 2 3 2 3 2 5" xfId="1047" xr:uid="{00000000-0005-0000-0000-000016040000}"/>
    <cellStyle name="Moneda 2 3 2 3 2 5 2" xfId="1048" xr:uid="{00000000-0005-0000-0000-000017040000}"/>
    <cellStyle name="Moneda 2 3 2 3 2 5 2 2" xfId="3926" xr:uid="{DCBA94C7-3EF8-4C0F-B3AD-9ACB9EA3FF43}"/>
    <cellStyle name="Moneda 2 3 2 3 2 5 3" xfId="3925" xr:uid="{77B8B3FE-C935-4809-B575-23FBBF2EDCE9}"/>
    <cellStyle name="Moneda 2 3 2 3 2 6" xfId="1049" xr:uid="{00000000-0005-0000-0000-000018040000}"/>
    <cellStyle name="Moneda 2 3 2 3 2 6 2" xfId="3927" xr:uid="{59479E3A-3739-423E-81D4-406B9EA80071}"/>
    <cellStyle name="Moneda 2 3 2 3 2 7" xfId="1050" xr:uid="{00000000-0005-0000-0000-000019040000}"/>
    <cellStyle name="Moneda 2 3 2 3 2 7 2" xfId="3928" xr:uid="{E358858B-CE3B-478C-83A7-2C8D92DDB393}"/>
    <cellStyle name="Moneda 2 3 2 3 2 8" xfId="3909" xr:uid="{2F71F914-5222-4845-B3AC-0C58FF0346D6}"/>
    <cellStyle name="Moneda 2 3 2 3 2 9" xfId="6844" xr:uid="{2EBFBAEA-4F89-48A8-B5CB-B0A98339C0A8}"/>
    <cellStyle name="Moneda 2 3 2 3 3" xfId="1051" xr:uid="{00000000-0005-0000-0000-00001A040000}"/>
    <cellStyle name="Moneda 2 3 2 3 3 2" xfId="1052" xr:uid="{00000000-0005-0000-0000-00001B040000}"/>
    <cellStyle name="Moneda 2 3 2 3 3 2 2" xfId="1053" xr:uid="{00000000-0005-0000-0000-00001C040000}"/>
    <cellStyle name="Moneda 2 3 2 3 3 2 2 2" xfId="3931" xr:uid="{2A55692F-DE66-4735-9E7F-A2B2AC3DFC09}"/>
    <cellStyle name="Moneda 2 3 2 3 3 2 3" xfId="1054" xr:uid="{00000000-0005-0000-0000-00001D040000}"/>
    <cellStyle name="Moneda 2 3 2 3 3 2 3 2" xfId="3932" xr:uid="{9732C7BA-D631-47EC-8DEF-1403A0DFF3C2}"/>
    <cellStyle name="Moneda 2 3 2 3 3 2 4" xfId="3930" xr:uid="{2F165D08-E38F-4B12-A172-2D6995926FC4}"/>
    <cellStyle name="Moneda 2 3 2 3 3 2 5" xfId="6849" xr:uid="{83427A04-8415-47D6-B993-54F733566848}"/>
    <cellStyle name="Moneda 2 3 2 3 3 3" xfId="1055" xr:uid="{00000000-0005-0000-0000-00001E040000}"/>
    <cellStyle name="Moneda 2 3 2 3 3 3 2" xfId="1056" xr:uid="{00000000-0005-0000-0000-00001F040000}"/>
    <cellStyle name="Moneda 2 3 2 3 3 3 2 2" xfId="3934" xr:uid="{322DC626-A1AF-4E08-81B9-40DBE5563A09}"/>
    <cellStyle name="Moneda 2 3 2 3 3 3 3" xfId="3933" xr:uid="{C1920CAF-B316-442C-82E3-34B5C4F97A0F}"/>
    <cellStyle name="Moneda 2 3 2 3 3 4" xfId="1057" xr:uid="{00000000-0005-0000-0000-000020040000}"/>
    <cellStyle name="Moneda 2 3 2 3 3 4 2" xfId="1058" xr:uid="{00000000-0005-0000-0000-000021040000}"/>
    <cellStyle name="Moneda 2 3 2 3 3 4 2 2" xfId="3936" xr:uid="{6234907D-A3D3-4FC5-8281-1A803738A0AA}"/>
    <cellStyle name="Moneda 2 3 2 3 3 4 3" xfId="3935" xr:uid="{3E9DE8D1-B966-4A43-9FA5-625D5D33DE63}"/>
    <cellStyle name="Moneda 2 3 2 3 3 5" xfId="1059" xr:uid="{00000000-0005-0000-0000-000022040000}"/>
    <cellStyle name="Moneda 2 3 2 3 3 5 2" xfId="3937" xr:uid="{0A080212-A7F7-4869-8177-1DA10AFE6CB5}"/>
    <cellStyle name="Moneda 2 3 2 3 3 6" xfId="1060" xr:uid="{00000000-0005-0000-0000-000023040000}"/>
    <cellStyle name="Moneda 2 3 2 3 3 6 2" xfId="3938" xr:uid="{297831AA-4F9C-4320-8191-3AA26882A316}"/>
    <cellStyle name="Moneda 2 3 2 3 3 7" xfId="3929" xr:uid="{2F50DC62-72AF-42D7-B2C1-2852E508AB5B}"/>
    <cellStyle name="Moneda 2 3 2 3 3 8" xfId="6848" xr:uid="{731A14B2-4708-46F6-A3C4-530CA406B5D3}"/>
    <cellStyle name="Moneda 2 3 2 3 4" xfId="1061" xr:uid="{00000000-0005-0000-0000-000024040000}"/>
    <cellStyle name="Moneda 2 3 2 3 4 2" xfId="1062" xr:uid="{00000000-0005-0000-0000-000025040000}"/>
    <cellStyle name="Moneda 2 3 2 3 4 2 2" xfId="3940" xr:uid="{E347E5C4-A734-4933-9F46-D2D391670E1A}"/>
    <cellStyle name="Moneda 2 3 2 3 4 3" xfId="1063" xr:uid="{00000000-0005-0000-0000-000026040000}"/>
    <cellStyle name="Moneda 2 3 2 3 4 3 2" xfId="3941" xr:uid="{544401EF-5587-44E8-872E-E78D6E3795DD}"/>
    <cellStyle name="Moneda 2 3 2 3 4 4" xfId="3939" xr:uid="{0D472D01-D23A-4487-BF65-AC13C6B7FDFC}"/>
    <cellStyle name="Moneda 2 3 2 3 4 5" xfId="6850" xr:uid="{DDF5FC99-4637-4491-BCD5-97B56C6B86C7}"/>
    <cellStyle name="Moneda 2 3 2 3 5" xfId="1064" xr:uid="{00000000-0005-0000-0000-000027040000}"/>
    <cellStyle name="Moneda 2 3 2 3 5 2" xfId="1065" xr:uid="{00000000-0005-0000-0000-000028040000}"/>
    <cellStyle name="Moneda 2 3 2 3 5 2 2" xfId="3943" xr:uid="{176EE8DC-EF41-47C4-B7C3-334482FC6B73}"/>
    <cellStyle name="Moneda 2 3 2 3 5 3" xfId="3942" xr:uid="{4315AF4E-FB49-4F65-BAE6-ACA6447E6DD8}"/>
    <cellStyle name="Moneda 2 3 2 3 6" xfId="1066" xr:uid="{00000000-0005-0000-0000-000029040000}"/>
    <cellStyle name="Moneda 2 3 2 3 6 2" xfId="1067" xr:uid="{00000000-0005-0000-0000-00002A040000}"/>
    <cellStyle name="Moneda 2 3 2 3 6 2 2" xfId="3945" xr:uid="{AA352516-157D-4516-9B01-B0F91CCD93E8}"/>
    <cellStyle name="Moneda 2 3 2 3 6 3" xfId="3944" xr:uid="{4EA5F6F8-BA00-460D-9933-4B969B9711B3}"/>
    <cellStyle name="Moneda 2 3 2 3 7" xfId="1068" xr:uid="{00000000-0005-0000-0000-00002B040000}"/>
    <cellStyle name="Moneda 2 3 2 3 7 2" xfId="3946" xr:uid="{A7E4CDBF-56CC-49B4-9903-3529A32908DD}"/>
    <cellStyle name="Moneda 2 3 2 3 8" xfId="1069" xr:uid="{00000000-0005-0000-0000-00002C040000}"/>
    <cellStyle name="Moneda 2 3 2 3 8 2" xfId="3947" xr:uid="{5F339BB2-CF97-4718-98B3-762A14C07D16}"/>
    <cellStyle name="Moneda 2 3 2 3 9" xfId="3908" xr:uid="{C84E89F7-6349-462C-BC63-4F659FA71D0A}"/>
    <cellStyle name="Moneda 2 3 2 4" xfId="1070" xr:uid="{00000000-0005-0000-0000-00002D040000}"/>
    <cellStyle name="Moneda 2 3 2 4 10" xfId="6851" xr:uid="{5482586C-F75D-457B-8CC2-FB2EE98D5CEC}"/>
    <cellStyle name="Moneda 2 3 2 4 2" xfId="1071" xr:uid="{00000000-0005-0000-0000-00002E040000}"/>
    <cellStyle name="Moneda 2 3 2 4 2 2" xfId="1072" xr:uid="{00000000-0005-0000-0000-00002F040000}"/>
    <cellStyle name="Moneda 2 3 2 4 2 2 2" xfId="1073" xr:uid="{00000000-0005-0000-0000-000030040000}"/>
    <cellStyle name="Moneda 2 3 2 4 2 2 2 2" xfId="1074" xr:uid="{00000000-0005-0000-0000-000031040000}"/>
    <cellStyle name="Moneda 2 3 2 4 2 2 2 2 2" xfId="3952" xr:uid="{63CC8601-E44C-4924-ABA2-AF5E81539460}"/>
    <cellStyle name="Moneda 2 3 2 4 2 2 2 3" xfId="1075" xr:uid="{00000000-0005-0000-0000-000032040000}"/>
    <cellStyle name="Moneda 2 3 2 4 2 2 2 3 2" xfId="3953" xr:uid="{25F16A59-1F4E-4D3E-9B6E-FBF97287CF89}"/>
    <cellStyle name="Moneda 2 3 2 4 2 2 2 4" xfId="3951" xr:uid="{6CE8F4BF-17B4-44A1-9E52-D53A53307E8E}"/>
    <cellStyle name="Moneda 2 3 2 4 2 2 2 5" xfId="6854" xr:uid="{372E1203-DE87-46E2-B756-4747576F7ACB}"/>
    <cellStyle name="Moneda 2 3 2 4 2 2 3" xfId="1076" xr:uid="{00000000-0005-0000-0000-000033040000}"/>
    <cellStyle name="Moneda 2 3 2 4 2 2 3 2" xfId="1077" xr:uid="{00000000-0005-0000-0000-000034040000}"/>
    <cellStyle name="Moneda 2 3 2 4 2 2 3 2 2" xfId="3955" xr:uid="{02A89DAA-3C25-47EB-909B-2CD4F7C47724}"/>
    <cellStyle name="Moneda 2 3 2 4 2 2 3 3" xfId="3954" xr:uid="{DFCCD871-49CB-4B48-BE24-56F9806CAA28}"/>
    <cellStyle name="Moneda 2 3 2 4 2 2 4" xfId="1078" xr:uid="{00000000-0005-0000-0000-000035040000}"/>
    <cellStyle name="Moneda 2 3 2 4 2 2 4 2" xfId="1079" xr:uid="{00000000-0005-0000-0000-000036040000}"/>
    <cellStyle name="Moneda 2 3 2 4 2 2 4 2 2" xfId="3957" xr:uid="{2382D048-76BC-442E-81CB-4CE0C7191ABA}"/>
    <cellStyle name="Moneda 2 3 2 4 2 2 4 3" xfId="3956" xr:uid="{502784A6-6DA2-48B6-A39A-6783B1863E36}"/>
    <cellStyle name="Moneda 2 3 2 4 2 2 5" xfId="1080" xr:uid="{00000000-0005-0000-0000-000037040000}"/>
    <cellStyle name="Moneda 2 3 2 4 2 2 5 2" xfId="3958" xr:uid="{C5AEB2D0-0B45-477E-BDA1-370A0B0F797F}"/>
    <cellStyle name="Moneda 2 3 2 4 2 2 6" xfId="1081" xr:uid="{00000000-0005-0000-0000-000038040000}"/>
    <cellStyle name="Moneda 2 3 2 4 2 2 6 2" xfId="3959" xr:uid="{972CFBFA-51B3-40AC-BBE2-38F0E25FC31A}"/>
    <cellStyle name="Moneda 2 3 2 4 2 2 7" xfId="3950" xr:uid="{8D9BACBB-381C-4C0F-847B-8FE844460D2F}"/>
    <cellStyle name="Moneda 2 3 2 4 2 2 8" xfId="6853" xr:uid="{E9D145D2-4574-47A4-92E0-C056D62BE319}"/>
    <cellStyle name="Moneda 2 3 2 4 2 3" xfId="1082" xr:uid="{00000000-0005-0000-0000-000039040000}"/>
    <cellStyle name="Moneda 2 3 2 4 2 3 2" xfId="1083" xr:uid="{00000000-0005-0000-0000-00003A040000}"/>
    <cellStyle name="Moneda 2 3 2 4 2 3 2 2" xfId="3961" xr:uid="{32B20A1E-41B2-4D69-B2EC-7A6035D29FEA}"/>
    <cellStyle name="Moneda 2 3 2 4 2 3 3" xfId="1084" xr:uid="{00000000-0005-0000-0000-00003B040000}"/>
    <cellStyle name="Moneda 2 3 2 4 2 3 3 2" xfId="3962" xr:uid="{7BDFCE89-BC9A-4051-AC7C-9016DC49B975}"/>
    <cellStyle name="Moneda 2 3 2 4 2 3 4" xfId="3960" xr:uid="{20412072-F4EE-467F-9125-AA8B5D679CD6}"/>
    <cellStyle name="Moneda 2 3 2 4 2 3 5" xfId="6855" xr:uid="{5E64CDB5-BAB6-455B-A5C4-C6FDAB1D5146}"/>
    <cellStyle name="Moneda 2 3 2 4 2 4" xfId="1085" xr:uid="{00000000-0005-0000-0000-00003C040000}"/>
    <cellStyle name="Moneda 2 3 2 4 2 4 2" xfId="1086" xr:uid="{00000000-0005-0000-0000-00003D040000}"/>
    <cellStyle name="Moneda 2 3 2 4 2 4 2 2" xfId="3964" xr:uid="{826A9DE9-634A-41F8-BDCA-6A0C54CE2B18}"/>
    <cellStyle name="Moneda 2 3 2 4 2 4 3" xfId="3963" xr:uid="{1DECD558-53D8-4CB4-A3B0-A11DBD9F94BB}"/>
    <cellStyle name="Moneda 2 3 2 4 2 5" xfId="1087" xr:uid="{00000000-0005-0000-0000-00003E040000}"/>
    <cellStyle name="Moneda 2 3 2 4 2 5 2" xfId="1088" xr:uid="{00000000-0005-0000-0000-00003F040000}"/>
    <cellStyle name="Moneda 2 3 2 4 2 5 2 2" xfId="3966" xr:uid="{523C1A0C-9A18-4034-B1C8-9632012F2A0A}"/>
    <cellStyle name="Moneda 2 3 2 4 2 5 3" xfId="3965" xr:uid="{A5865FE6-92A0-4AEF-8508-E177CDC8FB83}"/>
    <cellStyle name="Moneda 2 3 2 4 2 6" xfId="1089" xr:uid="{00000000-0005-0000-0000-000040040000}"/>
    <cellStyle name="Moneda 2 3 2 4 2 6 2" xfId="3967" xr:uid="{1AECC53E-FE62-4E22-95E1-71AE6B3CBCEB}"/>
    <cellStyle name="Moneda 2 3 2 4 2 7" xfId="1090" xr:uid="{00000000-0005-0000-0000-000041040000}"/>
    <cellStyle name="Moneda 2 3 2 4 2 7 2" xfId="3968" xr:uid="{815F2A22-2B41-4EBC-8787-9756609F2D07}"/>
    <cellStyle name="Moneda 2 3 2 4 2 8" xfId="3949" xr:uid="{2AC0B7F6-CE44-4EFA-848E-49150F685248}"/>
    <cellStyle name="Moneda 2 3 2 4 2 9" xfId="6852" xr:uid="{E5836428-8377-4EA8-A247-5F5A65220C83}"/>
    <cellStyle name="Moneda 2 3 2 4 3" xfId="1091" xr:uid="{00000000-0005-0000-0000-000042040000}"/>
    <cellStyle name="Moneda 2 3 2 4 3 2" xfId="1092" xr:uid="{00000000-0005-0000-0000-000043040000}"/>
    <cellStyle name="Moneda 2 3 2 4 3 2 2" xfId="1093" xr:uid="{00000000-0005-0000-0000-000044040000}"/>
    <cellStyle name="Moneda 2 3 2 4 3 2 2 2" xfId="3971" xr:uid="{0EC21F5B-21A7-407A-ABA4-513228855CE8}"/>
    <cellStyle name="Moneda 2 3 2 4 3 2 3" xfId="1094" xr:uid="{00000000-0005-0000-0000-000045040000}"/>
    <cellStyle name="Moneda 2 3 2 4 3 2 3 2" xfId="3972" xr:uid="{F1457484-C3DA-4220-8012-5916D5610FAA}"/>
    <cellStyle name="Moneda 2 3 2 4 3 2 4" xfId="3970" xr:uid="{B5A6C330-D412-4E76-AFAB-EF8A7946471B}"/>
    <cellStyle name="Moneda 2 3 2 4 3 2 5" xfId="6857" xr:uid="{1FDFFC50-2F1D-4818-A53C-875D07C8F506}"/>
    <cellStyle name="Moneda 2 3 2 4 3 3" xfId="1095" xr:uid="{00000000-0005-0000-0000-000046040000}"/>
    <cellStyle name="Moneda 2 3 2 4 3 3 2" xfId="1096" xr:uid="{00000000-0005-0000-0000-000047040000}"/>
    <cellStyle name="Moneda 2 3 2 4 3 3 2 2" xfId="3974" xr:uid="{59E6A840-7A71-4937-8097-A3D9EF9E1C93}"/>
    <cellStyle name="Moneda 2 3 2 4 3 3 3" xfId="3973" xr:uid="{E82B8F9A-0FF9-4CA1-9AFE-F426FCDA0B53}"/>
    <cellStyle name="Moneda 2 3 2 4 3 4" xfId="1097" xr:uid="{00000000-0005-0000-0000-000048040000}"/>
    <cellStyle name="Moneda 2 3 2 4 3 4 2" xfId="1098" xr:uid="{00000000-0005-0000-0000-000049040000}"/>
    <cellStyle name="Moneda 2 3 2 4 3 4 2 2" xfId="3976" xr:uid="{04F8E3A2-F765-4BBA-A7A9-4762443E63BD}"/>
    <cellStyle name="Moneda 2 3 2 4 3 4 3" xfId="3975" xr:uid="{3D2C8DAF-C824-45B9-945C-739AA2FB0F9D}"/>
    <cellStyle name="Moneda 2 3 2 4 3 5" xfId="1099" xr:uid="{00000000-0005-0000-0000-00004A040000}"/>
    <cellStyle name="Moneda 2 3 2 4 3 5 2" xfId="3977" xr:uid="{FB62F148-68CF-42AD-B84E-09EC520269AF}"/>
    <cellStyle name="Moneda 2 3 2 4 3 6" xfId="1100" xr:uid="{00000000-0005-0000-0000-00004B040000}"/>
    <cellStyle name="Moneda 2 3 2 4 3 6 2" xfId="3978" xr:uid="{A23F4D44-EC7F-473E-9876-60AF979B62DA}"/>
    <cellStyle name="Moneda 2 3 2 4 3 7" xfId="3969" xr:uid="{60409D5B-CF94-479E-AB20-142AE4514130}"/>
    <cellStyle name="Moneda 2 3 2 4 3 8" xfId="6856" xr:uid="{EA5D2246-857E-44F4-A75E-2FD940A75999}"/>
    <cellStyle name="Moneda 2 3 2 4 4" xfId="1101" xr:uid="{00000000-0005-0000-0000-00004C040000}"/>
    <cellStyle name="Moneda 2 3 2 4 4 2" xfId="1102" xr:uid="{00000000-0005-0000-0000-00004D040000}"/>
    <cellStyle name="Moneda 2 3 2 4 4 2 2" xfId="3980" xr:uid="{5561F92C-6828-44D9-8E5C-31DA5E6C0FB5}"/>
    <cellStyle name="Moneda 2 3 2 4 4 3" xfId="1103" xr:uid="{00000000-0005-0000-0000-00004E040000}"/>
    <cellStyle name="Moneda 2 3 2 4 4 3 2" xfId="3981" xr:uid="{A0727947-CDB1-4E30-BD1D-826B8A79CB00}"/>
    <cellStyle name="Moneda 2 3 2 4 4 4" xfId="3979" xr:uid="{5422DF6E-BF3E-4B12-B2C3-A5E2DE0D17B2}"/>
    <cellStyle name="Moneda 2 3 2 4 4 5" xfId="6858" xr:uid="{A318256F-DAE3-4D7C-BB4C-C557EE387876}"/>
    <cellStyle name="Moneda 2 3 2 4 5" xfId="1104" xr:uid="{00000000-0005-0000-0000-00004F040000}"/>
    <cellStyle name="Moneda 2 3 2 4 5 2" xfId="1105" xr:uid="{00000000-0005-0000-0000-000050040000}"/>
    <cellStyle name="Moneda 2 3 2 4 5 2 2" xfId="3983" xr:uid="{BE641006-B6F7-475A-A6B2-56DFACD24381}"/>
    <cellStyle name="Moneda 2 3 2 4 5 3" xfId="3982" xr:uid="{CD12CD83-0FD1-42FE-8153-0DD2C3411DEC}"/>
    <cellStyle name="Moneda 2 3 2 4 6" xfId="1106" xr:uid="{00000000-0005-0000-0000-000051040000}"/>
    <cellStyle name="Moneda 2 3 2 4 6 2" xfId="1107" xr:uid="{00000000-0005-0000-0000-000052040000}"/>
    <cellStyle name="Moneda 2 3 2 4 6 2 2" xfId="3985" xr:uid="{D2E9F603-ACA3-4969-9D6F-A8490F5FB788}"/>
    <cellStyle name="Moneda 2 3 2 4 6 3" xfId="3984" xr:uid="{18EE0099-53C3-4703-8D3E-125F8A0438E9}"/>
    <cellStyle name="Moneda 2 3 2 4 7" xfId="1108" xr:uid="{00000000-0005-0000-0000-000053040000}"/>
    <cellStyle name="Moneda 2 3 2 4 7 2" xfId="3986" xr:uid="{4D17C32F-898F-401B-9A11-C185F66CF03B}"/>
    <cellStyle name="Moneda 2 3 2 4 8" xfId="1109" xr:uid="{00000000-0005-0000-0000-000054040000}"/>
    <cellStyle name="Moneda 2 3 2 4 8 2" xfId="3987" xr:uid="{D4671429-2616-4B93-AB80-AD7F58C61274}"/>
    <cellStyle name="Moneda 2 3 2 4 9" xfId="3948" xr:uid="{401A5234-F6B0-43F9-8FB1-68167C20B0C9}"/>
    <cellStyle name="Moneda 2 3 2 5" xfId="1110" xr:uid="{00000000-0005-0000-0000-000055040000}"/>
    <cellStyle name="Moneda 2 3 2 5 2" xfId="1111" xr:uid="{00000000-0005-0000-0000-000056040000}"/>
    <cellStyle name="Moneda 2 3 2 5 2 2" xfId="1112" xr:uid="{00000000-0005-0000-0000-000057040000}"/>
    <cellStyle name="Moneda 2 3 2 5 2 2 2" xfId="1113" xr:uid="{00000000-0005-0000-0000-000058040000}"/>
    <cellStyle name="Moneda 2 3 2 5 2 2 2 2" xfId="1114" xr:uid="{00000000-0005-0000-0000-000059040000}"/>
    <cellStyle name="Moneda 2 3 2 5 2 2 2 2 2" xfId="3992" xr:uid="{FDDDBD5C-E306-4685-AFB0-AD6A104D5047}"/>
    <cellStyle name="Moneda 2 3 2 5 2 2 2 3" xfId="3991" xr:uid="{23748657-F5CE-4E99-9BEB-9B6FD0A184A5}"/>
    <cellStyle name="Moneda 2 3 2 5 2 2 2 4" xfId="6862" xr:uid="{19D1F710-92F6-4BD7-9316-4CC1FB1B71C3}"/>
    <cellStyle name="Moneda 2 3 2 5 2 2 3" xfId="1115" xr:uid="{00000000-0005-0000-0000-00005A040000}"/>
    <cellStyle name="Moneda 2 3 2 5 2 2 3 2" xfId="3993" xr:uid="{BA2AA44A-0C08-4E47-B4D2-923059EF1178}"/>
    <cellStyle name="Moneda 2 3 2 5 2 2 4" xfId="3990" xr:uid="{BD152533-DB57-4963-9C4C-3FB065319AC8}"/>
    <cellStyle name="Moneda 2 3 2 5 2 2 5" xfId="6861" xr:uid="{85A74D0A-7A4A-40D4-B895-510345878545}"/>
    <cellStyle name="Moneda 2 3 2 5 2 3" xfId="1116" xr:uid="{00000000-0005-0000-0000-00005B040000}"/>
    <cellStyle name="Moneda 2 3 2 5 2 3 2" xfId="1117" xr:uid="{00000000-0005-0000-0000-00005C040000}"/>
    <cellStyle name="Moneda 2 3 2 5 2 3 2 2" xfId="3995" xr:uid="{EB8F5B30-3C23-4789-8594-47A30601F70E}"/>
    <cellStyle name="Moneda 2 3 2 5 2 3 3" xfId="1118" xr:uid="{00000000-0005-0000-0000-00005D040000}"/>
    <cellStyle name="Moneda 2 3 2 5 2 3 3 2" xfId="3996" xr:uid="{51D9D986-D55B-48F1-9D8E-B9E110F8E33B}"/>
    <cellStyle name="Moneda 2 3 2 5 2 3 4" xfId="3994" xr:uid="{CEC4B609-DA3B-4F60-813B-FE4C20A76864}"/>
    <cellStyle name="Moneda 2 3 2 5 2 3 5" xfId="6863" xr:uid="{0FD02E3A-2856-4DB0-A9B0-F908C04BA401}"/>
    <cellStyle name="Moneda 2 3 2 5 2 4" xfId="1119" xr:uid="{00000000-0005-0000-0000-00005E040000}"/>
    <cellStyle name="Moneda 2 3 2 5 2 4 2" xfId="1120" xr:uid="{00000000-0005-0000-0000-00005F040000}"/>
    <cellStyle name="Moneda 2 3 2 5 2 4 2 2" xfId="3998" xr:uid="{7A41EB7F-5766-4A0E-9E1B-7F8AD2D38BD2}"/>
    <cellStyle name="Moneda 2 3 2 5 2 4 3" xfId="3997" xr:uid="{15A24716-DA7F-40A6-9C61-67E98881310C}"/>
    <cellStyle name="Moneda 2 3 2 5 2 5" xfId="1121" xr:uid="{00000000-0005-0000-0000-000060040000}"/>
    <cellStyle name="Moneda 2 3 2 5 2 5 2" xfId="3999" xr:uid="{C0E40336-A8B9-478F-A5B1-A9249531A7C7}"/>
    <cellStyle name="Moneda 2 3 2 5 2 6" xfId="1122" xr:uid="{00000000-0005-0000-0000-000061040000}"/>
    <cellStyle name="Moneda 2 3 2 5 2 6 2" xfId="4000" xr:uid="{DEF312D0-99FB-4F55-9E25-0D8B47606213}"/>
    <cellStyle name="Moneda 2 3 2 5 2 7" xfId="3989" xr:uid="{FA34CE17-E66D-4F50-977E-1E94B2431E73}"/>
    <cellStyle name="Moneda 2 3 2 5 2 8" xfId="6860" xr:uid="{86480B30-7CDC-4565-90CF-FDF89A8C8FC3}"/>
    <cellStyle name="Moneda 2 3 2 5 3" xfId="1123" xr:uid="{00000000-0005-0000-0000-000062040000}"/>
    <cellStyle name="Moneda 2 3 2 5 3 2" xfId="1124" xr:uid="{00000000-0005-0000-0000-000063040000}"/>
    <cellStyle name="Moneda 2 3 2 5 3 2 2" xfId="1125" xr:uid="{00000000-0005-0000-0000-000064040000}"/>
    <cellStyle name="Moneda 2 3 2 5 3 2 2 2" xfId="4003" xr:uid="{87B42F75-18CB-4795-98E7-A8D0181F42A0}"/>
    <cellStyle name="Moneda 2 3 2 5 3 2 3" xfId="4002" xr:uid="{BD0693E6-BCDF-41BA-957F-0961F1090951}"/>
    <cellStyle name="Moneda 2 3 2 5 3 2 4" xfId="6865" xr:uid="{C1060555-AF9E-4851-B9F8-60C4414DF917}"/>
    <cellStyle name="Moneda 2 3 2 5 3 3" xfId="1126" xr:uid="{00000000-0005-0000-0000-000065040000}"/>
    <cellStyle name="Moneda 2 3 2 5 3 3 2" xfId="4004" xr:uid="{D2A5D3B2-DC8C-4C70-A7B8-5B1CFDC27A64}"/>
    <cellStyle name="Moneda 2 3 2 5 3 4" xfId="4001" xr:uid="{747279AF-3649-402B-A287-3BF6C6AB82B9}"/>
    <cellStyle name="Moneda 2 3 2 5 3 5" xfId="6864" xr:uid="{20D670B2-5C42-4072-BE31-747A35CAD80C}"/>
    <cellStyle name="Moneda 2 3 2 5 4" xfId="1127" xr:uid="{00000000-0005-0000-0000-000066040000}"/>
    <cellStyle name="Moneda 2 3 2 5 4 2" xfId="1128" xr:uid="{00000000-0005-0000-0000-000067040000}"/>
    <cellStyle name="Moneda 2 3 2 5 4 2 2" xfId="4006" xr:uid="{A0A457B4-23E7-4971-8C12-35AE018B9E4D}"/>
    <cellStyle name="Moneda 2 3 2 5 4 3" xfId="1129" xr:uid="{00000000-0005-0000-0000-000068040000}"/>
    <cellStyle name="Moneda 2 3 2 5 4 3 2" xfId="4007" xr:uid="{581D637F-E84E-4DE3-B9A7-3021E2121520}"/>
    <cellStyle name="Moneda 2 3 2 5 4 4" xfId="4005" xr:uid="{5739E335-F4E4-4E22-92AC-041F06AF652F}"/>
    <cellStyle name="Moneda 2 3 2 5 4 5" xfId="6866" xr:uid="{AFC69776-3E91-41B9-A376-E35C7C15CCE1}"/>
    <cellStyle name="Moneda 2 3 2 5 5" xfId="1130" xr:uid="{00000000-0005-0000-0000-000069040000}"/>
    <cellStyle name="Moneda 2 3 2 5 5 2" xfId="1131" xr:uid="{00000000-0005-0000-0000-00006A040000}"/>
    <cellStyle name="Moneda 2 3 2 5 5 2 2" xfId="4009" xr:uid="{2509280E-ED98-4BD3-8800-C45F68740FB1}"/>
    <cellStyle name="Moneda 2 3 2 5 5 3" xfId="4008" xr:uid="{8DB2426C-5EE4-499F-AE3F-9FE44A995AEC}"/>
    <cellStyle name="Moneda 2 3 2 5 6" xfId="1132" xr:uid="{00000000-0005-0000-0000-00006B040000}"/>
    <cellStyle name="Moneda 2 3 2 5 6 2" xfId="4010" xr:uid="{9EDC0086-8807-446A-8290-4BCCCA5CB053}"/>
    <cellStyle name="Moneda 2 3 2 5 7" xfId="1133" xr:uid="{00000000-0005-0000-0000-00006C040000}"/>
    <cellStyle name="Moneda 2 3 2 5 7 2" xfId="4011" xr:uid="{32AE2202-A593-46E8-B610-D896D2F54372}"/>
    <cellStyle name="Moneda 2 3 2 5 8" xfId="3988" xr:uid="{F8E24D86-6346-4C57-A82C-47CEDAF89527}"/>
    <cellStyle name="Moneda 2 3 2 5 9" xfId="6859" xr:uid="{BDDE3F01-FA20-4AC8-B01E-6B7A2D7756ED}"/>
    <cellStyle name="Moneda 2 3 2 6" xfId="1134" xr:uid="{00000000-0005-0000-0000-00006D040000}"/>
    <cellStyle name="Moneda 2 3 2 6 2" xfId="1135" xr:uid="{00000000-0005-0000-0000-00006E040000}"/>
    <cellStyle name="Moneda 2 3 2 6 2 2" xfId="1136" xr:uid="{00000000-0005-0000-0000-00006F040000}"/>
    <cellStyle name="Moneda 2 3 2 6 2 2 2" xfId="1137" xr:uid="{00000000-0005-0000-0000-000070040000}"/>
    <cellStyle name="Moneda 2 3 2 6 2 2 2 2" xfId="4015" xr:uid="{87A393E4-F728-4CD4-AAEF-82A3C2B2AF2F}"/>
    <cellStyle name="Moneda 2 3 2 6 2 2 3" xfId="4014" xr:uid="{77070264-AB4E-4612-9A80-168ABB54E842}"/>
    <cellStyle name="Moneda 2 3 2 6 2 2 4" xfId="6869" xr:uid="{349015A4-F4BD-4015-952C-2BEB9579260D}"/>
    <cellStyle name="Moneda 2 3 2 6 2 3" xfId="1138" xr:uid="{00000000-0005-0000-0000-000071040000}"/>
    <cellStyle name="Moneda 2 3 2 6 2 3 2" xfId="4016" xr:uid="{AC925D11-C39F-457F-8246-DD42449ACC06}"/>
    <cellStyle name="Moneda 2 3 2 6 2 4" xfId="4013" xr:uid="{8995EA78-7D95-48C8-8556-03839A9DB77F}"/>
    <cellStyle name="Moneda 2 3 2 6 2 5" xfId="6868" xr:uid="{A42E0036-15C0-4342-A4E0-6B55E4512E1E}"/>
    <cellStyle name="Moneda 2 3 2 6 3" xfId="1139" xr:uid="{00000000-0005-0000-0000-000072040000}"/>
    <cellStyle name="Moneda 2 3 2 6 3 2" xfId="1140" xr:uid="{00000000-0005-0000-0000-000073040000}"/>
    <cellStyle name="Moneda 2 3 2 6 3 2 2" xfId="4018" xr:uid="{6CE1BB01-5833-4BD5-88FA-F939B6C94FC1}"/>
    <cellStyle name="Moneda 2 3 2 6 3 3" xfId="1141" xr:uid="{00000000-0005-0000-0000-000074040000}"/>
    <cellStyle name="Moneda 2 3 2 6 3 3 2" xfId="4019" xr:uid="{14288332-8AC4-40B0-A044-17F1AD50D239}"/>
    <cellStyle name="Moneda 2 3 2 6 3 4" xfId="4017" xr:uid="{B75A8DFE-A12C-4C52-9A24-121BE9292BDF}"/>
    <cellStyle name="Moneda 2 3 2 6 3 5" xfId="6870" xr:uid="{9AE7AE87-B7BC-40CF-9D15-5A5EA7F7BE11}"/>
    <cellStyle name="Moneda 2 3 2 6 4" xfId="1142" xr:uid="{00000000-0005-0000-0000-000075040000}"/>
    <cellStyle name="Moneda 2 3 2 6 4 2" xfId="1143" xr:uid="{00000000-0005-0000-0000-000076040000}"/>
    <cellStyle name="Moneda 2 3 2 6 4 2 2" xfId="4021" xr:uid="{37A83F92-D31A-4112-ADDC-7031A030B762}"/>
    <cellStyle name="Moneda 2 3 2 6 4 3" xfId="4020" xr:uid="{101F7B5B-FCED-4C36-9D00-9679E5F720C7}"/>
    <cellStyle name="Moneda 2 3 2 6 5" xfId="1144" xr:uid="{00000000-0005-0000-0000-000077040000}"/>
    <cellStyle name="Moneda 2 3 2 6 5 2" xfId="4022" xr:uid="{DB069FA3-ED46-4C85-9665-0647EB5AE25B}"/>
    <cellStyle name="Moneda 2 3 2 6 6" xfId="1145" xr:uid="{00000000-0005-0000-0000-000078040000}"/>
    <cellStyle name="Moneda 2 3 2 6 6 2" xfId="4023" xr:uid="{5951474C-3D17-4ADB-A235-AEF9B18F53AD}"/>
    <cellStyle name="Moneda 2 3 2 6 7" xfId="4012" xr:uid="{CBE22E12-4CBF-4955-9DA2-20A13B226799}"/>
    <cellStyle name="Moneda 2 3 2 6 8" xfId="6867" xr:uid="{F4CB4FB7-6E22-4F68-ADCE-B64D2C4B230D}"/>
    <cellStyle name="Moneda 2 3 2 7" xfId="1146" xr:uid="{00000000-0005-0000-0000-000079040000}"/>
    <cellStyle name="Moneda 2 3 2 7 2" xfId="1147" xr:uid="{00000000-0005-0000-0000-00007A040000}"/>
    <cellStyle name="Moneda 2 3 2 7 2 2" xfId="1148" xr:uid="{00000000-0005-0000-0000-00007B040000}"/>
    <cellStyle name="Moneda 2 3 2 7 2 2 2" xfId="4026" xr:uid="{EF231018-E47D-4881-90DD-99BEBAD86D25}"/>
    <cellStyle name="Moneda 2 3 2 7 2 3" xfId="4025" xr:uid="{81312053-6A05-4C02-8087-5387CA91AD1C}"/>
    <cellStyle name="Moneda 2 3 2 7 2 4" xfId="6872" xr:uid="{D40EDF33-9145-4AD5-A56D-F1B3D7A397BA}"/>
    <cellStyle name="Moneda 2 3 2 7 3" xfId="1149" xr:uid="{00000000-0005-0000-0000-00007C040000}"/>
    <cellStyle name="Moneda 2 3 2 7 3 2" xfId="4027" xr:uid="{4B4E3685-E8E8-498B-B1B5-6CF1ECB99850}"/>
    <cellStyle name="Moneda 2 3 2 7 4" xfId="4024" xr:uid="{63BC3CA9-98DA-4E01-92F2-777EC2189DAE}"/>
    <cellStyle name="Moneda 2 3 2 7 5" xfId="6871" xr:uid="{044961DD-0F8C-4351-B657-960D29AA43AE}"/>
    <cellStyle name="Moneda 2 3 2 8" xfId="1150" xr:uid="{00000000-0005-0000-0000-00007D040000}"/>
    <cellStyle name="Moneda 2 3 2 8 2" xfId="1151" xr:uid="{00000000-0005-0000-0000-00007E040000}"/>
    <cellStyle name="Moneda 2 3 2 8 2 2" xfId="4029" xr:uid="{A4F5A42A-7D36-44CF-AAFD-3200F0D61CCC}"/>
    <cellStyle name="Moneda 2 3 2 8 3" xfId="1152" xr:uid="{00000000-0005-0000-0000-00007F040000}"/>
    <cellStyle name="Moneda 2 3 2 8 3 2" xfId="4030" xr:uid="{216B280E-A957-4C8B-8C72-7C9F3393DD7B}"/>
    <cellStyle name="Moneda 2 3 2 8 4" xfId="4028" xr:uid="{3383BAE5-58B8-41B4-9A94-A5830D1919C4}"/>
    <cellStyle name="Moneda 2 3 2 8 5" xfId="6873" xr:uid="{0959DBD9-8F20-4875-ACEB-FDC5906BDAD5}"/>
    <cellStyle name="Moneda 2 3 2 9" xfId="1153" xr:uid="{00000000-0005-0000-0000-000080040000}"/>
    <cellStyle name="Moneda 2 3 2 9 2" xfId="1154" xr:uid="{00000000-0005-0000-0000-000081040000}"/>
    <cellStyle name="Moneda 2 3 2 9 2 2" xfId="4032" xr:uid="{1525808B-6EEF-4098-AD02-015EA556AA93}"/>
    <cellStyle name="Moneda 2 3 2 9 3" xfId="4031" xr:uid="{EC5E5B79-6A39-4BF1-86F2-5BAEEBEB14BE}"/>
    <cellStyle name="Moneda 2 3 3" xfId="1155" xr:uid="{00000000-0005-0000-0000-000082040000}"/>
    <cellStyle name="Moneda 2 3 3 10" xfId="6874" xr:uid="{4B4628F9-83B1-4586-9B0B-7BDB0A7BFC4B}"/>
    <cellStyle name="Moneda 2 3 3 2" xfId="1156" xr:uid="{00000000-0005-0000-0000-000083040000}"/>
    <cellStyle name="Moneda 2 3 3 2 2" xfId="1157" xr:uid="{00000000-0005-0000-0000-000084040000}"/>
    <cellStyle name="Moneda 2 3 3 2 2 2" xfId="1158" xr:uid="{00000000-0005-0000-0000-000085040000}"/>
    <cellStyle name="Moneda 2 3 3 2 2 2 2" xfId="1159" xr:uid="{00000000-0005-0000-0000-000086040000}"/>
    <cellStyle name="Moneda 2 3 3 2 2 2 2 2" xfId="1160" xr:uid="{00000000-0005-0000-0000-000087040000}"/>
    <cellStyle name="Moneda 2 3 3 2 2 2 2 2 2" xfId="4038" xr:uid="{5A43C992-BA40-468E-8553-46EA33309DB6}"/>
    <cellStyle name="Moneda 2 3 3 2 2 2 2 3" xfId="4037" xr:uid="{8C125FCC-C9B3-4CD9-AEF6-6458801AB843}"/>
    <cellStyle name="Moneda 2 3 3 2 2 2 2 4" xfId="6878" xr:uid="{2944BFE8-89C8-4199-A6AC-796811960517}"/>
    <cellStyle name="Moneda 2 3 3 2 2 2 3" xfId="1161" xr:uid="{00000000-0005-0000-0000-000088040000}"/>
    <cellStyle name="Moneda 2 3 3 2 2 2 3 2" xfId="4039" xr:uid="{38A501BA-FBCF-4A3C-B775-5EDD0FBFAB95}"/>
    <cellStyle name="Moneda 2 3 3 2 2 2 4" xfId="4036" xr:uid="{69A3DFBF-FFD2-459C-B92A-4118C63D936C}"/>
    <cellStyle name="Moneda 2 3 3 2 2 2 5" xfId="6877" xr:uid="{6BA34F48-AE19-4975-9566-A934E4F66B98}"/>
    <cellStyle name="Moneda 2 3 3 2 2 3" xfId="1162" xr:uid="{00000000-0005-0000-0000-000089040000}"/>
    <cellStyle name="Moneda 2 3 3 2 2 3 2" xfId="1163" xr:uid="{00000000-0005-0000-0000-00008A040000}"/>
    <cellStyle name="Moneda 2 3 3 2 2 3 2 2" xfId="4041" xr:uid="{95DF7D28-EEA2-4C5C-A80A-F68CDF601708}"/>
    <cellStyle name="Moneda 2 3 3 2 2 3 3" xfId="1164" xr:uid="{00000000-0005-0000-0000-00008B040000}"/>
    <cellStyle name="Moneda 2 3 3 2 2 3 3 2" xfId="4042" xr:uid="{3CB56640-579E-417F-BCA9-B2EFF4655AD0}"/>
    <cellStyle name="Moneda 2 3 3 2 2 3 4" xfId="4040" xr:uid="{16D6F994-BAB2-4929-AED7-B68356AD6206}"/>
    <cellStyle name="Moneda 2 3 3 2 2 3 5" xfId="6879" xr:uid="{B899D892-D9FD-47BE-A382-09263F0DF092}"/>
    <cellStyle name="Moneda 2 3 3 2 2 4" xfId="1165" xr:uid="{00000000-0005-0000-0000-00008C040000}"/>
    <cellStyle name="Moneda 2 3 3 2 2 4 2" xfId="1166" xr:uid="{00000000-0005-0000-0000-00008D040000}"/>
    <cellStyle name="Moneda 2 3 3 2 2 4 2 2" xfId="4044" xr:uid="{7A82A85B-EBB6-4EE6-9099-C3AF9E9FF8E0}"/>
    <cellStyle name="Moneda 2 3 3 2 2 4 3" xfId="4043" xr:uid="{CED120D7-1AE2-4B72-AC36-C09F5FCBFEFC}"/>
    <cellStyle name="Moneda 2 3 3 2 2 5" xfId="1167" xr:uid="{00000000-0005-0000-0000-00008E040000}"/>
    <cellStyle name="Moneda 2 3 3 2 2 5 2" xfId="4045" xr:uid="{4243A22E-D0B4-4F04-A1DA-5EAB9195D63D}"/>
    <cellStyle name="Moneda 2 3 3 2 2 6" xfId="1168" xr:uid="{00000000-0005-0000-0000-00008F040000}"/>
    <cellStyle name="Moneda 2 3 3 2 2 6 2" xfId="4046" xr:uid="{9BFE723A-24E5-4F29-8C1C-F7E8A3E099B7}"/>
    <cellStyle name="Moneda 2 3 3 2 2 7" xfId="4035" xr:uid="{F47ECC9B-B3F4-405B-A5EE-2AEC8CB7BD50}"/>
    <cellStyle name="Moneda 2 3 3 2 2 8" xfId="6876" xr:uid="{D5954176-D252-47A4-A1C0-B05B4C78358E}"/>
    <cellStyle name="Moneda 2 3 3 2 3" xfId="1169" xr:uid="{00000000-0005-0000-0000-000090040000}"/>
    <cellStyle name="Moneda 2 3 3 2 3 2" xfId="1170" xr:uid="{00000000-0005-0000-0000-000091040000}"/>
    <cellStyle name="Moneda 2 3 3 2 3 2 2" xfId="1171" xr:uid="{00000000-0005-0000-0000-000092040000}"/>
    <cellStyle name="Moneda 2 3 3 2 3 2 2 2" xfId="4049" xr:uid="{40C80FAF-B818-43BC-8093-591F3FC6E0FA}"/>
    <cellStyle name="Moneda 2 3 3 2 3 2 3" xfId="4048" xr:uid="{401F03DC-BBBD-478D-B53F-5215A016AAD8}"/>
    <cellStyle name="Moneda 2 3 3 2 3 2 4" xfId="6881" xr:uid="{6E6F16F8-FEC2-4E71-9799-BE3B7EEE5A14}"/>
    <cellStyle name="Moneda 2 3 3 2 3 3" xfId="1172" xr:uid="{00000000-0005-0000-0000-000093040000}"/>
    <cellStyle name="Moneda 2 3 3 2 3 3 2" xfId="4050" xr:uid="{909557F1-088D-4BF6-B5F6-AE6CCCEBBB81}"/>
    <cellStyle name="Moneda 2 3 3 2 3 4" xfId="4047" xr:uid="{CAEC9531-CCB5-411C-B44D-A46A677F2120}"/>
    <cellStyle name="Moneda 2 3 3 2 3 5" xfId="6880" xr:uid="{5A311625-D0AA-47AA-A3CF-4CCB5A4245D2}"/>
    <cellStyle name="Moneda 2 3 3 2 4" xfId="1173" xr:uid="{00000000-0005-0000-0000-000094040000}"/>
    <cellStyle name="Moneda 2 3 3 2 4 2" xfId="1174" xr:uid="{00000000-0005-0000-0000-000095040000}"/>
    <cellStyle name="Moneda 2 3 3 2 4 2 2" xfId="4052" xr:uid="{2E5E45C9-D418-43F2-B802-5D9C9CBF939B}"/>
    <cellStyle name="Moneda 2 3 3 2 4 3" xfId="1175" xr:uid="{00000000-0005-0000-0000-000096040000}"/>
    <cellStyle name="Moneda 2 3 3 2 4 3 2" xfId="4053" xr:uid="{0F77FBAA-E1B8-4914-8E8C-ED148C8E0309}"/>
    <cellStyle name="Moneda 2 3 3 2 4 4" xfId="4051" xr:uid="{FC2703FA-2D19-413F-A344-D477E143E557}"/>
    <cellStyle name="Moneda 2 3 3 2 4 5" xfId="6882" xr:uid="{389F3227-AEEB-4B40-899F-AB973F0757D9}"/>
    <cellStyle name="Moneda 2 3 3 2 5" xfId="1176" xr:uid="{00000000-0005-0000-0000-000097040000}"/>
    <cellStyle name="Moneda 2 3 3 2 5 2" xfId="1177" xr:uid="{00000000-0005-0000-0000-000098040000}"/>
    <cellStyle name="Moneda 2 3 3 2 5 2 2" xfId="4055" xr:uid="{4B7B7F76-47B7-45E6-A9F7-2047DECB79B7}"/>
    <cellStyle name="Moneda 2 3 3 2 5 3" xfId="4054" xr:uid="{BA7C5DBE-99EA-4AC9-A0BD-839886E45650}"/>
    <cellStyle name="Moneda 2 3 3 2 6" xfId="1178" xr:uid="{00000000-0005-0000-0000-000099040000}"/>
    <cellStyle name="Moneda 2 3 3 2 6 2" xfId="4056" xr:uid="{3DB4DB19-09CA-452A-BE82-3B776E3AC782}"/>
    <cellStyle name="Moneda 2 3 3 2 7" xfId="1179" xr:uid="{00000000-0005-0000-0000-00009A040000}"/>
    <cellStyle name="Moneda 2 3 3 2 7 2" xfId="4057" xr:uid="{ECC1B9B0-18E7-48E3-A7F1-B762D75DBF5E}"/>
    <cellStyle name="Moneda 2 3 3 2 8" xfId="4034" xr:uid="{3A0D7FBB-04FE-4113-9903-66327F6B15BF}"/>
    <cellStyle name="Moneda 2 3 3 2 9" xfId="6875" xr:uid="{5D86526D-4F69-47D6-A691-8BA1C59ECFB7}"/>
    <cellStyle name="Moneda 2 3 3 3" xfId="1180" xr:uid="{00000000-0005-0000-0000-00009B040000}"/>
    <cellStyle name="Moneda 2 3 3 3 2" xfId="1181" xr:uid="{00000000-0005-0000-0000-00009C040000}"/>
    <cellStyle name="Moneda 2 3 3 3 2 2" xfId="1182" xr:uid="{00000000-0005-0000-0000-00009D040000}"/>
    <cellStyle name="Moneda 2 3 3 3 2 2 2" xfId="1183" xr:uid="{00000000-0005-0000-0000-00009E040000}"/>
    <cellStyle name="Moneda 2 3 3 3 2 2 2 2" xfId="6297" xr:uid="{23AF9638-6865-4C97-9A61-5094A10168D1}"/>
    <cellStyle name="Moneda 2 3 3 3 2 2 2 3" xfId="4061" xr:uid="{6C8DE56E-C53D-462D-A4D0-524F1EE6E60E}"/>
    <cellStyle name="Moneda 2 3 3 3 2 2 2 4" xfId="6886" xr:uid="{EAE771FE-EDA1-4BE0-9AB3-CE1B01373F38}"/>
    <cellStyle name="Moneda 2 3 3 3 2 2 3" xfId="1184" xr:uid="{00000000-0005-0000-0000-00009F040000}"/>
    <cellStyle name="Moneda 2 3 3 3 2 2 3 2" xfId="4062" xr:uid="{C80BAF51-9271-4877-AFE2-8283E99101B4}"/>
    <cellStyle name="Moneda 2 3 3 3 2 2 4" xfId="4060" xr:uid="{DB8A61F1-C2D5-4E45-A0C5-E4613C493B7B}"/>
    <cellStyle name="Moneda 2 3 3 3 2 2 5" xfId="6885" xr:uid="{F4E2E676-2ACE-4DB5-B202-0848DACDDD59}"/>
    <cellStyle name="Moneda 2 3 3 3 2 3" xfId="1185" xr:uid="{00000000-0005-0000-0000-0000A0040000}"/>
    <cellStyle name="Moneda 2 3 3 3 2 3 2" xfId="6298" xr:uid="{E667A586-B370-4418-B822-0CF3EC3BBB8F}"/>
    <cellStyle name="Moneda 2 3 3 3 2 3 3" xfId="4063" xr:uid="{AE26729C-DBC9-4A7C-9C17-406413A8B747}"/>
    <cellStyle name="Moneda 2 3 3 3 2 3 4" xfId="6887" xr:uid="{EA866BE8-DC0D-4933-BEA9-33A4B9DD1B96}"/>
    <cellStyle name="Moneda 2 3 3 3 2 4" xfId="1186" xr:uid="{00000000-0005-0000-0000-0000A1040000}"/>
    <cellStyle name="Moneda 2 3 3 3 2 4 2" xfId="4064" xr:uid="{3C5DFB4F-7D6C-4334-8404-B6A52AC9E9A8}"/>
    <cellStyle name="Moneda 2 3 3 3 2 5" xfId="4059" xr:uid="{E88B3B96-B03D-4B40-802F-31067E6ED0B8}"/>
    <cellStyle name="Moneda 2 3 3 3 2 6" xfId="6884" xr:uid="{A87D2747-4F3A-41A8-8AC2-76170F367188}"/>
    <cellStyle name="Moneda 2 3 3 3 3" xfId="1187" xr:uid="{00000000-0005-0000-0000-0000A2040000}"/>
    <cellStyle name="Moneda 2 3 3 3 3 2" xfId="1188" xr:uid="{00000000-0005-0000-0000-0000A3040000}"/>
    <cellStyle name="Moneda 2 3 3 3 3 2 2" xfId="1189" xr:uid="{00000000-0005-0000-0000-0000A4040000}"/>
    <cellStyle name="Moneda 2 3 3 3 3 2 2 2" xfId="4067" xr:uid="{BD227993-A0FF-46F4-B145-07E9933AD51D}"/>
    <cellStyle name="Moneda 2 3 3 3 3 2 3" xfId="4066" xr:uid="{F4635E49-930A-4CEA-92C4-BEE411D0AB7F}"/>
    <cellStyle name="Moneda 2 3 3 3 3 2 4" xfId="6889" xr:uid="{88248272-E25C-46E2-B051-1F9642FAAE03}"/>
    <cellStyle name="Moneda 2 3 3 3 3 3" xfId="1190" xr:uid="{00000000-0005-0000-0000-0000A5040000}"/>
    <cellStyle name="Moneda 2 3 3 3 3 3 2" xfId="4068" xr:uid="{987AD814-AE24-4A03-9C0A-641BF6044957}"/>
    <cellStyle name="Moneda 2 3 3 3 3 4" xfId="4065" xr:uid="{AD43583F-6DCE-4013-BCB6-F2AA7FE8119F}"/>
    <cellStyle name="Moneda 2 3 3 3 3 5" xfId="6888" xr:uid="{BA343369-016D-4BA0-A4C5-2FE22D010EC5}"/>
    <cellStyle name="Moneda 2 3 3 3 4" xfId="1191" xr:uid="{00000000-0005-0000-0000-0000A6040000}"/>
    <cellStyle name="Moneda 2 3 3 3 4 2" xfId="1192" xr:uid="{00000000-0005-0000-0000-0000A7040000}"/>
    <cellStyle name="Moneda 2 3 3 3 4 2 2" xfId="4070" xr:uid="{8D4924F2-49FA-4813-B6F2-2D400CDD6610}"/>
    <cellStyle name="Moneda 2 3 3 3 4 3" xfId="1193" xr:uid="{00000000-0005-0000-0000-0000A8040000}"/>
    <cellStyle name="Moneda 2 3 3 3 4 3 2" xfId="4071" xr:uid="{C958822E-5004-47E8-B381-7CEEA8C41ACA}"/>
    <cellStyle name="Moneda 2 3 3 3 4 4" xfId="4069" xr:uid="{35B924BD-8896-4B1E-B9E5-CDC259EB5689}"/>
    <cellStyle name="Moneda 2 3 3 3 4 5" xfId="6890" xr:uid="{BB8A2467-8D93-4E34-8896-D7F49D51FE53}"/>
    <cellStyle name="Moneda 2 3 3 3 5" xfId="1194" xr:uid="{00000000-0005-0000-0000-0000A9040000}"/>
    <cellStyle name="Moneda 2 3 3 3 5 2" xfId="4072" xr:uid="{08C5BF32-360D-401E-94E8-168EC1B32F20}"/>
    <cellStyle name="Moneda 2 3 3 3 6" xfId="1195" xr:uid="{00000000-0005-0000-0000-0000AA040000}"/>
    <cellStyle name="Moneda 2 3 3 3 6 2" xfId="4073" xr:uid="{B77CFF45-1401-4E8F-B1E9-B967693091FE}"/>
    <cellStyle name="Moneda 2 3 3 3 7" xfId="4058" xr:uid="{E7E346C2-8DB3-4E5E-A665-36741E7BDB28}"/>
    <cellStyle name="Moneda 2 3 3 3 8" xfId="6883" xr:uid="{F6A687A5-DF13-440E-B4DA-684661C09B09}"/>
    <cellStyle name="Moneda 2 3 3 4" xfId="1196" xr:uid="{00000000-0005-0000-0000-0000AB040000}"/>
    <cellStyle name="Moneda 2 3 3 4 2" xfId="1197" xr:uid="{00000000-0005-0000-0000-0000AC040000}"/>
    <cellStyle name="Moneda 2 3 3 4 2 2" xfId="1198" xr:uid="{00000000-0005-0000-0000-0000AD040000}"/>
    <cellStyle name="Moneda 2 3 3 4 2 2 2" xfId="1199" xr:uid="{00000000-0005-0000-0000-0000AE040000}"/>
    <cellStyle name="Moneda 2 3 3 4 2 2 2 2" xfId="6300" xr:uid="{C73BB09F-659D-4564-A677-168CAB3832A1}"/>
    <cellStyle name="Moneda 2 3 3 4 2 2 2 3" xfId="4077" xr:uid="{A8B32207-9AB0-4A02-90AD-3F3D0B753933}"/>
    <cellStyle name="Moneda 2 3 3 4 2 2 2 4" xfId="6894" xr:uid="{F03BB14D-3638-47BC-A694-D7A95554CFFB}"/>
    <cellStyle name="Moneda 2 3 3 4 2 2 3" xfId="6299" xr:uid="{F54D28EB-DB22-4B02-9435-5B4F08E2F535}"/>
    <cellStyle name="Moneda 2 3 3 4 2 2 4" xfId="4076" xr:uid="{18BA497C-28B4-47A6-B648-058803C764F1}"/>
    <cellStyle name="Moneda 2 3 3 4 2 2 5" xfId="6893" xr:uid="{C316E80C-F1A3-485F-B3D4-FC11BD210CFD}"/>
    <cellStyle name="Moneda 2 3 3 4 2 3" xfId="1200" xr:uid="{00000000-0005-0000-0000-0000AF040000}"/>
    <cellStyle name="Moneda 2 3 3 4 2 3 2" xfId="6301" xr:uid="{E1F124BD-3602-4EB0-B841-F3EAD96D6D9A}"/>
    <cellStyle name="Moneda 2 3 3 4 2 3 3" xfId="4078" xr:uid="{D26E7718-E764-4C75-BF27-579BEE98794B}"/>
    <cellStyle name="Moneda 2 3 3 4 2 3 4" xfId="6895" xr:uid="{AAAE6C3E-76E3-419F-9190-9223BB86B631}"/>
    <cellStyle name="Moneda 2 3 3 4 2 4" xfId="1201" xr:uid="{00000000-0005-0000-0000-0000B0040000}"/>
    <cellStyle name="Moneda 2 3 3 4 2 4 2" xfId="4079" xr:uid="{21F4C1DC-5AF1-4A04-85F8-9356A6A4554C}"/>
    <cellStyle name="Moneda 2 3 3 4 2 5" xfId="4075" xr:uid="{D0908E01-FB1D-431C-818E-9F13B14AF511}"/>
    <cellStyle name="Moneda 2 3 3 4 2 6" xfId="6892" xr:uid="{20900895-C0D2-45A5-8ACF-1DACCA58F7A1}"/>
    <cellStyle name="Moneda 2 3 3 4 3" xfId="1202" xr:uid="{00000000-0005-0000-0000-0000B1040000}"/>
    <cellStyle name="Moneda 2 3 3 4 3 2" xfId="1203" xr:uid="{00000000-0005-0000-0000-0000B2040000}"/>
    <cellStyle name="Moneda 2 3 3 4 3 2 2" xfId="6303" xr:uid="{C7BA208A-D1C7-43BD-8C51-636391362548}"/>
    <cellStyle name="Moneda 2 3 3 4 3 2 3" xfId="4081" xr:uid="{A3DB094C-C1B4-42C4-9DDE-3867A4972808}"/>
    <cellStyle name="Moneda 2 3 3 4 3 2 4" xfId="6897" xr:uid="{5937CC7F-1267-408B-9125-A0E240C1E7EB}"/>
    <cellStyle name="Moneda 2 3 3 4 3 3" xfId="6302" xr:uid="{E730450E-9DF4-4D45-BC6B-A8781FFC3440}"/>
    <cellStyle name="Moneda 2 3 3 4 3 4" xfId="4080" xr:uid="{BB2AE559-8F7E-4DDC-8A92-8E7D0B31DA18}"/>
    <cellStyle name="Moneda 2 3 3 4 3 5" xfId="6896" xr:uid="{9065F665-71AF-49C5-A71D-0A8472346E0A}"/>
    <cellStyle name="Moneda 2 3 3 4 4" xfId="1204" xr:uid="{00000000-0005-0000-0000-0000B3040000}"/>
    <cellStyle name="Moneda 2 3 3 4 4 2" xfId="6304" xr:uid="{A7FB3F31-C977-4D38-A458-A0BB39477CFD}"/>
    <cellStyle name="Moneda 2 3 3 4 4 3" xfId="4082" xr:uid="{7E38D383-9B3A-4313-9349-6DE4B3E99E35}"/>
    <cellStyle name="Moneda 2 3 3 4 4 4" xfId="6898" xr:uid="{77334267-D353-4A1F-A964-C746ABCDA961}"/>
    <cellStyle name="Moneda 2 3 3 4 5" xfId="1205" xr:uid="{00000000-0005-0000-0000-0000B4040000}"/>
    <cellStyle name="Moneda 2 3 3 4 5 2" xfId="4083" xr:uid="{684CEC5A-441C-42E6-BD07-1CCC4214D7E0}"/>
    <cellStyle name="Moneda 2 3 3 4 6" xfId="4074" xr:uid="{A0E76926-57FF-4BFC-9074-C472289444C1}"/>
    <cellStyle name="Moneda 2 3 3 4 7" xfId="6891" xr:uid="{8D736861-7F48-4C70-AF9E-91B8DA7267FE}"/>
    <cellStyle name="Moneda 2 3 3 5" xfId="1206" xr:uid="{00000000-0005-0000-0000-0000B5040000}"/>
    <cellStyle name="Moneda 2 3 3 5 2" xfId="1207" xr:uid="{00000000-0005-0000-0000-0000B6040000}"/>
    <cellStyle name="Moneda 2 3 3 5 2 2" xfId="1208" xr:uid="{00000000-0005-0000-0000-0000B7040000}"/>
    <cellStyle name="Moneda 2 3 3 5 2 2 2" xfId="6305" xr:uid="{32A7CBCF-7E12-41DE-AAEF-038B3A45FE07}"/>
    <cellStyle name="Moneda 2 3 3 5 2 2 3" xfId="4086" xr:uid="{9AD43D45-CD85-4B7F-B360-89CBFA9E0F74}"/>
    <cellStyle name="Moneda 2 3 3 5 2 2 4" xfId="6901" xr:uid="{34C353F5-F9DE-450D-A44F-523C3690007B}"/>
    <cellStyle name="Moneda 2 3 3 5 2 3" xfId="1209" xr:uid="{00000000-0005-0000-0000-0000B8040000}"/>
    <cellStyle name="Moneda 2 3 3 5 2 3 2" xfId="4087" xr:uid="{8A5DBB38-5569-45F6-8BA2-2FDFB5272D8D}"/>
    <cellStyle name="Moneda 2 3 3 5 2 4" xfId="4085" xr:uid="{B8F817EA-1B6D-4D72-8619-04412A5FE612}"/>
    <cellStyle name="Moneda 2 3 3 5 2 5" xfId="6900" xr:uid="{BF222A34-63A8-4AC0-88FF-53CE8FFB5E82}"/>
    <cellStyle name="Moneda 2 3 3 5 3" xfId="1210" xr:uid="{00000000-0005-0000-0000-0000B9040000}"/>
    <cellStyle name="Moneda 2 3 3 5 3 2" xfId="6306" xr:uid="{86BE7A1D-D8F4-4793-9919-E1C984569A86}"/>
    <cellStyle name="Moneda 2 3 3 5 3 3" xfId="4088" xr:uid="{D4B475F0-3708-4447-BD64-6B95ACD1E25E}"/>
    <cellStyle name="Moneda 2 3 3 5 3 4" xfId="6902" xr:uid="{58CD506A-B67D-4502-AA98-40F7899EDC7E}"/>
    <cellStyle name="Moneda 2 3 3 5 4" xfId="1211" xr:uid="{00000000-0005-0000-0000-0000BA040000}"/>
    <cellStyle name="Moneda 2 3 3 5 4 2" xfId="4089" xr:uid="{65E85399-CE4E-451C-8ECF-57639393D1B3}"/>
    <cellStyle name="Moneda 2 3 3 5 5" xfId="4084" xr:uid="{A1A87493-1F87-47EB-BECC-BB4096F50D17}"/>
    <cellStyle name="Moneda 2 3 3 5 6" xfId="6899" xr:uid="{5C2DC957-E96E-4E37-8523-E6D2A3E4F096}"/>
    <cellStyle name="Moneda 2 3 3 6" xfId="1212" xr:uid="{00000000-0005-0000-0000-0000BB040000}"/>
    <cellStyle name="Moneda 2 3 3 6 2" xfId="1213" xr:uid="{00000000-0005-0000-0000-0000BC040000}"/>
    <cellStyle name="Moneda 2 3 3 6 2 2" xfId="1214" xr:uid="{00000000-0005-0000-0000-0000BD040000}"/>
    <cellStyle name="Moneda 2 3 3 6 2 2 2" xfId="4092" xr:uid="{FB1778F5-F76C-41EB-8E1F-7DB71F27893D}"/>
    <cellStyle name="Moneda 2 3 3 6 2 3" xfId="4091" xr:uid="{76742DFE-70F9-447B-905A-8381870F7D76}"/>
    <cellStyle name="Moneda 2 3 3 6 2 4" xfId="6904" xr:uid="{2A80BC8E-8E93-4221-B420-BCA88FCD7E15}"/>
    <cellStyle name="Moneda 2 3 3 6 3" xfId="1215" xr:uid="{00000000-0005-0000-0000-0000BE040000}"/>
    <cellStyle name="Moneda 2 3 3 6 3 2" xfId="4093" xr:uid="{5C67FE6D-CB3F-4C03-A011-92385F01DB30}"/>
    <cellStyle name="Moneda 2 3 3 6 4" xfId="4090" xr:uid="{DA71D286-7D54-4590-BB40-1BC51B6DCE0D}"/>
    <cellStyle name="Moneda 2 3 3 6 5" xfId="6903" xr:uid="{C08C8923-AF85-4B42-842B-50CECADA9A83}"/>
    <cellStyle name="Moneda 2 3 3 7" xfId="1216" xr:uid="{00000000-0005-0000-0000-0000BF040000}"/>
    <cellStyle name="Moneda 2 3 3 7 2" xfId="1217" xr:uid="{00000000-0005-0000-0000-0000C0040000}"/>
    <cellStyle name="Moneda 2 3 3 7 2 2" xfId="4095" xr:uid="{CD5A6BA2-3272-4A08-AD5C-F808889A1D98}"/>
    <cellStyle name="Moneda 2 3 3 7 3" xfId="4094" xr:uid="{71116CB6-CFF6-4AED-A629-86773904D525}"/>
    <cellStyle name="Moneda 2 3 3 7 4" xfId="6905" xr:uid="{83CAC151-1596-400D-AFCD-C3DF8148B1FD}"/>
    <cellStyle name="Moneda 2 3 3 8" xfId="1218" xr:uid="{00000000-0005-0000-0000-0000C1040000}"/>
    <cellStyle name="Moneda 2 3 3 8 2" xfId="4096" xr:uid="{74D55C54-6BC2-4872-852A-7EAC00FC3F3B}"/>
    <cellStyle name="Moneda 2 3 3 9" xfId="4033" xr:uid="{4E177E2D-2F96-4021-AA7D-6D39BAE066FD}"/>
    <cellStyle name="Moneda 2 3 4" xfId="1219" xr:uid="{00000000-0005-0000-0000-0000C2040000}"/>
    <cellStyle name="Moneda 2 3 4 10" xfId="6906" xr:uid="{E3A19BF8-681D-446E-A737-1E2FEAA734C3}"/>
    <cellStyle name="Moneda 2 3 4 2" xfId="1220" xr:uid="{00000000-0005-0000-0000-0000C3040000}"/>
    <cellStyle name="Moneda 2 3 4 2 2" xfId="1221" xr:uid="{00000000-0005-0000-0000-0000C4040000}"/>
    <cellStyle name="Moneda 2 3 4 2 2 2" xfId="1222" xr:uid="{00000000-0005-0000-0000-0000C5040000}"/>
    <cellStyle name="Moneda 2 3 4 2 2 2 2" xfId="1223" xr:uid="{00000000-0005-0000-0000-0000C6040000}"/>
    <cellStyle name="Moneda 2 3 4 2 2 2 2 2" xfId="1224" xr:uid="{00000000-0005-0000-0000-0000C7040000}"/>
    <cellStyle name="Moneda 2 3 4 2 2 2 2 2 2" xfId="4102" xr:uid="{BB54FE10-5098-4FE8-BFC5-D696B9E35D5A}"/>
    <cellStyle name="Moneda 2 3 4 2 2 2 2 3" xfId="4101" xr:uid="{ECAED8F0-C1A3-43EB-84E4-919FEC19EDD2}"/>
    <cellStyle name="Moneda 2 3 4 2 2 2 2 4" xfId="6910" xr:uid="{8A3A9413-65B3-4BD2-AC3A-62604C83024E}"/>
    <cellStyle name="Moneda 2 3 4 2 2 2 3" xfId="1225" xr:uid="{00000000-0005-0000-0000-0000C8040000}"/>
    <cellStyle name="Moneda 2 3 4 2 2 2 3 2" xfId="4103" xr:uid="{544B4F27-0A4D-4A77-8C17-D8DCC822D19A}"/>
    <cellStyle name="Moneda 2 3 4 2 2 2 4" xfId="4100" xr:uid="{51E0EAFE-D9EE-4AC0-9413-ED91938FF224}"/>
    <cellStyle name="Moneda 2 3 4 2 2 2 5" xfId="6909" xr:uid="{EC628342-A49C-4456-AFD6-AA1A8C60078D}"/>
    <cellStyle name="Moneda 2 3 4 2 2 3" xfId="1226" xr:uid="{00000000-0005-0000-0000-0000C9040000}"/>
    <cellStyle name="Moneda 2 3 4 2 2 3 2" xfId="1227" xr:uid="{00000000-0005-0000-0000-0000CA040000}"/>
    <cellStyle name="Moneda 2 3 4 2 2 3 2 2" xfId="4105" xr:uid="{F8B21F8D-147B-418F-9395-098E7FD784EF}"/>
    <cellStyle name="Moneda 2 3 4 2 2 3 3" xfId="1228" xr:uid="{00000000-0005-0000-0000-0000CB040000}"/>
    <cellStyle name="Moneda 2 3 4 2 2 3 3 2" xfId="4106" xr:uid="{CC4E8875-BA66-4D17-A4B2-3FA01A49703A}"/>
    <cellStyle name="Moneda 2 3 4 2 2 3 4" xfId="4104" xr:uid="{E3B3190D-957F-4F70-B1F3-0CD6F2E726F1}"/>
    <cellStyle name="Moneda 2 3 4 2 2 3 5" xfId="6911" xr:uid="{216E8139-FB8F-4982-A218-0E4CAC2C6E0C}"/>
    <cellStyle name="Moneda 2 3 4 2 2 4" xfId="1229" xr:uid="{00000000-0005-0000-0000-0000CC040000}"/>
    <cellStyle name="Moneda 2 3 4 2 2 4 2" xfId="1230" xr:uid="{00000000-0005-0000-0000-0000CD040000}"/>
    <cellStyle name="Moneda 2 3 4 2 2 4 2 2" xfId="4108" xr:uid="{05B87966-60A6-4B93-823F-38B083076E2D}"/>
    <cellStyle name="Moneda 2 3 4 2 2 4 3" xfId="4107" xr:uid="{D7844A8B-45DA-49D8-93EC-B358523F55B5}"/>
    <cellStyle name="Moneda 2 3 4 2 2 5" xfId="1231" xr:uid="{00000000-0005-0000-0000-0000CE040000}"/>
    <cellStyle name="Moneda 2 3 4 2 2 5 2" xfId="4109" xr:uid="{972B0FB0-AC1E-453D-A385-1FBE9C0D3F06}"/>
    <cellStyle name="Moneda 2 3 4 2 2 6" xfId="1232" xr:uid="{00000000-0005-0000-0000-0000CF040000}"/>
    <cellStyle name="Moneda 2 3 4 2 2 6 2" xfId="4110" xr:uid="{8AED79C6-F827-4D78-B8B1-D4FBE33264D4}"/>
    <cellStyle name="Moneda 2 3 4 2 2 7" xfId="4099" xr:uid="{08C7FCAB-F5EB-4B20-AA4E-91C2E6475896}"/>
    <cellStyle name="Moneda 2 3 4 2 2 8" xfId="6908" xr:uid="{2D571187-301F-460B-8448-CFE81325E00F}"/>
    <cellStyle name="Moneda 2 3 4 2 3" xfId="1233" xr:uid="{00000000-0005-0000-0000-0000D0040000}"/>
    <cellStyle name="Moneda 2 3 4 2 3 2" xfId="1234" xr:uid="{00000000-0005-0000-0000-0000D1040000}"/>
    <cellStyle name="Moneda 2 3 4 2 3 2 2" xfId="1235" xr:uid="{00000000-0005-0000-0000-0000D2040000}"/>
    <cellStyle name="Moneda 2 3 4 2 3 2 2 2" xfId="4113" xr:uid="{FE939335-47CE-40CB-AF6E-FE1A5D82D286}"/>
    <cellStyle name="Moneda 2 3 4 2 3 2 3" xfId="4112" xr:uid="{66BFDD55-481B-4E86-B7DF-5BB4899221FE}"/>
    <cellStyle name="Moneda 2 3 4 2 3 2 4" xfId="6913" xr:uid="{07B0EAB2-60E0-4F3E-AB50-0FFF9A5302E9}"/>
    <cellStyle name="Moneda 2 3 4 2 3 3" xfId="1236" xr:uid="{00000000-0005-0000-0000-0000D3040000}"/>
    <cellStyle name="Moneda 2 3 4 2 3 3 2" xfId="4114" xr:uid="{5C03DD0F-4BB2-49DE-8AF1-32195827852D}"/>
    <cellStyle name="Moneda 2 3 4 2 3 4" xfId="4111" xr:uid="{D21D412D-E70A-4D31-A324-9484685E91EA}"/>
    <cellStyle name="Moneda 2 3 4 2 3 5" xfId="6912" xr:uid="{D0E4A627-93EE-4877-9A83-4B2A2F88B125}"/>
    <cellStyle name="Moneda 2 3 4 2 4" xfId="1237" xr:uid="{00000000-0005-0000-0000-0000D4040000}"/>
    <cellStyle name="Moneda 2 3 4 2 4 2" xfId="1238" xr:uid="{00000000-0005-0000-0000-0000D5040000}"/>
    <cellStyle name="Moneda 2 3 4 2 4 2 2" xfId="4116" xr:uid="{1410F9AE-B21E-448E-9799-3531CB6FD2FE}"/>
    <cellStyle name="Moneda 2 3 4 2 4 3" xfId="1239" xr:uid="{00000000-0005-0000-0000-0000D6040000}"/>
    <cellStyle name="Moneda 2 3 4 2 4 3 2" xfId="4117" xr:uid="{1883F976-B3B4-47C6-A05D-2691A88AF479}"/>
    <cellStyle name="Moneda 2 3 4 2 4 4" xfId="4115" xr:uid="{32C59A31-FDB0-465B-946B-EE5CC8EFE737}"/>
    <cellStyle name="Moneda 2 3 4 2 4 5" xfId="6914" xr:uid="{6886C894-BD71-462B-AFEB-B19AC9C4E4AB}"/>
    <cellStyle name="Moneda 2 3 4 2 5" xfId="1240" xr:uid="{00000000-0005-0000-0000-0000D7040000}"/>
    <cellStyle name="Moneda 2 3 4 2 5 2" xfId="1241" xr:uid="{00000000-0005-0000-0000-0000D8040000}"/>
    <cellStyle name="Moneda 2 3 4 2 5 2 2" xfId="4119" xr:uid="{2AEA2FD1-8346-470A-8C67-432436F80829}"/>
    <cellStyle name="Moneda 2 3 4 2 5 3" xfId="4118" xr:uid="{71EE83DD-A27A-4A54-AC50-958F1531ACF6}"/>
    <cellStyle name="Moneda 2 3 4 2 6" xfId="1242" xr:uid="{00000000-0005-0000-0000-0000D9040000}"/>
    <cellStyle name="Moneda 2 3 4 2 6 2" xfId="4120" xr:uid="{0C71328B-2F0F-4344-B9EA-E26B8889CA0C}"/>
    <cellStyle name="Moneda 2 3 4 2 7" xfId="1243" xr:uid="{00000000-0005-0000-0000-0000DA040000}"/>
    <cellStyle name="Moneda 2 3 4 2 7 2" xfId="4121" xr:uid="{A95BF3F5-725B-497C-83EC-56FF428D369A}"/>
    <cellStyle name="Moneda 2 3 4 2 8" xfId="4098" xr:uid="{4CAFBCAE-D9A8-41B1-99E4-F0A76E464AB0}"/>
    <cellStyle name="Moneda 2 3 4 2 9" xfId="6907" xr:uid="{30D94185-AE23-49AA-B1F3-71D401C3FAD0}"/>
    <cellStyle name="Moneda 2 3 4 3" xfId="1244" xr:uid="{00000000-0005-0000-0000-0000DB040000}"/>
    <cellStyle name="Moneda 2 3 4 3 2" xfId="1245" xr:uid="{00000000-0005-0000-0000-0000DC040000}"/>
    <cellStyle name="Moneda 2 3 4 3 2 2" xfId="1246" xr:uid="{00000000-0005-0000-0000-0000DD040000}"/>
    <cellStyle name="Moneda 2 3 4 3 2 2 2" xfId="1247" xr:uid="{00000000-0005-0000-0000-0000DE040000}"/>
    <cellStyle name="Moneda 2 3 4 3 2 2 2 2" xfId="6307" xr:uid="{D2268E7C-ADA7-4AC7-8EB9-575FC7078A46}"/>
    <cellStyle name="Moneda 2 3 4 3 2 2 2 3" xfId="4125" xr:uid="{BB24C8C2-2716-45CB-B0AD-BAF9A1889320}"/>
    <cellStyle name="Moneda 2 3 4 3 2 2 2 4" xfId="6918" xr:uid="{7E97788A-3F56-4B8F-883E-692F4E3A180F}"/>
    <cellStyle name="Moneda 2 3 4 3 2 2 3" xfId="1248" xr:uid="{00000000-0005-0000-0000-0000DF040000}"/>
    <cellStyle name="Moneda 2 3 4 3 2 2 3 2" xfId="4126" xr:uid="{11D6901E-E034-4AF7-9204-DA8F60A0A0E5}"/>
    <cellStyle name="Moneda 2 3 4 3 2 2 4" xfId="4124" xr:uid="{663AD163-0765-4CC4-A9E4-D1E2C49A2C21}"/>
    <cellStyle name="Moneda 2 3 4 3 2 2 5" xfId="6917" xr:uid="{D59E5ECF-C0F7-455F-A6CF-187C1200B334}"/>
    <cellStyle name="Moneda 2 3 4 3 2 3" xfId="1249" xr:uid="{00000000-0005-0000-0000-0000E0040000}"/>
    <cellStyle name="Moneda 2 3 4 3 2 3 2" xfId="6308" xr:uid="{1EAA5F43-CC5A-4A96-A4B6-91B6965E990A}"/>
    <cellStyle name="Moneda 2 3 4 3 2 3 3" xfId="4127" xr:uid="{0B575BB2-BF4C-47B1-B070-B1C8B9EA1772}"/>
    <cellStyle name="Moneda 2 3 4 3 2 3 4" xfId="6919" xr:uid="{1CA5A20F-362F-4244-A032-EA852A6ADC88}"/>
    <cellStyle name="Moneda 2 3 4 3 2 4" xfId="1250" xr:uid="{00000000-0005-0000-0000-0000E1040000}"/>
    <cellStyle name="Moneda 2 3 4 3 2 4 2" xfId="4128" xr:uid="{12BD34A4-9415-45BA-A169-A7956677417E}"/>
    <cellStyle name="Moneda 2 3 4 3 2 5" xfId="4123" xr:uid="{4D503E35-CFF2-49D1-99FF-D9A6F8F0CBDE}"/>
    <cellStyle name="Moneda 2 3 4 3 2 6" xfId="6916" xr:uid="{56551C13-2E9A-40FC-8858-052997A18D08}"/>
    <cellStyle name="Moneda 2 3 4 3 3" xfId="1251" xr:uid="{00000000-0005-0000-0000-0000E2040000}"/>
    <cellStyle name="Moneda 2 3 4 3 3 2" xfId="1252" xr:uid="{00000000-0005-0000-0000-0000E3040000}"/>
    <cellStyle name="Moneda 2 3 4 3 3 2 2" xfId="1253" xr:uid="{00000000-0005-0000-0000-0000E4040000}"/>
    <cellStyle name="Moneda 2 3 4 3 3 2 2 2" xfId="4131" xr:uid="{1EBEE7CC-A391-4924-861B-42ACFDD4ABC0}"/>
    <cellStyle name="Moneda 2 3 4 3 3 2 3" xfId="4130" xr:uid="{A152B806-6F4C-4B96-BA0B-BDCDC326A41F}"/>
    <cellStyle name="Moneda 2 3 4 3 3 2 4" xfId="6921" xr:uid="{BE43259A-47EF-4478-AE8B-9ACF643EFF2C}"/>
    <cellStyle name="Moneda 2 3 4 3 3 3" xfId="1254" xr:uid="{00000000-0005-0000-0000-0000E5040000}"/>
    <cellStyle name="Moneda 2 3 4 3 3 3 2" xfId="4132" xr:uid="{A49B3D68-9B87-46D9-B953-1CAEF532010A}"/>
    <cellStyle name="Moneda 2 3 4 3 3 4" xfId="4129" xr:uid="{B817F235-C39F-425D-A9C6-CD9218D54B1F}"/>
    <cellStyle name="Moneda 2 3 4 3 3 5" xfId="6920" xr:uid="{480F0712-CC8C-4EC5-B560-DF8BD19310DE}"/>
    <cellStyle name="Moneda 2 3 4 3 4" xfId="1255" xr:uid="{00000000-0005-0000-0000-0000E6040000}"/>
    <cellStyle name="Moneda 2 3 4 3 4 2" xfId="1256" xr:uid="{00000000-0005-0000-0000-0000E7040000}"/>
    <cellStyle name="Moneda 2 3 4 3 4 2 2" xfId="4134" xr:uid="{A7E85EA4-0AD6-40DF-952D-9935BCC3A8B6}"/>
    <cellStyle name="Moneda 2 3 4 3 4 3" xfId="1257" xr:uid="{00000000-0005-0000-0000-0000E8040000}"/>
    <cellStyle name="Moneda 2 3 4 3 4 3 2" xfId="4135" xr:uid="{A8143FE4-1341-4641-947F-D4D7DC46EB5B}"/>
    <cellStyle name="Moneda 2 3 4 3 4 4" xfId="4133" xr:uid="{A542A708-3177-4F6F-9EDE-1087385AB0E0}"/>
    <cellStyle name="Moneda 2 3 4 3 4 5" xfId="6922" xr:uid="{4CEB1EDB-14AD-40FE-A1F6-B0CD1DAF24C2}"/>
    <cellStyle name="Moneda 2 3 4 3 5" xfId="1258" xr:uid="{00000000-0005-0000-0000-0000E9040000}"/>
    <cellStyle name="Moneda 2 3 4 3 5 2" xfId="4136" xr:uid="{E522C4A7-E9FE-43C8-A129-953461446368}"/>
    <cellStyle name="Moneda 2 3 4 3 6" xfId="1259" xr:uid="{00000000-0005-0000-0000-0000EA040000}"/>
    <cellStyle name="Moneda 2 3 4 3 6 2" xfId="4137" xr:uid="{7F680364-7ECE-455D-ACD5-97515A66550E}"/>
    <cellStyle name="Moneda 2 3 4 3 7" xfId="4122" xr:uid="{D75D4CCF-28EF-46AE-8635-1627FD993BCC}"/>
    <cellStyle name="Moneda 2 3 4 3 8" xfId="6915" xr:uid="{1C9A5439-CC96-49CD-B038-BE1F4DECC343}"/>
    <cellStyle name="Moneda 2 3 4 4" xfId="1260" xr:uid="{00000000-0005-0000-0000-0000EB040000}"/>
    <cellStyle name="Moneda 2 3 4 4 2" xfId="1261" xr:uid="{00000000-0005-0000-0000-0000EC040000}"/>
    <cellStyle name="Moneda 2 3 4 4 2 2" xfId="1262" xr:uid="{00000000-0005-0000-0000-0000ED040000}"/>
    <cellStyle name="Moneda 2 3 4 4 2 2 2" xfId="1263" xr:uid="{00000000-0005-0000-0000-0000EE040000}"/>
    <cellStyle name="Moneda 2 3 4 4 2 2 2 2" xfId="6310" xr:uid="{12FD2925-BDE8-4E0F-A495-99C7E277A7C5}"/>
    <cellStyle name="Moneda 2 3 4 4 2 2 2 3" xfId="4141" xr:uid="{C7EE0FF5-6F0C-425C-9210-C14CD07BB504}"/>
    <cellStyle name="Moneda 2 3 4 4 2 2 2 4" xfId="6926" xr:uid="{DE6BBE1E-05CF-42EA-B9A6-A7E2C9FC9C5F}"/>
    <cellStyle name="Moneda 2 3 4 4 2 2 3" xfId="6309" xr:uid="{0AE767C6-C954-44F5-9037-9EB9481F816F}"/>
    <cellStyle name="Moneda 2 3 4 4 2 2 4" xfId="4140" xr:uid="{05517A20-2626-46C7-BD9C-357E4F8DF378}"/>
    <cellStyle name="Moneda 2 3 4 4 2 2 5" xfId="6925" xr:uid="{850A8668-6172-429D-B218-4B5377BFF7E5}"/>
    <cellStyle name="Moneda 2 3 4 4 2 3" xfId="1264" xr:uid="{00000000-0005-0000-0000-0000EF040000}"/>
    <cellStyle name="Moneda 2 3 4 4 2 3 2" xfId="6311" xr:uid="{B260AF88-5C20-4DF2-B18F-C748566BBDA2}"/>
    <cellStyle name="Moneda 2 3 4 4 2 3 3" xfId="4142" xr:uid="{F5233043-0427-47E7-8B53-DD9444BAEBB9}"/>
    <cellStyle name="Moneda 2 3 4 4 2 3 4" xfId="6927" xr:uid="{9E833F72-2038-4686-BB3C-FA05646E7674}"/>
    <cellStyle name="Moneda 2 3 4 4 2 4" xfId="1265" xr:uid="{00000000-0005-0000-0000-0000F0040000}"/>
    <cellStyle name="Moneda 2 3 4 4 2 4 2" xfId="4143" xr:uid="{E4DBCFF6-8787-492B-85E7-177BEE11E4C9}"/>
    <cellStyle name="Moneda 2 3 4 4 2 5" xfId="4139" xr:uid="{E75E9E4B-4261-44F4-8E66-F4BBFD011901}"/>
    <cellStyle name="Moneda 2 3 4 4 2 6" xfId="6924" xr:uid="{6968C7C4-1173-4799-8085-F529FDB9EF96}"/>
    <cellStyle name="Moneda 2 3 4 4 3" xfId="1266" xr:uid="{00000000-0005-0000-0000-0000F1040000}"/>
    <cellStyle name="Moneda 2 3 4 4 3 2" xfId="1267" xr:uid="{00000000-0005-0000-0000-0000F2040000}"/>
    <cellStyle name="Moneda 2 3 4 4 3 2 2" xfId="6313" xr:uid="{C587121F-C6D7-42D6-9D3B-20AD4BF24622}"/>
    <cellStyle name="Moneda 2 3 4 4 3 2 3" xfId="4145" xr:uid="{51217307-FD32-4204-8E30-1BBA6F89FD36}"/>
    <cellStyle name="Moneda 2 3 4 4 3 2 4" xfId="6929" xr:uid="{D57F269C-BE7F-4352-AB50-9E58E2B86D14}"/>
    <cellStyle name="Moneda 2 3 4 4 3 3" xfId="6312" xr:uid="{90A93390-70DD-4806-B236-FFB3919CE1B8}"/>
    <cellStyle name="Moneda 2 3 4 4 3 4" xfId="4144" xr:uid="{456B220E-533F-4D77-B126-949D0806C5D3}"/>
    <cellStyle name="Moneda 2 3 4 4 3 5" xfId="6928" xr:uid="{9BF4BD5F-4A80-498F-B4C9-56A181CD69F2}"/>
    <cellStyle name="Moneda 2 3 4 4 4" xfId="1268" xr:uid="{00000000-0005-0000-0000-0000F3040000}"/>
    <cellStyle name="Moneda 2 3 4 4 4 2" xfId="6314" xr:uid="{A96865B7-98B4-496B-8FCE-177C38214546}"/>
    <cellStyle name="Moneda 2 3 4 4 4 3" xfId="4146" xr:uid="{1AE97379-81F5-430C-8073-27CBE599A84A}"/>
    <cellStyle name="Moneda 2 3 4 4 4 4" xfId="6930" xr:uid="{9F509097-5DE2-4D57-AF94-374F171CD2D4}"/>
    <cellStyle name="Moneda 2 3 4 4 5" xfId="1269" xr:uid="{00000000-0005-0000-0000-0000F4040000}"/>
    <cellStyle name="Moneda 2 3 4 4 5 2" xfId="4147" xr:uid="{CF7DC33C-98CF-496C-AE7A-C80D0697D63E}"/>
    <cellStyle name="Moneda 2 3 4 4 6" xfId="4138" xr:uid="{A7BE9830-DC8A-499F-89E8-7D2EC9384B30}"/>
    <cellStyle name="Moneda 2 3 4 4 7" xfId="6923" xr:uid="{0E8938A6-B4F5-414A-8DC3-1E18DA72E7AB}"/>
    <cellStyle name="Moneda 2 3 4 5" xfId="1270" xr:uid="{00000000-0005-0000-0000-0000F5040000}"/>
    <cellStyle name="Moneda 2 3 4 5 2" xfId="1271" xr:uid="{00000000-0005-0000-0000-0000F6040000}"/>
    <cellStyle name="Moneda 2 3 4 5 2 2" xfId="1272" xr:uid="{00000000-0005-0000-0000-0000F7040000}"/>
    <cellStyle name="Moneda 2 3 4 5 2 2 2" xfId="6315" xr:uid="{84F5CC4A-28EE-4870-8458-BA71FB88D260}"/>
    <cellStyle name="Moneda 2 3 4 5 2 2 3" xfId="4150" xr:uid="{88D9D3C4-95A0-44DB-A50B-778BB0F36A9D}"/>
    <cellStyle name="Moneda 2 3 4 5 2 2 4" xfId="6933" xr:uid="{DE398217-8C9E-4E1E-AD31-0205B3D4287B}"/>
    <cellStyle name="Moneda 2 3 4 5 2 3" xfId="1273" xr:uid="{00000000-0005-0000-0000-0000F8040000}"/>
    <cellStyle name="Moneda 2 3 4 5 2 3 2" xfId="4151" xr:uid="{ACDCB354-FAA7-40BF-A393-D477E7DB7B93}"/>
    <cellStyle name="Moneda 2 3 4 5 2 4" xfId="4149" xr:uid="{7D318E5F-1C70-4A2E-9F88-D1BD85BA20A0}"/>
    <cellStyle name="Moneda 2 3 4 5 2 5" xfId="6932" xr:uid="{AD875AB7-2A3B-4437-856B-A297DB3CFBC0}"/>
    <cellStyle name="Moneda 2 3 4 5 3" xfId="1274" xr:uid="{00000000-0005-0000-0000-0000F9040000}"/>
    <cellStyle name="Moneda 2 3 4 5 3 2" xfId="6316" xr:uid="{CBE119B6-A889-4616-8CD6-0D59EB2CF549}"/>
    <cellStyle name="Moneda 2 3 4 5 3 3" xfId="4152" xr:uid="{41E25568-BAF1-4380-83B3-2C2600D44B5F}"/>
    <cellStyle name="Moneda 2 3 4 5 3 4" xfId="6934" xr:uid="{F14BAE5D-7C98-4438-BDAA-483F629984F2}"/>
    <cellStyle name="Moneda 2 3 4 5 4" xfId="1275" xr:uid="{00000000-0005-0000-0000-0000FA040000}"/>
    <cellStyle name="Moneda 2 3 4 5 4 2" xfId="4153" xr:uid="{6FF4394F-B31A-4009-A1B8-CD4DBBD3D6AB}"/>
    <cellStyle name="Moneda 2 3 4 5 5" xfId="4148" xr:uid="{066402E0-CB3A-46FA-B99A-7FC1FC4C4D13}"/>
    <cellStyle name="Moneda 2 3 4 5 6" xfId="6931" xr:uid="{A42D9965-4353-49F7-B458-F6AB232B33E6}"/>
    <cellStyle name="Moneda 2 3 4 6" xfId="1276" xr:uid="{00000000-0005-0000-0000-0000FB040000}"/>
    <cellStyle name="Moneda 2 3 4 6 2" xfId="1277" xr:uid="{00000000-0005-0000-0000-0000FC040000}"/>
    <cellStyle name="Moneda 2 3 4 6 2 2" xfId="1278" xr:uid="{00000000-0005-0000-0000-0000FD040000}"/>
    <cellStyle name="Moneda 2 3 4 6 2 2 2" xfId="4156" xr:uid="{D8635726-8AF8-4023-894C-5603ABFAC736}"/>
    <cellStyle name="Moneda 2 3 4 6 2 3" xfId="4155" xr:uid="{36A5C837-A34A-4868-A6B0-E89B277C251A}"/>
    <cellStyle name="Moneda 2 3 4 6 2 4" xfId="6936" xr:uid="{990D6D8C-CDD1-4FB3-8A31-723926F83962}"/>
    <cellStyle name="Moneda 2 3 4 6 3" xfId="1279" xr:uid="{00000000-0005-0000-0000-0000FE040000}"/>
    <cellStyle name="Moneda 2 3 4 6 3 2" xfId="4157" xr:uid="{7DAFEDAD-D298-4E6F-9720-3D45045F01AE}"/>
    <cellStyle name="Moneda 2 3 4 6 4" xfId="4154" xr:uid="{78C58C7C-A074-45DD-8D2F-7AA134F1D485}"/>
    <cellStyle name="Moneda 2 3 4 6 5" xfId="6935" xr:uid="{9160C197-306E-4C96-92D7-CE8E8D7B5965}"/>
    <cellStyle name="Moneda 2 3 4 7" xfId="1280" xr:uid="{00000000-0005-0000-0000-0000FF040000}"/>
    <cellStyle name="Moneda 2 3 4 7 2" xfId="1281" xr:uid="{00000000-0005-0000-0000-000000050000}"/>
    <cellStyle name="Moneda 2 3 4 7 2 2" xfId="4159" xr:uid="{FADB9CEC-F64F-4059-BC6E-769EE256699B}"/>
    <cellStyle name="Moneda 2 3 4 7 3" xfId="4158" xr:uid="{E49312B1-F47F-455D-BB69-1C962D98DCDF}"/>
    <cellStyle name="Moneda 2 3 4 7 4" xfId="6937" xr:uid="{0B684D3D-9AAC-49FF-A02C-F046B9A99BC8}"/>
    <cellStyle name="Moneda 2 3 4 8" xfId="1282" xr:uid="{00000000-0005-0000-0000-000001050000}"/>
    <cellStyle name="Moneda 2 3 4 8 2" xfId="4160" xr:uid="{597E1EDF-31CF-4784-B719-884BAD1EAAA8}"/>
    <cellStyle name="Moneda 2 3 4 9" xfId="4097" xr:uid="{9E13033B-E3ED-48B3-8FED-09FE2A47EE64}"/>
    <cellStyle name="Moneda 2 3 5" xfId="1283" xr:uid="{00000000-0005-0000-0000-000002050000}"/>
    <cellStyle name="Moneda 2 3 5 10" xfId="6938" xr:uid="{832ADBFD-1249-495E-85DA-336B8E3B9B70}"/>
    <cellStyle name="Moneda 2 3 5 2" xfId="1284" xr:uid="{00000000-0005-0000-0000-000003050000}"/>
    <cellStyle name="Moneda 2 3 5 2 2" xfId="1285" xr:uid="{00000000-0005-0000-0000-000004050000}"/>
    <cellStyle name="Moneda 2 3 5 2 2 2" xfId="1286" xr:uid="{00000000-0005-0000-0000-000005050000}"/>
    <cellStyle name="Moneda 2 3 5 2 2 2 2" xfId="1287" xr:uid="{00000000-0005-0000-0000-000006050000}"/>
    <cellStyle name="Moneda 2 3 5 2 2 2 2 2" xfId="4165" xr:uid="{796C2A3B-8CBF-49D7-8B7C-9807070E7E78}"/>
    <cellStyle name="Moneda 2 3 5 2 2 2 3" xfId="1288" xr:uid="{00000000-0005-0000-0000-000007050000}"/>
    <cellStyle name="Moneda 2 3 5 2 2 2 3 2" xfId="4166" xr:uid="{F0F2F0AB-E640-4E60-9084-AD5F6A7E1DED}"/>
    <cellStyle name="Moneda 2 3 5 2 2 2 4" xfId="4164" xr:uid="{E0E1AAC7-0601-49D0-B0B4-450AFDC583A2}"/>
    <cellStyle name="Moneda 2 3 5 2 2 2 5" xfId="6941" xr:uid="{7E34AEEE-919D-4A30-AE67-17F3482F4E4F}"/>
    <cellStyle name="Moneda 2 3 5 2 2 3" xfId="1289" xr:uid="{00000000-0005-0000-0000-000008050000}"/>
    <cellStyle name="Moneda 2 3 5 2 2 3 2" xfId="1290" xr:uid="{00000000-0005-0000-0000-000009050000}"/>
    <cellStyle name="Moneda 2 3 5 2 2 3 2 2" xfId="4168" xr:uid="{52ED9BA3-9266-45FA-A353-C8F8D5E2F9D7}"/>
    <cellStyle name="Moneda 2 3 5 2 2 3 3" xfId="4167" xr:uid="{F0BE776F-2D88-4E5E-8123-6FE9AF7D4828}"/>
    <cellStyle name="Moneda 2 3 5 2 2 4" xfId="1291" xr:uid="{00000000-0005-0000-0000-00000A050000}"/>
    <cellStyle name="Moneda 2 3 5 2 2 4 2" xfId="1292" xr:uid="{00000000-0005-0000-0000-00000B050000}"/>
    <cellStyle name="Moneda 2 3 5 2 2 4 2 2" xfId="4170" xr:uid="{A2065D92-900C-406C-86FA-E6D87F4A6967}"/>
    <cellStyle name="Moneda 2 3 5 2 2 4 3" xfId="4169" xr:uid="{949ED399-73A4-4E2C-9505-D8CCC9040012}"/>
    <cellStyle name="Moneda 2 3 5 2 2 5" xfId="1293" xr:uid="{00000000-0005-0000-0000-00000C050000}"/>
    <cellStyle name="Moneda 2 3 5 2 2 5 2" xfId="4171" xr:uid="{96AFF4C6-5A2D-4C88-83A9-BA2DCADA3993}"/>
    <cellStyle name="Moneda 2 3 5 2 2 6" xfId="1294" xr:uid="{00000000-0005-0000-0000-00000D050000}"/>
    <cellStyle name="Moneda 2 3 5 2 2 6 2" xfId="4172" xr:uid="{4E26E363-0657-43F8-855D-39D0E8ACECC9}"/>
    <cellStyle name="Moneda 2 3 5 2 2 7" xfId="4163" xr:uid="{6B250F94-5377-4461-8BF5-1DC8DA68FD00}"/>
    <cellStyle name="Moneda 2 3 5 2 2 8" xfId="6940" xr:uid="{7FA8E1D5-C647-418F-B038-59A39B5ABBE2}"/>
    <cellStyle name="Moneda 2 3 5 2 3" xfId="1295" xr:uid="{00000000-0005-0000-0000-00000E050000}"/>
    <cellStyle name="Moneda 2 3 5 2 3 2" xfId="1296" xr:uid="{00000000-0005-0000-0000-00000F050000}"/>
    <cellStyle name="Moneda 2 3 5 2 3 2 2" xfId="4174" xr:uid="{61527491-AB4F-4A13-83B4-52BD70466622}"/>
    <cellStyle name="Moneda 2 3 5 2 3 3" xfId="1297" xr:uid="{00000000-0005-0000-0000-000010050000}"/>
    <cellStyle name="Moneda 2 3 5 2 3 3 2" xfId="4175" xr:uid="{CC84317D-EDF0-4C12-94E5-5EEE7387ED1C}"/>
    <cellStyle name="Moneda 2 3 5 2 3 4" xfId="4173" xr:uid="{EF3342C7-AF85-4292-8B92-09504E4827BB}"/>
    <cellStyle name="Moneda 2 3 5 2 3 5" xfId="6942" xr:uid="{8C2A0593-D66F-486A-A0B6-BEC180DFAC55}"/>
    <cellStyle name="Moneda 2 3 5 2 4" xfId="1298" xr:uid="{00000000-0005-0000-0000-000011050000}"/>
    <cellStyle name="Moneda 2 3 5 2 4 2" xfId="1299" xr:uid="{00000000-0005-0000-0000-000012050000}"/>
    <cellStyle name="Moneda 2 3 5 2 4 2 2" xfId="4177" xr:uid="{66270A65-E637-49A9-9F7F-CE44F8EF7977}"/>
    <cellStyle name="Moneda 2 3 5 2 4 3" xfId="4176" xr:uid="{D9FDFCE8-B36A-4321-9FE6-BEC3B0A9C80E}"/>
    <cellStyle name="Moneda 2 3 5 2 5" xfId="1300" xr:uid="{00000000-0005-0000-0000-000013050000}"/>
    <cellStyle name="Moneda 2 3 5 2 5 2" xfId="1301" xr:uid="{00000000-0005-0000-0000-000014050000}"/>
    <cellStyle name="Moneda 2 3 5 2 5 2 2" xfId="4179" xr:uid="{82C79EE7-8357-435F-A781-E53D5ED667A1}"/>
    <cellStyle name="Moneda 2 3 5 2 5 3" xfId="4178" xr:uid="{B0064F44-4B82-426E-B65A-708B48A2F76B}"/>
    <cellStyle name="Moneda 2 3 5 2 6" xfId="1302" xr:uid="{00000000-0005-0000-0000-000015050000}"/>
    <cellStyle name="Moneda 2 3 5 2 6 2" xfId="4180" xr:uid="{028D07AC-652A-4100-9FA8-3589FBDA079E}"/>
    <cellStyle name="Moneda 2 3 5 2 7" xfId="1303" xr:uid="{00000000-0005-0000-0000-000016050000}"/>
    <cellStyle name="Moneda 2 3 5 2 7 2" xfId="4181" xr:uid="{8C009810-8A48-42C8-9EFD-A188A2150D4D}"/>
    <cellStyle name="Moneda 2 3 5 2 8" xfId="4162" xr:uid="{C51B7DD3-5C26-4F96-B323-8FF51AD15CA7}"/>
    <cellStyle name="Moneda 2 3 5 2 9" xfId="6939" xr:uid="{B00780D5-F246-41BE-9EBC-5962FE7124CF}"/>
    <cellStyle name="Moneda 2 3 5 3" xfId="1304" xr:uid="{00000000-0005-0000-0000-000017050000}"/>
    <cellStyle name="Moneda 2 3 5 3 2" xfId="1305" xr:uid="{00000000-0005-0000-0000-000018050000}"/>
    <cellStyle name="Moneda 2 3 5 3 2 2" xfId="1306" xr:uid="{00000000-0005-0000-0000-000019050000}"/>
    <cellStyle name="Moneda 2 3 5 3 2 2 2" xfId="4184" xr:uid="{07FF6FD2-429D-42EA-A410-4DAF5716A7AE}"/>
    <cellStyle name="Moneda 2 3 5 3 2 3" xfId="1307" xr:uid="{00000000-0005-0000-0000-00001A050000}"/>
    <cellStyle name="Moneda 2 3 5 3 2 3 2" xfId="4185" xr:uid="{AF4A0FAD-2A3B-4481-9863-D950B531D2A6}"/>
    <cellStyle name="Moneda 2 3 5 3 2 4" xfId="4183" xr:uid="{6F8332A9-354C-41CC-A7BE-EB1700D9366C}"/>
    <cellStyle name="Moneda 2 3 5 3 2 5" xfId="6944" xr:uid="{5452DF29-4B1F-4D15-BBCE-5DDA5CB2B9F3}"/>
    <cellStyle name="Moneda 2 3 5 3 3" xfId="1308" xr:uid="{00000000-0005-0000-0000-00001B050000}"/>
    <cellStyle name="Moneda 2 3 5 3 3 2" xfId="1309" xr:uid="{00000000-0005-0000-0000-00001C050000}"/>
    <cellStyle name="Moneda 2 3 5 3 3 2 2" xfId="4187" xr:uid="{06A29E83-892B-4EA8-9C8B-DF92C2B1D210}"/>
    <cellStyle name="Moneda 2 3 5 3 3 3" xfId="4186" xr:uid="{FC8F8E09-4C33-4713-876C-7FCCAAC03C83}"/>
    <cellStyle name="Moneda 2 3 5 3 4" xfId="1310" xr:uid="{00000000-0005-0000-0000-00001D050000}"/>
    <cellStyle name="Moneda 2 3 5 3 4 2" xfId="1311" xr:uid="{00000000-0005-0000-0000-00001E050000}"/>
    <cellStyle name="Moneda 2 3 5 3 4 2 2" xfId="4189" xr:uid="{C8EBA0C6-5E40-4186-BF52-DBD55AFA9045}"/>
    <cellStyle name="Moneda 2 3 5 3 4 3" xfId="4188" xr:uid="{CB0653DE-9EC6-4C94-874C-5577C723C9FE}"/>
    <cellStyle name="Moneda 2 3 5 3 5" xfId="1312" xr:uid="{00000000-0005-0000-0000-00001F050000}"/>
    <cellStyle name="Moneda 2 3 5 3 5 2" xfId="4190" xr:uid="{48819188-CA54-43F0-8286-BA06926AE40B}"/>
    <cellStyle name="Moneda 2 3 5 3 6" xfId="1313" xr:uid="{00000000-0005-0000-0000-000020050000}"/>
    <cellStyle name="Moneda 2 3 5 3 6 2" xfId="4191" xr:uid="{F35E2CB1-F210-4CFD-A755-2B8FD86A6DD1}"/>
    <cellStyle name="Moneda 2 3 5 3 7" xfId="4182" xr:uid="{FF9CBA08-C492-4B3D-B321-86022AF0D39E}"/>
    <cellStyle name="Moneda 2 3 5 3 8" xfId="6943" xr:uid="{E32EE23D-7ADC-445F-A5AC-A1F14A850EA8}"/>
    <cellStyle name="Moneda 2 3 5 4" xfId="1314" xr:uid="{00000000-0005-0000-0000-000021050000}"/>
    <cellStyle name="Moneda 2 3 5 4 2" xfId="1315" xr:uid="{00000000-0005-0000-0000-000022050000}"/>
    <cellStyle name="Moneda 2 3 5 4 2 2" xfId="4193" xr:uid="{2C037F37-1263-45CD-A0A3-A99E567A03CD}"/>
    <cellStyle name="Moneda 2 3 5 4 3" xfId="1316" xr:uid="{00000000-0005-0000-0000-000023050000}"/>
    <cellStyle name="Moneda 2 3 5 4 3 2" xfId="4194" xr:uid="{69B28717-4948-4921-A5C1-6431F5A9BA65}"/>
    <cellStyle name="Moneda 2 3 5 4 4" xfId="4192" xr:uid="{DD93CE41-BC1E-470C-938D-741100E05801}"/>
    <cellStyle name="Moneda 2 3 5 4 5" xfId="6945" xr:uid="{75429AF4-7315-4398-A13E-F7750CEA6FCA}"/>
    <cellStyle name="Moneda 2 3 5 5" xfId="1317" xr:uid="{00000000-0005-0000-0000-000024050000}"/>
    <cellStyle name="Moneda 2 3 5 5 2" xfId="1318" xr:uid="{00000000-0005-0000-0000-000025050000}"/>
    <cellStyle name="Moneda 2 3 5 5 2 2" xfId="4196" xr:uid="{81DAB1EE-F129-4F97-851E-D1AAD213293C}"/>
    <cellStyle name="Moneda 2 3 5 5 3" xfId="4195" xr:uid="{287D1822-87E7-4EEB-A544-5653159185FA}"/>
    <cellStyle name="Moneda 2 3 5 6" xfId="1319" xr:uid="{00000000-0005-0000-0000-000026050000}"/>
    <cellStyle name="Moneda 2 3 5 6 2" xfId="1320" xr:uid="{00000000-0005-0000-0000-000027050000}"/>
    <cellStyle name="Moneda 2 3 5 6 2 2" xfId="4198" xr:uid="{C16489BB-6337-44F6-9D4D-05576E502795}"/>
    <cellStyle name="Moneda 2 3 5 6 3" xfId="4197" xr:uid="{C07B8430-562C-4228-BCDD-BE581835D853}"/>
    <cellStyle name="Moneda 2 3 5 7" xfId="1321" xr:uid="{00000000-0005-0000-0000-000028050000}"/>
    <cellStyle name="Moneda 2 3 5 7 2" xfId="4199" xr:uid="{890A30F7-F472-465B-8723-B520134118DC}"/>
    <cellStyle name="Moneda 2 3 5 8" xfId="1322" xr:uid="{00000000-0005-0000-0000-000029050000}"/>
    <cellStyle name="Moneda 2 3 5 8 2" xfId="4200" xr:uid="{A4D2BF7A-8A2E-423E-B08B-9D9FAB54A35F}"/>
    <cellStyle name="Moneda 2 3 5 9" xfId="4161" xr:uid="{741CC3C1-299E-4C09-A927-A1343A26D689}"/>
    <cellStyle name="Moneda 2 3 6" xfId="1323" xr:uid="{00000000-0005-0000-0000-00002A050000}"/>
    <cellStyle name="Moneda 2 3 6 2" xfId="1324" xr:uid="{00000000-0005-0000-0000-00002B050000}"/>
    <cellStyle name="Moneda 2 3 6 2 2" xfId="1325" xr:uid="{00000000-0005-0000-0000-00002C050000}"/>
    <cellStyle name="Moneda 2 3 6 2 2 2" xfId="1326" xr:uid="{00000000-0005-0000-0000-00002D050000}"/>
    <cellStyle name="Moneda 2 3 6 2 2 2 2" xfId="1327" xr:uid="{00000000-0005-0000-0000-00002E050000}"/>
    <cellStyle name="Moneda 2 3 6 2 2 2 2 2" xfId="4205" xr:uid="{10318717-82C7-4E53-87EE-B30A03006C14}"/>
    <cellStyle name="Moneda 2 3 6 2 2 2 3" xfId="4204" xr:uid="{392A1B32-858B-4CD2-A6BF-E9DEDA56665D}"/>
    <cellStyle name="Moneda 2 3 6 2 2 2 4" xfId="6949" xr:uid="{BA527309-9ACF-442E-9163-837E5457F3BE}"/>
    <cellStyle name="Moneda 2 3 6 2 2 3" xfId="1328" xr:uid="{00000000-0005-0000-0000-00002F050000}"/>
    <cellStyle name="Moneda 2 3 6 2 2 3 2" xfId="4206" xr:uid="{5383859F-540D-469F-A717-DAC5E80295CF}"/>
    <cellStyle name="Moneda 2 3 6 2 2 4" xfId="4203" xr:uid="{0D122E4E-07BB-44CB-B1F7-19038970F512}"/>
    <cellStyle name="Moneda 2 3 6 2 2 5" xfId="6948" xr:uid="{E9AA4048-3483-490F-A03A-D549C2DD5A6A}"/>
    <cellStyle name="Moneda 2 3 6 2 3" xfId="1329" xr:uid="{00000000-0005-0000-0000-000030050000}"/>
    <cellStyle name="Moneda 2 3 6 2 3 2" xfId="1330" xr:uid="{00000000-0005-0000-0000-000031050000}"/>
    <cellStyle name="Moneda 2 3 6 2 3 2 2" xfId="4208" xr:uid="{8D668249-71DC-4213-BA95-04F6887F2BA2}"/>
    <cellStyle name="Moneda 2 3 6 2 3 3" xfId="1331" xr:uid="{00000000-0005-0000-0000-000032050000}"/>
    <cellStyle name="Moneda 2 3 6 2 3 3 2" xfId="4209" xr:uid="{710253B3-817C-406D-A6F7-B0914913D83F}"/>
    <cellStyle name="Moneda 2 3 6 2 3 4" xfId="4207" xr:uid="{2CF4C4D9-82D7-476B-AEE6-3516842CD31E}"/>
    <cellStyle name="Moneda 2 3 6 2 3 5" xfId="6950" xr:uid="{2267C4F2-0F12-4692-A675-664DECB84E68}"/>
    <cellStyle name="Moneda 2 3 6 2 4" xfId="1332" xr:uid="{00000000-0005-0000-0000-000033050000}"/>
    <cellStyle name="Moneda 2 3 6 2 4 2" xfId="1333" xr:uid="{00000000-0005-0000-0000-000034050000}"/>
    <cellStyle name="Moneda 2 3 6 2 4 2 2" xfId="4211" xr:uid="{F2ED969F-FAEB-4703-B6BB-82CBD7AF8C53}"/>
    <cellStyle name="Moneda 2 3 6 2 4 3" xfId="4210" xr:uid="{938A36BF-0ECA-414B-8986-B6A2F8E6F30C}"/>
    <cellStyle name="Moneda 2 3 6 2 5" xfId="1334" xr:uid="{00000000-0005-0000-0000-000035050000}"/>
    <cellStyle name="Moneda 2 3 6 2 5 2" xfId="4212" xr:uid="{B8E231E6-C3CC-446F-A871-77978AD0B0D8}"/>
    <cellStyle name="Moneda 2 3 6 2 6" xfId="1335" xr:uid="{00000000-0005-0000-0000-000036050000}"/>
    <cellStyle name="Moneda 2 3 6 2 6 2" xfId="4213" xr:uid="{07DFA024-B30E-4D57-B115-CD9B110DCD69}"/>
    <cellStyle name="Moneda 2 3 6 2 7" xfId="4202" xr:uid="{7D75DE66-559D-42CD-AD2D-FE836970CE55}"/>
    <cellStyle name="Moneda 2 3 6 2 8" xfId="6947" xr:uid="{84895CDF-FF87-4BF6-A662-29DCA6725A27}"/>
    <cellStyle name="Moneda 2 3 6 3" xfId="1336" xr:uid="{00000000-0005-0000-0000-000037050000}"/>
    <cellStyle name="Moneda 2 3 6 3 2" xfId="1337" xr:uid="{00000000-0005-0000-0000-000038050000}"/>
    <cellStyle name="Moneda 2 3 6 3 2 2" xfId="1338" xr:uid="{00000000-0005-0000-0000-000039050000}"/>
    <cellStyle name="Moneda 2 3 6 3 2 2 2" xfId="4216" xr:uid="{FD096E53-C0C2-42A8-A4A1-A44B59EC9D50}"/>
    <cellStyle name="Moneda 2 3 6 3 2 3" xfId="4215" xr:uid="{F835CB3B-F75A-4714-9410-DF182598A451}"/>
    <cellStyle name="Moneda 2 3 6 3 2 4" xfId="6952" xr:uid="{6B384923-4509-4D39-8F0E-B700BD6C7459}"/>
    <cellStyle name="Moneda 2 3 6 3 3" xfId="1339" xr:uid="{00000000-0005-0000-0000-00003A050000}"/>
    <cellStyle name="Moneda 2 3 6 3 3 2" xfId="4217" xr:uid="{85645ABF-B544-4B62-949D-50049414CD0D}"/>
    <cellStyle name="Moneda 2 3 6 3 4" xfId="4214" xr:uid="{93502A32-05C9-4492-95E1-8DC5A24D124B}"/>
    <cellStyle name="Moneda 2 3 6 3 5" xfId="6951" xr:uid="{501B872A-4080-4D78-8DDE-D969459C4A31}"/>
    <cellStyle name="Moneda 2 3 6 4" xfId="1340" xr:uid="{00000000-0005-0000-0000-00003B050000}"/>
    <cellStyle name="Moneda 2 3 6 4 2" xfId="1341" xr:uid="{00000000-0005-0000-0000-00003C050000}"/>
    <cellStyle name="Moneda 2 3 6 4 2 2" xfId="4219" xr:uid="{9ED69263-125A-4D47-9275-5C419BE73864}"/>
    <cellStyle name="Moneda 2 3 6 4 3" xfId="1342" xr:uid="{00000000-0005-0000-0000-00003D050000}"/>
    <cellStyle name="Moneda 2 3 6 4 3 2" xfId="4220" xr:uid="{55FC3535-27D6-473F-A596-0846D97CD552}"/>
    <cellStyle name="Moneda 2 3 6 4 4" xfId="4218" xr:uid="{597D15E6-C920-4724-911C-C0211502D8D1}"/>
    <cellStyle name="Moneda 2 3 6 4 5" xfId="6953" xr:uid="{C1FA45EF-4F1A-484A-8EDF-3591283553A0}"/>
    <cellStyle name="Moneda 2 3 6 5" xfId="1343" xr:uid="{00000000-0005-0000-0000-00003E050000}"/>
    <cellStyle name="Moneda 2 3 6 5 2" xfId="1344" xr:uid="{00000000-0005-0000-0000-00003F050000}"/>
    <cellStyle name="Moneda 2 3 6 5 2 2" xfId="4222" xr:uid="{E80E7A7A-1A11-483F-863A-8FD1C456E7E0}"/>
    <cellStyle name="Moneda 2 3 6 5 3" xfId="4221" xr:uid="{DB0434CC-3E24-4783-964E-3C40EB57B083}"/>
    <cellStyle name="Moneda 2 3 6 6" xfId="1345" xr:uid="{00000000-0005-0000-0000-000040050000}"/>
    <cellStyle name="Moneda 2 3 6 6 2" xfId="4223" xr:uid="{DAD77A80-14D6-45A4-991E-7B7590EDAF82}"/>
    <cellStyle name="Moneda 2 3 6 7" xfId="1346" xr:uid="{00000000-0005-0000-0000-000041050000}"/>
    <cellStyle name="Moneda 2 3 6 7 2" xfId="4224" xr:uid="{7A418138-BB85-4B44-9507-E5E2C15FD713}"/>
    <cellStyle name="Moneda 2 3 6 8" xfId="4201" xr:uid="{28CBB2D6-EE6F-49AB-9EA6-1DC98319FECD}"/>
    <cellStyle name="Moneda 2 3 6 9" xfId="6946" xr:uid="{968F5214-203B-4B1F-9E08-B7230A0462EC}"/>
    <cellStyle name="Moneda 2 3 7" xfId="1347" xr:uid="{00000000-0005-0000-0000-000042050000}"/>
    <cellStyle name="Moneda 2 3 7 2" xfId="1348" xr:uid="{00000000-0005-0000-0000-000043050000}"/>
    <cellStyle name="Moneda 2 3 7 2 2" xfId="1349" xr:uid="{00000000-0005-0000-0000-000044050000}"/>
    <cellStyle name="Moneda 2 3 7 2 2 2" xfId="1350" xr:uid="{00000000-0005-0000-0000-000045050000}"/>
    <cellStyle name="Moneda 2 3 7 2 2 2 2" xfId="6317" xr:uid="{3A9A7E5A-9AF6-4B51-8E54-E2DCAC32860D}"/>
    <cellStyle name="Moneda 2 3 7 2 2 2 3" xfId="4228" xr:uid="{AE6F269A-83A2-4305-9841-0139E27EB037}"/>
    <cellStyle name="Moneda 2 3 7 2 2 2 4" xfId="6957" xr:uid="{1106CC7C-6ECB-42DD-BE64-D9284DB20EFE}"/>
    <cellStyle name="Moneda 2 3 7 2 2 3" xfId="1351" xr:uid="{00000000-0005-0000-0000-000046050000}"/>
    <cellStyle name="Moneda 2 3 7 2 2 3 2" xfId="4229" xr:uid="{56BB151B-4BAC-4084-8338-22EF4C883B95}"/>
    <cellStyle name="Moneda 2 3 7 2 2 4" xfId="4227" xr:uid="{E5345170-6038-4272-85AD-0EF94D4881DD}"/>
    <cellStyle name="Moneda 2 3 7 2 2 5" xfId="6956" xr:uid="{1C2C251B-387B-48A5-9F54-801924C5CAA9}"/>
    <cellStyle name="Moneda 2 3 7 2 3" xfId="1352" xr:uid="{00000000-0005-0000-0000-000047050000}"/>
    <cellStyle name="Moneda 2 3 7 2 3 2" xfId="6318" xr:uid="{3154413D-D7FD-4AB8-8A96-C77B59E62B31}"/>
    <cellStyle name="Moneda 2 3 7 2 3 3" xfId="4230" xr:uid="{6CFD5F41-52B7-4E58-9859-E5C64E4EDE39}"/>
    <cellStyle name="Moneda 2 3 7 2 3 4" xfId="6958" xr:uid="{2FB5827A-B0C8-4057-BB05-3F3E9C96F474}"/>
    <cellStyle name="Moneda 2 3 7 2 4" xfId="1353" xr:uid="{00000000-0005-0000-0000-000048050000}"/>
    <cellStyle name="Moneda 2 3 7 2 4 2" xfId="4231" xr:uid="{98CECC39-683B-4E2F-98BB-D3777A14B9FD}"/>
    <cellStyle name="Moneda 2 3 7 2 5" xfId="4226" xr:uid="{F1F27B95-5B23-4BE2-8FD3-FC3BB7D03E24}"/>
    <cellStyle name="Moneda 2 3 7 2 6" xfId="6955" xr:uid="{A8E85D43-C582-4EBD-8AA8-038635CA571F}"/>
    <cellStyle name="Moneda 2 3 7 3" xfId="1354" xr:uid="{00000000-0005-0000-0000-000049050000}"/>
    <cellStyle name="Moneda 2 3 7 3 2" xfId="1355" xr:uid="{00000000-0005-0000-0000-00004A050000}"/>
    <cellStyle name="Moneda 2 3 7 3 2 2" xfId="1356" xr:uid="{00000000-0005-0000-0000-00004B050000}"/>
    <cellStyle name="Moneda 2 3 7 3 2 2 2" xfId="4234" xr:uid="{536D5A5D-5ADE-4231-BBAB-4B9F4F194216}"/>
    <cellStyle name="Moneda 2 3 7 3 2 3" xfId="4233" xr:uid="{41A982AF-ACA4-4E51-A1A6-1E573356BC3C}"/>
    <cellStyle name="Moneda 2 3 7 3 2 4" xfId="6960" xr:uid="{E6E7E732-601A-491B-86EE-554952667D23}"/>
    <cellStyle name="Moneda 2 3 7 3 3" xfId="1357" xr:uid="{00000000-0005-0000-0000-00004C050000}"/>
    <cellStyle name="Moneda 2 3 7 3 3 2" xfId="4235" xr:uid="{B0F58D86-0E87-4369-B592-D982F2AE741E}"/>
    <cellStyle name="Moneda 2 3 7 3 4" xfId="4232" xr:uid="{15EC71D0-D0FB-4423-BD1E-BA6A24DDADD1}"/>
    <cellStyle name="Moneda 2 3 7 3 5" xfId="6959" xr:uid="{0DFFE523-1334-4218-8494-3EE9D4BD53C9}"/>
    <cellStyle name="Moneda 2 3 7 4" xfId="1358" xr:uid="{00000000-0005-0000-0000-00004D050000}"/>
    <cellStyle name="Moneda 2 3 7 4 2" xfId="1359" xr:uid="{00000000-0005-0000-0000-00004E050000}"/>
    <cellStyle name="Moneda 2 3 7 4 2 2" xfId="4237" xr:uid="{C17E2B49-0A60-41FC-AE5B-859023CC9633}"/>
    <cellStyle name="Moneda 2 3 7 4 3" xfId="1360" xr:uid="{00000000-0005-0000-0000-00004F050000}"/>
    <cellStyle name="Moneda 2 3 7 4 3 2" xfId="4238" xr:uid="{94F06BD1-E616-492D-BC86-43F66116E905}"/>
    <cellStyle name="Moneda 2 3 7 4 4" xfId="4236" xr:uid="{3ECB6086-3678-48BC-8351-CED1CF8F9856}"/>
    <cellStyle name="Moneda 2 3 7 4 5" xfId="6961" xr:uid="{6CDC4FFA-A7E9-4E55-9963-9CF9D4517D4D}"/>
    <cellStyle name="Moneda 2 3 7 5" xfId="1361" xr:uid="{00000000-0005-0000-0000-000050050000}"/>
    <cellStyle name="Moneda 2 3 7 5 2" xfId="4239" xr:uid="{2A9AA1A4-98C3-4D6D-A715-B2B1B19CDD69}"/>
    <cellStyle name="Moneda 2 3 7 6" xfId="1362" xr:uid="{00000000-0005-0000-0000-000051050000}"/>
    <cellStyle name="Moneda 2 3 7 6 2" xfId="4240" xr:uid="{83D9385C-C3AC-4302-859E-E0B36DFBDA57}"/>
    <cellStyle name="Moneda 2 3 7 7" xfId="4225" xr:uid="{9EA6EF3F-F79E-4D05-B257-A4F881AFDB9E}"/>
    <cellStyle name="Moneda 2 3 7 8" xfId="6954" xr:uid="{106543AB-EE84-4E48-AB34-76B76198BECC}"/>
    <cellStyle name="Moneda 2 3 8" xfId="1363" xr:uid="{00000000-0005-0000-0000-000052050000}"/>
    <cellStyle name="Moneda 2 3 8 2" xfId="1364" xr:uid="{00000000-0005-0000-0000-000053050000}"/>
    <cellStyle name="Moneda 2 3 8 2 2" xfId="1365" xr:uid="{00000000-0005-0000-0000-000054050000}"/>
    <cellStyle name="Moneda 2 3 8 2 2 2" xfId="6319" xr:uid="{1320CD60-E600-4402-A764-7194D76DD78D}"/>
    <cellStyle name="Moneda 2 3 8 2 2 3" xfId="4243" xr:uid="{3E02FD28-E3C1-4664-BDD2-D5BB7EFC11FD}"/>
    <cellStyle name="Moneda 2 3 8 2 2 4" xfId="6964" xr:uid="{7730FF17-7A0C-42E9-B49C-00CDBDBE8835}"/>
    <cellStyle name="Moneda 2 3 8 2 3" xfId="1366" xr:uid="{00000000-0005-0000-0000-000055050000}"/>
    <cellStyle name="Moneda 2 3 8 2 3 2" xfId="4244" xr:uid="{0D46CDE6-1FBB-4F95-878C-5323A6630165}"/>
    <cellStyle name="Moneda 2 3 8 2 4" xfId="4242" xr:uid="{0F7B9623-1FDB-4AE1-B07B-D367FD8A42AA}"/>
    <cellStyle name="Moneda 2 3 8 2 5" xfId="6963" xr:uid="{A43E2504-0D29-4C84-9404-7C683B921B27}"/>
    <cellStyle name="Moneda 2 3 8 3" xfId="1367" xr:uid="{00000000-0005-0000-0000-000056050000}"/>
    <cellStyle name="Moneda 2 3 8 3 2" xfId="6320" xr:uid="{23A4482B-DA96-4E5E-898A-B15DD2889149}"/>
    <cellStyle name="Moneda 2 3 8 3 3" xfId="4245" xr:uid="{7B1AFA60-D9AE-456C-914B-3DDF3083BD7E}"/>
    <cellStyle name="Moneda 2 3 8 3 4" xfId="6965" xr:uid="{50EF94FE-4FD5-4ED3-8A14-5888D0AFD9AF}"/>
    <cellStyle name="Moneda 2 3 8 4" xfId="1368" xr:uid="{00000000-0005-0000-0000-000057050000}"/>
    <cellStyle name="Moneda 2 3 8 4 2" xfId="4246" xr:uid="{74115DD9-BB8A-46FB-B1FB-B0827E692A52}"/>
    <cellStyle name="Moneda 2 3 8 5" xfId="4241" xr:uid="{6BBD3BBB-E4F8-4DDD-94D2-6FB3DD70EB42}"/>
    <cellStyle name="Moneda 2 3 8 6" xfId="6962" xr:uid="{CBE3C90E-9507-4B88-A541-01378535C46D}"/>
    <cellStyle name="Moneda 2 3 9" xfId="1369" xr:uid="{00000000-0005-0000-0000-000058050000}"/>
    <cellStyle name="Moneda 2 3 9 2" xfId="1370" xr:uid="{00000000-0005-0000-0000-000059050000}"/>
    <cellStyle name="Moneda 2 3 9 2 2" xfId="1371" xr:uid="{00000000-0005-0000-0000-00005A050000}"/>
    <cellStyle name="Moneda 2 3 9 2 2 2" xfId="4249" xr:uid="{8CE71B3B-89DC-4D9E-B731-DF5F7568E539}"/>
    <cellStyle name="Moneda 2 3 9 2 3" xfId="4248" xr:uid="{D8B017DD-8440-4663-8184-490E956756D1}"/>
    <cellStyle name="Moneda 2 3 9 2 4" xfId="6967" xr:uid="{2CEFCAF4-5244-454A-8A43-18B0C1AC1D43}"/>
    <cellStyle name="Moneda 2 3 9 3" xfId="1372" xr:uid="{00000000-0005-0000-0000-00005B050000}"/>
    <cellStyle name="Moneda 2 3 9 3 2" xfId="4250" xr:uid="{1F5897B1-764A-41C1-A0AE-A0A10970010D}"/>
    <cellStyle name="Moneda 2 3 9 4" xfId="4247" xr:uid="{A5A89EB5-90E9-44F9-9E75-464231D4460A}"/>
    <cellStyle name="Moneda 2 3 9 5" xfId="6966" xr:uid="{F3320C09-0F5D-471D-89F7-F96562A07779}"/>
    <cellStyle name="Moneda 2 4" xfId="1373" xr:uid="{00000000-0005-0000-0000-00005C050000}"/>
    <cellStyle name="Moneda 2 4 10" xfId="4251" xr:uid="{0BD2FD78-FAB1-4AEE-8317-EAB23D9B3EA0}"/>
    <cellStyle name="Moneda 2 4 2" xfId="1374" xr:uid="{00000000-0005-0000-0000-00005D050000}"/>
    <cellStyle name="Moneda 2 4 2 2" xfId="4252" xr:uid="{CA81DC8C-732F-436A-B99F-317450BF68A2}"/>
    <cellStyle name="Moneda 2 4 3" xfId="6322" xr:uid="{344F9442-170D-4B97-8674-D868F05BDD66}"/>
    <cellStyle name="Moneda 2 4 3 2" xfId="6323" xr:uid="{29B7C4D6-2401-4BB6-9450-20D89E563591}"/>
    <cellStyle name="Moneda 2 4 3 3" xfId="6324" xr:uid="{7D2EA5C6-352A-4D90-BF2D-FF17A61E3732}"/>
    <cellStyle name="Moneda 2 4 4" xfId="6325" xr:uid="{BB89AEE9-57D8-414E-ACDE-6218E391776C}"/>
    <cellStyle name="Moneda 2 4 4 2" xfId="6326" xr:uid="{C51EF0B6-63DA-41F0-BC76-77F8235E2403}"/>
    <cellStyle name="Moneda 2 4 4 3" xfId="6327" xr:uid="{0FFB32B4-BEE0-48F6-9B33-F9D45EBBA045}"/>
    <cellStyle name="Moneda 2 4 5" xfId="6328" xr:uid="{1CCDBA3D-C673-4D04-BE31-493171D00411}"/>
    <cellStyle name="Moneda 2 4 6" xfId="6329" xr:uid="{D8EBEEE2-7554-4291-8958-AF371AD4C174}"/>
    <cellStyle name="Moneda 2 4 7" xfId="6330" xr:uid="{37E23220-3A26-4D74-8232-B382524A677A}"/>
    <cellStyle name="Moneda 2 4 8" xfId="6321" xr:uid="{F15039CD-70D4-4655-8F2E-BED9AB4DFF22}"/>
    <cellStyle name="Moneda 2 4 9" xfId="6633" xr:uid="{F6DDC4E0-9C1F-43DE-A34F-77A250D3D075}"/>
    <cellStyle name="Moneda 2 5" xfId="1375" xr:uid="{00000000-0005-0000-0000-00005E050000}"/>
    <cellStyle name="Moneda 2 5 2" xfId="1376" xr:uid="{00000000-0005-0000-0000-00005F050000}"/>
    <cellStyle name="Moneda 2 5 2 2" xfId="1377" xr:uid="{00000000-0005-0000-0000-000060050000}"/>
    <cellStyle name="Moneda 2 5 2 2 2" xfId="6333" xr:uid="{7721BB65-C109-4879-BD3F-D1F5B8912BE6}"/>
    <cellStyle name="Moneda 2 5 2 2 3" xfId="4255" xr:uid="{3AC62DDD-10CA-4B2A-ADFB-CCFF71F894A9}"/>
    <cellStyle name="Moneda 2 5 2 2 4" xfId="6970" xr:uid="{09E5EF3A-A9AC-4CE5-845E-72BDD885A06D}"/>
    <cellStyle name="Moneda 2 5 2 3" xfId="6332" xr:uid="{49C4226E-D2D5-4DAC-BB0E-1F18C2A80F49}"/>
    <cellStyle name="Moneda 2 5 2 4" xfId="4254" xr:uid="{BD067228-4366-4628-959D-ED95EEDCAC1A}"/>
    <cellStyle name="Moneda 2 5 2 5" xfId="6969" xr:uid="{DAB107B3-9C8E-44A0-8703-9175975D4807}"/>
    <cellStyle name="Moneda 2 5 3" xfId="1378" xr:uid="{00000000-0005-0000-0000-000061050000}"/>
    <cellStyle name="Moneda 2 5 3 2" xfId="1379" xr:uid="{00000000-0005-0000-0000-000062050000}"/>
    <cellStyle name="Moneda 2 5 3 2 2" xfId="6335" xr:uid="{E43B84EB-E0EA-48FC-8C84-89ED354E93EF}"/>
    <cellStyle name="Moneda 2 5 3 2 3" xfId="4257" xr:uid="{03125CD2-EE58-46F0-AF3B-50D0FE8BE1FE}"/>
    <cellStyle name="Moneda 2 5 3 2 4" xfId="6972" xr:uid="{6A7D14EC-88D6-40DF-86E1-A2EEA535EDD9}"/>
    <cellStyle name="Moneda 2 5 3 3" xfId="6334" xr:uid="{4BAFF4FC-F424-416F-A384-9EE25830AEBD}"/>
    <cellStyle name="Moneda 2 5 3 4" xfId="4256" xr:uid="{D96B26E8-53DE-4153-B803-7484CC7E5B2C}"/>
    <cellStyle name="Moneda 2 5 3 5" xfId="6971" xr:uid="{07F899FE-2A89-4B2D-8890-5408C0018D34}"/>
    <cellStyle name="Moneda 2 5 4" xfId="1380" xr:uid="{00000000-0005-0000-0000-000063050000}"/>
    <cellStyle name="Moneda 2 5 4 2" xfId="1381" xr:uid="{00000000-0005-0000-0000-000064050000}"/>
    <cellStyle name="Moneda 2 5 4 2 2" xfId="6337" xr:uid="{EA9E986F-0F13-47B6-A4E3-DC2C75CE7AEA}"/>
    <cellStyle name="Moneda 2 5 4 2 3" xfId="4259" xr:uid="{069EB70B-9368-4AEE-84F9-B82841096107}"/>
    <cellStyle name="Moneda 2 5 4 2 4" xfId="6974" xr:uid="{6365F65E-64F4-45D3-8181-E8B0363CF42B}"/>
    <cellStyle name="Moneda 2 5 4 3" xfId="6336" xr:uid="{E0EF8C8F-6F76-4AB9-BD1C-BCD88D0CE6BE}"/>
    <cellStyle name="Moneda 2 5 4 4" xfId="4258" xr:uid="{F1F03154-F56D-41C4-8157-36DC6360C03B}"/>
    <cellStyle name="Moneda 2 5 4 5" xfId="6973" xr:uid="{647497D8-54B1-41FB-B2D2-812DCC1B59F1}"/>
    <cellStyle name="Moneda 2 5 5" xfId="1382" xr:uid="{00000000-0005-0000-0000-000065050000}"/>
    <cellStyle name="Moneda 2 5 5 2" xfId="6338" xr:uid="{49075779-6975-48C3-9B1C-EEBA3291F5D5}"/>
    <cellStyle name="Moneda 2 5 5 3" xfId="4260" xr:uid="{FFBBB478-D0BF-4436-8CBE-0480AF6F5975}"/>
    <cellStyle name="Moneda 2 5 5 4" xfId="6975" xr:uid="{D42A874B-0403-463C-A7A6-8206A6C3193D}"/>
    <cellStyle name="Moneda 2 5 6" xfId="6331" xr:uid="{7FC28491-EABA-4647-A3A3-B08DF68FB77F}"/>
    <cellStyle name="Moneda 2 5 7" xfId="4253" xr:uid="{BB11E749-125F-49A6-8EDC-1FBCDE007766}"/>
    <cellStyle name="Moneda 2 5 8" xfId="6968" xr:uid="{C99C3B80-5747-4CC9-A26F-15DFE0C8DBB1}"/>
    <cellStyle name="Moneda 2 6" xfId="1383" xr:uid="{00000000-0005-0000-0000-000066050000}"/>
    <cellStyle name="Moneda 2 6 2" xfId="4261" xr:uid="{4E9C41F1-B14F-4AC3-8D24-C64DF7C8C997}"/>
    <cellStyle name="Moneda 2 7" xfId="2878" xr:uid="{D50ACA62-E644-4EA6-83FE-42410B774C43}"/>
    <cellStyle name="Moneda 20" xfId="1384" xr:uid="{00000000-0005-0000-0000-000067050000}"/>
    <cellStyle name="Moneda 20 10" xfId="6976" xr:uid="{11BE9A06-ABB5-4F7D-ABDC-F8A97C2B13CE}"/>
    <cellStyle name="Moneda 20 2" xfId="1385" xr:uid="{00000000-0005-0000-0000-000068050000}"/>
    <cellStyle name="Moneda 20 2 2" xfId="1386" xr:uid="{00000000-0005-0000-0000-000069050000}"/>
    <cellStyle name="Moneda 20 2 2 2" xfId="1387" xr:uid="{00000000-0005-0000-0000-00006A050000}"/>
    <cellStyle name="Moneda 20 2 2 2 2" xfId="1388" xr:uid="{00000000-0005-0000-0000-00006B050000}"/>
    <cellStyle name="Moneda 20 2 2 2 2 2" xfId="4266" xr:uid="{F5726BBA-C00F-4234-BFCC-55332B3A50EA}"/>
    <cellStyle name="Moneda 20 2 2 2 3" xfId="4265" xr:uid="{EFCB74BC-F49E-4BF3-99E3-B07BEFC9BCB1}"/>
    <cellStyle name="Moneda 20 2 2 3" xfId="1389" xr:uid="{00000000-0005-0000-0000-00006C050000}"/>
    <cellStyle name="Moneda 20 2 2 3 2" xfId="1390" xr:uid="{00000000-0005-0000-0000-00006D050000}"/>
    <cellStyle name="Moneda 20 2 2 3 2 2" xfId="4268" xr:uid="{37B5A5B7-B031-4388-B2C0-D9A9984427EA}"/>
    <cellStyle name="Moneda 20 2 2 3 3" xfId="4267" xr:uid="{22191EEB-C001-45C7-9FB8-44ECE6047C0E}"/>
    <cellStyle name="Moneda 20 2 2 4" xfId="1391" xr:uid="{00000000-0005-0000-0000-00006E050000}"/>
    <cellStyle name="Moneda 20 2 2 4 2" xfId="1392" xr:uid="{00000000-0005-0000-0000-00006F050000}"/>
    <cellStyle name="Moneda 20 2 2 4 2 2" xfId="4270" xr:uid="{F4102EDF-BEF4-4655-B77A-57F01252FB84}"/>
    <cellStyle name="Moneda 20 2 2 4 3" xfId="4269" xr:uid="{B23AEE07-C4C3-4191-98A8-B0EF187DE41B}"/>
    <cellStyle name="Moneda 20 2 2 5" xfId="1393" xr:uid="{00000000-0005-0000-0000-000070050000}"/>
    <cellStyle name="Moneda 20 2 2 5 2" xfId="4271" xr:uid="{8D6464D7-6470-4161-9425-D21A6EB9C08B}"/>
    <cellStyle name="Moneda 20 2 2 6" xfId="4264" xr:uid="{55EC6001-01E1-4995-9375-176B15CCDEEB}"/>
    <cellStyle name="Moneda 20 2 3" xfId="1394" xr:uid="{00000000-0005-0000-0000-000071050000}"/>
    <cellStyle name="Moneda 20 2 3 2" xfId="1395" xr:uid="{00000000-0005-0000-0000-000072050000}"/>
    <cellStyle name="Moneda 20 2 3 2 2" xfId="4273" xr:uid="{A6390A22-07E9-4165-BE45-6FC60FC9B634}"/>
    <cellStyle name="Moneda 20 2 3 3" xfId="4272" xr:uid="{FB608419-0C17-4C74-9651-31204B3E20A0}"/>
    <cellStyle name="Moneda 20 2 4" xfId="1396" xr:uid="{00000000-0005-0000-0000-000073050000}"/>
    <cellStyle name="Moneda 20 2 4 2" xfId="1397" xr:uid="{00000000-0005-0000-0000-000074050000}"/>
    <cellStyle name="Moneda 20 2 4 2 2" xfId="4275" xr:uid="{61FF445D-B99D-46C0-AA7C-48BC6CE30B59}"/>
    <cellStyle name="Moneda 20 2 4 3" xfId="4274" xr:uid="{44A0FC99-B5A6-429C-B6B0-070B534EB2A0}"/>
    <cellStyle name="Moneda 20 2 5" xfId="1398" xr:uid="{00000000-0005-0000-0000-000075050000}"/>
    <cellStyle name="Moneda 20 2 5 2" xfId="1399" xr:uid="{00000000-0005-0000-0000-000076050000}"/>
    <cellStyle name="Moneda 20 2 5 2 2" xfId="4277" xr:uid="{136777E5-DBBC-466D-BDD4-5F149B3F8620}"/>
    <cellStyle name="Moneda 20 2 5 3" xfId="4276" xr:uid="{862F6A88-3DE8-4328-8D72-5B4CEE29023E}"/>
    <cellStyle name="Moneda 20 2 6" xfId="1400" xr:uid="{00000000-0005-0000-0000-000077050000}"/>
    <cellStyle name="Moneda 20 2 6 2" xfId="4278" xr:uid="{7FA29FC1-C927-4556-9C2A-BF081CBD67D3}"/>
    <cellStyle name="Moneda 20 2 7" xfId="1401" xr:uid="{00000000-0005-0000-0000-000078050000}"/>
    <cellStyle name="Moneda 20 2 7 2" xfId="4279" xr:uid="{2DBB7D57-031C-4FA6-92E4-25EF866292A5}"/>
    <cellStyle name="Moneda 20 2 8" xfId="4263" xr:uid="{F23B0280-0540-4AFB-94BC-7B6975D80B40}"/>
    <cellStyle name="Moneda 20 2 9" xfId="6977" xr:uid="{492DEB22-FDCA-43DD-AEAC-26E15045067A}"/>
    <cellStyle name="Moneda 20 3" xfId="1402" xr:uid="{00000000-0005-0000-0000-000079050000}"/>
    <cellStyle name="Moneda 20 3 2" xfId="1403" xr:uid="{00000000-0005-0000-0000-00007A050000}"/>
    <cellStyle name="Moneda 20 3 2 2" xfId="1404" xr:uid="{00000000-0005-0000-0000-00007B050000}"/>
    <cellStyle name="Moneda 20 3 2 2 2" xfId="4282" xr:uid="{483DB393-25B7-441A-AAE8-7A2EF246975C}"/>
    <cellStyle name="Moneda 20 3 2 3" xfId="4281" xr:uid="{EFEA2533-3B56-46D6-96F4-B93920036E12}"/>
    <cellStyle name="Moneda 20 3 3" xfId="1405" xr:uid="{00000000-0005-0000-0000-00007C050000}"/>
    <cellStyle name="Moneda 20 3 3 2" xfId="1406" xr:uid="{00000000-0005-0000-0000-00007D050000}"/>
    <cellStyle name="Moneda 20 3 3 2 2" xfId="4284" xr:uid="{41C6E5F5-9718-4C17-BFDA-F5F3DB63A923}"/>
    <cellStyle name="Moneda 20 3 3 3" xfId="4283" xr:uid="{10481520-B608-4745-AC06-F6AB748C358A}"/>
    <cellStyle name="Moneda 20 3 4" xfId="1407" xr:uid="{00000000-0005-0000-0000-00007E050000}"/>
    <cellStyle name="Moneda 20 3 4 2" xfId="1408" xr:uid="{00000000-0005-0000-0000-00007F050000}"/>
    <cellStyle name="Moneda 20 3 4 2 2" xfId="4286" xr:uid="{13FB1736-A0D4-4309-A08D-BF3F28F6E247}"/>
    <cellStyle name="Moneda 20 3 4 3" xfId="4285" xr:uid="{7C3669A2-45CC-46F3-9FE0-918ACBF331EB}"/>
    <cellStyle name="Moneda 20 3 5" xfId="1409" xr:uid="{00000000-0005-0000-0000-000080050000}"/>
    <cellStyle name="Moneda 20 3 5 2" xfId="4287" xr:uid="{455DBC3F-64F9-4F12-833E-94F50DEBAFBE}"/>
    <cellStyle name="Moneda 20 3 6" xfId="4280" xr:uid="{00F8BD8E-DE52-46BD-8380-CEAF9245409E}"/>
    <cellStyle name="Moneda 20 4" xfId="1410" xr:uid="{00000000-0005-0000-0000-000081050000}"/>
    <cellStyle name="Moneda 20 4 2" xfId="1411" xr:uid="{00000000-0005-0000-0000-000082050000}"/>
    <cellStyle name="Moneda 20 4 2 2" xfId="4289" xr:uid="{1513670C-B17E-433D-AAFB-FCCB47257E46}"/>
    <cellStyle name="Moneda 20 4 3" xfId="4288" xr:uid="{414246FD-5AE5-42DD-B30B-3FDB90347685}"/>
    <cellStyle name="Moneda 20 5" xfId="1412" xr:uid="{00000000-0005-0000-0000-000083050000}"/>
    <cellStyle name="Moneda 20 5 2" xfId="1413" xr:uid="{00000000-0005-0000-0000-000084050000}"/>
    <cellStyle name="Moneda 20 5 2 2" xfId="4291" xr:uid="{E366388D-AACB-4AEC-8F3D-990CF8F8F118}"/>
    <cellStyle name="Moneda 20 5 3" xfId="4290" xr:uid="{E95780E5-B562-45AB-8829-1D414DC3FC07}"/>
    <cellStyle name="Moneda 20 6" xfId="1414" xr:uid="{00000000-0005-0000-0000-000085050000}"/>
    <cellStyle name="Moneda 20 6 2" xfId="1415" xr:uid="{00000000-0005-0000-0000-000086050000}"/>
    <cellStyle name="Moneda 20 6 2 2" xfId="4293" xr:uid="{2B739013-3DCF-4A0D-BE61-3C014ACD2069}"/>
    <cellStyle name="Moneda 20 6 3" xfId="4292" xr:uid="{F8D2F730-ECEE-4DB5-84DC-06134F959D4F}"/>
    <cellStyle name="Moneda 20 7" xfId="1416" xr:uid="{00000000-0005-0000-0000-000087050000}"/>
    <cellStyle name="Moneda 20 7 2" xfId="4294" xr:uid="{274C4688-5F56-4128-AE05-88F42875DFBC}"/>
    <cellStyle name="Moneda 20 8" xfId="1417" xr:uid="{00000000-0005-0000-0000-000088050000}"/>
    <cellStyle name="Moneda 20 8 2" xfId="4295" xr:uid="{E4928EB0-25EC-4AB1-9C33-56EBE5E5F802}"/>
    <cellStyle name="Moneda 20 9" xfId="4262" xr:uid="{88979A51-D88A-45D0-AFEB-4489A4FFA0FF}"/>
    <cellStyle name="Moneda 21" xfId="1418" xr:uid="{00000000-0005-0000-0000-000089050000}"/>
    <cellStyle name="Moneda 21 10" xfId="6978" xr:uid="{2B13E35B-378F-48A7-8DEF-60ECD19A8265}"/>
    <cellStyle name="Moneda 21 2" xfId="1419" xr:uid="{00000000-0005-0000-0000-00008A050000}"/>
    <cellStyle name="Moneda 21 2 2" xfId="1420" xr:uid="{00000000-0005-0000-0000-00008B050000}"/>
    <cellStyle name="Moneda 21 2 2 2" xfId="1421" xr:uid="{00000000-0005-0000-0000-00008C050000}"/>
    <cellStyle name="Moneda 21 2 2 2 2" xfId="1422" xr:uid="{00000000-0005-0000-0000-00008D050000}"/>
    <cellStyle name="Moneda 21 2 2 2 2 2" xfId="4300" xr:uid="{310C98A7-3343-4606-A8FE-AC123694F361}"/>
    <cellStyle name="Moneda 21 2 2 2 3" xfId="4299" xr:uid="{D40088D3-3A35-4836-BB20-57705D24DD6C}"/>
    <cellStyle name="Moneda 21 2 2 3" xfId="1423" xr:uid="{00000000-0005-0000-0000-00008E050000}"/>
    <cellStyle name="Moneda 21 2 2 3 2" xfId="1424" xr:uid="{00000000-0005-0000-0000-00008F050000}"/>
    <cellStyle name="Moneda 21 2 2 3 2 2" xfId="4302" xr:uid="{1A600286-5997-4C6A-A229-68AE96436BAB}"/>
    <cellStyle name="Moneda 21 2 2 3 3" xfId="4301" xr:uid="{6D8D4DEF-9054-49F6-8E26-65C61FE22F61}"/>
    <cellStyle name="Moneda 21 2 2 4" xfId="1425" xr:uid="{00000000-0005-0000-0000-000090050000}"/>
    <cellStyle name="Moneda 21 2 2 4 2" xfId="1426" xr:uid="{00000000-0005-0000-0000-000091050000}"/>
    <cellStyle name="Moneda 21 2 2 4 2 2" xfId="4304" xr:uid="{F2E3EDA0-2B7F-4D27-92FE-762D81ED58F3}"/>
    <cellStyle name="Moneda 21 2 2 4 3" xfId="4303" xr:uid="{8416DB91-3D14-4B1C-8C02-0EF3147E5EF9}"/>
    <cellStyle name="Moneda 21 2 2 5" xfId="1427" xr:uid="{00000000-0005-0000-0000-000092050000}"/>
    <cellStyle name="Moneda 21 2 2 5 2" xfId="4305" xr:uid="{7288E669-82FD-4E59-89A4-7EACA2E23FB3}"/>
    <cellStyle name="Moneda 21 2 2 6" xfId="4298" xr:uid="{D4BA3E8A-1C72-4E38-B507-B5ED5B53DD8C}"/>
    <cellStyle name="Moneda 21 2 3" xfId="1428" xr:uid="{00000000-0005-0000-0000-000093050000}"/>
    <cellStyle name="Moneda 21 2 3 2" xfId="1429" xr:uid="{00000000-0005-0000-0000-000094050000}"/>
    <cellStyle name="Moneda 21 2 3 2 2" xfId="4307" xr:uid="{E2C0B3BC-B3FB-465B-99F6-2AD68668C94E}"/>
    <cellStyle name="Moneda 21 2 3 3" xfId="4306" xr:uid="{17DBA684-5BF9-4C0D-B080-E3E32943DF38}"/>
    <cellStyle name="Moneda 21 2 4" xfId="1430" xr:uid="{00000000-0005-0000-0000-000095050000}"/>
    <cellStyle name="Moneda 21 2 4 2" xfId="1431" xr:uid="{00000000-0005-0000-0000-000096050000}"/>
    <cellStyle name="Moneda 21 2 4 2 2" xfId="4309" xr:uid="{24C1EBD6-1171-4EE5-AD49-311C1797841C}"/>
    <cellStyle name="Moneda 21 2 4 3" xfId="4308" xr:uid="{72678BBB-5F93-4E4A-89BA-EB9E70055A73}"/>
    <cellStyle name="Moneda 21 2 5" xfId="1432" xr:uid="{00000000-0005-0000-0000-000097050000}"/>
    <cellStyle name="Moneda 21 2 5 2" xfId="1433" xr:uid="{00000000-0005-0000-0000-000098050000}"/>
    <cellStyle name="Moneda 21 2 5 2 2" xfId="4311" xr:uid="{912465B2-530E-4128-9897-C9B53EAF78CD}"/>
    <cellStyle name="Moneda 21 2 5 3" xfId="4310" xr:uid="{E22C6BDF-03FB-4314-850D-EEEBE10C4745}"/>
    <cellStyle name="Moneda 21 2 6" xfId="1434" xr:uid="{00000000-0005-0000-0000-000099050000}"/>
    <cellStyle name="Moneda 21 2 6 2" xfId="4312" xr:uid="{FA070358-847D-4062-887F-57C70329FB8F}"/>
    <cellStyle name="Moneda 21 2 7" xfId="1435" xr:uid="{00000000-0005-0000-0000-00009A050000}"/>
    <cellStyle name="Moneda 21 2 7 2" xfId="4313" xr:uid="{6254D4B0-F6F2-411A-AEC1-DE77BB721657}"/>
    <cellStyle name="Moneda 21 2 8" xfId="4297" xr:uid="{0BDB3483-806E-4BDD-AAEB-BCED5BF6CDD8}"/>
    <cellStyle name="Moneda 21 2 9" xfId="6979" xr:uid="{EEAC2007-5A86-4A8E-A1C2-011522889672}"/>
    <cellStyle name="Moneda 21 3" xfId="1436" xr:uid="{00000000-0005-0000-0000-00009B050000}"/>
    <cellStyle name="Moneda 21 3 2" xfId="1437" xr:uid="{00000000-0005-0000-0000-00009C050000}"/>
    <cellStyle name="Moneda 21 3 2 2" xfId="1438" xr:uid="{00000000-0005-0000-0000-00009D050000}"/>
    <cellStyle name="Moneda 21 3 2 2 2" xfId="4316" xr:uid="{0570762A-32FA-4C4A-A7A0-B90816392265}"/>
    <cellStyle name="Moneda 21 3 2 3" xfId="4315" xr:uid="{E4F2BA61-F07C-44AD-8D82-C057DDF6BA2F}"/>
    <cellStyle name="Moneda 21 3 3" xfId="1439" xr:uid="{00000000-0005-0000-0000-00009E050000}"/>
    <cellStyle name="Moneda 21 3 3 2" xfId="1440" xr:uid="{00000000-0005-0000-0000-00009F050000}"/>
    <cellStyle name="Moneda 21 3 3 2 2" xfId="4318" xr:uid="{192CBD26-2DAF-46B9-AFCF-C4C66B11E828}"/>
    <cellStyle name="Moneda 21 3 3 3" xfId="4317" xr:uid="{F207150A-216D-4A6B-9205-E22BBEFC7B67}"/>
    <cellStyle name="Moneda 21 3 4" xfId="1441" xr:uid="{00000000-0005-0000-0000-0000A0050000}"/>
    <cellStyle name="Moneda 21 3 4 2" xfId="1442" xr:uid="{00000000-0005-0000-0000-0000A1050000}"/>
    <cellStyle name="Moneda 21 3 4 2 2" xfId="4320" xr:uid="{8D6E8B85-CF27-42FB-91DA-D8B3C3EE2A87}"/>
    <cellStyle name="Moneda 21 3 4 3" xfId="4319" xr:uid="{8630E96B-97F9-4993-AB3B-D0D94FDF1F46}"/>
    <cellStyle name="Moneda 21 3 5" xfId="1443" xr:uid="{00000000-0005-0000-0000-0000A2050000}"/>
    <cellStyle name="Moneda 21 3 5 2" xfId="4321" xr:uid="{FF3A272E-0BC4-4333-A9D9-AE9697A070F1}"/>
    <cellStyle name="Moneda 21 3 6" xfId="4314" xr:uid="{4D626417-5978-4ECA-82EE-51A8D076EB44}"/>
    <cellStyle name="Moneda 21 4" xfId="1444" xr:uid="{00000000-0005-0000-0000-0000A3050000}"/>
    <cellStyle name="Moneda 21 4 2" xfId="1445" xr:uid="{00000000-0005-0000-0000-0000A4050000}"/>
    <cellStyle name="Moneda 21 4 2 2" xfId="4323" xr:uid="{D9AD062A-864C-4512-9027-6B05FE2C87BA}"/>
    <cellStyle name="Moneda 21 4 3" xfId="4322" xr:uid="{BAD4AE48-0D86-454C-B3B9-203C14BE65A4}"/>
    <cellStyle name="Moneda 21 5" xfId="1446" xr:uid="{00000000-0005-0000-0000-0000A5050000}"/>
    <cellStyle name="Moneda 21 5 2" xfId="1447" xr:uid="{00000000-0005-0000-0000-0000A6050000}"/>
    <cellStyle name="Moneda 21 5 2 2" xfId="4325" xr:uid="{7A558013-5E17-4F6E-A9CE-4E4BBB420974}"/>
    <cellStyle name="Moneda 21 5 3" xfId="4324" xr:uid="{C1A7DB47-8F43-48FA-8D5C-59D1089FBA95}"/>
    <cellStyle name="Moneda 21 6" xfId="1448" xr:uid="{00000000-0005-0000-0000-0000A7050000}"/>
    <cellStyle name="Moneda 21 6 2" xfId="1449" xr:uid="{00000000-0005-0000-0000-0000A8050000}"/>
    <cellStyle name="Moneda 21 6 2 2" xfId="4327" xr:uid="{73F76554-3930-45F9-9603-84D47F398D91}"/>
    <cellStyle name="Moneda 21 6 3" xfId="4326" xr:uid="{3B3D62AF-C495-4618-9487-C3718784BD1A}"/>
    <cellStyle name="Moneda 21 7" xfId="1450" xr:uid="{00000000-0005-0000-0000-0000A9050000}"/>
    <cellStyle name="Moneda 21 7 2" xfId="4328" xr:uid="{092080C7-1A76-4D22-A5F0-1A1D497251B5}"/>
    <cellStyle name="Moneda 21 8" xfId="1451" xr:uid="{00000000-0005-0000-0000-0000AA050000}"/>
    <cellStyle name="Moneda 21 8 2" xfId="4329" xr:uid="{6B117525-8FB2-485D-871F-6E076FC5B8DD}"/>
    <cellStyle name="Moneda 21 9" xfId="4296" xr:uid="{718294E7-3740-4FD8-86EA-6224695E3B2A}"/>
    <cellStyle name="Moneda 22" xfId="1452" xr:uid="{00000000-0005-0000-0000-0000AB050000}"/>
    <cellStyle name="Moneda 22 2" xfId="1453" xr:uid="{00000000-0005-0000-0000-0000AC050000}"/>
    <cellStyle name="Moneda 22 2 2" xfId="1454" xr:uid="{00000000-0005-0000-0000-0000AD050000}"/>
    <cellStyle name="Moneda 22 2 2 2" xfId="1455" xr:uid="{00000000-0005-0000-0000-0000AE050000}"/>
    <cellStyle name="Moneda 22 2 2 2 2" xfId="1456" xr:uid="{00000000-0005-0000-0000-0000AF050000}"/>
    <cellStyle name="Moneda 22 2 2 2 2 2" xfId="4334" xr:uid="{95C50950-4E72-4E1B-A312-1242EF23F8AB}"/>
    <cellStyle name="Moneda 22 2 2 2 3" xfId="4333" xr:uid="{26D83E7D-EC8B-436C-8979-7CB296F6CC53}"/>
    <cellStyle name="Moneda 22 2 2 3" xfId="1457" xr:uid="{00000000-0005-0000-0000-0000B0050000}"/>
    <cellStyle name="Moneda 22 2 2 3 2" xfId="1458" xr:uid="{00000000-0005-0000-0000-0000B1050000}"/>
    <cellStyle name="Moneda 22 2 2 3 2 2" xfId="4336" xr:uid="{B34A901E-53C5-4A1A-B864-5D7A10077A02}"/>
    <cellStyle name="Moneda 22 2 2 3 3" xfId="4335" xr:uid="{8701C04C-BABF-474B-A9BF-90C4FBA280F8}"/>
    <cellStyle name="Moneda 22 2 2 4" xfId="1459" xr:uid="{00000000-0005-0000-0000-0000B2050000}"/>
    <cellStyle name="Moneda 22 2 2 4 2" xfId="1460" xr:uid="{00000000-0005-0000-0000-0000B3050000}"/>
    <cellStyle name="Moneda 22 2 2 4 2 2" xfId="4338" xr:uid="{2DEFA98E-7139-4D91-BCC8-FFC54B86B1A6}"/>
    <cellStyle name="Moneda 22 2 2 4 3" xfId="4337" xr:uid="{37AC9BBC-5044-48D6-87DF-2B7DC5CB36E0}"/>
    <cellStyle name="Moneda 22 2 2 5" xfId="1461" xr:uid="{00000000-0005-0000-0000-0000B4050000}"/>
    <cellStyle name="Moneda 22 2 2 5 2" xfId="4339" xr:uid="{3F973810-73FE-43D6-BCAF-74B87BB1D37F}"/>
    <cellStyle name="Moneda 22 2 2 6" xfId="4332" xr:uid="{47F30AA9-37CC-4300-8B3F-E493BEE3C313}"/>
    <cellStyle name="Moneda 22 2 3" xfId="1462" xr:uid="{00000000-0005-0000-0000-0000B5050000}"/>
    <cellStyle name="Moneda 22 2 3 2" xfId="1463" xr:uid="{00000000-0005-0000-0000-0000B6050000}"/>
    <cellStyle name="Moneda 22 2 3 2 2" xfId="4341" xr:uid="{54313EC1-CB27-4CBC-8E0A-45BF3A5F58AF}"/>
    <cellStyle name="Moneda 22 2 3 3" xfId="4340" xr:uid="{28850C45-522C-4813-ABC1-9F1CF9B109B8}"/>
    <cellStyle name="Moneda 22 2 4" xfId="1464" xr:uid="{00000000-0005-0000-0000-0000B7050000}"/>
    <cellStyle name="Moneda 22 2 4 2" xfId="1465" xr:uid="{00000000-0005-0000-0000-0000B8050000}"/>
    <cellStyle name="Moneda 22 2 4 2 2" xfId="4343" xr:uid="{3BEE042D-E5D8-45EA-B64E-15F630B933B0}"/>
    <cellStyle name="Moneda 22 2 4 3" xfId="4342" xr:uid="{A9BCB1A5-90D4-48AD-933E-45473EC4E3B1}"/>
    <cellStyle name="Moneda 22 2 5" xfId="1466" xr:uid="{00000000-0005-0000-0000-0000B9050000}"/>
    <cellStyle name="Moneda 22 2 5 2" xfId="1467" xr:uid="{00000000-0005-0000-0000-0000BA050000}"/>
    <cellStyle name="Moneda 22 2 5 2 2" xfId="4345" xr:uid="{F0B475A3-8BB1-4FF4-BAF2-28A0DBC088F6}"/>
    <cellStyle name="Moneda 22 2 5 3" xfId="4344" xr:uid="{97D1A88A-4504-43C4-B12D-CE606690307A}"/>
    <cellStyle name="Moneda 22 2 6" xfId="1468" xr:uid="{00000000-0005-0000-0000-0000BB050000}"/>
    <cellStyle name="Moneda 22 2 6 2" xfId="4346" xr:uid="{886B8C70-4C7B-4130-AEE8-FE8D9DE1E944}"/>
    <cellStyle name="Moneda 22 2 7" xfId="4331" xr:uid="{540C3D3F-A70A-4403-AD59-384A0E25ECF6}"/>
    <cellStyle name="Moneda 22 3" xfId="1469" xr:uid="{00000000-0005-0000-0000-0000BC050000}"/>
    <cellStyle name="Moneda 22 3 2" xfId="1470" xr:uid="{00000000-0005-0000-0000-0000BD050000}"/>
    <cellStyle name="Moneda 22 3 2 2" xfId="1471" xr:uid="{00000000-0005-0000-0000-0000BE050000}"/>
    <cellStyle name="Moneda 22 3 2 2 2" xfId="4349" xr:uid="{6545B477-8796-460A-ABF3-3812BDD763F2}"/>
    <cellStyle name="Moneda 22 3 2 3" xfId="4348" xr:uid="{D2CB74F6-D4DD-4003-99B8-EB03AB8A72DF}"/>
    <cellStyle name="Moneda 22 3 3" xfId="1472" xr:uid="{00000000-0005-0000-0000-0000BF050000}"/>
    <cellStyle name="Moneda 22 3 3 2" xfId="1473" xr:uid="{00000000-0005-0000-0000-0000C0050000}"/>
    <cellStyle name="Moneda 22 3 3 2 2" xfId="4351" xr:uid="{E259F14E-6863-4C0B-803B-E9EB2C9DAF79}"/>
    <cellStyle name="Moneda 22 3 3 3" xfId="4350" xr:uid="{ABC6201F-6267-4ACB-96D0-F86BD8A24BD6}"/>
    <cellStyle name="Moneda 22 3 4" xfId="1474" xr:uid="{00000000-0005-0000-0000-0000C1050000}"/>
    <cellStyle name="Moneda 22 3 4 2" xfId="1475" xr:uid="{00000000-0005-0000-0000-0000C2050000}"/>
    <cellStyle name="Moneda 22 3 4 2 2" xfId="4353" xr:uid="{E70590E3-64A1-44B0-A5E6-60B960F5A64B}"/>
    <cellStyle name="Moneda 22 3 4 3" xfId="4352" xr:uid="{50CBDFE1-4E36-484D-9A6F-D4FB3CC6FCC8}"/>
    <cellStyle name="Moneda 22 3 5" xfId="1476" xr:uid="{00000000-0005-0000-0000-0000C3050000}"/>
    <cellStyle name="Moneda 22 3 5 2" xfId="4354" xr:uid="{353041CD-88FD-4912-856C-63E5352E0F81}"/>
    <cellStyle name="Moneda 22 3 6" xfId="4347" xr:uid="{30F92403-A36D-4DA3-BA0A-2817F36E010F}"/>
    <cellStyle name="Moneda 22 4" xfId="1477" xr:uid="{00000000-0005-0000-0000-0000C4050000}"/>
    <cellStyle name="Moneda 22 4 2" xfId="1478" xr:uid="{00000000-0005-0000-0000-0000C5050000}"/>
    <cellStyle name="Moneda 22 4 2 2" xfId="4356" xr:uid="{28EAF4E4-6404-48BD-90DD-558E87BC922F}"/>
    <cellStyle name="Moneda 22 4 3" xfId="4355" xr:uid="{FF6D39D8-1493-44A2-B229-971AE5B18C28}"/>
    <cellStyle name="Moneda 22 5" xfId="1479" xr:uid="{00000000-0005-0000-0000-0000C6050000}"/>
    <cellStyle name="Moneda 22 5 2" xfId="1480" xr:uid="{00000000-0005-0000-0000-0000C7050000}"/>
    <cellStyle name="Moneda 22 5 2 2" xfId="4358" xr:uid="{F929E501-10D0-4FB2-829F-CEAC85BC8D54}"/>
    <cellStyle name="Moneda 22 5 3" xfId="4357" xr:uid="{90DFF444-B550-4FE2-B059-12F31AE71102}"/>
    <cellStyle name="Moneda 22 6" xfId="1481" xr:uid="{00000000-0005-0000-0000-0000C8050000}"/>
    <cellStyle name="Moneda 22 6 2" xfId="1482" xr:uid="{00000000-0005-0000-0000-0000C9050000}"/>
    <cellStyle name="Moneda 22 6 2 2" xfId="4360" xr:uid="{D992F284-A2C5-49FE-B74A-F1FD10CDE246}"/>
    <cellStyle name="Moneda 22 6 3" xfId="4359" xr:uid="{A8342FC7-6B26-4C55-95CA-5FB075A645EB}"/>
    <cellStyle name="Moneda 22 7" xfId="1483" xr:uid="{00000000-0005-0000-0000-0000CA050000}"/>
    <cellStyle name="Moneda 22 7 2" xfId="4361" xr:uid="{EB6FC6F8-2F61-47EB-8B2F-982F2DB08D35}"/>
    <cellStyle name="Moneda 22 8" xfId="1484" xr:uid="{00000000-0005-0000-0000-0000CB050000}"/>
    <cellStyle name="Moneda 22 8 2" xfId="4362" xr:uid="{1C5314A5-036D-4598-8BC5-92684C60C606}"/>
    <cellStyle name="Moneda 22 9" xfId="4330" xr:uid="{88D2B544-61C5-480F-AACF-408B941E1FE6}"/>
    <cellStyle name="Moneda 23" xfId="1485" xr:uid="{00000000-0005-0000-0000-0000CC050000}"/>
    <cellStyle name="Moneda 23 2" xfId="1486" xr:uid="{00000000-0005-0000-0000-0000CD050000}"/>
    <cellStyle name="Moneda 23 2 2" xfId="1487" xr:uid="{00000000-0005-0000-0000-0000CE050000}"/>
    <cellStyle name="Moneda 23 2 2 2" xfId="1488" xr:uid="{00000000-0005-0000-0000-0000CF050000}"/>
    <cellStyle name="Moneda 23 2 2 2 2" xfId="4366" xr:uid="{AD84725A-F2AD-4674-94FA-A64FDF188B12}"/>
    <cellStyle name="Moneda 23 2 2 3" xfId="4365" xr:uid="{A36FA825-7EE2-42B6-BE73-DCAFE0A327E4}"/>
    <cellStyle name="Moneda 23 2 3" xfId="1489" xr:uid="{00000000-0005-0000-0000-0000D0050000}"/>
    <cellStyle name="Moneda 23 2 3 2" xfId="1490" xr:uid="{00000000-0005-0000-0000-0000D1050000}"/>
    <cellStyle name="Moneda 23 2 3 2 2" xfId="4368" xr:uid="{2C3CEDB8-A9FB-4C07-8F34-67938905DE66}"/>
    <cellStyle name="Moneda 23 2 3 3" xfId="4367" xr:uid="{4A2EA8E5-F813-4965-9C64-4E1E08AAD728}"/>
    <cellStyle name="Moneda 23 2 4" xfId="1491" xr:uid="{00000000-0005-0000-0000-0000D2050000}"/>
    <cellStyle name="Moneda 23 2 4 2" xfId="1492" xr:uid="{00000000-0005-0000-0000-0000D3050000}"/>
    <cellStyle name="Moneda 23 2 4 2 2" xfId="4370" xr:uid="{C39244AB-A0CA-4BC8-98FB-708C45B0C8CD}"/>
    <cellStyle name="Moneda 23 2 4 3" xfId="4369" xr:uid="{F428915B-CB33-46F1-B55D-EB8CA6B7631D}"/>
    <cellStyle name="Moneda 23 2 5" xfId="1493" xr:uid="{00000000-0005-0000-0000-0000D4050000}"/>
    <cellStyle name="Moneda 23 2 5 2" xfId="4371" xr:uid="{F7EA887E-7069-4370-8288-264CCEE9A058}"/>
    <cellStyle name="Moneda 23 2 6" xfId="4364" xr:uid="{9C3AF071-722D-4686-B4DB-0D78E5853FD8}"/>
    <cellStyle name="Moneda 23 3" xfId="1494" xr:uid="{00000000-0005-0000-0000-0000D5050000}"/>
    <cellStyle name="Moneda 23 3 2" xfId="1495" xr:uid="{00000000-0005-0000-0000-0000D6050000}"/>
    <cellStyle name="Moneda 23 3 2 2" xfId="4373" xr:uid="{B9DAC8CC-78D9-413F-8AFC-D3E83C003CD6}"/>
    <cellStyle name="Moneda 23 3 3" xfId="4372" xr:uid="{8920B2B6-B4BE-4280-B473-546432987165}"/>
    <cellStyle name="Moneda 23 4" xfId="1496" xr:uid="{00000000-0005-0000-0000-0000D7050000}"/>
    <cellStyle name="Moneda 23 4 2" xfId="1497" xr:uid="{00000000-0005-0000-0000-0000D8050000}"/>
    <cellStyle name="Moneda 23 4 2 2" xfId="4375" xr:uid="{CC29853E-3D06-4377-85A0-D205750367B3}"/>
    <cellStyle name="Moneda 23 4 3" xfId="4374" xr:uid="{A5673022-F4C0-45CE-9B06-6E1DA086F511}"/>
    <cellStyle name="Moneda 23 5" xfId="1498" xr:uid="{00000000-0005-0000-0000-0000D9050000}"/>
    <cellStyle name="Moneda 23 5 2" xfId="1499" xr:uid="{00000000-0005-0000-0000-0000DA050000}"/>
    <cellStyle name="Moneda 23 5 2 2" xfId="4377" xr:uid="{7BD58EAD-F18C-498E-80AB-91876ACBECE2}"/>
    <cellStyle name="Moneda 23 5 3" xfId="4376" xr:uid="{A70106AF-741E-480E-BB6D-88681E8A3BE1}"/>
    <cellStyle name="Moneda 23 6" xfId="1500" xr:uid="{00000000-0005-0000-0000-0000DB050000}"/>
    <cellStyle name="Moneda 23 6 2" xfId="4378" xr:uid="{954E75B4-6A83-45DA-87F3-F407C4994A56}"/>
    <cellStyle name="Moneda 23 7" xfId="1501" xr:uid="{00000000-0005-0000-0000-0000DC050000}"/>
    <cellStyle name="Moneda 23 7 2" xfId="4379" xr:uid="{DD2E2D31-038B-415F-986A-A89AB94B86E3}"/>
    <cellStyle name="Moneda 23 8" xfId="4363" xr:uid="{5F1744FF-FFC6-40B6-A6ED-94B8036B1227}"/>
    <cellStyle name="Moneda 24" xfId="1502" xr:uid="{00000000-0005-0000-0000-0000DD050000}"/>
    <cellStyle name="Moneda 24 2" xfId="1503" xr:uid="{00000000-0005-0000-0000-0000DE050000}"/>
    <cellStyle name="Moneda 24 2 2" xfId="1504" xr:uid="{00000000-0005-0000-0000-0000DF050000}"/>
    <cellStyle name="Moneda 24 2 2 2" xfId="1505" xr:uid="{00000000-0005-0000-0000-0000E0050000}"/>
    <cellStyle name="Moneda 24 2 2 2 2" xfId="4383" xr:uid="{34FC4EA6-5E63-48B9-9F35-838D475AC20A}"/>
    <cellStyle name="Moneda 24 2 2 3" xfId="4382" xr:uid="{9B6B94EC-2BC7-4A19-99AE-B4F48A950E9E}"/>
    <cellStyle name="Moneda 24 2 3" xfId="1506" xr:uid="{00000000-0005-0000-0000-0000E1050000}"/>
    <cellStyle name="Moneda 24 2 3 2" xfId="1507" xr:uid="{00000000-0005-0000-0000-0000E2050000}"/>
    <cellStyle name="Moneda 24 2 3 2 2" xfId="4385" xr:uid="{0D9896EE-93CA-4526-B5A0-57E0872E269E}"/>
    <cellStyle name="Moneda 24 2 3 3" xfId="4384" xr:uid="{7D594714-5985-413F-9570-E2DFE1C2DD19}"/>
    <cellStyle name="Moneda 24 2 4" xfId="1508" xr:uid="{00000000-0005-0000-0000-0000E3050000}"/>
    <cellStyle name="Moneda 24 2 4 2" xfId="1509" xr:uid="{00000000-0005-0000-0000-0000E4050000}"/>
    <cellStyle name="Moneda 24 2 4 2 2" xfId="4387" xr:uid="{BD3690F2-916D-4A6F-978E-1CD8D80A9938}"/>
    <cellStyle name="Moneda 24 2 4 3" xfId="4386" xr:uid="{6F08B28B-1261-45BB-A62F-D6818F6FA643}"/>
    <cellStyle name="Moneda 24 2 5" xfId="1510" xr:uid="{00000000-0005-0000-0000-0000E5050000}"/>
    <cellStyle name="Moneda 24 2 5 2" xfId="4388" xr:uid="{4CBD5860-50EB-47E3-9601-48C9616391B4}"/>
    <cellStyle name="Moneda 24 2 6" xfId="4381" xr:uid="{DBBB5B95-DBEB-415A-86AF-BD40A68C0E3C}"/>
    <cellStyle name="Moneda 24 3" xfId="1511" xr:uid="{00000000-0005-0000-0000-0000E6050000}"/>
    <cellStyle name="Moneda 24 3 2" xfId="1512" xr:uid="{00000000-0005-0000-0000-0000E7050000}"/>
    <cellStyle name="Moneda 24 3 2 2" xfId="4390" xr:uid="{32B450DD-523F-4886-B5F2-58857D292B4A}"/>
    <cellStyle name="Moneda 24 3 3" xfId="4389" xr:uid="{ECD5063E-726A-4FFF-96E1-8CAC0A7B8EBB}"/>
    <cellStyle name="Moneda 24 4" xfId="1513" xr:uid="{00000000-0005-0000-0000-0000E8050000}"/>
    <cellStyle name="Moneda 24 4 2" xfId="1514" xr:uid="{00000000-0005-0000-0000-0000E9050000}"/>
    <cellStyle name="Moneda 24 4 2 2" xfId="4392" xr:uid="{B5849766-7E2D-479E-8193-99B455B9E85B}"/>
    <cellStyle name="Moneda 24 4 3" xfId="4391" xr:uid="{6B197335-2CA0-43B3-8420-8A486F5EA205}"/>
    <cellStyle name="Moneda 24 5" xfId="1515" xr:uid="{00000000-0005-0000-0000-0000EA050000}"/>
    <cellStyle name="Moneda 24 5 2" xfId="1516" xr:uid="{00000000-0005-0000-0000-0000EB050000}"/>
    <cellStyle name="Moneda 24 5 2 2" xfId="4394" xr:uid="{D5F32B2B-A3ED-4C8C-9A8E-59EA499B0FD5}"/>
    <cellStyle name="Moneda 24 5 3" xfId="4393" xr:uid="{A9BAB1AA-EBBA-40DD-B478-8272494450D2}"/>
    <cellStyle name="Moneda 24 6" xfId="1517" xr:uid="{00000000-0005-0000-0000-0000EC050000}"/>
    <cellStyle name="Moneda 24 6 2" xfId="4395" xr:uid="{F3DEDC2E-4474-4DE7-A476-42F39B65433E}"/>
    <cellStyle name="Moneda 24 7" xfId="1518" xr:uid="{00000000-0005-0000-0000-0000ED050000}"/>
    <cellStyle name="Moneda 24 7 2" xfId="4396" xr:uid="{70B90F35-497C-4F30-8C42-63A45C2D14C6}"/>
    <cellStyle name="Moneda 24 8" xfId="4380" xr:uid="{5248527A-BE1C-4C81-A211-CFE738D7686F}"/>
    <cellStyle name="Moneda 25" xfId="1519" xr:uid="{00000000-0005-0000-0000-0000EE050000}"/>
    <cellStyle name="Moneda 25 2" xfId="1520" xr:uid="{00000000-0005-0000-0000-0000EF050000}"/>
    <cellStyle name="Moneda 25 2 2" xfId="1521" xr:uid="{00000000-0005-0000-0000-0000F0050000}"/>
    <cellStyle name="Moneda 25 2 2 2" xfId="6341" xr:uid="{8FEA7877-41CC-4725-BB18-323D2DF2DE20}"/>
    <cellStyle name="Moneda 25 2 2 3" xfId="4399" xr:uid="{127D95AC-4260-4C36-8BF2-5C940961AFD2}"/>
    <cellStyle name="Moneda 25 2 2 4" xfId="6982" xr:uid="{E4A927CC-91CC-41CD-B06E-B09E7E154B8B}"/>
    <cellStyle name="Moneda 25 2 3" xfId="6340" xr:uid="{8DEB7DC1-70D1-45D2-9729-4E1F35EF7023}"/>
    <cellStyle name="Moneda 25 2 4" xfId="4398" xr:uid="{00663287-9452-4E46-B6BE-C7732CBC3EE2}"/>
    <cellStyle name="Moneda 25 2 5" xfId="6981" xr:uid="{96F5C31B-F8BD-4062-A97C-DACB9F68A8AA}"/>
    <cellStyle name="Moneda 25 3" xfId="1522" xr:uid="{00000000-0005-0000-0000-0000F1050000}"/>
    <cellStyle name="Moneda 25 3 2" xfId="1523" xr:uid="{00000000-0005-0000-0000-0000F2050000}"/>
    <cellStyle name="Moneda 25 3 2 2" xfId="6343" xr:uid="{BE70F69F-DC15-411A-9A55-AE12155EE0D0}"/>
    <cellStyle name="Moneda 25 3 2 3" xfId="4401" xr:uid="{F0C66142-8406-41EE-A5F3-39F77DD1E759}"/>
    <cellStyle name="Moneda 25 3 2 4" xfId="6984" xr:uid="{61F5965A-8F6D-4756-9F7A-77A8835AB032}"/>
    <cellStyle name="Moneda 25 3 3" xfId="6342" xr:uid="{CAAFA39C-458C-4E91-847B-FD0C770A978C}"/>
    <cellStyle name="Moneda 25 3 4" xfId="4400" xr:uid="{21BBA0B8-8398-46F6-9501-FA1A85339E1D}"/>
    <cellStyle name="Moneda 25 3 5" xfId="6983" xr:uid="{C5F8AA63-E665-44F8-8B87-27BF003353EF}"/>
    <cellStyle name="Moneda 25 4" xfId="1524" xr:uid="{00000000-0005-0000-0000-0000F3050000}"/>
    <cellStyle name="Moneda 25 4 2" xfId="1525" xr:uid="{00000000-0005-0000-0000-0000F4050000}"/>
    <cellStyle name="Moneda 25 4 2 2" xfId="6345" xr:uid="{328E0653-F085-4B4C-B3AB-141DA9A91F1B}"/>
    <cellStyle name="Moneda 25 4 2 3" xfId="4403" xr:uid="{597FE987-892E-44E7-869A-8F63E17B485C}"/>
    <cellStyle name="Moneda 25 4 2 4" xfId="6986" xr:uid="{D128938B-DBA3-4B3A-A58B-186286D4E0E8}"/>
    <cellStyle name="Moneda 25 4 3" xfId="6344" xr:uid="{087546CB-3AF3-4336-BB6C-89E93F0597DD}"/>
    <cellStyle name="Moneda 25 4 4" xfId="4402" xr:uid="{73BBF467-9475-49D9-9814-66133FEA2B6B}"/>
    <cellStyle name="Moneda 25 4 5" xfId="6985" xr:uid="{667AE420-F516-45D4-BFAA-8BC72869CE24}"/>
    <cellStyle name="Moneda 25 5" xfId="1526" xr:uid="{00000000-0005-0000-0000-0000F5050000}"/>
    <cellStyle name="Moneda 25 5 2" xfId="6346" xr:uid="{124F11E2-3390-4520-A70D-30910F9A4982}"/>
    <cellStyle name="Moneda 25 5 3" xfId="4404" xr:uid="{FC70C4D9-F335-45A5-905B-0CAA43E7F05A}"/>
    <cellStyle name="Moneda 25 5 4" xfId="6987" xr:uid="{0873DCDB-E8A6-4421-B6CC-3758EF0AC6CD}"/>
    <cellStyle name="Moneda 25 6" xfId="6339" xr:uid="{F2607D87-D208-4C2C-A3AB-7EFD03FC3FCF}"/>
    <cellStyle name="Moneda 25 7" xfId="4397" xr:uid="{DBF6E1C2-AAEA-46BD-956C-8E8FDF820F06}"/>
    <cellStyle name="Moneda 25 8" xfId="6980" xr:uid="{01249E65-1209-4068-B81A-D154C90F6986}"/>
    <cellStyle name="Moneda 26" xfId="1527" xr:uid="{00000000-0005-0000-0000-0000F6050000}"/>
    <cellStyle name="Moneda 26 2" xfId="1528" xr:uid="{00000000-0005-0000-0000-0000F7050000}"/>
    <cellStyle name="Moneda 26 2 2" xfId="1529" xr:uid="{00000000-0005-0000-0000-0000F8050000}"/>
    <cellStyle name="Moneda 26 2 2 2" xfId="6349" xr:uid="{6E27C3DA-52D3-4B94-A160-A39148C8F238}"/>
    <cellStyle name="Moneda 26 2 2 3" xfId="4407" xr:uid="{75C01319-6570-4098-8E60-A48DDD0BAAE9}"/>
    <cellStyle name="Moneda 26 2 2 4" xfId="6990" xr:uid="{C2EF5D27-F1D1-4220-997C-52EACF710E4A}"/>
    <cellStyle name="Moneda 26 2 3" xfId="6348" xr:uid="{6AB97FF3-1654-4CEA-8FD3-30CA6F1BB36A}"/>
    <cellStyle name="Moneda 26 2 4" xfId="4406" xr:uid="{72867CE0-AE01-4017-9270-5E21DA4262E2}"/>
    <cellStyle name="Moneda 26 2 5" xfId="6989" xr:uid="{2BD0B8E5-3178-4338-BDB3-35B6AD44BC75}"/>
    <cellStyle name="Moneda 26 3" xfId="1530" xr:uid="{00000000-0005-0000-0000-0000F9050000}"/>
    <cellStyle name="Moneda 26 3 2" xfId="1531" xr:uid="{00000000-0005-0000-0000-0000FA050000}"/>
    <cellStyle name="Moneda 26 3 2 2" xfId="6351" xr:uid="{246A03F0-C35F-4EBA-9C4F-2D07274D9CF4}"/>
    <cellStyle name="Moneda 26 3 2 3" xfId="4409" xr:uid="{6EECEB79-B090-43A8-BBCF-069C1958A0DA}"/>
    <cellStyle name="Moneda 26 3 2 4" xfId="6992" xr:uid="{A6656405-BB2B-4191-816D-89DBB097A398}"/>
    <cellStyle name="Moneda 26 3 3" xfId="6350" xr:uid="{3434205D-DAAF-429E-B1CB-28580D95BF9B}"/>
    <cellStyle name="Moneda 26 3 4" xfId="4408" xr:uid="{9BF513B9-2686-47E6-80F3-5F787276318A}"/>
    <cellStyle name="Moneda 26 3 5" xfId="6991" xr:uid="{505225E9-B11F-46D6-857E-FE844531D010}"/>
    <cellStyle name="Moneda 26 4" xfId="1532" xr:uid="{00000000-0005-0000-0000-0000FB050000}"/>
    <cellStyle name="Moneda 26 4 2" xfId="1533" xr:uid="{00000000-0005-0000-0000-0000FC050000}"/>
    <cellStyle name="Moneda 26 4 2 2" xfId="6353" xr:uid="{15D99E75-6369-4E57-8EA2-AB3BDE152B8F}"/>
    <cellStyle name="Moneda 26 4 2 3" xfId="4411" xr:uid="{DA9D2AA0-04DA-417A-A305-F325D0538FEC}"/>
    <cellStyle name="Moneda 26 4 2 4" xfId="6994" xr:uid="{24188815-51B9-4D4A-8D79-4261D33DCD48}"/>
    <cellStyle name="Moneda 26 4 3" xfId="6352" xr:uid="{B60D91C7-4E28-4791-8B2C-C8A71062B720}"/>
    <cellStyle name="Moneda 26 4 4" xfId="4410" xr:uid="{4B40698D-AF8E-4579-9C81-66AA2FE653FF}"/>
    <cellStyle name="Moneda 26 4 5" xfId="6993" xr:uid="{A0B45CF1-B82F-4661-975D-737975545947}"/>
    <cellStyle name="Moneda 26 5" xfId="1534" xr:uid="{00000000-0005-0000-0000-0000FD050000}"/>
    <cellStyle name="Moneda 26 5 2" xfId="6354" xr:uid="{CC35B12B-37AB-4156-BD7D-5C1675772B37}"/>
    <cellStyle name="Moneda 26 5 3" xfId="4412" xr:uid="{D5671EF0-4B60-4216-B304-BD96F0338A1C}"/>
    <cellStyle name="Moneda 26 5 4" xfId="6995" xr:uid="{1E539667-E30F-449F-828D-21C69E049565}"/>
    <cellStyle name="Moneda 26 6" xfId="6347" xr:uid="{47CBB0AF-E36A-425B-A54B-C98ACBB4412D}"/>
    <cellStyle name="Moneda 26 7" xfId="4405" xr:uid="{B8BA6CC8-6108-4B1F-8238-4A923009B435}"/>
    <cellStyle name="Moneda 26 8" xfId="6988" xr:uid="{3024861D-0E4A-4D4F-AD97-79E9B94C685D}"/>
    <cellStyle name="Moneda 27" xfId="1535" xr:uid="{00000000-0005-0000-0000-0000FE050000}"/>
    <cellStyle name="Moneda 27 2" xfId="1536" xr:uid="{00000000-0005-0000-0000-0000FF050000}"/>
    <cellStyle name="Moneda 27 2 2" xfId="1537" xr:uid="{00000000-0005-0000-0000-000000060000}"/>
    <cellStyle name="Moneda 27 2 2 2" xfId="4415" xr:uid="{F188BC51-50DF-48F5-A197-DEAF9917A37F}"/>
    <cellStyle name="Moneda 27 2 3" xfId="4414" xr:uid="{06FD2FD2-4CF3-4F27-911F-701849789289}"/>
    <cellStyle name="Moneda 27 3" xfId="1538" xr:uid="{00000000-0005-0000-0000-000001060000}"/>
    <cellStyle name="Moneda 27 3 2" xfId="1539" xr:uid="{00000000-0005-0000-0000-000002060000}"/>
    <cellStyle name="Moneda 27 3 2 2" xfId="4417" xr:uid="{327A5BFC-C860-4260-8571-45D3C5496034}"/>
    <cellStyle name="Moneda 27 3 3" xfId="4416" xr:uid="{799706A5-62A3-4EA3-A855-359D56E7C8C1}"/>
    <cellStyle name="Moneda 27 4" xfId="1540" xr:uid="{00000000-0005-0000-0000-000003060000}"/>
    <cellStyle name="Moneda 27 4 2" xfId="1541" xr:uid="{00000000-0005-0000-0000-000004060000}"/>
    <cellStyle name="Moneda 27 4 2 2" xfId="4419" xr:uid="{67CC245E-7F8C-4EE3-A279-4CB5275F62B7}"/>
    <cellStyle name="Moneda 27 4 3" xfId="4418" xr:uid="{8C396805-2252-46E8-B191-11AAE5ECE375}"/>
    <cellStyle name="Moneda 27 5" xfId="1542" xr:uid="{00000000-0005-0000-0000-000005060000}"/>
    <cellStyle name="Moneda 27 5 2" xfId="4420" xr:uid="{1702EE40-A302-4BDB-94C5-2508858DE959}"/>
    <cellStyle name="Moneda 27 6" xfId="4413" xr:uid="{1C1DA7C6-9316-42C9-908B-CAECE289A34E}"/>
    <cellStyle name="Moneda 28" xfId="1543" xr:uid="{00000000-0005-0000-0000-000006060000}"/>
    <cellStyle name="Moneda 28 2" xfId="1544" xr:uid="{00000000-0005-0000-0000-000007060000}"/>
    <cellStyle name="Moneda 28 2 2" xfId="1545" xr:uid="{00000000-0005-0000-0000-000008060000}"/>
    <cellStyle name="Moneda 28 2 2 2" xfId="6357" xr:uid="{B1C24704-8104-4B58-B99D-D8353CD38183}"/>
    <cellStyle name="Moneda 28 2 2 3" xfId="4423" xr:uid="{DE44CF41-FB04-4FE7-8D9B-D69DBDF6AC5A}"/>
    <cellStyle name="Moneda 28 2 2 4" xfId="6998" xr:uid="{609A4552-BD87-4BE1-B11D-4683ED1FEEA0}"/>
    <cellStyle name="Moneda 28 2 3" xfId="6356" xr:uid="{FB1B8647-063A-4C0C-B15D-CCA3834E4D75}"/>
    <cellStyle name="Moneda 28 2 4" xfId="4422" xr:uid="{2AB5AAB0-7FC2-4E10-8DEE-1F74AEA83FF5}"/>
    <cellStyle name="Moneda 28 2 5" xfId="6997" xr:uid="{EFD5886F-AA14-4988-A60B-F91C971085AD}"/>
    <cellStyle name="Moneda 28 3" xfId="1546" xr:uid="{00000000-0005-0000-0000-000009060000}"/>
    <cellStyle name="Moneda 28 3 2" xfId="1547" xr:uid="{00000000-0005-0000-0000-00000A060000}"/>
    <cellStyle name="Moneda 28 3 2 2" xfId="6359" xr:uid="{55AA7A0F-B451-4BBF-B76E-DC71D6D12A7A}"/>
    <cellStyle name="Moneda 28 3 2 3" xfId="4425" xr:uid="{D6D75447-A5DF-44FF-AD20-CF67A678A913}"/>
    <cellStyle name="Moneda 28 3 2 4" xfId="7000" xr:uid="{B09458BB-7D28-466A-8D59-68A5BA9D3681}"/>
    <cellStyle name="Moneda 28 3 3" xfId="6358" xr:uid="{17548781-D4F7-42EB-B00F-55FB2E482158}"/>
    <cellStyle name="Moneda 28 3 4" xfId="4424" xr:uid="{FDE098A3-2F85-4776-A4E9-A0DB9F4AFBCB}"/>
    <cellStyle name="Moneda 28 3 5" xfId="6999" xr:uid="{8DA47050-3417-472F-AE3C-A090CF1A43AC}"/>
    <cellStyle name="Moneda 28 4" xfId="1548" xr:uid="{00000000-0005-0000-0000-00000B060000}"/>
    <cellStyle name="Moneda 28 4 2" xfId="1549" xr:uid="{00000000-0005-0000-0000-00000C060000}"/>
    <cellStyle name="Moneda 28 4 2 2" xfId="6361" xr:uid="{347F5D84-5444-4EBC-83B7-793E986EB2A4}"/>
    <cellStyle name="Moneda 28 4 2 3" xfId="4427" xr:uid="{10A52108-56E9-4CFC-8E40-AFE2B2F56ED6}"/>
    <cellStyle name="Moneda 28 4 2 4" xfId="7002" xr:uid="{176CB0D5-0990-400B-BC7D-6FECD6AB7C8E}"/>
    <cellStyle name="Moneda 28 4 3" xfId="6360" xr:uid="{80C9FCCC-EB0C-4E7C-A254-578FAEBBBB4C}"/>
    <cellStyle name="Moneda 28 4 4" xfId="4426" xr:uid="{E71C84BE-EB37-47BD-BAD5-BC3B1B32A4D7}"/>
    <cellStyle name="Moneda 28 4 5" xfId="7001" xr:uid="{B094661D-A2C9-4A4B-95C8-07625CE0E507}"/>
    <cellStyle name="Moneda 28 5" xfId="1550" xr:uid="{00000000-0005-0000-0000-00000D060000}"/>
    <cellStyle name="Moneda 28 5 2" xfId="6362" xr:uid="{BB210129-8945-4D25-BF2F-A93C87718604}"/>
    <cellStyle name="Moneda 28 5 3" xfId="4428" xr:uid="{5F63AE00-05E6-4663-9A3F-9CD0324C44CC}"/>
    <cellStyle name="Moneda 28 5 4" xfId="7003" xr:uid="{EE8D76E4-1D8D-49CA-B3ED-DD2575979D13}"/>
    <cellStyle name="Moneda 28 6" xfId="6355" xr:uid="{766E84CA-7085-4E06-995B-6AA8183600B9}"/>
    <cellStyle name="Moneda 28 7" xfId="4421" xr:uid="{20675278-29B2-47E0-8BC3-AC8FD8BBE9D9}"/>
    <cellStyle name="Moneda 28 8" xfId="6996" xr:uid="{ACE67D3F-4745-44BE-B951-9A8A53C901BD}"/>
    <cellStyle name="Moneda 29" xfId="1551" xr:uid="{00000000-0005-0000-0000-00000E060000}"/>
    <cellStyle name="Moneda 29 2" xfId="1552" xr:uid="{00000000-0005-0000-0000-00000F060000}"/>
    <cellStyle name="Moneda 29 2 2" xfId="1553" xr:uid="{00000000-0005-0000-0000-000010060000}"/>
    <cellStyle name="Moneda 29 2 2 2" xfId="6365" xr:uid="{1FDBE712-A3C6-4B62-A68B-C1541BCBE196}"/>
    <cellStyle name="Moneda 29 2 2 3" xfId="4431" xr:uid="{B0F70C05-F01A-4446-A2C0-238455B0D6FC}"/>
    <cellStyle name="Moneda 29 2 2 4" xfId="7006" xr:uid="{FB2D427C-C39E-4F7C-BF7A-436C6D01AE41}"/>
    <cellStyle name="Moneda 29 2 3" xfId="6364" xr:uid="{4FCC71E0-E3B4-4941-86D1-E557E25114DE}"/>
    <cellStyle name="Moneda 29 2 4" xfId="4430" xr:uid="{863D4E9A-4425-48F2-B6B8-1542FEEF973C}"/>
    <cellStyle name="Moneda 29 2 5" xfId="7005" xr:uid="{FF1972D3-17B0-4B16-B84B-561BCBDB0280}"/>
    <cellStyle name="Moneda 29 3" xfId="1554" xr:uid="{00000000-0005-0000-0000-000011060000}"/>
    <cellStyle name="Moneda 29 3 2" xfId="1555" xr:uid="{00000000-0005-0000-0000-000012060000}"/>
    <cellStyle name="Moneda 29 3 2 2" xfId="6367" xr:uid="{E3921673-B8AB-4826-A1B8-A109614C7123}"/>
    <cellStyle name="Moneda 29 3 2 3" xfId="4433" xr:uid="{BCFA32B7-DF9D-4AB1-B14E-462D5087F317}"/>
    <cellStyle name="Moneda 29 3 2 4" xfId="7008" xr:uid="{3FD0B038-57BE-450E-AC72-F95992F339B4}"/>
    <cellStyle name="Moneda 29 3 3" xfId="6366" xr:uid="{A67724ED-0ACF-4A24-BC20-BF3951AD42A7}"/>
    <cellStyle name="Moneda 29 3 4" xfId="4432" xr:uid="{BF10B6C5-4F5D-45AB-954E-05D401184876}"/>
    <cellStyle name="Moneda 29 3 5" xfId="7007" xr:uid="{46200AE8-9119-4116-98EA-2FAD9725DBDF}"/>
    <cellStyle name="Moneda 29 4" xfId="1556" xr:uid="{00000000-0005-0000-0000-000013060000}"/>
    <cellStyle name="Moneda 29 4 2" xfId="1557" xr:uid="{00000000-0005-0000-0000-000014060000}"/>
    <cellStyle name="Moneda 29 4 2 2" xfId="6369" xr:uid="{744D6188-D703-42CE-B0B5-8624EC3B64D6}"/>
    <cellStyle name="Moneda 29 4 2 3" xfId="4435" xr:uid="{12566CED-B34E-45AB-9085-2EBFDB2A3B5C}"/>
    <cellStyle name="Moneda 29 4 2 4" xfId="7010" xr:uid="{06984873-BDE1-4341-9AA3-58458E41BDD4}"/>
    <cellStyle name="Moneda 29 4 3" xfId="6368" xr:uid="{A8765C28-45F5-4A66-84DD-2697C4D03776}"/>
    <cellStyle name="Moneda 29 4 4" xfId="4434" xr:uid="{8B1C005F-C1C4-428B-878D-AEEAAFD39F29}"/>
    <cellStyle name="Moneda 29 4 5" xfId="7009" xr:uid="{E5616694-A6EB-458D-A7B4-E3DBCEE438F2}"/>
    <cellStyle name="Moneda 29 5" xfId="1558" xr:uid="{00000000-0005-0000-0000-000015060000}"/>
    <cellStyle name="Moneda 29 5 2" xfId="6370" xr:uid="{056E2A98-3153-4A25-8D5B-D5731431CD69}"/>
    <cellStyle name="Moneda 29 5 3" xfId="4436" xr:uid="{44A41556-1C8D-4557-82AC-91F120A9778D}"/>
    <cellStyle name="Moneda 29 5 4" xfId="7011" xr:uid="{488679CC-2D4F-4ADB-9F41-50DB2A998783}"/>
    <cellStyle name="Moneda 29 6" xfId="6363" xr:uid="{BD35BD4B-B0D1-461F-9D90-D36DCB1DCD9E}"/>
    <cellStyle name="Moneda 29 7" xfId="4429" xr:uid="{CAA5EE6C-6157-40EC-855F-694BA0DB3388}"/>
    <cellStyle name="Moneda 29 8" xfId="7004" xr:uid="{F1EEB497-CB19-4839-8C99-4DCB1ABC600B}"/>
    <cellStyle name="Moneda 3" xfId="1559" xr:uid="{00000000-0005-0000-0000-000016060000}"/>
    <cellStyle name="Moneda 3 10" xfId="1560" xr:uid="{00000000-0005-0000-0000-000017060000}"/>
    <cellStyle name="Moneda 3 10 2" xfId="1561" xr:uid="{00000000-0005-0000-0000-000018060000}"/>
    <cellStyle name="Moneda 3 10 2 2" xfId="1562" xr:uid="{00000000-0005-0000-0000-000019060000}"/>
    <cellStyle name="Moneda 3 10 2 2 2" xfId="4439" xr:uid="{778B8D5D-37FF-4EC3-85D1-3B14E676FC82}"/>
    <cellStyle name="Moneda 3 10 2 3" xfId="4438" xr:uid="{A674A2DD-63C9-4ABC-BD13-E30A32BDEB7F}"/>
    <cellStyle name="Moneda 3 10 3" xfId="1563" xr:uid="{00000000-0005-0000-0000-00001A060000}"/>
    <cellStyle name="Moneda 3 10 3 2" xfId="1564" xr:uid="{00000000-0005-0000-0000-00001B060000}"/>
    <cellStyle name="Moneda 3 10 3 2 2" xfId="4441" xr:uid="{16C7DFA3-ADD3-424B-98AB-1A6D03DE4310}"/>
    <cellStyle name="Moneda 3 10 3 3" xfId="4440" xr:uid="{5A85BF8E-A359-4CE3-B4AF-81E1097E6009}"/>
    <cellStyle name="Moneda 3 10 4" xfId="1565" xr:uid="{00000000-0005-0000-0000-00001C060000}"/>
    <cellStyle name="Moneda 3 10 4 2" xfId="1566" xr:uid="{00000000-0005-0000-0000-00001D060000}"/>
    <cellStyle name="Moneda 3 10 4 2 2" xfId="4443" xr:uid="{CF55FDD0-BBD6-4851-B30C-C9B247564850}"/>
    <cellStyle name="Moneda 3 10 4 3" xfId="4442" xr:uid="{08233801-8F5F-4C87-A6E1-C013001BE334}"/>
    <cellStyle name="Moneda 3 10 5" xfId="1567" xr:uid="{00000000-0005-0000-0000-00001E060000}"/>
    <cellStyle name="Moneda 3 10 5 2" xfId="4444" xr:uid="{2F5E4CB6-5AD1-4DF0-AD2E-C3969DA51454}"/>
    <cellStyle name="Moneda 3 10 6" xfId="4437" xr:uid="{36DD7125-E63F-42EA-BCDF-4ACD632F4C94}"/>
    <cellStyle name="Moneda 3 11" xfId="1568" xr:uid="{00000000-0005-0000-0000-00001F060000}"/>
    <cellStyle name="Moneda 3 11 2" xfId="1569" xr:uid="{00000000-0005-0000-0000-000020060000}"/>
    <cellStyle name="Moneda 3 11 2 2" xfId="4446" xr:uid="{C2E7055A-1AAD-4BEA-B928-BAA849DFAA76}"/>
    <cellStyle name="Moneda 3 11 3" xfId="4445" xr:uid="{F056CDE0-0A38-406A-B13F-F8B5F267ED2F}"/>
    <cellStyle name="Moneda 3 12" xfId="1570" xr:uid="{00000000-0005-0000-0000-000021060000}"/>
    <cellStyle name="Moneda 3 12 2" xfId="1571" xr:uid="{00000000-0005-0000-0000-000022060000}"/>
    <cellStyle name="Moneda 3 12 2 2" xfId="4448" xr:uid="{9C0A3659-0A08-4BFB-B023-438674085A71}"/>
    <cellStyle name="Moneda 3 12 3" xfId="4447" xr:uid="{771ACAF6-9FAA-4B46-9358-73B10750AD62}"/>
    <cellStyle name="Moneda 3 13" xfId="1572" xr:uid="{00000000-0005-0000-0000-000023060000}"/>
    <cellStyle name="Moneda 3 13 2" xfId="1573" xr:uid="{00000000-0005-0000-0000-000024060000}"/>
    <cellStyle name="Moneda 3 13 2 2" xfId="4450" xr:uid="{C916980F-072E-4033-B518-65700D9CECA6}"/>
    <cellStyle name="Moneda 3 13 3" xfId="4449" xr:uid="{B2BB7F9B-9C8D-4E62-B495-B0AE14AF9127}"/>
    <cellStyle name="Moneda 3 14" xfId="1574" xr:uid="{00000000-0005-0000-0000-000025060000}"/>
    <cellStyle name="Moneda 3 14 2" xfId="1575" xr:uid="{00000000-0005-0000-0000-000026060000}"/>
    <cellStyle name="Moneda 3 14 2 2" xfId="4452" xr:uid="{6546F6F5-E7AA-4C70-815E-0D4588A9445E}"/>
    <cellStyle name="Moneda 3 14 3" xfId="4451" xr:uid="{B9A2120C-3438-4334-8337-4CF9C2721EE1}"/>
    <cellStyle name="Moneda 3 15" xfId="1576" xr:uid="{00000000-0005-0000-0000-000027060000}"/>
    <cellStyle name="Moneda 3 15 2" xfId="1577" xr:uid="{00000000-0005-0000-0000-000028060000}"/>
    <cellStyle name="Moneda 3 15 2 2" xfId="4454" xr:uid="{3ED4A7EF-8A29-41AE-A821-B88F7A7DF000}"/>
    <cellStyle name="Moneda 3 15 3" xfId="1578" xr:uid="{00000000-0005-0000-0000-000029060000}"/>
    <cellStyle name="Moneda 3 15 3 2" xfId="6372" xr:uid="{63063F20-D0B5-49F9-A2AD-A958B5EADE11}"/>
    <cellStyle name="Moneda 3 15 3 2 2" xfId="6373" xr:uid="{5E016CDB-DD39-48B2-AA0B-F28F6989B0EB}"/>
    <cellStyle name="Moneda 3 15 3 2 3" xfId="6374" xr:uid="{36FF347C-C6CC-45B3-B9E3-C8BBEDBB55CD}"/>
    <cellStyle name="Moneda 3 15 3 3" xfId="6375" xr:uid="{E714BFAA-3293-4F6B-8F89-C7338A45DE54}"/>
    <cellStyle name="Moneda 3 15 3 3 2" xfId="6376" xr:uid="{F99D6161-80F3-417A-9842-D3410B13C633}"/>
    <cellStyle name="Moneda 3 15 3 3 3" xfId="6377" xr:uid="{0641B168-7AD9-4AD6-955A-9D596514DE5C}"/>
    <cellStyle name="Moneda 3 15 3 4" xfId="6378" xr:uid="{D291175F-E356-4A79-895B-3DE31960F1F9}"/>
    <cellStyle name="Moneda 3 15 3 5" xfId="6379" xr:uid="{D9377E1A-8604-44E4-B5B4-FE2C47B2FDF5}"/>
    <cellStyle name="Moneda 3 15 3 6" xfId="6380" xr:uid="{64E7E66F-1D21-45CB-9573-11DDBB4D0E39}"/>
    <cellStyle name="Moneda 3 15 3 7" xfId="6371" xr:uid="{79CE7761-988B-4047-92A9-9F7C844FA470}"/>
    <cellStyle name="Moneda 3 15 3 8" xfId="6634" xr:uid="{183AE82E-CB4E-42BE-81D5-B4F455176397}"/>
    <cellStyle name="Moneda 3 15 3 9" xfId="4455" xr:uid="{8B6F00FE-6EAE-41DF-A474-8359128F2DBD}"/>
    <cellStyle name="Moneda 3 15 4" xfId="4453" xr:uid="{924B7DD0-7449-4560-9DF5-0895377D1F77}"/>
    <cellStyle name="Moneda 3 15 5" xfId="7012" xr:uid="{F7219DED-6AC9-40DF-857D-EB84F414EC0D}"/>
    <cellStyle name="Moneda 3 16" xfId="1579" xr:uid="{00000000-0005-0000-0000-00002A060000}"/>
    <cellStyle name="Moneda 3 16 2" xfId="6382" xr:uid="{3E03CA75-6BD7-49AF-9E94-5C8FDEC000DC}"/>
    <cellStyle name="Moneda 3 16 2 2" xfId="6383" xr:uid="{56FF5BD4-4E3E-4BCC-97E7-A7D100B220E4}"/>
    <cellStyle name="Moneda 3 16 2 3" xfId="6384" xr:uid="{E0E02837-0CAA-49D9-A55C-23DB77B3260C}"/>
    <cellStyle name="Moneda 3 16 3" xfId="6385" xr:uid="{F8E3D48A-02CE-41BB-9D72-1CA7A3FCF224}"/>
    <cellStyle name="Moneda 3 16 3 2" xfId="6386" xr:uid="{893AD867-6E36-414C-8F9C-998815D6E880}"/>
    <cellStyle name="Moneda 3 16 3 3" xfId="6387" xr:uid="{DE1545B6-2D54-4D94-A7DF-59ACA13D1239}"/>
    <cellStyle name="Moneda 3 16 4" xfId="6388" xr:uid="{0A81C567-EFDF-4C86-B7ED-2B8B73C8DCAF}"/>
    <cellStyle name="Moneda 3 16 5" xfId="6389" xr:uid="{F0E465CA-44D1-49AC-ABBF-C3314FF5A8DA}"/>
    <cellStyle name="Moneda 3 16 6" xfId="6390" xr:uid="{3AD8B123-8917-4B38-AAEC-4234F16805EC}"/>
    <cellStyle name="Moneda 3 16 7" xfId="6381" xr:uid="{2C4405EA-28D2-4EA0-8924-30D2E88D86B4}"/>
    <cellStyle name="Moneda 3 16 8" xfId="6635" xr:uid="{D0000B62-A369-4DD4-A157-DBF5E10BB428}"/>
    <cellStyle name="Moneda 3 16 9" xfId="4456" xr:uid="{536639D8-7C7E-433A-AF98-9E16956402B8}"/>
    <cellStyle name="Moneda 3 17" xfId="2882" xr:uid="{686A55DC-8DA7-43E6-897F-81262B45D3B1}"/>
    <cellStyle name="Moneda 3 2" xfId="1580" xr:uid="{00000000-0005-0000-0000-00002B060000}"/>
    <cellStyle name="Moneda 3 2 10" xfId="1581" xr:uid="{00000000-0005-0000-0000-00002C060000}"/>
    <cellStyle name="Moneda 3 2 10 2" xfId="1582" xr:uid="{00000000-0005-0000-0000-00002D060000}"/>
    <cellStyle name="Moneda 3 2 10 2 2" xfId="4459" xr:uid="{27A3BD2B-6593-4E6B-91D7-2762D451E2BE}"/>
    <cellStyle name="Moneda 3 2 10 3" xfId="4458" xr:uid="{E5265C61-2C09-4632-9F0A-E010B677F591}"/>
    <cellStyle name="Moneda 3 2 11" xfId="1583" xr:uid="{00000000-0005-0000-0000-00002E060000}"/>
    <cellStyle name="Moneda 3 2 11 2" xfId="4460" xr:uid="{0C45AB0D-D3FD-4B7B-A6FA-E454B2EA83EA}"/>
    <cellStyle name="Moneda 3 2 12" xfId="4457" xr:uid="{7BC63E50-9292-4C46-AE24-1EF6A71F4750}"/>
    <cellStyle name="Moneda 3 2 2" xfId="1584" xr:uid="{00000000-0005-0000-0000-00002F060000}"/>
    <cellStyle name="Moneda 3 2 2 2" xfId="1585" xr:uid="{00000000-0005-0000-0000-000030060000}"/>
    <cellStyle name="Moneda 3 2 2 2 2" xfId="1586" xr:uid="{00000000-0005-0000-0000-000031060000}"/>
    <cellStyle name="Moneda 3 2 2 2 2 2" xfId="1587" xr:uid="{00000000-0005-0000-0000-000032060000}"/>
    <cellStyle name="Moneda 3 2 2 2 2 2 2" xfId="1588" xr:uid="{00000000-0005-0000-0000-000033060000}"/>
    <cellStyle name="Moneda 3 2 2 2 2 2 2 2" xfId="4465" xr:uid="{2F8DEA80-B5CB-4F85-832D-086CDC3F30CE}"/>
    <cellStyle name="Moneda 3 2 2 2 2 2 3" xfId="4464" xr:uid="{8581E8C2-6B79-455A-9719-DBE499CC7161}"/>
    <cellStyle name="Moneda 3 2 2 2 2 3" xfId="1589" xr:uid="{00000000-0005-0000-0000-000034060000}"/>
    <cellStyle name="Moneda 3 2 2 2 2 3 2" xfId="1590" xr:uid="{00000000-0005-0000-0000-000035060000}"/>
    <cellStyle name="Moneda 3 2 2 2 2 3 2 2" xfId="4467" xr:uid="{A838C6DC-81D0-4161-84F5-ECFD5A2AA9D6}"/>
    <cellStyle name="Moneda 3 2 2 2 2 3 3" xfId="4466" xr:uid="{CD474EC0-A9B2-4699-A466-02AEFF3869DC}"/>
    <cellStyle name="Moneda 3 2 2 2 2 4" xfId="1591" xr:uid="{00000000-0005-0000-0000-000036060000}"/>
    <cellStyle name="Moneda 3 2 2 2 2 4 2" xfId="1592" xr:uid="{00000000-0005-0000-0000-000037060000}"/>
    <cellStyle name="Moneda 3 2 2 2 2 4 2 2" xfId="4469" xr:uid="{7A043FAB-9FA2-4060-BF85-EDBD8B56A3AD}"/>
    <cellStyle name="Moneda 3 2 2 2 2 4 3" xfId="4468" xr:uid="{ECD8B25B-AFBE-4725-AF13-BCF35607B0CB}"/>
    <cellStyle name="Moneda 3 2 2 2 2 5" xfId="1593" xr:uid="{00000000-0005-0000-0000-000038060000}"/>
    <cellStyle name="Moneda 3 2 2 2 2 5 2" xfId="4470" xr:uid="{52F70D6A-5B01-497F-A448-820CDC29EC05}"/>
    <cellStyle name="Moneda 3 2 2 2 2 6" xfId="4463" xr:uid="{D22E901F-40F1-4C4F-9FE9-020DD5EC959D}"/>
    <cellStyle name="Moneda 3 2 2 2 3" xfId="1594" xr:uid="{00000000-0005-0000-0000-000039060000}"/>
    <cellStyle name="Moneda 3 2 2 2 3 2" xfId="1595" xr:uid="{00000000-0005-0000-0000-00003A060000}"/>
    <cellStyle name="Moneda 3 2 2 2 3 2 2" xfId="4472" xr:uid="{5FB65854-77D7-4D28-A04B-6FF0D1B53623}"/>
    <cellStyle name="Moneda 3 2 2 2 3 3" xfId="4471" xr:uid="{05CA22AB-67E7-4590-9E2B-26F6F9E4D660}"/>
    <cellStyle name="Moneda 3 2 2 2 4" xfId="1596" xr:uid="{00000000-0005-0000-0000-00003B060000}"/>
    <cellStyle name="Moneda 3 2 2 2 4 2" xfId="1597" xr:uid="{00000000-0005-0000-0000-00003C060000}"/>
    <cellStyle name="Moneda 3 2 2 2 4 2 2" xfId="4474" xr:uid="{9AE9530F-FCEC-4250-8893-61EECCE77A53}"/>
    <cellStyle name="Moneda 3 2 2 2 4 3" xfId="4473" xr:uid="{DB68B94A-443A-4B52-9AB7-CB87111CBA09}"/>
    <cellStyle name="Moneda 3 2 2 2 5" xfId="1598" xr:uid="{00000000-0005-0000-0000-00003D060000}"/>
    <cellStyle name="Moneda 3 2 2 2 5 2" xfId="1599" xr:uid="{00000000-0005-0000-0000-00003E060000}"/>
    <cellStyle name="Moneda 3 2 2 2 5 2 2" xfId="4476" xr:uid="{CEE8E405-7CAF-4F01-86D9-2503C55A857B}"/>
    <cellStyle name="Moneda 3 2 2 2 5 3" xfId="4475" xr:uid="{C743B653-D5DD-4AE5-89FA-F1B31FFDB98C}"/>
    <cellStyle name="Moneda 3 2 2 2 6" xfId="1600" xr:uid="{00000000-0005-0000-0000-00003F060000}"/>
    <cellStyle name="Moneda 3 2 2 2 6 2" xfId="4477" xr:uid="{FB54ADF7-228A-497D-8895-162BEC71C18F}"/>
    <cellStyle name="Moneda 3 2 2 2 7" xfId="4462" xr:uid="{2DF589F9-31BB-424E-89CE-06856F021771}"/>
    <cellStyle name="Moneda 3 2 2 3" xfId="1601" xr:uid="{00000000-0005-0000-0000-000040060000}"/>
    <cellStyle name="Moneda 3 2 2 3 2" xfId="1602" xr:uid="{00000000-0005-0000-0000-000041060000}"/>
    <cellStyle name="Moneda 3 2 2 3 2 2" xfId="1603" xr:uid="{00000000-0005-0000-0000-000042060000}"/>
    <cellStyle name="Moneda 3 2 2 3 2 2 2" xfId="1604" xr:uid="{00000000-0005-0000-0000-000043060000}"/>
    <cellStyle name="Moneda 3 2 2 3 2 2 2 2" xfId="4481" xr:uid="{FF62FBA1-CAB5-47CF-BDC2-D67A8FC29779}"/>
    <cellStyle name="Moneda 3 2 2 3 2 2 3" xfId="4480" xr:uid="{806BF676-BA50-4C37-8CE2-F2873F1F8093}"/>
    <cellStyle name="Moneda 3 2 2 3 2 3" xfId="1605" xr:uid="{00000000-0005-0000-0000-000044060000}"/>
    <cellStyle name="Moneda 3 2 2 3 2 3 2" xfId="4482" xr:uid="{F8E092D8-F8F6-4A9A-AEAD-74073E8C9520}"/>
    <cellStyle name="Moneda 3 2 2 3 2 4" xfId="4479" xr:uid="{D7319A0C-BA4A-4F87-AB4F-E80E9F600C0A}"/>
    <cellStyle name="Moneda 3 2 2 3 3" xfId="1606" xr:uid="{00000000-0005-0000-0000-000045060000}"/>
    <cellStyle name="Moneda 3 2 2 3 3 2" xfId="1607" xr:uid="{00000000-0005-0000-0000-000046060000}"/>
    <cellStyle name="Moneda 3 2 2 3 3 2 2" xfId="4484" xr:uid="{5E78B236-373D-46C4-98C2-F6108F7A4973}"/>
    <cellStyle name="Moneda 3 2 2 3 3 3" xfId="4483" xr:uid="{3A75B3F4-D9BA-4D60-80C2-ADFEF4B3A139}"/>
    <cellStyle name="Moneda 3 2 2 3 4" xfId="1608" xr:uid="{00000000-0005-0000-0000-000047060000}"/>
    <cellStyle name="Moneda 3 2 2 3 4 2" xfId="1609" xr:uid="{00000000-0005-0000-0000-000048060000}"/>
    <cellStyle name="Moneda 3 2 2 3 4 2 2" xfId="4486" xr:uid="{40C2F8AF-6B35-44CB-BC54-E1F2E9F3DD20}"/>
    <cellStyle name="Moneda 3 2 2 3 4 3" xfId="4485" xr:uid="{33C0D2D3-AD3B-4408-93FD-597323992AB9}"/>
    <cellStyle name="Moneda 3 2 2 3 5" xfId="1610" xr:uid="{00000000-0005-0000-0000-000049060000}"/>
    <cellStyle name="Moneda 3 2 2 3 5 2" xfId="4487" xr:uid="{7D399CA2-7A01-4B2D-8DAD-1DB264E0E572}"/>
    <cellStyle name="Moneda 3 2 2 3 6" xfId="4478" xr:uid="{DB877A28-54CA-4710-B744-EA2BDEBEB37C}"/>
    <cellStyle name="Moneda 3 2 2 4" xfId="1611" xr:uid="{00000000-0005-0000-0000-00004A060000}"/>
    <cellStyle name="Moneda 3 2 2 4 2" xfId="1612" xr:uid="{00000000-0005-0000-0000-00004B060000}"/>
    <cellStyle name="Moneda 3 2 2 4 2 2" xfId="1613" xr:uid="{00000000-0005-0000-0000-00004C060000}"/>
    <cellStyle name="Moneda 3 2 2 4 2 2 2" xfId="1614" xr:uid="{00000000-0005-0000-0000-00004D060000}"/>
    <cellStyle name="Moneda 3 2 2 4 2 2 2 2" xfId="4491" xr:uid="{7CCBC60C-95DE-494E-B0C2-51FF514C7B78}"/>
    <cellStyle name="Moneda 3 2 2 4 2 2 3" xfId="4490" xr:uid="{E4A891BC-F23F-4EDA-9A20-5A416E63DAA7}"/>
    <cellStyle name="Moneda 3 2 2 4 2 3" xfId="1615" xr:uid="{00000000-0005-0000-0000-00004E060000}"/>
    <cellStyle name="Moneda 3 2 2 4 2 3 2" xfId="4492" xr:uid="{D93A01BC-6132-4511-BAF6-EF92B00147A2}"/>
    <cellStyle name="Moneda 3 2 2 4 2 4" xfId="4489" xr:uid="{2F7C632E-040C-4956-9B85-6695A92C3A09}"/>
    <cellStyle name="Moneda 3 2 2 4 3" xfId="1616" xr:uid="{00000000-0005-0000-0000-00004F060000}"/>
    <cellStyle name="Moneda 3 2 2 4 3 2" xfId="1617" xr:uid="{00000000-0005-0000-0000-000050060000}"/>
    <cellStyle name="Moneda 3 2 2 4 3 2 2" xfId="4494" xr:uid="{707D72C8-5B84-4EB2-9901-FB21E12E7C34}"/>
    <cellStyle name="Moneda 3 2 2 4 3 3" xfId="4493" xr:uid="{F10ACA46-3CF2-4D00-9E20-4A003032DB0E}"/>
    <cellStyle name="Moneda 3 2 2 4 4" xfId="1618" xr:uid="{00000000-0005-0000-0000-000051060000}"/>
    <cellStyle name="Moneda 3 2 2 4 4 2" xfId="4495" xr:uid="{BD6CDC15-DEAE-4732-9B70-6017F8F3FB59}"/>
    <cellStyle name="Moneda 3 2 2 4 5" xfId="4488" xr:uid="{88B5C995-886E-4C2E-978A-6458A6FFB910}"/>
    <cellStyle name="Moneda 3 2 2 5" xfId="1619" xr:uid="{00000000-0005-0000-0000-000052060000}"/>
    <cellStyle name="Moneda 3 2 2 5 2" xfId="1620" xr:uid="{00000000-0005-0000-0000-000053060000}"/>
    <cellStyle name="Moneda 3 2 2 5 2 2" xfId="1621" xr:uid="{00000000-0005-0000-0000-000054060000}"/>
    <cellStyle name="Moneda 3 2 2 5 2 2 2" xfId="4498" xr:uid="{F5811BC5-3873-40C7-810E-AEB2CBADDC9A}"/>
    <cellStyle name="Moneda 3 2 2 5 2 3" xfId="4497" xr:uid="{5AECF80E-B46C-4C49-9212-C7DEECB1252B}"/>
    <cellStyle name="Moneda 3 2 2 5 3" xfId="1622" xr:uid="{00000000-0005-0000-0000-000055060000}"/>
    <cellStyle name="Moneda 3 2 2 5 3 2" xfId="4499" xr:uid="{538B2F5D-A431-4D3C-AA52-14FAEE3FE564}"/>
    <cellStyle name="Moneda 3 2 2 5 4" xfId="4496" xr:uid="{0D29B204-6C18-4C28-B771-68B14ECED020}"/>
    <cellStyle name="Moneda 3 2 2 6" xfId="1623" xr:uid="{00000000-0005-0000-0000-000056060000}"/>
    <cellStyle name="Moneda 3 2 2 6 2" xfId="1624" xr:uid="{00000000-0005-0000-0000-000057060000}"/>
    <cellStyle name="Moneda 3 2 2 6 2 2" xfId="4501" xr:uid="{0E847F7C-040F-4C95-830F-2B83B3B5FD9B}"/>
    <cellStyle name="Moneda 3 2 2 6 3" xfId="4500" xr:uid="{128BBD6C-7E18-4DCE-A3DC-7CD9FBE77CAD}"/>
    <cellStyle name="Moneda 3 2 2 7" xfId="1625" xr:uid="{00000000-0005-0000-0000-000058060000}"/>
    <cellStyle name="Moneda 3 2 2 7 2" xfId="4502" xr:uid="{ACEE4CD6-4CC9-49A0-B396-019B47119106}"/>
    <cellStyle name="Moneda 3 2 2 8" xfId="4461" xr:uid="{05C6F277-BAFC-4121-A773-CC5BAB3C0EB0}"/>
    <cellStyle name="Moneda 3 2 3" xfId="1626" xr:uid="{00000000-0005-0000-0000-000059060000}"/>
    <cellStyle name="Moneda 3 2 3 2" xfId="1627" xr:uid="{00000000-0005-0000-0000-00005A060000}"/>
    <cellStyle name="Moneda 3 2 3 2 2" xfId="1628" xr:uid="{00000000-0005-0000-0000-00005B060000}"/>
    <cellStyle name="Moneda 3 2 3 2 2 2" xfId="1629" xr:uid="{00000000-0005-0000-0000-00005C060000}"/>
    <cellStyle name="Moneda 3 2 3 2 2 2 2" xfId="1630" xr:uid="{00000000-0005-0000-0000-00005D060000}"/>
    <cellStyle name="Moneda 3 2 3 2 2 2 2 2" xfId="4507" xr:uid="{BB68756F-9211-4DC0-8EEB-BA2E54012C9D}"/>
    <cellStyle name="Moneda 3 2 3 2 2 2 3" xfId="4506" xr:uid="{4E79D8FF-BE7F-4EA0-A88A-6D533CA49011}"/>
    <cellStyle name="Moneda 3 2 3 2 2 3" xfId="1631" xr:uid="{00000000-0005-0000-0000-00005E060000}"/>
    <cellStyle name="Moneda 3 2 3 2 2 3 2" xfId="1632" xr:uid="{00000000-0005-0000-0000-00005F060000}"/>
    <cellStyle name="Moneda 3 2 3 2 2 3 2 2" xfId="4509" xr:uid="{FD527F68-22E1-487D-AFD2-BCBCBF5AE54D}"/>
    <cellStyle name="Moneda 3 2 3 2 2 3 3" xfId="4508" xr:uid="{5E63374D-6771-4028-8B31-B0620CEB5663}"/>
    <cellStyle name="Moneda 3 2 3 2 2 4" xfId="1633" xr:uid="{00000000-0005-0000-0000-000060060000}"/>
    <cellStyle name="Moneda 3 2 3 2 2 4 2" xfId="1634" xr:uid="{00000000-0005-0000-0000-000061060000}"/>
    <cellStyle name="Moneda 3 2 3 2 2 4 2 2" xfId="4511" xr:uid="{8D4C4AB2-FE37-40AC-AFA7-3D34A0AB6E80}"/>
    <cellStyle name="Moneda 3 2 3 2 2 4 3" xfId="4510" xr:uid="{A8403C02-FE2A-406B-A1A4-82D374539058}"/>
    <cellStyle name="Moneda 3 2 3 2 2 5" xfId="1635" xr:uid="{00000000-0005-0000-0000-000062060000}"/>
    <cellStyle name="Moneda 3 2 3 2 2 5 2" xfId="4512" xr:uid="{C584BB28-3336-4A15-B8CD-0F5D4BC5B8D1}"/>
    <cellStyle name="Moneda 3 2 3 2 2 6" xfId="4505" xr:uid="{1B3C24E4-5321-40A7-B28B-444C600C0EBC}"/>
    <cellStyle name="Moneda 3 2 3 2 3" xfId="1636" xr:uid="{00000000-0005-0000-0000-000063060000}"/>
    <cellStyle name="Moneda 3 2 3 2 3 2" xfId="1637" xr:uid="{00000000-0005-0000-0000-000064060000}"/>
    <cellStyle name="Moneda 3 2 3 2 3 2 2" xfId="4514" xr:uid="{363C0790-9831-4548-9327-010A1CC08B1E}"/>
    <cellStyle name="Moneda 3 2 3 2 3 3" xfId="4513" xr:uid="{5CADED3C-DC1D-4A79-AAD3-0BAA1CDC8596}"/>
    <cellStyle name="Moneda 3 2 3 2 4" xfId="1638" xr:uid="{00000000-0005-0000-0000-000065060000}"/>
    <cellStyle name="Moneda 3 2 3 2 4 2" xfId="1639" xr:uid="{00000000-0005-0000-0000-000066060000}"/>
    <cellStyle name="Moneda 3 2 3 2 4 2 2" xfId="4516" xr:uid="{C95CB602-16EF-424E-A373-2FF97DDEB88A}"/>
    <cellStyle name="Moneda 3 2 3 2 4 3" xfId="4515" xr:uid="{C8E2B895-411A-4FC3-AA23-D29D51A86E22}"/>
    <cellStyle name="Moneda 3 2 3 2 5" xfId="1640" xr:uid="{00000000-0005-0000-0000-000067060000}"/>
    <cellStyle name="Moneda 3 2 3 2 5 2" xfId="1641" xr:uid="{00000000-0005-0000-0000-000068060000}"/>
    <cellStyle name="Moneda 3 2 3 2 5 2 2" xfId="4518" xr:uid="{754F55EC-B6A1-4543-90D8-50912507EE8A}"/>
    <cellStyle name="Moneda 3 2 3 2 5 3" xfId="4517" xr:uid="{161ECABF-2502-4C6B-A20D-1D128E118117}"/>
    <cellStyle name="Moneda 3 2 3 2 6" xfId="1642" xr:uid="{00000000-0005-0000-0000-000069060000}"/>
    <cellStyle name="Moneda 3 2 3 2 6 2" xfId="4519" xr:uid="{42952CA9-9B80-4D7D-BA04-F4A40217BA6A}"/>
    <cellStyle name="Moneda 3 2 3 2 7" xfId="4504" xr:uid="{B646F205-B90E-459C-A553-64227AEB48CE}"/>
    <cellStyle name="Moneda 3 2 3 3" xfId="1643" xr:uid="{00000000-0005-0000-0000-00006A060000}"/>
    <cellStyle name="Moneda 3 2 3 3 2" xfId="1644" xr:uid="{00000000-0005-0000-0000-00006B060000}"/>
    <cellStyle name="Moneda 3 2 3 3 2 2" xfId="1645" xr:uid="{00000000-0005-0000-0000-00006C060000}"/>
    <cellStyle name="Moneda 3 2 3 3 2 2 2" xfId="4522" xr:uid="{5CEB73CA-6BE3-4D08-9919-63F7003182F0}"/>
    <cellStyle name="Moneda 3 2 3 3 2 3" xfId="4521" xr:uid="{BDE25E4B-CBAD-4A96-AD5D-178B02923A19}"/>
    <cellStyle name="Moneda 3 2 3 3 3" xfId="1646" xr:uid="{00000000-0005-0000-0000-00006D060000}"/>
    <cellStyle name="Moneda 3 2 3 3 3 2" xfId="1647" xr:uid="{00000000-0005-0000-0000-00006E060000}"/>
    <cellStyle name="Moneda 3 2 3 3 3 2 2" xfId="4524" xr:uid="{5408EC5F-0BB6-41BB-A935-3E5232BF5436}"/>
    <cellStyle name="Moneda 3 2 3 3 3 3" xfId="4523" xr:uid="{1283DB84-7675-478D-97B0-CD8BAEA6BA8F}"/>
    <cellStyle name="Moneda 3 2 3 3 4" xfId="1648" xr:uid="{00000000-0005-0000-0000-00006F060000}"/>
    <cellStyle name="Moneda 3 2 3 3 4 2" xfId="1649" xr:uid="{00000000-0005-0000-0000-000070060000}"/>
    <cellStyle name="Moneda 3 2 3 3 4 2 2" xfId="4526" xr:uid="{9C638DE5-1B80-4321-8699-13B4D2269EF3}"/>
    <cellStyle name="Moneda 3 2 3 3 4 3" xfId="4525" xr:uid="{F76A88FA-809E-47D1-B7D4-5F4B03C77003}"/>
    <cellStyle name="Moneda 3 2 3 3 5" xfId="1650" xr:uid="{00000000-0005-0000-0000-000071060000}"/>
    <cellStyle name="Moneda 3 2 3 3 5 2" xfId="4527" xr:uid="{8E216F5A-F705-4140-B6D5-2E13456DEFC4}"/>
    <cellStyle name="Moneda 3 2 3 3 6" xfId="4520" xr:uid="{5A0E1AD0-BBB5-4B3B-A2EF-FC81D7F56171}"/>
    <cellStyle name="Moneda 3 2 3 4" xfId="1651" xr:uid="{00000000-0005-0000-0000-000072060000}"/>
    <cellStyle name="Moneda 3 2 3 4 2" xfId="1652" xr:uid="{00000000-0005-0000-0000-000073060000}"/>
    <cellStyle name="Moneda 3 2 3 4 2 2" xfId="4529" xr:uid="{9D86CC4E-7286-44AC-924B-9682FC7C96AB}"/>
    <cellStyle name="Moneda 3 2 3 4 3" xfId="4528" xr:uid="{C22A00C2-74C0-4854-BC46-42BD72F5E821}"/>
    <cellStyle name="Moneda 3 2 3 5" xfId="1653" xr:uid="{00000000-0005-0000-0000-000074060000}"/>
    <cellStyle name="Moneda 3 2 3 5 2" xfId="1654" xr:uid="{00000000-0005-0000-0000-000075060000}"/>
    <cellStyle name="Moneda 3 2 3 5 2 2" xfId="4531" xr:uid="{3D359D67-1650-4EAA-9A6E-EEDECDB45B67}"/>
    <cellStyle name="Moneda 3 2 3 5 3" xfId="4530" xr:uid="{021C03AA-BCD3-4B65-9C81-3BC2DDE78D1C}"/>
    <cellStyle name="Moneda 3 2 3 6" xfId="1655" xr:uid="{00000000-0005-0000-0000-000076060000}"/>
    <cellStyle name="Moneda 3 2 3 6 2" xfId="1656" xr:uid="{00000000-0005-0000-0000-000077060000}"/>
    <cellStyle name="Moneda 3 2 3 6 2 2" xfId="4533" xr:uid="{3EF8D606-19DE-4BA1-A6DA-1AC8DA8D3BF1}"/>
    <cellStyle name="Moneda 3 2 3 6 3" xfId="4532" xr:uid="{E255424E-E3CC-4741-9B33-491F867BF3CD}"/>
    <cellStyle name="Moneda 3 2 3 7" xfId="1657" xr:uid="{00000000-0005-0000-0000-000078060000}"/>
    <cellStyle name="Moneda 3 2 3 7 2" xfId="4534" xr:uid="{44257694-B27E-4528-98A2-8B22062718D3}"/>
    <cellStyle name="Moneda 3 2 3 8" xfId="4503" xr:uid="{3529E811-495B-4E65-B8A6-56F0C64A9BF0}"/>
    <cellStyle name="Moneda 3 2 4" xfId="1658" xr:uid="{00000000-0005-0000-0000-000079060000}"/>
    <cellStyle name="Moneda 3 2 4 2" xfId="1659" xr:uid="{00000000-0005-0000-0000-00007A060000}"/>
    <cellStyle name="Moneda 3 2 4 2 2" xfId="1660" xr:uid="{00000000-0005-0000-0000-00007B060000}"/>
    <cellStyle name="Moneda 3 2 4 2 2 2" xfId="1661" xr:uid="{00000000-0005-0000-0000-00007C060000}"/>
    <cellStyle name="Moneda 3 2 4 2 2 2 2" xfId="1662" xr:uid="{00000000-0005-0000-0000-00007D060000}"/>
    <cellStyle name="Moneda 3 2 4 2 2 2 2 2" xfId="4539" xr:uid="{53548C04-CB85-4685-96DD-5E06C5C4A506}"/>
    <cellStyle name="Moneda 3 2 4 2 2 2 3" xfId="4538" xr:uid="{AE6757E3-8845-4013-9044-E644CF85DBE0}"/>
    <cellStyle name="Moneda 3 2 4 2 2 3" xfId="1663" xr:uid="{00000000-0005-0000-0000-00007E060000}"/>
    <cellStyle name="Moneda 3 2 4 2 2 3 2" xfId="1664" xr:uid="{00000000-0005-0000-0000-00007F060000}"/>
    <cellStyle name="Moneda 3 2 4 2 2 3 2 2" xfId="4541" xr:uid="{70E36117-9841-4653-85FD-07CA17C1CDF1}"/>
    <cellStyle name="Moneda 3 2 4 2 2 3 3" xfId="4540" xr:uid="{59DFC0C6-F2D3-4D85-AAF7-699383E6A1D4}"/>
    <cellStyle name="Moneda 3 2 4 2 2 4" xfId="1665" xr:uid="{00000000-0005-0000-0000-000080060000}"/>
    <cellStyle name="Moneda 3 2 4 2 2 4 2" xfId="1666" xr:uid="{00000000-0005-0000-0000-000081060000}"/>
    <cellStyle name="Moneda 3 2 4 2 2 4 2 2" xfId="4543" xr:uid="{2BA3D07F-4E4D-485E-9506-43B41C9D732B}"/>
    <cellStyle name="Moneda 3 2 4 2 2 4 3" xfId="4542" xr:uid="{B74E0FC9-B2DA-4E7E-85B2-53A92AED4093}"/>
    <cellStyle name="Moneda 3 2 4 2 2 5" xfId="1667" xr:uid="{00000000-0005-0000-0000-000082060000}"/>
    <cellStyle name="Moneda 3 2 4 2 2 5 2" xfId="4544" xr:uid="{F519F8AF-CFAF-4C5C-8109-3DD2C24ECC89}"/>
    <cellStyle name="Moneda 3 2 4 2 2 6" xfId="4537" xr:uid="{0A1B826C-B0CE-4E5B-A2A9-B029C02D0FE1}"/>
    <cellStyle name="Moneda 3 2 4 2 3" xfId="1668" xr:uid="{00000000-0005-0000-0000-000083060000}"/>
    <cellStyle name="Moneda 3 2 4 2 3 2" xfId="1669" xr:uid="{00000000-0005-0000-0000-000084060000}"/>
    <cellStyle name="Moneda 3 2 4 2 3 2 2" xfId="4546" xr:uid="{504F5D75-5189-4637-984F-1CA9605512D7}"/>
    <cellStyle name="Moneda 3 2 4 2 3 3" xfId="4545" xr:uid="{02B9E73B-3E8D-4AF9-9468-69BD31702F10}"/>
    <cellStyle name="Moneda 3 2 4 2 4" xfId="1670" xr:uid="{00000000-0005-0000-0000-000085060000}"/>
    <cellStyle name="Moneda 3 2 4 2 4 2" xfId="1671" xr:uid="{00000000-0005-0000-0000-000086060000}"/>
    <cellStyle name="Moneda 3 2 4 2 4 2 2" xfId="4548" xr:uid="{8AE63767-62F7-4241-AA7C-84B396A55A40}"/>
    <cellStyle name="Moneda 3 2 4 2 4 3" xfId="4547" xr:uid="{06733B8B-E4C6-47D9-A405-5CF657C6A2CF}"/>
    <cellStyle name="Moneda 3 2 4 2 5" xfId="1672" xr:uid="{00000000-0005-0000-0000-000087060000}"/>
    <cellStyle name="Moneda 3 2 4 2 5 2" xfId="1673" xr:uid="{00000000-0005-0000-0000-000088060000}"/>
    <cellStyle name="Moneda 3 2 4 2 5 2 2" xfId="4550" xr:uid="{516BD369-C5BE-4FDF-83DF-80393545D9E0}"/>
    <cellStyle name="Moneda 3 2 4 2 5 3" xfId="4549" xr:uid="{80A28594-4BE4-4E1A-9698-10102B17A04D}"/>
    <cellStyle name="Moneda 3 2 4 2 6" xfId="1674" xr:uid="{00000000-0005-0000-0000-000089060000}"/>
    <cellStyle name="Moneda 3 2 4 2 6 2" xfId="4551" xr:uid="{1D5784E6-498E-4CF0-9829-01706BD02AD9}"/>
    <cellStyle name="Moneda 3 2 4 2 7" xfId="4536" xr:uid="{EDC1F5BF-8BFD-47F5-8ECB-A5C019B2662B}"/>
    <cellStyle name="Moneda 3 2 4 3" xfId="1675" xr:uid="{00000000-0005-0000-0000-00008A060000}"/>
    <cellStyle name="Moneda 3 2 4 3 2" xfId="1676" xr:uid="{00000000-0005-0000-0000-00008B060000}"/>
    <cellStyle name="Moneda 3 2 4 3 2 2" xfId="1677" xr:uid="{00000000-0005-0000-0000-00008C060000}"/>
    <cellStyle name="Moneda 3 2 4 3 2 2 2" xfId="4554" xr:uid="{4987E13E-BB92-4412-90B1-1AB500DD5EF5}"/>
    <cellStyle name="Moneda 3 2 4 3 2 3" xfId="4553" xr:uid="{72B93A0F-042E-4756-868E-50D7DDE96C8F}"/>
    <cellStyle name="Moneda 3 2 4 3 3" xfId="1678" xr:uid="{00000000-0005-0000-0000-00008D060000}"/>
    <cellStyle name="Moneda 3 2 4 3 3 2" xfId="1679" xr:uid="{00000000-0005-0000-0000-00008E060000}"/>
    <cellStyle name="Moneda 3 2 4 3 3 2 2" xfId="4556" xr:uid="{AA3E2339-6919-4A81-96CE-6A603C0B3289}"/>
    <cellStyle name="Moneda 3 2 4 3 3 3" xfId="4555" xr:uid="{BD603A8E-C35E-4C82-8D80-96A90F1D91F3}"/>
    <cellStyle name="Moneda 3 2 4 3 4" xfId="1680" xr:uid="{00000000-0005-0000-0000-00008F060000}"/>
    <cellStyle name="Moneda 3 2 4 3 4 2" xfId="1681" xr:uid="{00000000-0005-0000-0000-000090060000}"/>
    <cellStyle name="Moneda 3 2 4 3 4 2 2" xfId="4558" xr:uid="{5002D347-EFEB-4108-8F3A-47FB3919687A}"/>
    <cellStyle name="Moneda 3 2 4 3 4 3" xfId="4557" xr:uid="{B60D6B4A-99FB-45E8-AF92-4145776EAD7A}"/>
    <cellStyle name="Moneda 3 2 4 3 5" xfId="1682" xr:uid="{00000000-0005-0000-0000-000091060000}"/>
    <cellStyle name="Moneda 3 2 4 3 5 2" xfId="4559" xr:uid="{2EEF266A-5416-4653-8F83-98E763239245}"/>
    <cellStyle name="Moneda 3 2 4 3 6" xfId="4552" xr:uid="{5CEF999C-5710-4686-9C4E-FEB4663A9D28}"/>
    <cellStyle name="Moneda 3 2 4 4" xfId="1683" xr:uid="{00000000-0005-0000-0000-000092060000}"/>
    <cellStyle name="Moneda 3 2 4 4 2" xfId="1684" xr:uid="{00000000-0005-0000-0000-000093060000}"/>
    <cellStyle name="Moneda 3 2 4 4 2 2" xfId="4561" xr:uid="{10F0B5A9-F411-4EC6-892E-935854371F59}"/>
    <cellStyle name="Moneda 3 2 4 4 3" xfId="4560" xr:uid="{CA13A0EA-7F04-4C93-B74C-5334D8404E8D}"/>
    <cellStyle name="Moneda 3 2 4 5" xfId="1685" xr:uid="{00000000-0005-0000-0000-000094060000}"/>
    <cellStyle name="Moneda 3 2 4 5 2" xfId="1686" xr:uid="{00000000-0005-0000-0000-000095060000}"/>
    <cellStyle name="Moneda 3 2 4 5 2 2" xfId="4563" xr:uid="{2034D54F-C14A-4B1B-AE39-01C7704AF029}"/>
    <cellStyle name="Moneda 3 2 4 5 3" xfId="4562" xr:uid="{AA812974-1F1E-40C5-A813-02699DBA96C9}"/>
    <cellStyle name="Moneda 3 2 4 6" xfId="1687" xr:uid="{00000000-0005-0000-0000-000096060000}"/>
    <cellStyle name="Moneda 3 2 4 6 2" xfId="1688" xr:uid="{00000000-0005-0000-0000-000097060000}"/>
    <cellStyle name="Moneda 3 2 4 6 2 2" xfId="4565" xr:uid="{10A4631C-4D44-42D5-A9C6-C85C2A324E62}"/>
    <cellStyle name="Moneda 3 2 4 6 3" xfId="4564" xr:uid="{7C865F58-C3BC-43B0-9427-8B7AC58AA010}"/>
    <cellStyle name="Moneda 3 2 4 7" xfId="1689" xr:uid="{00000000-0005-0000-0000-000098060000}"/>
    <cellStyle name="Moneda 3 2 4 7 2" xfId="4566" xr:uid="{646806BA-596A-49A0-B9AF-74D6F83B4B17}"/>
    <cellStyle name="Moneda 3 2 4 8" xfId="4535" xr:uid="{AB44293C-857C-4AD3-A713-699DCAB8557A}"/>
    <cellStyle name="Moneda 3 2 5" xfId="1690" xr:uid="{00000000-0005-0000-0000-000099060000}"/>
    <cellStyle name="Moneda 3 2 5 2" xfId="1691" xr:uid="{00000000-0005-0000-0000-00009A060000}"/>
    <cellStyle name="Moneda 3 2 5 2 2" xfId="1692" xr:uid="{00000000-0005-0000-0000-00009B060000}"/>
    <cellStyle name="Moneda 3 2 5 2 2 2" xfId="1693" xr:uid="{00000000-0005-0000-0000-00009C060000}"/>
    <cellStyle name="Moneda 3 2 5 2 2 2 2" xfId="4570" xr:uid="{F582097C-06C5-49DA-AC98-F7BE92CA93FB}"/>
    <cellStyle name="Moneda 3 2 5 2 2 3" xfId="4569" xr:uid="{C9094A48-BFA3-41E7-8E54-E8EDCEFD9C7E}"/>
    <cellStyle name="Moneda 3 2 5 2 3" xfId="1694" xr:uid="{00000000-0005-0000-0000-00009D060000}"/>
    <cellStyle name="Moneda 3 2 5 2 3 2" xfId="1695" xr:uid="{00000000-0005-0000-0000-00009E060000}"/>
    <cellStyle name="Moneda 3 2 5 2 3 2 2" xfId="4572" xr:uid="{5955F646-96AF-4C91-BF07-8C3EAC9D837D}"/>
    <cellStyle name="Moneda 3 2 5 2 3 3" xfId="4571" xr:uid="{A3CCC5F0-5F90-49D3-80F1-1427383DC87F}"/>
    <cellStyle name="Moneda 3 2 5 2 4" xfId="1696" xr:uid="{00000000-0005-0000-0000-00009F060000}"/>
    <cellStyle name="Moneda 3 2 5 2 4 2" xfId="1697" xr:uid="{00000000-0005-0000-0000-0000A0060000}"/>
    <cellStyle name="Moneda 3 2 5 2 4 2 2" xfId="4574" xr:uid="{47F51E3E-E105-48D5-90BD-4CB5F69BA353}"/>
    <cellStyle name="Moneda 3 2 5 2 4 3" xfId="4573" xr:uid="{B431FC7D-D58C-49F9-B6CC-6B685B01AB35}"/>
    <cellStyle name="Moneda 3 2 5 2 5" xfId="1698" xr:uid="{00000000-0005-0000-0000-0000A1060000}"/>
    <cellStyle name="Moneda 3 2 5 2 5 2" xfId="4575" xr:uid="{DE2E77F8-2293-4C88-819B-F3AFC042694E}"/>
    <cellStyle name="Moneda 3 2 5 2 6" xfId="4568" xr:uid="{258CE59F-72F2-4CE9-A263-FED485A12DFD}"/>
    <cellStyle name="Moneda 3 2 5 3" xfId="1699" xr:uid="{00000000-0005-0000-0000-0000A2060000}"/>
    <cellStyle name="Moneda 3 2 5 3 2" xfId="1700" xr:uid="{00000000-0005-0000-0000-0000A3060000}"/>
    <cellStyle name="Moneda 3 2 5 3 2 2" xfId="4577" xr:uid="{4483A12F-9C36-4112-9876-AD2B7D3F2186}"/>
    <cellStyle name="Moneda 3 2 5 3 3" xfId="4576" xr:uid="{9854D779-CD48-4F34-BB6C-912ECCAA44E6}"/>
    <cellStyle name="Moneda 3 2 5 4" xfId="1701" xr:uid="{00000000-0005-0000-0000-0000A4060000}"/>
    <cellStyle name="Moneda 3 2 5 4 2" xfId="1702" xr:uid="{00000000-0005-0000-0000-0000A5060000}"/>
    <cellStyle name="Moneda 3 2 5 4 2 2" xfId="4579" xr:uid="{48FAA359-37C3-47E4-94A0-681280C69C98}"/>
    <cellStyle name="Moneda 3 2 5 4 3" xfId="4578" xr:uid="{0D2EDD45-F0C9-4C91-B64F-EE10E91670C8}"/>
    <cellStyle name="Moneda 3 2 5 5" xfId="1703" xr:uid="{00000000-0005-0000-0000-0000A6060000}"/>
    <cellStyle name="Moneda 3 2 5 5 2" xfId="1704" xr:uid="{00000000-0005-0000-0000-0000A7060000}"/>
    <cellStyle name="Moneda 3 2 5 5 2 2" xfId="4581" xr:uid="{5AC005E4-6BD9-4BBA-AD17-050DCC2771F2}"/>
    <cellStyle name="Moneda 3 2 5 5 3" xfId="4580" xr:uid="{722A4BF7-188E-4B10-9328-A7EA6ADDE54F}"/>
    <cellStyle name="Moneda 3 2 5 6" xfId="1705" xr:uid="{00000000-0005-0000-0000-0000A8060000}"/>
    <cellStyle name="Moneda 3 2 5 6 2" xfId="4582" xr:uid="{9F76727A-D064-490B-AFAD-B6E25CDBF0E2}"/>
    <cellStyle name="Moneda 3 2 5 7" xfId="4567" xr:uid="{602D055F-11DF-4531-AD29-64C0EAC7B8F7}"/>
    <cellStyle name="Moneda 3 2 6" xfId="1706" xr:uid="{00000000-0005-0000-0000-0000A9060000}"/>
    <cellStyle name="Moneda 3 2 6 2" xfId="1707" xr:uid="{00000000-0005-0000-0000-0000AA060000}"/>
    <cellStyle name="Moneda 3 2 6 2 2" xfId="1708" xr:uid="{00000000-0005-0000-0000-0000AB060000}"/>
    <cellStyle name="Moneda 3 2 6 2 2 2" xfId="4585" xr:uid="{ECBF6105-AF8A-43B1-A35B-D0C3543F14FF}"/>
    <cellStyle name="Moneda 3 2 6 2 3" xfId="1709" xr:uid="{00000000-0005-0000-0000-0000AC060000}"/>
    <cellStyle name="Moneda 3 2 6 2 3 10" xfId="7013" xr:uid="{BE3564F3-D0DC-4205-8E6C-DC44D6F29177}"/>
    <cellStyle name="Moneda 3 2 6 2 3 2" xfId="6392" xr:uid="{CF589508-5040-4AB1-B11B-8D736A381075}"/>
    <cellStyle name="Moneda 3 2 6 2 3 2 2" xfId="6393" xr:uid="{B1DE6CD3-D405-401A-89E4-9C40DA5ABFFD}"/>
    <cellStyle name="Moneda 3 2 6 2 3 2 3" xfId="6394" xr:uid="{A5A304CA-88CC-4C78-971D-9453597881BA}"/>
    <cellStyle name="Moneda 3 2 6 2 3 3" xfId="6395" xr:uid="{A92306DD-E82F-45A0-8497-F97208EC849B}"/>
    <cellStyle name="Moneda 3 2 6 2 3 3 2" xfId="6396" xr:uid="{977A9373-332A-41BC-8E3D-F31C69DDE6B1}"/>
    <cellStyle name="Moneda 3 2 6 2 3 3 3" xfId="6397" xr:uid="{42EF8F30-233F-47A8-A1B0-29AA96DAB92F}"/>
    <cellStyle name="Moneda 3 2 6 2 3 4" xfId="6398" xr:uid="{E5E83FDA-A284-4CA7-878C-6A906FEC479E}"/>
    <cellStyle name="Moneda 3 2 6 2 3 5" xfId="6399" xr:uid="{9464293F-5D4E-459E-BCAE-1BAA63873FAE}"/>
    <cellStyle name="Moneda 3 2 6 2 3 6" xfId="6400" xr:uid="{74435E02-2025-4A84-A339-28F179D6CB4B}"/>
    <cellStyle name="Moneda 3 2 6 2 3 7" xfId="6391" xr:uid="{DD356545-EF32-4E54-8B2B-14593F1F3779}"/>
    <cellStyle name="Moneda 3 2 6 2 3 8" xfId="6636" xr:uid="{E401A383-A8F7-493D-9099-69F0432071F2}"/>
    <cellStyle name="Moneda 3 2 6 2 3 9" xfId="4586" xr:uid="{81766D68-D6A6-4FDE-BDE4-A560209F8AA8}"/>
    <cellStyle name="Moneda 3 2 6 2 4" xfId="4584" xr:uid="{C6A81BA1-631C-40EF-ACEB-16E9E32B4794}"/>
    <cellStyle name="Moneda 3 2 6 3" xfId="1710" xr:uid="{00000000-0005-0000-0000-0000AD060000}"/>
    <cellStyle name="Moneda 3 2 6 3 2" xfId="4587" xr:uid="{2BDFCDC1-3658-4877-8FC9-14780C2F215C}"/>
    <cellStyle name="Moneda 3 2 6 4" xfId="1711" xr:uid="{00000000-0005-0000-0000-0000AE060000}"/>
    <cellStyle name="Moneda 3 2 6 4 10" xfId="7014" xr:uid="{3EDBA599-56E7-4D77-A67B-CC70D49985A8}"/>
    <cellStyle name="Moneda 3 2 6 4 2" xfId="6402" xr:uid="{702C2D3C-AB11-44DB-AF8E-1AF25B10AE6F}"/>
    <cellStyle name="Moneda 3 2 6 4 2 2" xfId="6403" xr:uid="{99B20A0F-C25D-4FE5-9903-F16B0D738FA3}"/>
    <cellStyle name="Moneda 3 2 6 4 2 3" xfId="6404" xr:uid="{DA11B66A-73A1-441C-91CC-4E960F6E6B26}"/>
    <cellStyle name="Moneda 3 2 6 4 3" xfId="6405" xr:uid="{68A8E095-6240-49FA-8074-C651FF3987D3}"/>
    <cellStyle name="Moneda 3 2 6 4 3 2" xfId="6406" xr:uid="{87C39534-AA2B-4C5C-9A51-2E77774C5BD5}"/>
    <cellStyle name="Moneda 3 2 6 4 3 3" xfId="6407" xr:uid="{06C66D5B-AB6B-4E08-9C63-5A37D92B90C0}"/>
    <cellStyle name="Moneda 3 2 6 4 4" xfId="6408" xr:uid="{0892C7B7-34A1-4DF7-8E25-77FDCE0DF882}"/>
    <cellStyle name="Moneda 3 2 6 4 5" xfId="6409" xr:uid="{D02CCC6F-8D59-4A75-AE4A-A4CCF298BF87}"/>
    <cellStyle name="Moneda 3 2 6 4 6" xfId="6410" xr:uid="{C9D9D259-F579-4BCC-B574-798101C8F180}"/>
    <cellStyle name="Moneda 3 2 6 4 7" xfId="6401" xr:uid="{942D92DC-D488-462E-939B-5CDCF2B5243E}"/>
    <cellStyle name="Moneda 3 2 6 4 8" xfId="6637" xr:uid="{171465C6-0B54-46C4-A324-F0FDDBD3D999}"/>
    <cellStyle name="Moneda 3 2 6 4 9" xfId="4588" xr:uid="{95495601-B645-4D16-8401-260C07B2B927}"/>
    <cellStyle name="Moneda 3 2 6 5" xfId="4583" xr:uid="{740812F2-15FF-4847-93B5-2C3F1F90854B}"/>
    <cellStyle name="Moneda 3 2 7" xfId="1712" xr:uid="{00000000-0005-0000-0000-0000AF060000}"/>
    <cellStyle name="Moneda 3 2 7 2" xfId="1713" xr:uid="{00000000-0005-0000-0000-0000B0060000}"/>
    <cellStyle name="Moneda 3 2 7 2 2" xfId="1714" xr:uid="{00000000-0005-0000-0000-0000B1060000}"/>
    <cellStyle name="Moneda 3 2 7 2 2 2" xfId="4591" xr:uid="{80DF89C1-765F-40C9-B801-06B7E3C42592}"/>
    <cellStyle name="Moneda 3 2 7 2 3" xfId="4590" xr:uid="{C2F1CB2F-D798-4C16-A173-AFCCB437ED23}"/>
    <cellStyle name="Moneda 3 2 7 3" xfId="1715" xr:uid="{00000000-0005-0000-0000-0000B2060000}"/>
    <cellStyle name="Moneda 3 2 7 3 2" xfId="1716" xr:uid="{00000000-0005-0000-0000-0000B3060000}"/>
    <cellStyle name="Moneda 3 2 7 3 2 2" xfId="4593" xr:uid="{64DE0A29-E29D-441F-A6D5-A5D22663E421}"/>
    <cellStyle name="Moneda 3 2 7 3 3" xfId="4592" xr:uid="{FF3C9D1A-3D74-4986-B1DA-EC450A53272C}"/>
    <cellStyle name="Moneda 3 2 7 4" xfId="1717" xr:uid="{00000000-0005-0000-0000-0000B4060000}"/>
    <cellStyle name="Moneda 3 2 7 4 2" xfId="1718" xr:uid="{00000000-0005-0000-0000-0000B5060000}"/>
    <cellStyle name="Moneda 3 2 7 4 2 2" xfId="4595" xr:uid="{855D48C8-715A-47BB-A81C-FB720A1B0106}"/>
    <cellStyle name="Moneda 3 2 7 4 3" xfId="4594" xr:uid="{B7D90A6C-CEEA-4785-95B4-8C00D8242D98}"/>
    <cellStyle name="Moneda 3 2 7 5" xfId="1719" xr:uid="{00000000-0005-0000-0000-0000B6060000}"/>
    <cellStyle name="Moneda 3 2 7 5 2" xfId="4596" xr:uid="{4DBFCB5A-0AAC-44FC-B98F-1885CF5726A9}"/>
    <cellStyle name="Moneda 3 2 7 6" xfId="4589" xr:uid="{27E387A0-F74E-4B2A-82B3-166A7C2AECDC}"/>
    <cellStyle name="Moneda 3 2 8" xfId="1720" xr:uid="{00000000-0005-0000-0000-0000B7060000}"/>
    <cellStyle name="Moneda 3 2 8 10" xfId="6638" xr:uid="{549F7ED0-5C08-4571-8B06-45934BB91361}"/>
    <cellStyle name="Moneda 3 2 8 11" xfId="4597" xr:uid="{235BEB31-3BF7-4484-AA28-2E9FD988F296}"/>
    <cellStyle name="Moneda 3 2 8 2" xfId="1721" xr:uid="{00000000-0005-0000-0000-0000B8060000}"/>
    <cellStyle name="Moneda 3 2 8 2 2" xfId="4598" xr:uid="{A5A22308-CABC-4D0B-890C-74EE6DA0E447}"/>
    <cellStyle name="Moneda 3 2 8 3" xfId="1722" xr:uid="{00000000-0005-0000-0000-0000B9060000}"/>
    <cellStyle name="Moneda 3 2 8 3 2" xfId="4599" xr:uid="{28826027-4EC3-4351-B161-5187211CBB45}"/>
    <cellStyle name="Moneda 3 2 8 4" xfId="6412" xr:uid="{07EA3F29-4EBE-4B5A-937A-9BABADED6736}"/>
    <cellStyle name="Moneda 3 2 8 4 2" xfId="6413" xr:uid="{DE9840D5-ABD1-4F05-AEEE-F708506EABBA}"/>
    <cellStyle name="Moneda 3 2 8 4 3" xfId="6414" xr:uid="{C9423205-BEF1-421F-A89C-DD4D2BCF6236}"/>
    <cellStyle name="Moneda 3 2 8 5" xfId="6415" xr:uid="{51973AC5-45E0-47EC-88A3-CA835028F9FF}"/>
    <cellStyle name="Moneda 3 2 8 5 2" xfId="6416" xr:uid="{BF818540-29A7-4806-9984-6CE8774C5EC7}"/>
    <cellStyle name="Moneda 3 2 8 5 3" xfId="6417" xr:uid="{CAE2F39A-4A5B-4E6D-BBF0-81BC57F9D891}"/>
    <cellStyle name="Moneda 3 2 8 6" xfId="6418" xr:uid="{F7E09F46-071B-4980-8B81-9548C95CD10A}"/>
    <cellStyle name="Moneda 3 2 8 7" xfId="6419" xr:uid="{BD229ADC-20A7-4B18-927E-671BCC3B36FB}"/>
    <cellStyle name="Moneda 3 2 8 8" xfId="6420" xr:uid="{4D47B960-7CEE-4EAA-84D1-068653A926B6}"/>
    <cellStyle name="Moneda 3 2 8 9" xfId="6411" xr:uid="{0BA0A850-91FB-441B-920D-F2BE0FC01714}"/>
    <cellStyle name="Moneda 3 2 9" xfId="1723" xr:uid="{00000000-0005-0000-0000-0000BA060000}"/>
    <cellStyle name="Moneda 3 2 9 2" xfId="1724" xr:uid="{00000000-0005-0000-0000-0000BB060000}"/>
    <cellStyle name="Moneda 3 2 9 2 2" xfId="4601" xr:uid="{C5406BAD-3DC9-453F-BDF1-9FFE1A2EFB36}"/>
    <cellStyle name="Moneda 3 2 9 3" xfId="4600" xr:uid="{3D5AAEE4-8CE7-4C8A-B586-660DBCADD176}"/>
    <cellStyle name="Moneda 3 3" xfId="1725" xr:uid="{00000000-0005-0000-0000-0000BC060000}"/>
    <cellStyle name="Moneda 3 3 2" xfId="1726" xr:uid="{00000000-0005-0000-0000-0000BD060000}"/>
    <cellStyle name="Moneda 3 3 2 2" xfId="1727" xr:uid="{00000000-0005-0000-0000-0000BE060000}"/>
    <cellStyle name="Moneda 3 3 2 2 2" xfId="1728" xr:uid="{00000000-0005-0000-0000-0000BF060000}"/>
    <cellStyle name="Moneda 3 3 2 2 2 2" xfId="1729" xr:uid="{00000000-0005-0000-0000-0000C0060000}"/>
    <cellStyle name="Moneda 3 3 2 2 2 2 2" xfId="4606" xr:uid="{6DEBB995-6543-46F6-A3F7-F7693A522AAA}"/>
    <cellStyle name="Moneda 3 3 2 2 2 3" xfId="4605" xr:uid="{E15BF0EA-9DBE-4D10-AFF3-F34ABCE3A595}"/>
    <cellStyle name="Moneda 3 3 2 2 3" xfId="1730" xr:uid="{00000000-0005-0000-0000-0000C1060000}"/>
    <cellStyle name="Moneda 3 3 2 2 3 2" xfId="1731" xr:uid="{00000000-0005-0000-0000-0000C2060000}"/>
    <cellStyle name="Moneda 3 3 2 2 3 2 2" xfId="4608" xr:uid="{3E3E3A34-AD8F-4F16-8EE5-5EC11C0A1614}"/>
    <cellStyle name="Moneda 3 3 2 2 3 3" xfId="4607" xr:uid="{6C2C48D6-93F1-4783-AFF3-719E3BE4D2A8}"/>
    <cellStyle name="Moneda 3 3 2 2 4" xfId="1732" xr:uid="{00000000-0005-0000-0000-0000C3060000}"/>
    <cellStyle name="Moneda 3 3 2 2 4 2" xfId="1733" xr:uid="{00000000-0005-0000-0000-0000C4060000}"/>
    <cellStyle name="Moneda 3 3 2 2 4 2 2" xfId="4610" xr:uid="{76780412-124D-4A29-A6D7-FA4A738ACB91}"/>
    <cellStyle name="Moneda 3 3 2 2 4 3" xfId="4609" xr:uid="{EF12B781-8425-4997-A09E-12AC8A73FDAB}"/>
    <cellStyle name="Moneda 3 3 2 2 5" xfId="1734" xr:uid="{00000000-0005-0000-0000-0000C5060000}"/>
    <cellStyle name="Moneda 3 3 2 2 5 2" xfId="4611" xr:uid="{2E77B9D8-39FE-48B6-BA39-12F1CAD1498C}"/>
    <cellStyle name="Moneda 3 3 2 2 6" xfId="4604" xr:uid="{BE701238-3613-445A-8FAA-DBD577658C3D}"/>
    <cellStyle name="Moneda 3 3 2 3" xfId="1735" xr:uid="{00000000-0005-0000-0000-0000C6060000}"/>
    <cellStyle name="Moneda 3 3 2 3 2" xfId="1736" xr:uid="{00000000-0005-0000-0000-0000C7060000}"/>
    <cellStyle name="Moneda 3 3 2 3 2 2" xfId="4613" xr:uid="{634F7643-64F1-42DB-BEAA-8FFA589FE7D3}"/>
    <cellStyle name="Moneda 3 3 2 3 3" xfId="4612" xr:uid="{FCCF328C-6351-42EF-BE80-7083322E5A8A}"/>
    <cellStyle name="Moneda 3 3 2 4" xfId="1737" xr:uid="{00000000-0005-0000-0000-0000C8060000}"/>
    <cellStyle name="Moneda 3 3 2 4 2" xfId="1738" xr:uid="{00000000-0005-0000-0000-0000C9060000}"/>
    <cellStyle name="Moneda 3 3 2 4 2 2" xfId="4615" xr:uid="{A01444F3-4170-4AE6-813E-B3CA4A68C27D}"/>
    <cellStyle name="Moneda 3 3 2 4 3" xfId="4614" xr:uid="{FF9B3CF7-6403-453C-8E8B-7E63731AFD13}"/>
    <cellStyle name="Moneda 3 3 2 5" xfId="1739" xr:uid="{00000000-0005-0000-0000-0000CA060000}"/>
    <cellStyle name="Moneda 3 3 2 5 2" xfId="1740" xr:uid="{00000000-0005-0000-0000-0000CB060000}"/>
    <cellStyle name="Moneda 3 3 2 5 2 2" xfId="4617" xr:uid="{1CBC30C2-5CEF-49A5-987A-F54505D36FB4}"/>
    <cellStyle name="Moneda 3 3 2 5 3" xfId="4616" xr:uid="{492EC678-38B2-4BAA-A238-39346D58362D}"/>
    <cellStyle name="Moneda 3 3 2 6" xfId="1741" xr:uid="{00000000-0005-0000-0000-0000CC060000}"/>
    <cellStyle name="Moneda 3 3 2 6 2" xfId="4618" xr:uid="{ACF9C40E-AA8F-4EB1-B221-B470030E8632}"/>
    <cellStyle name="Moneda 3 3 2 7" xfId="1742" xr:uid="{00000000-0005-0000-0000-0000CD060000}"/>
    <cellStyle name="Moneda 3 3 2 7 2" xfId="4619" xr:uid="{06886FB0-B442-4B97-B343-4DF1DF2611B1}"/>
    <cellStyle name="Moneda 3 3 2 8" xfId="4603" xr:uid="{3892A61F-22F0-486C-9ABE-F754FA7A7E15}"/>
    <cellStyle name="Moneda 3 3 3" xfId="1743" xr:uid="{00000000-0005-0000-0000-0000CE060000}"/>
    <cellStyle name="Moneda 3 3 3 2" xfId="1744" xr:uid="{00000000-0005-0000-0000-0000CF060000}"/>
    <cellStyle name="Moneda 3 3 3 2 2" xfId="1745" xr:uid="{00000000-0005-0000-0000-0000D0060000}"/>
    <cellStyle name="Moneda 3 3 3 2 2 2" xfId="4622" xr:uid="{A40B8BCA-E3EC-4FB5-B10F-D305824AD19E}"/>
    <cellStyle name="Moneda 3 3 3 2 3" xfId="4621" xr:uid="{C6706378-A0A5-42FA-8AFA-12A0E7A4B45D}"/>
    <cellStyle name="Moneda 3 3 3 3" xfId="1746" xr:uid="{00000000-0005-0000-0000-0000D1060000}"/>
    <cellStyle name="Moneda 3 3 3 3 2" xfId="1747" xr:uid="{00000000-0005-0000-0000-0000D2060000}"/>
    <cellStyle name="Moneda 3 3 3 3 2 2" xfId="4624" xr:uid="{300A0B4C-4361-4AA5-9657-205BCF8B59B0}"/>
    <cellStyle name="Moneda 3 3 3 3 3" xfId="4623" xr:uid="{2B338221-C798-4A17-81C1-9ECD9355D6A5}"/>
    <cellStyle name="Moneda 3 3 3 4" xfId="1748" xr:uid="{00000000-0005-0000-0000-0000D3060000}"/>
    <cellStyle name="Moneda 3 3 3 4 2" xfId="1749" xr:uid="{00000000-0005-0000-0000-0000D4060000}"/>
    <cellStyle name="Moneda 3 3 3 4 2 2" xfId="4626" xr:uid="{C050D838-3928-4A86-BC27-5018D8FB3E05}"/>
    <cellStyle name="Moneda 3 3 3 4 3" xfId="4625" xr:uid="{263F3BBC-E43B-4EC9-BE5A-AD3004EE4574}"/>
    <cellStyle name="Moneda 3 3 3 5" xfId="1750" xr:uid="{00000000-0005-0000-0000-0000D5060000}"/>
    <cellStyle name="Moneda 3 3 3 5 2" xfId="4627" xr:uid="{84774642-9086-4539-B7D2-DA0866F6BB74}"/>
    <cellStyle name="Moneda 3 3 3 6" xfId="4620" xr:uid="{B8A2756B-76E3-4C8B-8128-61199169C105}"/>
    <cellStyle name="Moneda 3 3 4" xfId="1751" xr:uid="{00000000-0005-0000-0000-0000D6060000}"/>
    <cellStyle name="Moneda 3 3 4 2" xfId="1752" xr:uid="{00000000-0005-0000-0000-0000D7060000}"/>
    <cellStyle name="Moneda 3 3 4 2 2" xfId="4629" xr:uid="{3767D356-01D8-4D79-914F-C613053D0D6B}"/>
    <cellStyle name="Moneda 3 3 4 3" xfId="4628" xr:uid="{0E82BE27-1138-43F9-9EF7-25512155806E}"/>
    <cellStyle name="Moneda 3 3 5" xfId="1753" xr:uid="{00000000-0005-0000-0000-0000D8060000}"/>
    <cellStyle name="Moneda 3 3 5 2" xfId="1754" xr:uid="{00000000-0005-0000-0000-0000D9060000}"/>
    <cellStyle name="Moneda 3 3 5 2 2" xfId="4631" xr:uid="{A7A38848-689A-49D9-8952-9E6DD5E64E39}"/>
    <cellStyle name="Moneda 3 3 5 3" xfId="4630" xr:uid="{8028AF9E-64EA-4C6D-A4AB-326A7A83AA86}"/>
    <cellStyle name="Moneda 3 3 6" xfId="1755" xr:uid="{00000000-0005-0000-0000-0000DA060000}"/>
    <cellStyle name="Moneda 3 3 6 2" xfId="1756" xr:uid="{00000000-0005-0000-0000-0000DB060000}"/>
    <cellStyle name="Moneda 3 3 6 2 2" xfId="4633" xr:uid="{A3CA17B8-6EE5-4572-88CE-7BFFC581F5EC}"/>
    <cellStyle name="Moneda 3 3 6 3" xfId="4632" xr:uid="{C7D9A9E0-F24E-4148-A8AF-9C6A0EB06CC4}"/>
    <cellStyle name="Moneda 3 3 7" xfId="1757" xr:uid="{00000000-0005-0000-0000-0000DC060000}"/>
    <cellStyle name="Moneda 3 3 7 2" xfId="4634" xr:uid="{3EB66091-E6DC-4BB7-847E-60D2DEF860A1}"/>
    <cellStyle name="Moneda 3 3 8" xfId="1758" xr:uid="{00000000-0005-0000-0000-0000DD060000}"/>
    <cellStyle name="Moneda 3 3 8 2" xfId="4635" xr:uid="{CD1FAE43-638E-4980-8343-3376ABF75A13}"/>
    <cellStyle name="Moneda 3 3 9" xfId="4602" xr:uid="{1BEDA610-FAD8-4B1A-95C0-8D2797F53B1D}"/>
    <cellStyle name="Moneda 3 4" xfId="1759" xr:uid="{00000000-0005-0000-0000-0000DE060000}"/>
    <cellStyle name="Moneda 3 4 2" xfId="1760" xr:uid="{00000000-0005-0000-0000-0000DF060000}"/>
    <cellStyle name="Moneda 3 4 2 2" xfId="1761" xr:uid="{00000000-0005-0000-0000-0000E0060000}"/>
    <cellStyle name="Moneda 3 4 2 2 2" xfId="1762" xr:uid="{00000000-0005-0000-0000-0000E1060000}"/>
    <cellStyle name="Moneda 3 4 2 2 2 2" xfId="1763" xr:uid="{00000000-0005-0000-0000-0000E2060000}"/>
    <cellStyle name="Moneda 3 4 2 2 2 2 2" xfId="4640" xr:uid="{5CBDEFB9-2C7E-4B76-BDF1-CC2795B38874}"/>
    <cellStyle name="Moneda 3 4 2 2 2 3" xfId="4639" xr:uid="{7454C521-3200-4B69-AAFD-33552775EF1C}"/>
    <cellStyle name="Moneda 3 4 2 2 3" xfId="1764" xr:uid="{00000000-0005-0000-0000-0000E3060000}"/>
    <cellStyle name="Moneda 3 4 2 2 3 2" xfId="1765" xr:uid="{00000000-0005-0000-0000-0000E4060000}"/>
    <cellStyle name="Moneda 3 4 2 2 3 2 2" xfId="4642" xr:uid="{5302E2B8-A2C6-4313-ABAF-E1A3BF330537}"/>
    <cellStyle name="Moneda 3 4 2 2 3 3" xfId="4641" xr:uid="{07E1541A-872B-4012-B4AF-6E63BBB43132}"/>
    <cellStyle name="Moneda 3 4 2 2 4" xfId="1766" xr:uid="{00000000-0005-0000-0000-0000E5060000}"/>
    <cellStyle name="Moneda 3 4 2 2 4 2" xfId="1767" xr:uid="{00000000-0005-0000-0000-0000E6060000}"/>
    <cellStyle name="Moneda 3 4 2 2 4 2 2" xfId="4644" xr:uid="{501D41AB-86C9-4E6F-966F-B9DD3F86A709}"/>
    <cellStyle name="Moneda 3 4 2 2 4 3" xfId="4643" xr:uid="{5F058031-344F-4F21-ACBF-D0CF59467C8D}"/>
    <cellStyle name="Moneda 3 4 2 2 5" xfId="1768" xr:uid="{00000000-0005-0000-0000-0000E7060000}"/>
    <cellStyle name="Moneda 3 4 2 2 5 2" xfId="4645" xr:uid="{600B4E29-EF57-4858-8264-567720CE7BF6}"/>
    <cellStyle name="Moneda 3 4 2 2 6" xfId="4638" xr:uid="{37F724A6-53BA-4375-A129-F3DB0CD5253C}"/>
    <cellStyle name="Moneda 3 4 2 3" xfId="1769" xr:uid="{00000000-0005-0000-0000-0000E8060000}"/>
    <cellStyle name="Moneda 3 4 2 3 2" xfId="1770" xr:uid="{00000000-0005-0000-0000-0000E9060000}"/>
    <cellStyle name="Moneda 3 4 2 3 2 2" xfId="4647" xr:uid="{153C8B9E-4828-4052-A6F4-F2A16A6080B6}"/>
    <cellStyle name="Moneda 3 4 2 3 3" xfId="4646" xr:uid="{1E716776-2100-4250-81D9-EC728F8711F1}"/>
    <cellStyle name="Moneda 3 4 2 4" xfId="1771" xr:uid="{00000000-0005-0000-0000-0000EA060000}"/>
    <cellStyle name="Moneda 3 4 2 4 2" xfId="1772" xr:uid="{00000000-0005-0000-0000-0000EB060000}"/>
    <cellStyle name="Moneda 3 4 2 4 2 2" xfId="4649" xr:uid="{0E918C30-C72D-460D-93CE-D73B43270984}"/>
    <cellStyle name="Moneda 3 4 2 4 3" xfId="4648" xr:uid="{4E8DFB0C-1594-4796-B9DB-835269F64D5D}"/>
    <cellStyle name="Moneda 3 4 2 5" xfId="1773" xr:uid="{00000000-0005-0000-0000-0000EC060000}"/>
    <cellStyle name="Moneda 3 4 2 5 2" xfId="1774" xr:uid="{00000000-0005-0000-0000-0000ED060000}"/>
    <cellStyle name="Moneda 3 4 2 5 2 2" xfId="4651" xr:uid="{375257AD-396F-42D1-B6EC-B2BD3442AD3F}"/>
    <cellStyle name="Moneda 3 4 2 5 3" xfId="4650" xr:uid="{9D47B345-2800-4342-B8AF-D2035F7CE583}"/>
    <cellStyle name="Moneda 3 4 2 6" xfId="1775" xr:uid="{00000000-0005-0000-0000-0000EE060000}"/>
    <cellStyle name="Moneda 3 4 2 6 2" xfId="4652" xr:uid="{BF879116-DA25-47F3-81DD-50DDA714C06E}"/>
    <cellStyle name="Moneda 3 4 2 7" xfId="4637" xr:uid="{857E15E4-E245-49B3-AAD3-DEA4BDACD106}"/>
    <cellStyle name="Moneda 3 4 3" xfId="1776" xr:uid="{00000000-0005-0000-0000-0000EF060000}"/>
    <cellStyle name="Moneda 3 4 3 2" xfId="1777" xr:uid="{00000000-0005-0000-0000-0000F0060000}"/>
    <cellStyle name="Moneda 3 4 3 2 2" xfId="1778" xr:uid="{00000000-0005-0000-0000-0000F1060000}"/>
    <cellStyle name="Moneda 3 4 3 2 2 2" xfId="4655" xr:uid="{D4E8C300-5A0F-43AD-9CD6-3DFE2921DA9E}"/>
    <cellStyle name="Moneda 3 4 3 2 3" xfId="4654" xr:uid="{8C4C2F6D-F2EE-41A5-A17B-F28C3EB5D1AA}"/>
    <cellStyle name="Moneda 3 4 3 3" xfId="1779" xr:uid="{00000000-0005-0000-0000-0000F2060000}"/>
    <cellStyle name="Moneda 3 4 3 3 2" xfId="1780" xr:uid="{00000000-0005-0000-0000-0000F3060000}"/>
    <cellStyle name="Moneda 3 4 3 3 2 2" xfId="4657" xr:uid="{28B18F70-A39F-46DA-93B5-0DA780785B2F}"/>
    <cellStyle name="Moneda 3 4 3 3 3" xfId="4656" xr:uid="{0156BF1D-9D6C-4C24-AF11-20A909B294B0}"/>
    <cellStyle name="Moneda 3 4 3 4" xfId="1781" xr:uid="{00000000-0005-0000-0000-0000F4060000}"/>
    <cellStyle name="Moneda 3 4 3 4 2" xfId="1782" xr:uid="{00000000-0005-0000-0000-0000F5060000}"/>
    <cellStyle name="Moneda 3 4 3 4 2 2" xfId="4659" xr:uid="{DF83156C-FED4-491A-8C6B-1BF0AA775586}"/>
    <cellStyle name="Moneda 3 4 3 4 3" xfId="4658" xr:uid="{78C643E0-260E-4156-9006-69C87473497F}"/>
    <cellStyle name="Moneda 3 4 3 5" xfId="1783" xr:uid="{00000000-0005-0000-0000-0000F6060000}"/>
    <cellStyle name="Moneda 3 4 3 5 2" xfId="4660" xr:uid="{CA154A83-9F64-4593-A138-11C214402734}"/>
    <cellStyle name="Moneda 3 4 3 6" xfId="4653" xr:uid="{58D2BAEB-6F6B-4F6B-A00F-93240233142D}"/>
    <cellStyle name="Moneda 3 4 4" xfId="1784" xr:uid="{00000000-0005-0000-0000-0000F7060000}"/>
    <cellStyle name="Moneda 3 4 4 2" xfId="1785" xr:uid="{00000000-0005-0000-0000-0000F8060000}"/>
    <cellStyle name="Moneda 3 4 4 2 2" xfId="4662" xr:uid="{68771F90-93F9-40A0-8A6F-7BC63360E2E7}"/>
    <cellStyle name="Moneda 3 4 4 3" xfId="4661" xr:uid="{657F363A-0B5C-430D-9A45-E16B0255D1F6}"/>
    <cellStyle name="Moneda 3 4 5" xfId="1786" xr:uid="{00000000-0005-0000-0000-0000F9060000}"/>
    <cellStyle name="Moneda 3 4 5 2" xfId="1787" xr:uid="{00000000-0005-0000-0000-0000FA060000}"/>
    <cellStyle name="Moneda 3 4 5 2 2" xfId="4664" xr:uid="{C8EB76FB-6752-4A7B-8E81-6D88CAAEB78D}"/>
    <cellStyle name="Moneda 3 4 5 3" xfId="4663" xr:uid="{95BFCCCB-7D87-4BD5-9BD7-CA1F6A518764}"/>
    <cellStyle name="Moneda 3 4 6" xfId="1788" xr:uid="{00000000-0005-0000-0000-0000FB060000}"/>
    <cellStyle name="Moneda 3 4 6 2" xfId="1789" xr:uid="{00000000-0005-0000-0000-0000FC060000}"/>
    <cellStyle name="Moneda 3 4 6 2 2" xfId="4666" xr:uid="{549135B3-C3E8-447A-B468-D170413D9AF3}"/>
    <cellStyle name="Moneda 3 4 6 3" xfId="4665" xr:uid="{3F07B949-F927-429E-B03D-3A88B83F06C0}"/>
    <cellStyle name="Moneda 3 4 7" xfId="1790" xr:uid="{00000000-0005-0000-0000-0000FD060000}"/>
    <cellStyle name="Moneda 3 4 7 2" xfId="4667" xr:uid="{F5A4341F-E2D4-412E-95E2-7D5FE4A89316}"/>
    <cellStyle name="Moneda 3 4 8" xfId="4636" xr:uid="{E5CF534C-E9E1-411F-83F8-93C3C49A041B}"/>
    <cellStyle name="Moneda 3 5" xfId="1791" xr:uid="{00000000-0005-0000-0000-0000FE060000}"/>
    <cellStyle name="Moneda 3 5 10" xfId="7015" xr:uid="{3ECE65C5-DCFA-4195-8336-9EA0D9F71A1F}"/>
    <cellStyle name="Moneda 3 5 2" xfId="1792" xr:uid="{00000000-0005-0000-0000-0000FF060000}"/>
    <cellStyle name="Moneda 3 5 2 2" xfId="1793" xr:uid="{00000000-0005-0000-0000-000000070000}"/>
    <cellStyle name="Moneda 3 5 2 2 2" xfId="1794" xr:uid="{00000000-0005-0000-0000-000001070000}"/>
    <cellStyle name="Moneda 3 5 2 2 2 2" xfId="1795" xr:uid="{00000000-0005-0000-0000-000002070000}"/>
    <cellStyle name="Moneda 3 5 2 2 2 2 2" xfId="4672" xr:uid="{97574101-772D-4332-817D-E0B0731FCE65}"/>
    <cellStyle name="Moneda 3 5 2 2 2 3" xfId="4671" xr:uid="{F9B3C2F0-6143-4C3F-9847-94637DAC30F2}"/>
    <cellStyle name="Moneda 3 5 2 2 3" xfId="1796" xr:uid="{00000000-0005-0000-0000-000003070000}"/>
    <cellStyle name="Moneda 3 5 2 2 3 2" xfId="1797" xr:uid="{00000000-0005-0000-0000-000004070000}"/>
    <cellStyle name="Moneda 3 5 2 2 3 2 2" xfId="4674" xr:uid="{258C6FA8-D392-497B-BCB0-41C750922E8D}"/>
    <cellStyle name="Moneda 3 5 2 2 3 3" xfId="4673" xr:uid="{2FA2E10F-6CA5-4AE7-8B28-F82551F53A59}"/>
    <cellStyle name="Moneda 3 5 2 2 4" xfId="1798" xr:uid="{00000000-0005-0000-0000-000005070000}"/>
    <cellStyle name="Moneda 3 5 2 2 4 2" xfId="1799" xr:uid="{00000000-0005-0000-0000-000006070000}"/>
    <cellStyle name="Moneda 3 5 2 2 4 2 2" xfId="4676" xr:uid="{39B8E8F4-59CA-44EC-AD1F-446C3D46E347}"/>
    <cellStyle name="Moneda 3 5 2 2 4 3" xfId="4675" xr:uid="{266A8D4C-297D-4753-A3C4-8E296E70412B}"/>
    <cellStyle name="Moneda 3 5 2 2 5" xfId="1800" xr:uid="{00000000-0005-0000-0000-000007070000}"/>
    <cellStyle name="Moneda 3 5 2 2 5 2" xfId="4677" xr:uid="{FB119A36-D0DF-4350-8D84-8D4D78A7D386}"/>
    <cellStyle name="Moneda 3 5 2 2 6" xfId="4670" xr:uid="{33261637-C62F-4503-B95D-85D62ED91189}"/>
    <cellStyle name="Moneda 3 5 2 3" xfId="1801" xr:uid="{00000000-0005-0000-0000-000008070000}"/>
    <cellStyle name="Moneda 3 5 2 3 2" xfId="1802" xr:uid="{00000000-0005-0000-0000-000009070000}"/>
    <cellStyle name="Moneda 3 5 2 3 2 2" xfId="4679" xr:uid="{93346730-381B-4883-9199-BAEA2521C9E3}"/>
    <cellStyle name="Moneda 3 5 2 3 3" xfId="4678" xr:uid="{A712A6A5-20D8-4605-8437-86109AC0921A}"/>
    <cellStyle name="Moneda 3 5 2 4" xfId="1803" xr:uid="{00000000-0005-0000-0000-00000A070000}"/>
    <cellStyle name="Moneda 3 5 2 4 2" xfId="1804" xr:uid="{00000000-0005-0000-0000-00000B070000}"/>
    <cellStyle name="Moneda 3 5 2 4 2 2" xfId="4681" xr:uid="{81959EDF-E986-41F9-8118-3DCBD785251F}"/>
    <cellStyle name="Moneda 3 5 2 4 3" xfId="4680" xr:uid="{F150CF4B-C956-4339-90EF-DA6C2D29501D}"/>
    <cellStyle name="Moneda 3 5 2 5" xfId="1805" xr:uid="{00000000-0005-0000-0000-00000C070000}"/>
    <cellStyle name="Moneda 3 5 2 5 2" xfId="1806" xr:uid="{00000000-0005-0000-0000-00000D070000}"/>
    <cellStyle name="Moneda 3 5 2 5 2 2" xfId="4683" xr:uid="{578DC70C-B8C0-42F9-A0EF-36B4E9AFBEFF}"/>
    <cellStyle name="Moneda 3 5 2 5 3" xfId="4682" xr:uid="{E490A015-7E6F-410E-842C-55612D227160}"/>
    <cellStyle name="Moneda 3 5 2 6" xfId="1807" xr:uid="{00000000-0005-0000-0000-00000E070000}"/>
    <cellStyle name="Moneda 3 5 2 6 2" xfId="4684" xr:uid="{410FD577-D7C3-4B74-B44E-CD14C47BE0C4}"/>
    <cellStyle name="Moneda 3 5 2 7" xfId="4669" xr:uid="{6D019458-B667-4FA2-BB50-7AF832F7BB55}"/>
    <cellStyle name="Moneda 3 5 3" xfId="1808" xr:uid="{00000000-0005-0000-0000-00000F070000}"/>
    <cellStyle name="Moneda 3 5 3 2" xfId="1809" xr:uid="{00000000-0005-0000-0000-000010070000}"/>
    <cellStyle name="Moneda 3 5 3 2 2" xfId="1810" xr:uid="{00000000-0005-0000-0000-000011070000}"/>
    <cellStyle name="Moneda 3 5 3 2 2 2" xfId="4687" xr:uid="{BEAF6086-4358-40C6-8927-1B24E7992B7B}"/>
    <cellStyle name="Moneda 3 5 3 2 3" xfId="4686" xr:uid="{50FDCFDB-8723-4107-AD49-4BE1F1F3E578}"/>
    <cellStyle name="Moneda 3 5 3 3" xfId="1811" xr:uid="{00000000-0005-0000-0000-000012070000}"/>
    <cellStyle name="Moneda 3 5 3 3 2" xfId="1812" xr:uid="{00000000-0005-0000-0000-000013070000}"/>
    <cellStyle name="Moneda 3 5 3 3 2 2" xfId="4689" xr:uid="{E58DEAE9-03EB-439B-A82B-9CF74D5FC391}"/>
    <cellStyle name="Moneda 3 5 3 3 3" xfId="4688" xr:uid="{E204EAF0-7190-4E70-B431-40FEBEB0C64D}"/>
    <cellStyle name="Moneda 3 5 3 4" xfId="1813" xr:uid="{00000000-0005-0000-0000-000014070000}"/>
    <cellStyle name="Moneda 3 5 3 4 2" xfId="1814" xr:uid="{00000000-0005-0000-0000-000015070000}"/>
    <cellStyle name="Moneda 3 5 3 4 2 2" xfId="4691" xr:uid="{F2021FC0-C61E-4F5C-9C99-EA339B81B26B}"/>
    <cellStyle name="Moneda 3 5 3 4 3" xfId="4690" xr:uid="{6AB13B71-9257-4B3E-B920-81B201797965}"/>
    <cellStyle name="Moneda 3 5 3 5" xfId="1815" xr:uid="{00000000-0005-0000-0000-000016070000}"/>
    <cellStyle name="Moneda 3 5 3 5 2" xfId="4692" xr:uid="{93F284DB-B19F-4109-8758-8C9AFE07D289}"/>
    <cellStyle name="Moneda 3 5 3 6" xfId="4685" xr:uid="{1E90AD9B-68B9-4487-B39C-A390AF44D550}"/>
    <cellStyle name="Moneda 3 5 4" xfId="1816" xr:uid="{00000000-0005-0000-0000-000017070000}"/>
    <cellStyle name="Moneda 3 5 4 2" xfId="1817" xr:uid="{00000000-0005-0000-0000-000018070000}"/>
    <cellStyle name="Moneda 3 5 4 2 2" xfId="4694" xr:uid="{DAE42211-9FD8-418C-AD33-FE6616188CDA}"/>
    <cellStyle name="Moneda 3 5 4 3" xfId="4693" xr:uid="{BECE8AD4-0474-4582-8709-FB53290764C1}"/>
    <cellStyle name="Moneda 3 5 5" xfId="1818" xr:uid="{00000000-0005-0000-0000-000019070000}"/>
    <cellStyle name="Moneda 3 5 5 2" xfId="1819" xr:uid="{00000000-0005-0000-0000-00001A070000}"/>
    <cellStyle name="Moneda 3 5 5 2 2" xfId="4696" xr:uid="{50B435F8-A4A6-40D0-975B-C6AE3D754CB7}"/>
    <cellStyle name="Moneda 3 5 5 3" xfId="4695" xr:uid="{8AC179B1-9780-40E4-BD6A-0A8B43949C2D}"/>
    <cellStyle name="Moneda 3 5 6" xfId="1820" xr:uid="{00000000-0005-0000-0000-00001B070000}"/>
    <cellStyle name="Moneda 3 5 6 2" xfId="1821" xr:uid="{00000000-0005-0000-0000-00001C070000}"/>
    <cellStyle name="Moneda 3 5 6 2 2" xfId="4698" xr:uid="{05EE3ADE-72C7-4FE5-8663-F302E396422A}"/>
    <cellStyle name="Moneda 3 5 6 3" xfId="4697" xr:uid="{FB6D8D23-2C49-4B6F-9666-929146928ECF}"/>
    <cellStyle name="Moneda 3 5 7" xfId="1822" xr:uid="{00000000-0005-0000-0000-00001D070000}"/>
    <cellStyle name="Moneda 3 5 7 2" xfId="4699" xr:uid="{050FCF6A-068B-48E7-B173-1C81B1DEF2F7}"/>
    <cellStyle name="Moneda 3 5 8" xfId="1823" xr:uid="{00000000-0005-0000-0000-00001E070000}"/>
    <cellStyle name="Moneda 3 5 8 2" xfId="4700" xr:uid="{99256FEB-1E9A-4C8B-984C-E3EE843FE804}"/>
    <cellStyle name="Moneda 3 5 9" xfId="4668" xr:uid="{5A9DBBB4-6752-4D61-83A9-64A02E9B8B75}"/>
    <cellStyle name="Moneda 3 6" xfId="1824" xr:uid="{00000000-0005-0000-0000-00001F070000}"/>
    <cellStyle name="Moneda 3 6 10" xfId="6639" xr:uid="{927FDAF0-7956-48C1-AE3E-5F6CFF5F1209}"/>
    <cellStyle name="Moneda 3 6 11" xfId="4701" xr:uid="{881057B3-B892-4D26-A1BC-BC6278739F19}"/>
    <cellStyle name="Moneda 3 6 2" xfId="1825" xr:uid="{00000000-0005-0000-0000-000020070000}"/>
    <cellStyle name="Moneda 3 6 2 10" xfId="6640" xr:uid="{2BC59B7A-1426-423E-BA5A-AF29653CE628}"/>
    <cellStyle name="Moneda 3 6 2 11" xfId="4702" xr:uid="{AA23B697-744F-4518-B9CA-2719241DA49C}"/>
    <cellStyle name="Moneda 3 6 2 2" xfId="1826" xr:uid="{00000000-0005-0000-0000-000021070000}"/>
    <cellStyle name="Moneda 3 6 2 2 10" xfId="4703" xr:uid="{BFA21BCA-FB74-43AB-845D-C711CAE6896D}"/>
    <cellStyle name="Moneda 3 6 2 2 2" xfId="1827" xr:uid="{00000000-0005-0000-0000-000022070000}"/>
    <cellStyle name="Moneda 3 6 2 2 2 2" xfId="6425" xr:uid="{885EAA51-E649-49B2-86E6-17BEABA3A5E1}"/>
    <cellStyle name="Moneda 3 6 2 2 2 2 2" xfId="6426" xr:uid="{20DBCD83-16D1-4DFD-91F1-89D0BC351FFF}"/>
    <cellStyle name="Moneda 3 6 2 2 2 2 3" xfId="6427" xr:uid="{CB32340C-85FC-425B-986F-D3AD03510EA8}"/>
    <cellStyle name="Moneda 3 6 2 2 2 3" xfId="6428" xr:uid="{98A9AFC0-BA45-4D1D-977A-82D5E3AD6A8F}"/>
    <cellStyle name="Moneda 3 6 2 2 2 3 2" xfId="6429" xr:uid="{E33964EB-696C-432F-A92B-58A3A433E221}"/>
    <cellStyle name="Moneda 3 6 2 2 2 3 3" xfId="6430" xr:uid="{97CD6EE8-1D75-489D-8DAE-B4C4C6A37AF9}"/>
    <cellStyle name="Moneda 3 6 2 2 2 4" xfId="6431" xr:uid="{9F408B19-1F81-46AB-853B-1674C5ED5A24}"/>
    <cellStyle name="Moneda 3 6 2 2 2 5" xfId="6432" xr:uid="{410E435B-01C1-43C2-A0F2-674D7F55D37C}"/>
    <cellStyle name="Moneda 3 6 2 2 2 6" xfId="6433" xr:uid="{510BC58B-4C6A-4D38-845E-7AE8007EADF1}"/>
    <cellStyle name="Moneda 3 6 2 2 2 7" xfId="6424" xr:uid="{350D2E87-A382-4210-B681-B670BB1DA730}"/>
    <cellStyle name="Moneda 3 6 2 2 2 8" xfId="6642" xr:uid="{7491E180-9998-4BB4-B517-84F3C92D5043}"/>
    <cellStyle name="Moneda 3 6 2 2 2 9" xfId="4704" xr:uid="{C6BFD928-8D86-4BE6-8985-2B0B5B058CE5}"/>
    <cellStyle name="Moneda 3 6 2 2 3" xfId="6434" xr:uid="{12856E5A-91B2-431A-A342-27F4D9107245}"/>
    <cellStyle name="Moneda 3 6 2 2 3 2" xfId="6435" xr:uid="{608A6FC5-B4C5-4F45-8C8D-B194DA96BF10}"/>
    <cellStyle name="Moneda 3 6 2 2 3 3" xfId="6436" xr:uid="{DEAE9D8A-D6CA-45DA-A694-4D3071237E00}"/>
    <cellStyle name="Moneda 3 6 2 2 4" xfId="6437" xr:uid="{33155FE7-F913-49EB-ABCF-90244A8E80DE}"/>
    <cellStyle name="Moneda 3 6 2 2 4 2" xfId="6438" xr:uid="{AD539EB3-7A9B-46EA-A282-759240C7182B}"/>
    <cellStyle name="Moneda 3 6 2 2 4 3" xfId="6439" xr:uid="{D1E85F05-3CE4-432B-9BFF-3ACD3DDB87CE}"/>
    <cellStyle name="Moneda 3 6 2 2 5" xfId="6440" xr:uid="{10514848-6CCE-4E01-B86E-15AB047ACB00}"/>
    <cellStyle name="Moneda 3 6 2 2 6" xfId="6441" xr:uid="{DBB0A509-9A18-41CD-AC99-0CFE833BC20C}"/>
    <cellStyle name="Moneda 3 6 2 2 7" xfId="6442" xr:uid="{802A19C7-10C4-4A5C-86BC-1E14C8413897}"/>
    <cellStyle name="Moneda 3 6 2 2 8" xfId="6423" xr:uid="{A218A816-AFD8-4182-BC2A-5EF261D25AED}"/>
    <cellStyle name="Moneda 3 6 2 2 9" xfId="6641" xr:uid="{CA9B7875-9A85-443F-ACB4-86EF00F9D6AD}"/>
    <cellStyle name="Moneda 3 6 2 3" xfId="1828" xr:uid="{00000000-0005-0000-0000-000023070000}"/>
    <cellStyle name="Moneda 3 6 2 3 2" xfId="6444" xr:uid="{F4ED8BAA-8333-4DEB-988E-2FB71F3AD66F}"/>
    <cellStyle name="Moneda 3 6 2 3 2 2" xfId="6445" xr:uid="{B98FD26C-A3D4-4333-AE48-1044E6CC2F27}"/>
    <cellStyle name="Moneda 3 6 2 3 2 3" xfId="6446" xr:uid="{929EE1AB-747D-428A-9C3B-96FD78FCE967}"/>
    <cellStyle name="Moneda 3 6 2 3 3" xfId="6447" xr:uid="{01B62E7E-F886-4C6C-AD25-BB7066F402C9}"/>
    <cellStyle name="Moneda 3 6 2 3 3 2" xfId="6448" xr:uid="{B080D088-34AE-44DF-83B3-DE34FEFFA9FE}"/>
    <cellStyle name="Moneda 3 6 2 3 3 3" xfId="6449" xr:uid="{C53580EC-0454-466C-801F-5B6B02C58D09}"/>
    <cellStyle name="Moneda 3 6 2 3 4" xfId="6450" xr:uid="{A70FDEA5-D798-40EF-A45C-B2A6C212DA61}"/>
    <cellStyle name="Moneda 3 6 2 3 5" xfId="6451" xr:uid="{07801175-CE5A-44AC-8577-EC7CF210C807}"/>
    <cellStyle name="Moneda 3 6 2 3 6" xfId="6452" xr:uid="{3F8E0E72-B367-40DF-9C9F-35352F2E1789}"/>
    <cellStyle name="Moneda 3 6 2 3 7" xfId="6443" xr:uid="{BAE02FE9-22B6-40C2-957A-89E4BB6033C5}"/>
    <cellStyle name="Moneda 3 6 2 3 8" xfId="6643" xr:uid="{C9E428DF-15DE-4FCC-9137-03E9902E6FA5}"/>
    <cellStyle name="Moneda 3 6 2 3 9" xfId="4705" xr:uid="{30DC22AD-EFE7-4090-B7BD-57C597EFB954}"/>
    <cellStyle name="Moneda 3 6 2 4" xfId="6453" xr:uid="{2392A56D-76E4-41B6-9271-3BC6EB65FF02}"/>
    <cellStyle name="Moneda 3 6 2 4 2" xfId="6454" xr:uid="{F37250E8-7D37-4EAC-9D60-BFC4844DBFE4}"/>
    <cellStyle name="Moneda 3 6 2 4 3" xfId="6455" xr:uid="{24EE64E0-0A74-4D0E-9A4D-182CDC660F65}"/>
    <cellStyle name="Moneda 3 6 2 5" xfId="6456" xr:uid="{5A3C4A86-B747-4355-9812-E1E3F801B7DA}"/>
    <cellStyle name="Moneda 3 6 2 5 2" xfId="6457" xr:uid="{31E3F660-7E14-4479-81AC-9D3E0F20E66C}"/>
    <cellStyle name="Moneda 3 6 2 5 3" xfId="6458" xr:uid="{37605282-48DE-4D1B-A000-B7EE8CBE2D36}"/>
    <cellStyle name="Moneda 3 6 2 6" xfId="6459" xr:uid="{2B98CB0D-192E-4024-82E1-C7452797ACAA}"/>
    <cellStyle name="Moneda 3 6 2 7" xfId="6460" xr:uid="{0C59B8C6-44AE-4060-A60A-868766EAD456}"/>
    <cellStyle name="Moneda 3 6 2 8" xfId="6461" xr:uid="{89B433B8-1FE7-4059-BDEA-EF48E3D7AEAB}"/>
    <cellStyle name="Moneda 3 6 2 9" xfId="6422" xr:uid="{2DF5076C-06E2-4CE0-9937-EF6481FA2957}"/>
    <cellStyle name="Moneda 3 6 3" xfId="1829" xr:uid="{00000000-0005-0000-0000-000024070000}"/>
    <cellStyle name="Moneda 3 6 3 2" xfId="6463" xr:uid="{0B4384DC-69BA-40F3-BB4F-3E739B2A7672}"/>
    <cellStyle name="Moneda 3 6 3 2 2" xfId="6464" xr:uid="{7F8E3A5A-138C-45B6-BAD6-75C436B00A35}"/>
    <cellStyle name="Moneda 3 6 3 2 3" xfId="6465" xr:uid="{B3CA716C-1650-4C80-9B11-745C3AEA1D75}"/>
    <cellStyle name="Moneda 3 6 3 3" xfId="6466" xr:uid="{47B6FA85-70C5-47B4-B424-8859A9D19A4C}"/>
    <cellStyle name="Moneda 3 6 3 3 2" xfId="6467" xr:uid="{37C70C2B-FF8B-4CFA-9FA8-E468A0F0CA1F}"/>
    <cellStyle name="Moneda 3 6 3 3 3" xfId="6468" xr:uid="{D21F000D-C25D-4B52-978B-77FEFA96C6D6}"/>
    <cellStyle name="Moneda 3 6 3 4" xfId="6469" xr:uid="{A18B5A55-DBFD-4D9B-9DB1-C5A05C527DF0}"/>
    <cellStyle name="Moneda 3 6 3 5" xfId="6470" xr:uid="{12ED3109-0AED-4B33-9A76-3605FBA544E3}"/>
    <cellStyle name="Moneda 3 6 3 6" xfId="6471" xr:uid="{6CD27ED1-0F00-4E3B-9278-AFBD4A53FFFF}"/>
    <cellStyle name="Moneda 3 6 3 7" xfId="6462" xr:uid="{1B718A74-D6DC-466F-B925-0FEFD92431E8}"/>
    <cellStyle name="Moneda 3 6 3 8" xfId="6644" xr:uid="{E8AC5D1F-5948-4663-9FB2-4817A69DC42D}"/>
    <cellStyle name="Moneda 3 6 3 9" xfId="4706" xr:uid="{55B9C2E8-39A4-451C-B823-E1A789D5C4DB}"/>
    <cellStyle name="Moneda 3 6 4" xfId="6472" xr:uid="{6B940F21-2D73-45CF-8D1A-C62B9D67F4B1}"/>
    <cellStyle name="Moneda 3 6 4 2" xfId="6473" xr:uid="{0BDEB6B5-A030-45AF-98B0-B1752A503ED3}"/>
    <cellStyle name="Moneda 3 6 4 3" xfId="6474" xr:uid="{5ADC9E00-5A28-4F2C-9BC1-984B66686DD2}"/>
    <cellStyle name="Moneda 3 6 5" xfId="6475" xr:uid="{04C1004C-4CF3-4601-A7FC-FF799804275F}"/>
    <cellStyle name="Moneda 3 6 5 2" xfId="6476" xr:uid="{435A3D78-4308-4D7E-87C8-D5B418D7D183}"/>
    <cellStyle name="Moneda 3 6 5 3" xfId="6477" xr:uid="{2AA727EB-7C12-4702-B5A7-A3F312A6D2EC}"/>
    <cellStyle name="Moneda 3 6 6" xfId="6478" xr:uid="{6F8348A4-E25A-498B-AF88-6B6F6C96897D}"/>
    <cellStyle name="Moneda 3 6 7" xfId="6479" xr:uid="{7741A010-C152-4116-A7AB-62D6A60ADEF0}"/>
    <cellStyle name="Moneda 3 6 8" xfId="6480" xr:uid="{EBFC2B6F-C4BF-4CA2-92A3-130548F48178}"/>
    <cellStyle name="Moneda 3 6 9" xfId="6421" xr:uid="{A54B453D-C305-4203-9A32-4A0AB27F20AA}"/>
    <cellStyle name="Moneda 3 7" xfId="1830" xr:uid="{00000000-0005-0000-0000-000025070000}"/>
    <cellStyle name="Moneda 3 7 10" xfId="6645" xr:uid="{F6AC2D13-6F9B-46C2-9A53-7C585C9AF6F9}"/>
    <cellStyle name="Moneda 3 7 11" xfId="4707" xr:uid="{F785333A-71DE-4A87-97FF-D9CE305C5878}"/>
    <cellStyle name="Moneda 3 7 2" xfId="1831" xr:uid="{00000000-0005-0000-0000-000026070000}"/>
    <cellStyle name="Moneda 3 7 2 10" xfId="4708" xr:uid="{6D75FDB2-603C-4AF0-8706-FF63248FE11D}"/>
    <cellStyle name="Moneda 3 7 2 2" xfId="1832" xr:uid="{00000000-0005-0000-0000-000027070000}"/>
    <cellStyle name="Moneda 3 7 2 2 2" xfId="6484" xr:uid="{0B24543F-E26A-4532-80B8-DE081A48CCE9}"/>
    <cellStyle name="Moneda 3 7 2 2 2 2" xfId="6485" xr:uid="{CCA43E64-D597-4A44-B616-203334288375}"/>
    <cellStyle name="Moneda 3 7 2 2 2 3" xfId="6486" xr:uid="{44AEDDB2-B3A6-423F-9C77-C267228844BC}"/>
    <cellStyle name="Moneda 3 7 2 2 3" xfId="6487" xr:uid="{7A18B629-36A0-4B75-8833-4D200EFA7F48}"/>
    <cellStyle name="Moneda 3 7 2 2 3 2" xfId="6488" xr:uid="{6C79DA30-5DA5-437B-85D7-824659DC1981}"/>
    <cellStyle name="Moneda 3 7 2 2 3 3" xfId="6489" xr:uid="{0836B096-9FED-4525-A26A-0127523C5C40}"/>
    <cellStyle name="Moneda 3 7 2 2 4" xfId="6490" xr:uid="{E05DF60A-4AAA-4523-B04B-4824EE90D221}"/>
    <cellStyle name="Moneda 3 7 2 2 5" xfId="6491" xr:uid="{400A8339-7205-4A96-B099-B9827B18E918}"/>
    <cellStyle name="Moneda 3 7 2 2 6" xfId="6492" xr:uid="{C66D0ACA-9780-40F6-A306-AC8779EBD90D}"/>
    <cellStyle name="Moneda 3 7 2 2 7" xfId="6483" xr:uid="{85077621-77C0-4885-8B80-36E623F3CF0A}"/>
    <cellStyle name="Moneda 3 7 2 2 8" xfId="6647" xr:uid="{67EF59CD-FF9E-4F8F-8023-D64417F3E1E6}"/>
    <cellStyle name="Moneda 3 7 2 2 9" xfId="4709" xr:uid="{5B0D4553-6D6E-4036-9566-8A30821356F2}"/>
    <cellStyle name="Moneda 3 7 2 3" xfId="6493" xr:uid="{3CAE52EA-4201-4D17-BE75-072C305A370A}"/>
    <cellStyle name="Moneda 3 7 2 3 2" xfId="6494" xr:uid="{786A5F15-E9EE-4C14-9458-732502C8FF08}"/>
    <cellStyle name="Moneda 3 7 2 3 3" xfId="6495" xr:uid="{67786882-1542-4F8A-95C5-04A996CCAAA9}"/>
    <cellStyle name="Moneda 3 7 2 4" xfId="6496" xr:uid="{3920D5A8-3125-4120-9E2D-7B4995CA5E42}"/>
    <cellStyle name="Moneda 3 7 2 4 2" xfId="6497" xr:uid="{17F9BFF3-6E50-48CC-97A8-FA892BDD1351}"/>
    <cellStyle name="Moneda 3 7 2 4 3" xfId="6498" xr:uid="{EABFDBED-8540-4F67-B9BD-1F54784ACA28}"/>
    <cellStyle name="Moneda 3 7 2 5" xfId="6499" xr:uid="{5F573352-830B-410C-9D55-A42B941C4D40}"/>
    <cellStyle name="Moneda 3 7 2 6" xfId="6500" xr:uid="{F1AB369A-6334-4358-B855-FA024EB34CE1}"/>
    <cellStyle name="Moneda 3 7 2 7" xfId="6501" xr:uid="{71F5A42B-CF01-4799-90D1-EE63CC71E046}"/>
    <cellStyle name="Moneda 3 7 2 8" xfId="6482" xr:uid="{77CF3483-6A7C-48BB-8D66-D0D6DDC4CF2B}"/>
    <cellStyle name="Moneda 3 7 2 9" xfId="6646" xr:uid="{7C43F8D2-DFCC-4584-87D8-ACB47B81BA17}"/>
    <cellStyle name="Moneda 3 7 3" xfId="1833" xr:uid="{00000000-0005-0000-0000-000028070000}"/>
    <cellStyle name="Moneda 3 7 3 2" xfId="6503" xr:uid="{E4720577-ACD1-4FFE-89F1-B702FF83D0CE}"/>
    <cellStyle name="Moneda 3 7 3 2 2" xfId="6504" xr:uid="{4D2F0E49-C97C-4ECD-AF91-43C6899D0D85}"/>
    <cellStyle name="Moneda 3 7 3 2 3" xfId="6505" xr:uid="{F1AABD81-FBEB-47A8-AA0E-0445DFF0892C}"/>
    <cellStyle name="Moneda 3 7 3 3" xfId="6506" xr:uid="{1736873D-FCE9-4C70-BB9F-6B89D13F1846}"/>
    <cellStyle name="Moneda 3 7 3 3 2" xfId="6507" xr:uid="{A806AD51-8FF3-4E04-9A9A-9D1151F3B6A0}"/>
    <cellStyle name="Moneda 3 7 3 3 3" xfId="6508" xr:uid="{EBA41FB2-EEE8-4937-BD2B-9731389EC4F4}"/>
    <cellStyle name="Moneda 3 7 3 4" xfId="6509" xr:uid="{BD97EFBC-AA5E-4376-960F-DA8CC84CC662}"/>
    <cellStyle name="Moneda 3 7 3 5" xfId="6510" xr:uid="{E2F71909-DBFA-4DD6-8D66-FBBC23254258}"/>
    <cellStyle name="Moneda 3 7 3 6" xfId="6511" xr:uid="{6D168C29-2D66-4569-A03D-3C9A25816F3A}"/>
    <cellStyle name="Moneda 3 7 3 7" xfId="6502" xr:uid="{E9912C38-9E8C-4510-BEF6-0FC0F9E639AD}"/>
    <cellStyle name="Moneda 3 7 3 8" xfId="6648" xr:uid="{D190966B-1A1D-41E1-B16D-3B18EDB553F0}"/>
    <cellStyle name="Moneda 3 7 3 9" xfId="4710" xr:uid="{BDBD38E0-FFF6-4803-99A1-B3DE9A008161}"/>
    <cellStyle name="Moneda 3 7 4" xfId="6512" xr:uid="{124830EC-F671-489A-9379-712BBB4F21BC}"/>
    <cellStyle name="Moneda 3 7 4 2" xfId="6513" xr:uid="{4031BA2E-D9DA-47FF-BD48-B7E39574D096}"/>
    <cellStyle name="Moneda 3 7 4 3" xfId="6514" xr:uid="{C58C1C01-7334-49C6-8A49-4472851C0006}"/>
    <cellStyle name="Moneda 3 7 5" xfId="6515" xr:uid="{2E416943-EDEA-42BF-99E1-C030967A849C}"/>
    <cellStyle name="Moneda 3 7 5 2" xfId="6516" xr:uid="{88E20730-33C1-4713-94DC-C80E43B4FB42}"/>
    <cellStyle name="Moneda 3 7 5 3" xfId="6517" xr:uid="{5D4558D8-D4ED-4A44-A1E6-7A30FC3F0C3F}"/>
    <cellStyle name="Moneda 3 7 6" xfId="6518" xr:uid="{AA47C654-A31E-48E2-9B1A-CD1F0C98B3D8}"/>
    <cellStyle name="Moneda 3 7 7" xfId="6519" xr:uid="{8985DA7F-66AC-4638-A4C5-59165A06A507}"/>
    <cellStyle name="Moneda 3 7 8" xfId="6520" xr:uid="{F7118B3A-418A-4058-91F1-177D96375684}"/>
    <cellStyle name="Moneda 3 7 9" xfId="6481" xr:uid="{59F28C0B-0CA2-4790-901F-028DAC34ACA3}"/>
    <cellStyle name="Moneda 3 8" xfId="1834" xr:uid="{00000000-0005-0000-0000-000029070000}"/>
    <cellStyle name="Moneda 3 8 2" xfId="1835" xr:uid="{00000000-0005-0000-0000-00002A070000}"/>
    <cellStyle name="Moneda 3 8 2 2" xfId="1836" xr:uid="{00000000-0005-0000-0000-00002B070000}"/>
    <cellStyle name="Moneda 3 8 2 2 2" xfId="1837" xr:uid="{00000000-0005-0000-0000-00002C070000}"/>
    <cellStyle name="Moneda 3 8 2 2 2 2" xfId="4714" xr:uid="{D274F1C0-B92F-4775-9094-954CE9D87F88}"/>
    <cellStyle name="Moneda 3 8 2 2 3" xfId="4713" xr:uid="{2E7A4CDA-5D4C-4B81-B90D-474E6FAF1CF7}"/>
    <cellStyle name="Moneda 3 8 2 3" xfId="1838" xr:uid="{00000000-0005-0000-0000-00002D070000}"/>
    <cellStyle name="Moneda 3 8 2 3 2" xfId="1839" xr:uid="{00000000-0005-0000-0000-00002E070000}"/>
    <cellStyle name="Moneda 3 8 2 3 2 2" xfId="4716" xr:uid="{3FDD93C5-A6AD-4203-8438-AAE438DD3399}"/>
    <cellStyle name="Moneda 3 8 2 3 3" xfId="4715" xr:uid="{BF9EE1EC-F783-49F8-BDA3-41B5EB2A654F}"/>
    <cellStyle name="Moneda 3 8 2 4" xfId="1840" xr:uid="{00000000-0005-0000-0000-00002F070000}"/>
    <cellStyle name="Moneda 3 8 2 4 2" xfId="1841" xr:uid="{00000000-0005-0000-0000-000030070000}"/>
    <cellStyle name="Moneda 3 8 2 4 2 2" xfId="4718" xr:uid="{A51497C4-CC9F-48ED-B64E-A79CDD99DBE7}"/>
    <cellStyle name="Moneda 3 8 2 4 3" xfId="4717" xr:uid="{5963ABFF-8117-448B-9DA5-33F056252D14}"/>
    <cellStyle name="Moneda 3 8 2 5" xfId="1842" xr:uid="{00000000-0005-0000-0000-000031070000}"/>
    <cellStyle name="Moneda 3 8 2 5 2" xfId="4719" xr:uid="{AD402E43-21B1-4880-90AE-91D08D320493}"/>
    <cellStyle name="Moneda 3 8 2 6" xfId="4712" xr:uid="{D82CF9EA-68FF-479A-B936-EEF649644844}"/>
    <cellStyle name="Moneda 3 8 3" xfId="1843" xr:uid="{00000000-0005-0000-0000-000032070000}"/>
    <cellStyle name="Moneda 3 8 3 2" xfId="1844" xr:uid="{00000000-0005-0000-0000-000033070000}"/>
    <cellStyle name="Moneda 3 8 3 2 2" xfId="4721" xr:uid="{08B9535B-8D34-41BB-987E-90B4BC2FF211}"/>
    <cellStyle name="Moneda 3 8 3 3" xfId="4720" xr:uid="{C35DEB32-7E03-4798-8698-6B22DF9225F3}"/>
    <cellStyle name="Moneda 3 8 4" xfId="1845" xr:uid="{00000000-0005-0000-0000-000034070000}"/>
    <cellStyle name="Moneda 3 8 4 2" xfId="1846" xr:uid="{00000000-0005-0000-0000-000035070000}"/>
    <cellStyle name="Moneda 3 8 4 2 2" xfId="4723" xr:uid="{0BA6A27F-A185-4EF6-AF4C-5C5693568B7E}"/>
    <cellStyle name="Moneda 3 8 4 3" xfId="4722" xr:uid="{113D66B4-729A-4A23-823A-39AB086D6424}"/>
    <cellStyle name="Moneda 3 8 5" xfId="1847" xr:uid="{00000000-0005-0000-0000-000036070000}"/>
    <cellStyle name="Moneda 3 8 5 2" xfId="1848" xr:uid="{00000000-0005-0000-0000-000037070000}"/>
    <cellStyle name="Moneda 3 8 5 2 2" xfId="4725" xr:uid="{47920D07-910F-497D-9238-48FD28695D9D}"/>
    <cellStyle name="Moneda 3 8 5 3" xfId="4724" xr:uid="{D15DF9B1-6995-47B0-803A-220215D504B0}"/>
    <cellStyle name="Moneda 3 8 6" xfId="1849" xr:uid="{00000000-0005-0000-0000-000038070000}"/>
    <cellStyle name="Moneda 3 8 6 2" xfId="4726" xr:uid="{B12BAA09-DC32-49A6-9034-BB5602EF7C34}"/>
    <cellStyle name="Moneda 3 8 7" xfId="4711" xr:uid="{64630FF0-6F8C-41A2-A56C-EBF1F0FB8906}"/>
    <cellStyle name="Moneda 3 9" xfId="1850" xr:uid="{00000000-0005-0000-0000-000039070000}"/>
    <cellStyle name="Moneda 3 9 10" xfId="4727" xr:uid="{5F7D7D32-9748-4DE3-89FE-5A97716519B1}"/>
    <cellStyle name="Moneda 3 9 2" xfId="1851" xr:uid="{00000000-0005-0000-0000-00003A070000}"/>
    <cellStyle name="Moneda 3 9 2 2" xfId="6523" xr:uid="{F83A0CB7-30E6-43B6-93BB-76EDC93F8A50}"/>
    <cellStyle name="Moneda 3 9 2 2 2" xfId="6524" xr:uid="{C8381A47-3BB2-4419-AC93-C85F84A745CC}"/>
    <cellStyle name="Moneda 3 9 2 2 3" xfId="6525" xr:uid="{74A38FF0-841B-4CEA-A02B-8F3737519B0D}"/>
    <cellStyle name="Moneda 3 9 2 3" xfId="6526" xr:uid="{0BA0766D-20A0-4B17-B7C9-137BCED3ABE6}"/>
    <cellStyle name="Moneda 3 9 2 3 2" xfId="6527" xr:uid="{A466651F-CF48-4004-9ED7-CAD9AEDEEDCF}"/>
    <cellStyle name="Moneda 3 9 2 3 3" xfId="6528" xr:uid="{F7E662C8-A4B7-431F-A082-90903BE0D942}"/>
    <cellStyle name="Moneda 3 9 2 4" xfId="6529" xr:uid="{DCA7D5E0-1B73-4B6A-9EFA-5C7DFDCD5AF1}"/>
    <cellStyle name="Moneda 3 9 2 5" xfId="6530" xr:uid="{CE8808E9-4C9D-4370-A948-DC8D20D5EB59}"/>
    <cellStyle name="Moneda 3 9 2 6" xfId="6531" xr:uid="{481A6EB6-0C04-4E6D-88DF-8C49D5007795}"/>
    <cellStyle name="Moneda 3 9 2 7" xfId="6522" xr:uid="{7CE8A2E9-B190-4EC4-BDF6-601118871BA7}"/>
    <cellStyle name="Moneda 3 9 2 8" xfId="6650" xr:uid="{8F84E145-05EA-4325-B219-A82F6063F858}"/>
    <cellStyle name="Moneda 3 9 2 9" xfId="4728" xr:uid="{AE8ADF97-BE95-439C-8E6F-767143384FDE}"/>
    <cellStyle name="Moneda 3 9 3" xfId="6532" xr:uid="{CE406EE9-07FF-491D-9AD2-09158307A868}"/>
    <cellStyle name="Moneda 3 9 3 2" xfId="6533" xr:uid="{DA187BB4-2430-4CC0-AB94-9BA37BC46158}"/>
    <cellStyle name="Moneda 3 9 3 3" xfId="6534" xr:uid="{5D236CD5-247C-404C-B2E4-93C91D143B15}"/>
    <cellStyle name="Moneda 3 9 4" xfId="6535" xr:uid="{D7F08C03-D6AD-46B4-A63F-54212292486B}"/>
    <cellStyle name="Moneda 3 9 4 2" xfId="6536" xr:uid="{A27AC543-AA47-4EA8-A064-011A69869476}"/>
    <cellStyle name="Moneda 3 9 4 3" xfId="6537" xr:uid="{3A207C3F-AE53-4065-828F-12399CDA8862}"/>
    <cellStyle name="Moneda 3 9 5" xfId="6538" xr:uid="{2185152C-3C70-4B47-9A57-34A1CE5E22BC}"/>
    <cellStyle name="Moneda 3 9 6" xfId="6539" xr:uid="{32A03777-4F48-450B-AB8C-1E269279D660}"/>
    <cellStyle name="Moneda 3 9 7" xfId="6540" xr:uid="{90A0908C-E08D-4A19-89A9-D84350E92B13}"/>
    <cellStyle name="Moneda 3 9 8" xfId="6521" xr:uid="{F7CBE820-CBC1-46C2-A5AD-46449E597BE5}"/>
    <cellStyle name="Moneda 3 9 9" xfId="6649" xr:uid="{DC40A571-BA38-4032-93F8-80C07FE021FD}"/>
    <cellStyle name="Moneda 30" xfId="1852" xr:uid="{00000000-0005-0000-0000-00003B070000}"/>
    <cellStyle name="Moneda 30 2" xfId="1853" xr:uid="{00000000-0005-0000-0000-00003C070000}"/>
    <cellStyle name="Moneda 30 2 2" xfId="1854" xr:uid="{00000000-0005-0000-0000-00003D070000}"/>
    <cellStyle name="Moneda 30 2 2 2" xfId="6543" xr:uid="{BE8BB389-ED2A-4EE6-BC36-78A2B4B64875}"/>
    <cellStyle name="Moneda 30 2 2 3" xfId="4731" xr:uid="{EE9B093D-5908-4AA0-93AD-CF6C706FA93A}"/>
    <cellStyle name="Moneda 30 2 2 4" xfId="7018" xr:uid="{1C07940F-5E82-4C05-842F-7010E50A7B69}"/>
    <cellStyle name="Moneda 30 2 3" xfId="6542" xr:uid="{89307449-43B5-4817-9D0C-E23CC41248DB}"/>
    <cellStyle name="Moneda 30 2 4" xfId="4730" xr:uid="{C19E17E1-4056-4CEF-B357-209B507E62D6}"/>
    <cellStyle name="Moneda 30 2 5" xfId="7017" xr:uid="{B79AF96C-719B-4FE8-9B43-69D670C6ACAB}"/>
    <cellStyle name="Moneda 30 3" xfId="1855" xr:uid="{00000000-0005-0000-0000-00003E070000}"/>
    <cellStyle name="Moneda 30 3 2" xfId="1856" xr:uid="{00000000-0005-0000-0000-00003F070000}"/>
    <cellStyle name="Moneda 30 3 2 2" xfId="6545" xr:uid="{22E5A351-D61A-410D-8923-8878B959FDCD}"/>
    <cellStyle name="Moneda 30 3 2 3" xfId="4733" xr:uid="{2BC93A34-632F-404B-94CB-F87306C7350D}"/>
    <cellStyle name="Moneda 30 3 2 4" xfId="7020" xr:uid="{FDBC2AD3-A2DC-466B-BAB6-E2BF04B49FB8}"/>
    <cellStyle name="Moneda 30 3 3" xfId="6544" xr:uid="{AB9D4A2A-F0FE-4A98-A009-B988E7C74C00}"/>
    <cellStyle name="Moneda 30 3 4" xfId="4732" xr:uid="{76A4CF11-5FC9-436A-8367-9ED2A4C34298}"/>
    <cellStyle name="Moneda 30 3 5" xfId="7019" xr:uid="{81F650CD-D725-4A98-A814-2CC8AE5DC602}"/>
    <cellStyle name="Moneda 30 4" xfId="1857" xr:uid="{00000000-0005-0000-0000-000040070000}"/>
    <cellStyle name="Moneda 30 4 2" xfId="1858" xr:uid="{00000000-0005-0000-0000-000041070000}"/>
    <cellStyle name="Moneda 30 4 2 2" xfId="6547" xr:uid="{8B9D3F3F-ACF9-4F5D-9FBB-6ADDC6965383}"/>
    <cellStyle name="Moneda 30 4 2 3" xfId="4735" xr:uid="{4B11ABB5-A7AB-4765-BD87-AB9CEAF8CE25}"/>
    <cellStyle name="Moneda 30 4 2 4" xfId="7022" xr:uid="{2ADE3150-4A5B-42AE-BABA-1206EEF7B262}"/>
    <cellStyle name="Moneda 30 4 3" xfId="6546" xr:uid="{10A72A63-97D2-4430-9A1A-8D04A637517C}"/>
    <cellStyle name="Moneda 30 4 4" xfId="4734" xr:uid="{D1AB9101-DECB-456D-8234-B8C1BD3177C8}"/>
    <cellStyle name="Moneda 30 4 5" xfId="7021" xr:uid="{41E3D48A-DD91-4C93-BE31-846948249CFC}"/>
    <cellStyle name="Moneda 30 5" xfId="1859" xr:uid="{00000000-0005-0000-0000-000042070000}"/>
    <cellStyle name="Moneda 30 5 2" xfId="6548" xr:uid="{983336C5-8D9C-426E-9246-86197D4CEB6C}"/>
    <cellStyle name="Moneda 30 5 3" xfId="4736" xr:uid="{5BBB21F8-A83A-4A12-BA53-1BB48388CCB6}"/>
    <cellStyle name="Moneda 30 5 4" xfId="7023" xr:uid="{47C9FF0A-C53F-4831-8008-3300AE74E44C}"/>
    <cellStyle name="Moneda 30 6" xfId="6541" xr:uid="{5B1F1719-8DF4-4380-B177-DEFFFB99B991}"/>
    <cellStyle name="Moneda 30 7" xfId="4729" xr:uid="{D3EBC4B5-B7AD-4897-95F9-855967A54228}"/>
    <cellStyle name="Moneda 30 8" xfId="7016" xr:uid="{6522D593-FFAE-44CB-849C-585E6EF1D116}"/>
    <cellStyle name="Moneda 31" xfId="1860" xr:uid="{00000000-0005-0000-0000-000043070000}"/>
    <cellStyle name="Moneda 31 2" xfId="1861" xr:uid="{00000000-0005-0000-0000-000044070000}"/>
    <cellStyle name="Moneda 31 2 2" xfId="4738" xr:uid="{FFBAF518-6188-4284-AB1A-72AE93ACE822}"/>
    <cellStyle name="Moneda 31 3" xfId="4737" xr:uid="{32F54F67-B83F-48A9-A753-FF74C18AA529}"/>
    <cellStyle name="Moneda 32" xfId="1862" xr:uid="{00000000-0005-0000-0000-000045070000}"/>
    <cellStyle name="Moneda 32 2" xfId="1863" xr:uid="{00000000-0005-0000-0000-000046070000}"/>
    <cellStyle name="Moneda 32 2 2" xfId="4740" xr:uid="{53B82AB3-0819-4B08-AA0F-3FD577997102}"/>
    <cellStyle name="Moneda 32 3" xfId="4739" xr:uid="{D716B71A-04C8-442E-B83F-4C7FF0316C8B}"/>
    <cellStyle name="Moneda 33" xfId="1864" xr:uid="{00000000-0005-0000-0000-000047070000}"/>
    <cellStyle name="Moneda 33 2" xfId="1865" xr:uid="{00000000-0005-0000-0000-000048070000}"/>
    <cellStyle name="Moneda 33 2 2" xfId="4742" xr:uid="{4FC993EE-3E1E-47BB-8B7F-71008E838C3A}"/>
    <cellStyle name="Moneda 33 3" xfId="4741" xr:uid="{FB8ED496-5D35-4433-8108-C07751DDF463}"/>
    <cellStyle name="Moneda 34" xfId="1866" xr:uid="{00000000-0005-0000-0000-000049070000}"/>
    <cellStyle name="Moneda 34 2" xfId="1867" xr:uid="{00000000-0005-0000-0000-00004A070000}"/>
    <cellStyle name="Moneda 34 2 2" xfId="4744" xr:uid="{9C008708-DBDF-4210-BA06-27AB3570A87B}"/>
    <cellStyle name="Moneda 34 3" xfId="4743" xr:uid="{DC035FBB-9BDB-4CBE-924F-59919D75DC74}"/>
    <cellStyle name="Moneda 35" xfId="1868" xr:uid="{00000000-0005-0000-0000-00004B070000}"/>
    <cellStyle name="Moneda 35 2" xfId="1869" xr:uid="{00000000-0005-0000-0000-00004C070000}"/>
    <cellStyle name="Moneda 35 2 2" xfId="4746" xr:uid="{7031E170-2D7E-42FE-9A4D-7444C34F8D9A}"/>
    <cellStyle name="Moneda 35 3" xfId="4745" xr:uid="{8B11F43E-6419-499C-A5F1-C64199D9E860}"/>
    <cellStyle name="Moneda 36" xfId="1870" xr:uid="{00000000-0005-0000-0000-00004D070000}"/>
    <cellStyle name="Moneda 36 2" xfId="1871" xr:uid="{00000000-0005-0000-0000-00004E070000}"/>
    <cellStyle name="Moneda 36 2 2" xfId="4748" xr:uid="{DE157B0C-1C76-4155-AD8B-D8C5E9F48AA5}"/>
    <cellStyle name="Moneda 36 3" xfId="4747" xr:uid="{40C86C52-18B3-4480-A352-D3D3688E2CC6}"/>
    <cellStyle name="Moneda 37" xfId="1872" xr:uid="{00000000-0005-0000-0000-00004F070000}"/>
    <cellStyle name="Moneda 37 2" xfId="1873" xr:uid="{00000000-0005-0000-0000-000050070000}"/>
    <cellStyle name="Moneda 37 2 2" xfId="4750" xr:uid="{2BD19D8D-06A7-48B2-A344-5AC1D1E45707}"/>
    <cellStyle name="Moneda 37 3" xfId="4749" xr:uid="{8D9F4D8E-5B21-4FEE-AA2B-9C266D4B6903}"/>
    <cellStyle name="Moneda 38" xfId="1874" xr:uid="{00000000-0005-0000-0000-000051070000}"/>
    <cellStyle name="Moneda 38 2" xfId="1875" xr:uid="{00000000-0005-0000-0000-000052070000}"/>
    <cellStyle name="Moneda 38 2 2" xfId="4752" xr:uid="{BE3983A3-3A85-44C4-B5CB-22016F14BBA5}"/>
    <cellStyle name="Moneda 38 3" xfId="4751" xr:uid="{29408768-7928-49BC-8551-6B2CD5C9F27A}"/>
    <cellStyle name="Moneda 39" xfId="1876" xr:uid="{00000000-0005-0000-0000-000053070000}"/>
    <cellStyle name="Moneda 39 2" xfId="1877" xr:uid="{00000000-0005-0000-0000-000054070000}"/>
    <cellStyle name="Moneda 39 2 2" xfId="4754" xr:uid="{4162B85A-AEDD-4A63-9712-63F125BAC71C}"/>
    <cellStyle name="Moneda 39 3" xfId="4753" xr:uid="{5A33F9A9-7BEB-44DC-A749-AAE8EF05A68A}"/>
    <cellStyle name="Moneda 4" xfId="1878" xr:uid="{00000000-0005-0000-0000-000055070000}"/>
    <cellStyle name="Moneda 4 2" xfId="1879" xr:uid="{00000000-0005-0000-0000-000056070000}"/>
    <cellStyle name="Moneda 4 2 2" xfId="4755" xr:uid="{FDBD0CA4-7EA6-4A93-A69C-8947BBFABDC6}"/>
    <cellStyle name="Moneda 4 3" xfId="1880" xr:uid="{00000000-0005-0000-0000-000057070000}"/>
    <cellStyle name="Moneda 4 3 2" xfId="6549" xr:uid="{56227866-61D9-4A16-A1D6-FAF3FE65B199}"/>
    <cellStyle name="Moneda 4 3 3" xfId="4756" xr:uid="{F8E97315-F498-4722-A552-9F9A584CCBC8}"/>
    <cellStyle name="Moneda 4 3 4" xfId="7024" xr:uid="{71D4EBB3-E237-445C-B166-B0212548A02C}"/>
    <cellStyle name="Moneda 4 4" xfId="1881" xr:uid="{00000000-0005-0000-0000-000058070000}"/>
    <cellStyle name="Moneda 4 4 2" xfId="4757" xr:uid="{72C14D6D-1914-4658-9208-1832E86FBFE4}"/>
    <cellStyle name="Moneda 4 5" xfId="2883" xr:uid="{C47E1037-5DA7-4A35-ABDF-20BB6037816B}"/>
    <cellStyle name="Moneda 40" xfId="1882" xr:uid="{00000000-0005-0000-0000-000059070000}"/>
    <cellStyle name="Moneda 40 2" xfId="1883" xr:uid="{00000000-0005-0000-0000-00005A070000}"/>
    <cellStyle name="Moneda 40 2 2" xfId="4759" xr:uid="{E1836B0D-D80E-4C59-8E92-1CA68526E443}"/>
    <cellStyle name="Moneda 40 3" xfId="4758" xr:uid="{32A48007-469A-45F1-86CD-B8272892BB07}"/>
    <cellStyle name="Moneda 41" xfId="1884" xr:uid="{00000000-0005-0000-0000-00005B070000}"/>
    <cellStyle name="Moneda 41 2" xfId="1885" xr:uid="{00000000-0005-0000-0000-00005C070000}"/>
    <cellStyle name="Moneda 41 2 2" xfId="4761" xr:uid="{56943254-E3CC-42D0-9DC9-04F0F8098688}"/>
    <cellStyle name="Moneda 41 3" xfId="4760" xr:uid="{9157F673-1175-45F0-95B0-B59B5AA7BF53}"/>
    <cellStyle name="Moneda 42" xfId="1886" xr:uid="{00000000-0005-0000-0000-00005D070000}"/>
    <cellStyle name="Moneda 42 2" xfId="1887" xr:uid="{00000000-0005-0000-0000-00005E070000}"/>
    <cellStyle name="Moneda 42 2 2" xfId="4763" xr:uid="{EB01F18C-1F8D-4046-8745-5D9B9B2361D7}"/>
    <cellStyle name="Moneda 42 3" xfId="4762" xr:uid="{ECDFD8F4-1DDA-4C37-B220-D2B7519041C7}"/>
    <cellStyle name="Moneda 43" xfId="1888" xr:uid="{00000000-0005-0000-0000-00005F070000}"/>
    <cellStyle name="Moneda 43 2" xfId="1889" xr:uid="{00000000-0005-0000-0000-000060070000}"/>
    <cellStyle name="Moneda 43 2 2" xfId="4765" xr:uid="{4C08E2BF-097D-48A2-BD7B-550EB96DA26F}"/>
    <cellStyle name="Moneda 43 3" xfId="4764" xr:uid="{353699E1-0E31-40BB-AF8C-1C5B6F9A8A7E}"/>
    <cellStyle name="Moneda 44" xfId="1890" xr:uid="{00000000-0005-0000-0000-000061070000}"/>
    <cellStyle name="Moneda 44 2" xfId="1891" xr:uid="{00000000-0005-0000-0000-000062070000}"/>
    <cellStyle name="Moneda 44 2 2" xfId="6551" xr:uid="{689206A5-8C72-4B1E-8672-EF061F4ECFD7}"/>
    <cellStyle name="Moneda 44 2 3" xfId="4767" xr:uid="{EE56B386-30A6-48DC-BA23-B340EE135A57}"/>
    <cellStyle name="Moneda 44 2 4" xfId="7026" xr:uid="{8BBFF6EA-C217-4DF6-9F62-4738E3F30557}"/>
    <cellStyle name="Moneda 44 3" xfId="6550" xr:uid="{86FBA339-66EF-461A-BAE3-ABF1D47C0487}"/>
    <cellStyle name="Moneda 44 4" xfId="4766" xr:uid="{FA3D6075-03BE-4230-A75D-732DA4BE2779}"/>
    <cellStyle name="Moneda 44 5" xfId="7025" xr:uid="{6E67B665-E67B-4920-A78D-D6202C601E7D}"/>
    <cellStyle name="Moneda 45" xfId="1892" xr:uid="{00000000-0005-0000-0000-000063070000}"/>
    <cellStyle name="Moneda 45 2" xfId="1893" xr:uid="{00000000-0005-0000-0000-000064070000}"/>
    <cellStyle name="Moneda 45 2 2" xfId="4769" xr:uid="{F7EA08D2-8ED2-4A7F-8147-445DEE6572F9}"/>
    <cellStyle name="Moneda 45 3" xfId="4768" xr:uid="{1209459B-3CAC-493F-911A-CDBC021D37D8}"/>
    <cellStyle name="Moneda 46" xfId="1894" xr:uid="{00000000-0005-0000-0000-000065070000}"/>
    <cellStyle name="Moneda 46 2" xfId="1895" xr:uid="{00000000-0005-0000-0000-000066070000}"/>
    <cellStyle name="Moneda 46 2 2" xfId="4771" xr:uid="{2E1C0241-C700-427F-80BD-59EC6E351D96}"/>
    <cellStyle name="Moneda 46 3" xfId="4770" xr:uid="{A0C318F4-1A7D-4C26-A49B-E55157BE1DE6}"/>
    <cellStyle name="Moneda 47" xfId="1896" xr:uid="{00000000-0005-0000-0000-000067070000}"/>
    <cellStyle name="Moneda 47 2" xfId="1897" xr:uid="{00000000-0005-0000-0000-000068070000}"/>
    <cellStyle name="Moneda 47 2 2" xfId="4773" xr:uid="{D5E64AF5-3A23-4C7B-B6CB-E88B8572EE7E}"/>
    <cellStyle name="Moneda 47 3" xfId="4772" xr:uid="{FF044592-6FAE-4611-8AA4-B81B34B2317D}"/>
    <cellStyle name="Moneda 48" xfId="1898" xr:uid="{00000000-0005-0000-0000-000069070000}"/>
    <cellStyle name="Moneda 48 2" xfId="1899" xr:uid="{00000000-0005-0000-0000-00006A070000}"/>
    <cellStyle name="Moneda 48 2 2" xfId="4775" xr:uid="{5D32E671-1E3C-44EA-983E-E799CB8E940D}"/>
    <cellStyle name="Moneda 48 3" xfId="4774" xr:uid="{5B8DEAEC-6AD3-4714-98E0-186060BE3349}"/>
    <cellStyle name="Moneda 49" xfId="1900" xr:uid="{00000000-0005-0000-0000-00006B070000}"/>
    <cellStyle name="Moneda 49 2" xfId="6552" xr:uid="{D1429A5C-AA94-4D26-9278-D7C8FF658AC5}"/>
    <cellStyle name="Moneda 49 3" xfId="4776" xr:uid="{B63283C6-9450-48F9-9155-51585EF5939A}"/>
    <cellStyle name="Moneda 49 4" xfId="7027" xr:uid="{48E33AD2-F495-4384-90D4-54F873458721}"/>
    <cellStyle name="Moneda 5" xfId="1901" xr:uid="{00000000-0005-0000-0000-00006C070000}"/>
    <cellStyle name="Moneda 5 2" xfId="1902" xr:uid="{00000000-0005-0000-0000-00006D070000}"/>
    <cellStyle name="Moneda 5 2 2" xfId="4778" xr:uid="{29F8895F-8AF2-4BB3-A841-2CAABF3F818D}"/>
    <cellStyle name="Moneda 5 3" xfId="1903" xr:uid="{00000000-0005-0000-0000-00006E070000}"/>
    <cellStyle name="Moneda 5 3 2" xfId="4779" xr:uid="{BB939920-1FB9-484C-AA08-07B4F19CEC88}"/>
    <cellStyle name="Moneda 5 4" xfId="1904" xr:uid="{00000000-0005-0000-0000-00006F070000}"/>
    <cellStyle name="Moneda 5 4 2" xfId="6553" xr:uid="{185D7EC6-E96B-4604-B165-260C3E8E0B7D}"/>
    <cellStyle name="Moneda 5 4 3" xfId="4780" xr:uid="{D83377B7-93BF-41A4-BD6E-35D408BD07A1}"/>
    <cellStyle name="Moneda 5 5" xfId="1905" xr:uid="{00000000-0005-0000-0000-000070070000}"/>
    <cellStyle name="Moneda 5 5 2" xfId="6554" xr:uid="{4C3BEFDA-F979-4841-A96D-B84CF7AB9B8A}"/>
    <cellStyle name="Moneda 5 5 3" xfId="4781" xr:uid="{A817EF77-E76D-4902-BED0-FDAC33711B55}"/>
    <cellStyle name="Moneda 5 6" xfId="4777" xr:uid="{603DA9B3-E921-4398-BD04-14593486F61F}"/>
    <cellStyle name="Moneda 50" xfId="1906" xr:uid="{00000000-0005-0000-0000-000071070000}"/>
    <cellStyle name="Moneda 50 2" xfId="6555" xr:uid="{590B36F7-C062-4DA0-A0E8-50BD86AFA86F}"/>
    <cellStyle name="Moneda 50 3" xfId="4782" xr:uid="{2A1CB34C-D103-4022-B4A3-9B34F1647394}"/>
    <cellStyle name="Moneda 50 4" xfId="7028" xr:uid="{F53FE538-CB1D-4DF3-A7AD-DCF4CD27B1C9}"/>
    <cellStyle name="Moneda 51" xfId="1907" xr:uid="{00000000-0005-0000-0000-000072070000}"/>
    <cellStyle name="Moneda 51 2" xfId="6556" xr:uid="{825C5EC5-CDC2-4698-A153-FDAD19CE259C}"/>
    <cellStyle name="Moneda 51 3" xfId="4783" xr:uid="{44D01496-7366-461E-835D-19E4E4EE7276}"/>
    <cellStyle name="Moneda 51 4" xfId="7029" xr:uid="{C9BB6826-0373-4A07-AD8E-97325C183A73}"/>
    <cellStyle name="Moneda 52" xfId="1908" xr:uid="{00000000-0005-0000-0000-000073070000}"/>
    <cellStyle name="Moneda 52 2" xfId="6557" xr:uid="{07E38B05-2013-49A1-AEA6-258EEA72205D}"/>
    <cellStyle name="Moneda 52 3" xfId="4784" xr:uid="{784AD8D0-559A-4167-A83D-573473906D46}"/>
    <cellStyle name="Moneda 52 4" xfId="7030" xr:uid="{0ED7B5ED-E950-4DE4-8D99-9ACC74C10276}"/>
    <cellStyle name="Moneda 53" xfId="6558" xr:uid="{D4D8C5A3-6E2E-457B-A3F0-F391443E0609}"/>
    <cellStyle name="Moneda 54" xfId="6559" xr:uid="{74BC4EF4-728C-4ECD-AD83-ADB6CBABE313}"/>
    <cellStyle name="Moneda 55" xfId="6560" xr:uid="{0D9EB8DE-B0C3-4647-9671-01B6DCE7C16F}"/>
    <cellStyle name="Moneda 56" xfId="6561" xr:uid="{9369DA75-FB32-4B07-BAFF-90BE50814BE8}"/>
    <cellStyle name="Moneda 57" xfId="6562" xr:uid="{5BFBE306-8835-477B-94DE-76549F9B52C5}"/>
    <cellStyle name="Moneda 58" xfId="6563" xr:uid="{04A67EDB-1D0C-4FDC-A4D0-0C16115F9776}"/>
    <cellStyle name="Moneda 59" xfId="6564" xr:uid="{385F82CF-59E4-40A2-9F9F-F7B7164ED21E}"/>
    <cellStyle name="Moneda 6" xfId="1909" xr:uid="{00000000-0005-0000-0000-000074070000}"/>
    <cellStyle name="Moneda 6 10" xfId="1910" xr:uid="{00000000-0005-0000-0000-000075070000}"/>
    <cellStyle name="Moneda 6 10 2" xfId="1911" xr:uid="{00000000-0005-0000-0000-000076070000}"/>
    <cellStyle name="Moneda 6 10 2 2" xfId="4787" xr:uid="{66D1757E-DC26-4F07-A9E8-5301EA25F075}"/>
    <cellStyle name="Moneda 6 10 3" xfId="4786" xr:uid="{9A493FF3-DE5B-4FFF-9415-B00458C867CA}"/>
    <cellStyle name="Moneda 6 11" xfId="1912" xr:uid="{00000000-0005-0000-0000-000077070000}"/>
    <cellStyle name="Moneda 6 11 2" xfId="1913" xr:uid="{00000000-0005-0000-0000-000078070000}"/>
    <cellStyle name="Moneda 6 11 2 2" xfId="4789" xr:uid="{E7807019-BA49-4476-AA7B-A36CE80C7302}"/>
    <cellStyle name="Moneda 6 11 3" xfId="4788" xr:uid="{C1583DF1-6434-4491-8AF5-82D3AB731563}"/>
    <cellStyle name="Moneda 6 12" xfId="1914" xr:uid="{00000000-0005-0000-0000-000079070000}"/>
    <cellStyle name="Moneda 6 12 2" xfId="6565" xr:uid="{18D83027-E540-49F7-A3E7-2A7BFE60B208}"/>
    <cellStyle name="Moneda 6 12 3" xfId="4790" xr:uid="{0250A74F-625E-47AC-A59A-92D314831CD3}"/>
    <cellStyle name="Moneda 6 12 4" xfId="7032" xr:uid="{665835FD-89C6-488F-9078-1F2361B1EE67}"/>
    <cellStyle name="Moneda 6 13" xfId="4785" xr:uid="{9AC91DCC-84A6-4A71-AA44-100F31859869}"/>
    <cellStyle name="Moneda 6 14" xfId="7031" xr:uid="{01E14B15-26EC-49DE-A3BF-646D7D35DD2E}"/>
    <cellStyle name="Moneda 6 2" xfId="1915" xr:uid="{00000000-0005-0000-0000-00007A070000}"/>
    <cellStyle name="Moneda 6 2 10" xfId="1916" xr:uid="{00000000-0005-0000-0000-00007B070000}"/>
    <cellStyle name="Moneda 6 2 10 2" xfId="4792" xr:uid="{F5CABBFD-941D-49C6-9744-6F08A8B5ED64}"/>
    <cellStyle name="Moneda 6 2 11" xfId="1917" xr:uid="{00000000-0005-0000-0000-00007C070000}"/>
    <cellStyle name="Moneda 6 2 11 2" xfId="4793" xr:uid="{CDDF0A36-AE8F-4394-A24B-35F545CA2B99}"/>
    <cellStyle name="Moneda 6 2 12" xfId="4791" xr:uid="{2A1192FB-5479-4AAC-A922-7190B3C8F540}"/>
    <cellStyle name="Moneda 6 2 13" xfId="7033" xr:uid="{86A33C7A-DF81-49A8-8574-BF7B0B0C7A10}"/>
    <cellStyle name="Moneda 6 2 2" xfId="1918" xr:uid="{00000000-0005-0000-0000-00007D070000}"/>
    <cellStyle name="Moneda 6 2 2 2" xfId="1919" xr:uid="{00000000-0005-0000-0000-00007E070000}"/>
    <cellStyle name="Moneda 6 2 2 2 2" xfId="1920" xr:uid="{00000000-0005-0000-0000-00007F070000}"/>
    <cellStyle name="Moneda 6 2 2 2 2 2" xfId="1921" xr:uid="{00000000-0005-0000-0000-000080070000}"/>
    <cellStyle name="Moneda 6 2 2 2 2 2 2" xfId="1922" xr:uid="{00000000-0005-0000-0000-000081070000}"/>
    <cellStyle name="Moneda 6 2 2 2 2 2 2 2" xfId="4798" xr:uid="{2F24986C-53F9-4320-920B-BE7219147224}"/>
    <cellStyle name="Moneda 6 2 2 2 2 2 3" xfId="4797" xr:uid="{57F768E4-164E-4E4F-BFD5-2DDBE2D8615D}"/>
    <cellStyle name="Moneda 6 2 2 2 2 3" xfId="1923" xr:uid="{00000000-0005-0000-0000-000082070000}"/>
    <cellStyle name="Moneda 6 2 2 2 2 3 2" xfId="1924" xr:uid="{00000000-0005-0000-0000-000083070000}"/>
    <cellStyle name="Moneda 6 2 2 2 2 3 2 2" xfId="4800" xr:uid="{60887FB8-BEA5-4A46-A6C5-8AC63FC79916}"/>
    <cellStyle name="Moneda 6 2 2 2 2 3 3" xfId="4799" xr:uid="{FCFC33AD-E995-4F41-B607-DDC0F09ABA89}"/>
    <cellStyle name="Moneda 6 2 2 2 2 4" xfId="1925" xr:uid="{00000000-0005-0000-0000-000084070000}"/>
    <cellStyle name="Moneda 6 2 2 2 2 4 2" xfId="1926" xr:uid="{00000000-0005-0000-0000-000085070000}"/>
    <cellStyle name="Moneda 6 2 2 2 2 4 2 2" xfId="4802" xr:uid="{AD27C2A1-3B29-4A10-9B8C-F8C7E4267525}"/>
    <cellStyle name="Moneda 6 2 2 2 2 4 3" xfId="4801" xr:uid="{53AE48BA-C4EC-4A94-8856-3781197D49DA}"/>
    <cellStyle name="Moneda 6 2 2 2 2 5" xfId="1927" xr:uid="{00000000-0005-0000-0000-000086070000}"/>
    <cellStyle name="Moneda 6 2 2 2 2 5 2" xfId="4803" xr:uid="{BAA786E3-D841-4822-B9A8-127198356D0F}"/>
    <cellStyle name="Moneda 6 2 2 2 2 6" xfId="4796" xr:uid="{B3AE4549-1120-4725-A59F-A826646E6066}"/>
    <cellStyle name="Moneda 6 2 2 2 3" xfId="1928" xr:uid="{00000000-0005-0000-0000-000087070000}"/>
    <cellStyle name="Moneda 6 2 2 2 3 2" xfId="1929" xr:uid="{00000000-0005-0000-0000-000088070000}"/>
    <cellStyle name="Moneda 6 2 2 2 3 2 2" xfId="4805" xr:uid="{41FB3A56-EC47-4C18-A50A-8DC3210EBDC9}"/>
    <cellStyle name="Moneda 6 2 2 2 3 3" xfId="4804" xr:uid="{5BAE987E-BD90-4DC4-8205-F8CF903E9422}"/>
    <cellStyle name="Moneda 6 2 2 2 4" xfId="1930" xr:uid="{00000000-0005-0000-0000-000089070000}"/>
    <cellStyle name="Moneda 6 2 2 2 4 2" xfId="1931" xr:uid="{00000000-0005-0000-0000-00008A070000}"/>
    <cellStyle name="Moneda 6 2 2 2 4 2 2" xfId="4807" xr:uid="{7913935E-638A-41B8-AC89-25CEE5903140}"/>
    <cellStyle name="Moneda 6 2 2 2 4 3" xfId="4806" xr:uid="{941D61BB-6DC6-4375-B2DE-589831C8C0A9}"/>
    <cellStyle name="Moneda 6 2 2 2 5" xfId="1932" xr:uid="{00000000-0005-0000-0000-00008B070000}"/>
    <cellStyle name="Moneda 6 2 2 2 5 2" xfId="1933" xr:uid="{00000000-0005-0000-0000-00008C070000}"/>
    <cellStyle name="Moneda 6 2 2 2 5 2 2" xfId="4809" xr:uid="{5E211379-938E-4433-82F1-98284C847CD3}"/>
    <cellStyle name="Moneda 6 2 2 2 5 3" xfId="4808" xr:uid="{6EFAF140-939F-48AA-B9E4-6070EBE08BD7}"/>
    <cellStyle name="Moneda 6 2 2 2 6" xfId="1934" xr:uid="{00000000-0005-0000-0000-00008D070000}"/>
    <cellStyle name="Moneda 6 2 2 2 6 2" xfId="4810" xr:uid="{A7B86C38-27A6-4CB1-B22C-F72BBF24CF43}"/>
    <cellStyle name="Moneda 6 2 2 2 7" xfId="4795" xr:uid="{998EFC97-63FE-4838-9B87-37D1231D88D5}"/>
    <cellStyle name="Moneda 6 2 2 3" xfId="1935" xr:uid="{00000000-0005-0000-0000-00008E070000}"/>
    <cellStyle name="Moneda 6 2 2 3 2" xfId="1936" xr:uid="{00000000-0005-0000-0000-00008F070000}"/>
    <cellStyle name="Moneda 6 2 2 3 2 2" xfId="1937" xr:uid="{00000000-0005-0000-0000-000090070000}"/>
    <cellStyle name="Moneda 6 2 2 3 2 2 2" xfId="4813" xr:uid="{AEE5B21C-DDA8-4367-B0E2-911A3797D558}"/>
    <cellStyle name="Moneda 6 2 2 3 2 3" xfId="4812" xr:uid="{BCB66C07-BEFB-4F1D-92EF-CFAFAF331E8D}"/>
    <cellStyle name="Moneda 6 2 2 3 3" xfId="1938" xr:uid="{00000000-0005-0000-0000-000091070000}"/>
    <cellStyle name="Moneda 6 2 2 3 3 2" xfId="1939" xr:uid="{00000000-0005-0000-0000-000092070000}"/>
    <cellStyle name="Moneda 6 2 2 3 3 2 2" xfId="4815" xr:uid="{1A9D8DFE-2BCB-4757-9532-A51365A47072}"/>
    <cellStyle name="Moneda 6 2 2 3 3 3" xfId="4814" xr:uid="{19A4A6BA-A3BB-4ADA-8FB7-1F26C69E5FA9}"/>
    <cellStyle name="Moneda 6 2 2 3 4" xfId="1940" xr:uid="{00000000-0005-0000-0000-000093070000}"/>
    <cellStyle name="Moneda 6 2 2 3 4 2" xfId="1941" xr:uid="{00000000-0005-0000-0000-000094070000}"/>
    <cellStyle name="Moneda 6 2 2 3 4 2 2" xfId="4817" xr:uid="{C9E2DAC0-9F93-4D12-8C09-EFFD8211576E}"/>
    <cellStyle name="Moneda 6 2 2 3 4 3" xfId="4816" xr:uid="{BF9B6654-08FD-4CA4-A0A5-7EC14B798792}"/>
    <cellStyle name="Moneda 6 2 2 3 5" xfId="1942" xr:uid="{00000000-0005-0000-0000-000095070000}"/>
    <cellStyle name="Moneda 6 2 2 3 5 2" xfId="4818" xr:uid="{8B3F7782-12F3-4E0F-930A-586C0406C707}"/>
    <cellStyle name="Moneda 6 2 2 3 6" xfId="4811" xr:uid="{3377771F-0644-4200-9ABA-FB6434D68BE7}"/>
    <cellStyle name="Moneda 6 2 2 4" xfId="1943" xr:uid="{00000000-0005-0000-0000-000096070000}"/>
    <cellStyle name="Moneda 6 2 2 4 2" xfId="1944" xr:uid="{00000000-0005-0000-0000-000097070000}"/>
    <cellStyle name="Moneda 6 2 2 4 2 2" xfId="4820" xr:uid="{AA62668B-D499-418B-9605-473C39296D85}"/>
    <cellStyle name="Moneda 6 2 2 4 3" xfId="4819" xr:uid="{C02A933C-7D2D-414E-9542-0CD5F55247C6}"/>
    <cellStyle name="Moneda 6 2 2 5" xfId="1945" xr:uid="{00000000-0005-0000-0000-000098070000}"/>
    <cellStyle name="Moneda 6 2 2 5 2" xfId="1946" xr:uid="{00000000-0005-0000-0000-000099070000}"/>
    <cellStyle name="Moneda 6 2 2 5 2 2" xfId="4822" xr:uid="{011AED34-4D19-4369-B8D6-3CE47DBCF7E5}"/>
    <cellStyle name="Moneda 6 2 2 5 3" xfId="4821" xr:uid="{16698A2D-D4C7-4247-B629-EF154734E601}"/>
    <cellStyle name="Moneda 6 2 2 6" xfId="1947" xr:uid="{00000000-0005-0000-0000-00009A070000}"/>
    <cellStyle name="Moneda 6 2 2 6 2" xfId="1948" xr:uid="{00000000-0005-0000-0000-00009B070000}"/>
    <cellStyle name="Moneda 6 2 2 6 2 2" xfId="4824" xr:uid="{12B756CE-694F-463D-8EC6-AD294CF80820}"/>
    <cellStyle name="Moneda 6 2 2 6 3" xfId="4823" xr:uid="{0911FA4C-BC6C-4185-9333-31FE0D693E4E}"/>
    <cellStyle name="Moneda 6 2 2 7" xfId="1949" xr:uid="{00000000-0005-0000-0000-00009C070000}"/>
    <cellStyle name="Moneda 6 2 2 7 2" xfId="4825" xr:uid="{2844764F-2692-4C2B-8793-1C1240CCBA9D}"/>
    <cellStyle name="Moneda 6 2 2 8" xfId="4794" xr:uid="{64E1CAEC-567A-4C8F-AB06-DF8A77A8A223}"/>
    <cellStyle name="Moneda 6 2 3" xfId="1950" xr:uid="{00000000-0005-0000-0000-00009D070000}"/>
    <cellStyle name="Moneda 6 2 3 2" xfId="1951" xr:uid="{00000000-0005-0000-0000-00009E070000}"/>
    <cellStyle name="Moneda 6 2 3 2 2" xfId="1952" xr:uid="{00000000-0005-0000-0000-00009F070000}"/>
    <cellStyle name="Moneda 6 2 3 2 2 2" xfId="1953" xr:uid="{00000000-0005-0000-0000-0000A0070000}"/>
    <cellStyle name="Moneda 6 2 3 2 2 2 2" xfId="1954" xr:uid="{00000000-0005-0000-0000-0000A1070000}"/>
    <cellStyle name="Moneda 6 2 3 2 2 2 2 2" xfId="4830" xr:uid="{FCEFE3B1-64F9-4BE8-951A-5AAAA8596926}"/>
    <cellStyle name="Moneda 6 2 3 2 2 2 3" xfId="4829" xr:uid="{4189A734-0382-4F5C-907E-0C0180591D39}"/>
    <cellStyle name="Moneda 6 2 3 2 2 3" xfId="1955" xr:uid="{00000000-0005-0000-0000-0000A2070000}"/>
    <cellStyle name="Moneda 6 2 3 2 2 3 2" xfId="1956" xr:uid="{00000000-0005-0000-0000-0000A3070000}"/>
    <cellStyle name="Moneda 6 2 3 2 2 3 2 2" xfId="4832" xr:uid="{3C0DCDC6-5ABD-4F58-9512-8C8F5E0308DC}"/>
    <cellStyle name="Moneda 6 2 3 2 2 3 3" xfId="4831" xr:uid="{493351B9-5E3C-4723-937E-BE9833319CBC}"/>
    <cellStyle name="Moneda 6 2 3 2 2 4" xfId="1957" xr:uid="{00000000-0005-0000-0000-0000A4070000}"/>
    <cellStyle name="Moneda 6 2 3 2 2 4 2" xfId="1958" xr:uid="{00000000-0005-0000-0000-0000A5070000}"/>
    <cellStyle name="Moneda 6 2 3 2 2 4 2 2" xfId="4834" xr:uid="{FA207D7F-4C1A-4380-A00C-C4994D28D1E8}"/>
    <cellStyle name="Moneda 6 2 3 2 2 4 3" xfId="4833" xr:uid="{8624602B-D847-4656-B0EF-C17AD76F5EB2}"/>
    <cellStyle name="Moneda 6 2 3 2 2 5" xfId="1959" xr:uid="{00000000-0005-0000-0000-0000A6070000}"/>
    <cellStyle name="Moneda 6 2 3 2 2 5 2" xfId="4835" xr:uid="{7D127820-B254-4579-AC82-EE7E89E25FDA}"/>
    <cellStyle name="Moneda 6 2 3 2 2 6" xfId="4828" xr:uid="{9B726432-56BD-4558-8B70-717FCB3A629D}"/>
    <cellStyle name="Moneda 6 2 3 2 3" xfId="1960" xr:uid="{00000000-0005-0000-0000-0000A7070000}"/>
    <cellStyle name="Moneda 6 2 3 2 3 2" xfId="1961" xr:uid="{00000000-0005-0000-0000-0000A8070000}"/>
    <cellStyle name="Moneda 6 2 3 2 3 2 2" xfId="4837" xr:uid="{103FC821-D9F0-4989-9B2A-ACAF88BF687D}"/>
    <cellStyle name="Moneda 6 2 3 2 3 3" xfId="4836" xr:uid="{F336DD5D-6A9E-4CB1-B19E-5A27FA31F580}"/>
    <cellStyle name="Moneda 6 2 3 2 4" xfId="1962" xr:uid="{00000000-0005-0000-0000-0000A9070000}"/>
    <cellStyle name="Moneda 6 2 3 2 4 2" xfId="1963" xr:uid="{00000000-0005-0000-0000-0000AA070000}"/>
    <cellStyle name="Moneda 6 2 3 2 4 2 2" xfId="4839" xr:uid="{982B8748-666F-4E51-905A-BAD3018B882E}"/>
    <cellStyle name="Moneda 6 2 3 2 4 3" xfId="4838" xr:uid="{6DA34913-FFB7-4197-A96F-0BD4BB31BB57}"/>
    <cellStyle name="Moneda 6 2 3 2 5" xfId="1964" xr:uid="{00000000-0005-0000-0000-0000AB070000}"/>
    <cellStyle name="Moneda 6 2 3 2 5 2" xfId="1965" xr:uid="{00000000-0005-0000-0000-0000AC070000}"/>
    <cellStyle name="Moneda 6 2 3 2 5 2 2" xfId="4841" xr:uid="{CD8F3EAB-7210-4253-8ADB-91DB61CA362E}"/>
    <cellStyle name="Moneda 6 2 3 2 5 3" xfId="4840" xr:uid="{77EC802A-15D6-4FA4-ACA8-20EB62FD262F}"/>
    <cellStyle name="Moneda 6 2 3 2 6" xfId="1966" xr:uid="{00000000-0005-0000-0000-0000AD070000}"/>
    <cellStyle name="Moneda 6 2 3 2 6 2" xfId="4842" xr:uid="{6AD6806B-50E2-4F50-A1B4-F85339DC60CF}"/>
    <cellStyle name="Moneda 6 2 3 2 7" xfId="4827" xr:uid="{0C9B111C-AB8C-4110-9488-C77F2430DF97}"/>
    <cellStyle name="Moneda 6 2 3 3" xfId="1967" xr:uid="{00000000-0005-0000-0000-0000AE070000}"/>
    <cellStyle name="Moneda 6 2 3 3 2" xfId="1968" xr:uid="{00000000-0005-0000-0000-0000AF070000}"/>
    <cellStyle name="Moneda 6 2 3 3 2 2" xfId="1969" xr:uid="{00000000-0005-0000-0000-0000B0070000}"/>
    <cellStyle name="Moneda 6 2 3 3 2 2 2" xfId="4845" xr:uid="{DA13F354-4A26-45F7-BCC3-3323F0E9E01E}"/>
    <cellStyle name="Moneda 6 2 3 3 2 3" xfId="4844" xr:uid="{3BF8A9FA-4EAC-44D0-B9D0-FCEB3F01A95D}"/>
    <cellStyle name="Moneda 6 2 3 3 3" xfId="1970" xr:uid="{00000000-0005-0000-0000-0000B1070000}"/>
    <cellStyle name="Moneda 6 2 3 3 3 2" xfId="1971" xr:uid="{00000000-0005-0000-0000-0000B2070000}"/>
    <cellStyle name="Moneda 6 2 3 3 3 2 2" xfId="4847" xr:uid="{A16F551E-5623-4701-AB1F-784E09B07A82}"/>
    <cellStyle name="Moneda 6 2 3 3 3 3" xfId="4846" xr:uid="{B57F18A2-7832-4DC6-82BE-E1DD9D7B9650}"/>
    <cellStyle name="Moneda 6 2 3 3 4" xfId="1972" xr:uid="{00000000-0005-0000-0000-0000B3070000}"/>
    <cellStyle name="Moneda 6 2 3 3 4 2" xfId="1973" xr:uid="{00000000-0005-0000-0000-0000B4070000}"/>
    <cellStyle name="Moneda 6 2 3 3 4 2 2" xfId="4849" xr:uid="{A9100F12-3207-4B1C-ACD1-520F702181C0}"/>
    <cellStyle name="Moneda 6 2 3 3 4 3" xfId="4848" xr:uid="{BF7B864E-CA98-43DB-85D1-E327413ECE11}"/>
    <cellStyle name="Moneda 6 2 3 3 5" xfId="1974" xr:uid="{00000000-0005-0000-0000-0000B5070000}"/>
    <cellStyle name="Moneda 6 2 3 3 5 2" xfId="4850" xr:uid="{2ABC5FB5-B28B-445C-A3A6-E71E3E7E8711}"/>
    <cellStyle name="Moneda 6 2 3 3 6" xfId="4843" xr:uid="{07F31378-F359-448B-8C2B-BE3D88102142}"/>
    <cellStyle name="Moneda 6 2 3 4" xfId="1975" xr:uid="{00000000-0005-0000-0000-0000B6070000}"/>
    <cellStyle name="Moneda 6 2 3 4 2" xfId="1976" xr:uid="{00000000-0005-0000-0000-0000B7070000}"/>
    <cellStyle name="Moneda 6 2 3 4 2 2" xfId="4852" xr:uid="{0E1A542E-0085-447D-9E7E-8A566A5C54F5}"/>
    <cellStyle name="Moneda 6 2 3 4 3" xfId="4851" xr:uid="{38DE591B-36E1-4629-A944-063956299213}"/>
    <cellStyle name="Moneda 6 2 3 5" xfId="1977" xr:uid="{00000000-0005-0000-0000-0000B8070000}"/>
    <cellStyle name="Moneda 6 2 3 5 2" xfId="1978" xr:uid="{00000000-0005-0000-0000-0000B9070000}"/>
    <cellStyle name="Moneda 6 2 3 5 2 2" xfId="4854" xr:uid="{E43881F0-7B8B-4C2A-9522-9983EA30B012}"/>
    <cellStyle name="Moneda 6 2 3 5 3" xfId="4853" xr:uid="{5FBF5A9A-C6F8-4851-97D9-955BDDBC8845}"/>
    <cellStyle name="Moneda 6 2 3 6" xfId="1979" xr:uid="{00000000-0005-0000-0000-0000BA070000}"/>
    <cellStyle name="Moneda 6 2 3 6 2" xfId="1980" xr:uid="{00000000-0005-0000-0000-0000BB070000}"/>
    <cellStyle name="Moneda 6 2 3 6 2 2" xfId="4856" xr:uid="{16484294-96CF-4BB2-A0D4-2E5F88AFEF85}"/>
    <cellStyle name="Moneda 6 2 3 6 3" xfId="4855" xr:uid="{34FA40FE-602E-442D-9524-E25743678065}"/>
    <cellStyle name="Moneda 6 2 3 7" xfId="1981" xr:uid="{00000000-0005-0000-0000-0000BC070000}"/>
    <cellStyle name="Moneda 6 2 3 7 2" xfId="4857" xr:uid="{D4478905-32BA-4F86-81F8-D8A4FFD59F00}"/>
    <cellStyle name="Moneda 6 2 3 8" xfId="4826" xr:uid="{815F7584-B4E5-4714-BE8E-2B7E2F5B06AB}"/>
    <cellStyle name="Moneda 6 2 4" xfId="1982" xr:uid="{00000000-0005-0000-0000-0000BD070000}"/>
    <cellStyle name="Moneda 6 2 4 2" xfId="1983" xr:uid="{00000000-0005-0000-0000-0000BE070000}"/>
    <cellStyle name="Moneda 6 2 4 2 2" xfId="1984" xr:uid="{00000000-0005-0000-0000-0000BF070000}"/>
    <cellStyle name="Moneda 6 2 4 2 2 2" xfId="1985" xr:uid="{00000000-0005-0000-0000-0000C0070000}"/>
    <cellStyle name="Moneda 6 2 4 2 2 2 2" xfId="1986" xr:uid="{00000000-0005-0000-0000-0000C1070000}"/>
    <cellStyle name="Moneda 6 2 4 2 2 2 2 2" xfId="4862" xr:uid="{21EC0F9B-B003-45B2-925C-5C3809B828EF}"/>
    <cellStyle name="Moneda 6 2 4 2 2 2 3" xfId="4861" xr:uid="{64E3D7A5-E5AE-44F8-BB85-F444B4790625}"/>
    <cellStyle name="Moneda 6 2 4 2 2 3" xfId="1987" xr:uid="{00000000-0005-0000-0000-0000C2070000}"/>
    <cellStyle name="Moneda 6 2 4 2 2 3 2" xfId="1988" xr:uid="{00000000-0005-0000-0000-0000C3070000}"/>
    <cellStyle name="Moneda 6 2 4 2 2 3 2 2" xfId="4864" xr:uid="{EF147036-1DF9-4CBF-8496-E5546899EC57}"/>
    <cellStyle name="Moneda 6 2 4 2 2 3 3" xfId="4863" xr:uid="{CD3DBF6A-6B86-4F82-A24E-6AD617788342}"/>
    <cellStyle name="Moneda 6 2 4 2 2 4" xfId="1989" xr:uid="{00000000-0005-0000-0000-0000C4070000}"/>
    <cellStyle name="Moneda 6 2 4 2 2 4 2" xfId="1990" xr:uid="{00000000-0005-0000-0000-0000C5070000}"/>
    <cellStyle name="Moneda 6 2 4 2 2 4 2 2" xfId="4866" xr:uid="{460434C2-C067-4E16-9576-E4DF7BB33D67}"/>
    <cellStyle name="Moneda 6 2 4 2 2 4 3" xfId="4865" xr:uid="{3F9E38BC-D005-4E3F-8B4F-117833D2C1CF}"/>
    <cellStyle name="Moneda 6 2 4 2 2 5" xfId="1991" xr:uid="{00000000-0005-0000-0000-0000C6070000}"/>
    <cellStyle name="Moneda 6 2 4 2 2 5 2" xfId="4867" xr:uid="{1F507784-198B-4422-BF53-1C128035CD36}"/>
    <cellStyle name="Moneda 6 2 4 2 2 6" xfId="4860" xr:uid="{B70F0459-A273-4C48-8E2C-2BBF1F65715E}"/>
    <cellStyle name="Moneda 6 2 4 2 3" xfId="1992" xr:uid="{00000000-0005-0000-0000-0000C7070000}"/>
    <cellStyle name="Moneda 6 2 4 2 3 2" xfId="1993" xr:uid="{00000000-0005-0000-0000-0000C8070000}"/>
    <cellStyle name="Moneda 6 2 4 2 3 2 2" xfId="4869" xr:uid="{F719F6EE-0D93-4010-830F-55F46C94F6FB}"/>
    <cellStyle name="Moneda 6 2 4 2 3 3" xfId="4868" xr:uid="{F784C007-18C3-4B9E-B8E1-DCAE94C7535D}"/>
    <cellStyle name="Moneda 6 2 4 2 4" xfId="1994" xr:uid="{00000000-0005-0000-0000-0000C9070000}"/>
    <cellStyle name="Moneda 6 2 4 2 4 2" xfId="1995" xr:uid="{00000000-0005-0000-0000-0000CA070000}"/>
    <cellStyle name="Moneda 6 2 4 2 4 2 2" xfId="4871" xr:uid="{033622B1-9975-431E-9A55-EC7EBCC0F539}"/>
    <cellStyle name="Moneda 6 2 4 2 4 3" xfId="4870" xr:uid="{8191BB38-BE6E-46FF-8855-9542454408EC}"/>
    <cellStyle name="Moneda 6 2 4 2 5" xfId="1996" xr:uid="{00000000-0005-0000-0000-0000CB070000}"/>
    <cellStyle name="Moneda 6 2 4 2 5 2" xfId="1997" xr:uid="{00000000-0005-0000-0000-0000CC070000}"/>
    <cellStyle name="Moneda 6 2 4 2 5 2 2" xfId="4873" xr:uid="{76466EC9-17B7-4CE0-BE0E-ED166DB6ABA5}"/>
    <cellStyle name="Moneda 6 2 4 2 5 3" xfId="4872" xr:uid="{2FA3872D-502B-4D06-A060-DEFA5BFD4F4E}"/>
    <cellStyle name="Moneda 6 2 4 2 6" xfId="1998" xr:uid="{00000000-0005-0000-0000-0000CD070000}"/>
    <cellStyle name="Moneda 6 2 4 2 6 2" xfId="4874" xr:uid="{1BAD851D-A311-4BC3-998E-F432436935E0}"/>
    <cellStyle name="Moneda 6 2 4 2 7" xfId="4859" xr:uid="{546C9D91-A055-43F7-8067-8ACD13E93924}"/>
    <cellStyle name="Moneda 6 2 4 3" xfId="1999" xr:uid="{00000000-0005-0000-0000-0000CE070000}"/>
    <cellStyle name="Moneda 6 2 4 3 2" xfId="2000" xr:uid="{00000000-0005-0000-0000-0000CF070000}"/>
    <cellStyle name="Moneda 6 2 4 3 2 2" xfId="2001" xr:uid="{00000000-0005-0000-0000-0000D0070000}"/>
    <cellStyle name="Moneda 6 2 4 3 2 2 2" xfId="4877" xr:uid="{B253C898-E215-40A3-A6F2-24FFA59409BD}"/>
    <cellStyle name="Moneda 6 2 4 3 2 3" xfId="4876" xr:uid="{B7ACE859-9BC7-4155-A5CF-9D9BAC8EF47B}"/>
    <cellStyle name="Moneda 6 2 4 3 3" xfId="2002" xr:uid="{00000000-0005-0000-0000-0000D1070000}"/>
    <cellStyle name="Moneda 6 2 4 3 3 2" xfId="2003" xr:uid="{00000000-0005-0000-0000-0000D2070000}"/>
    <cellStyle name="Moneda 6 2 4 3 3 2 2" xfId="4879" xr:uid="{A96BEB7A-368D-4E1A-BD63-7A34BE1ABC1F}"/>
    <cellStyle name="Moneda 6 2 4 3 3 3" xfId="4878" xr:uid="{28565B16-4B42-4227-A635-E5BBE1EA0577}"/>
    <cellStyle name="Moneda 6 2 4 3 4" xfId="2004" xr:uid="{00000000-0005-0000-0000-0000D3070000}"/>
    <cellStyle name="Moneda 6 2 4 3 4 2" xfId="2005" xr:uid="{00000000-0005-0000-0000-0000D4070000}"/>
    <cellStyle name="Moneda 6 2 4 3 4 2 2" xfId="4881" xr:uid="{B505B1A4-1C11-4306-A040-4509E1166A31}"/>
    <cellStyle name="Moneda 6 2 4 3 4 3" xfId="4880" xr:uid="{DF6B8D08-EECC-422D-B979-41F1C5DCBF24}"/>
    <cellStyle name="Moneda 6 2 4 3 5" xfId="2006" xr:uid="{00000000-0005-0000-0000-0000D5070000}"/>
    <cellStyle name="Moneda 6 2 4 3 5 2" xfId="4882" xr:uid="{394889FB-6763-463A-A4DD-7DC7F38F243A}"/>
    <cellStyle name="Moneda 6 2 4 3 6" xfId="4875" xr:uid="{AF027CDC-45AC-47BC-857C-C1BE9969BC50}"/>
    <cellStyle name="Moneda 6 2 4 4" xfId="2007" xr:uid="{00000000-0005-0000-0000-0000D6070000}"/>
    <cellStyle name="Moneda 6 2 4 4 2" xfId="2008" xr:uid="{00000000-0005-0000-0000-0000D7070000}"/>
    <cellStyle name="Moneda 6 2 4 4 2 2" xfId="4884" xr:uid="{03624EF6-EA2F-4F69-942F-D3D2FE308034}"/>
    <cellStyle name="Moneda 6 2 4 4 3" xfId="4883" xr:uid="{58CBF59C-7C63-4D13-BFD5-64B36FAF913A}"/>
    <cellStyle name="Moneda 6 2 4 5" xfId="2009" xr:uid="{00000000-0005-0000-0000-0000D8070000}"/>
    <cellStyle name="Moneda 6 2 4 5 2" xfId="2010" xr:uid="{00000000-0005-0000-0000-0000D9070000}"/>
    <cellStyle name="Moneda 6 2 4 5 2 2" xfId="4886" xr:uid="{CBF55125-D25E-42DC-A0F9-88D2E366FE73}"/>
    <cellStyle name="Moneda 6 2 4 5 3" xfId="4885" xr:uid="{8FAE7803-8228-4C07-9F80-C8B2274BD306}"/>
    <cellStyle name="Moneda 6 2 4 6" xfId="2011" xr:uid="{00000000-0005-0000-0000-0000DA070000}"/>
    <cellStyle name="Moneda 6 2 4 6 2" xfId="2012" xr:uid="{00000000-0005-0000-0000-0000DB070000}"/>
    <cellStyle name="Moneda 6 2 4 6 2 2" xfId="4888" xr:uid="{8F422836-3EE1-4A64-8A2F-2DD52D22B508}"/>
    <cellStyle name="Moneda 6 2 4 6 3" xfId="4887" xr:uid="{FF463C05-CC9A-4DD9-8C49-002D134CCD78}"/>
    <cellStyle name="Moneda 6 2 4 7" xfId="2013" xr:uid="{00000000-0005-0000-0000-0000DC070000}"/>
    <cellStyle name="Moneda 6 2 4 7 2" xfId="4889" xr:uid="{E18A71AE-ADA1-463C-AD3B-DF103918A1F5}"/>
    <cellStyle name="Moneda 6 2 4 8" xfId="4858" xr:uid="{6CE4F1D8-DE96-4AD7-B303-49A1758580F6}"/>
    <cellStyle name="Moneda 6 2 5" xfId="2014" xr:uid="{00000000-0005-0000-0000-0000DD070000}"/>
    <cellStyle name="Moneda 6 2 5 2" xfId="2015" xr:uid="{00000000-0005-0000-0000-0000DE070000}"/>
    <cellStyle name="Moneda 6 2 5 2 2" xfId="2016" xr:uid="{00000000-0005-0000-0000-0000DF070000}"/>
    <cellStyle name="Moneda 6 2 5 2 2 2" xfId="2017" xr:uid="{00000000-0005-0000-0000-0000E0070000}"/>
    <cellStyle name="Moneda 6 2 5 2 2 2 2" xfId="4893" xr:uid="{1D47CF6B-7AFD-4EBB-9ED7-2B3DF689B14D}"/>
    <cellStyle name="Moneda 6 2 5 2 2 3" xfId="4892" xr:uid="{392FC152-D40A-4C29-98E5-DEC7C9E7D733}"/>
    <cellStyle name="Moneda 6 2 5 2 3" xfId="2018" xr:uid="{00000000-0005-0000-0000-0000E1070000}"/>
    <cellStyle name="Moneda 6 2 5 2 3 2" xfId="2019" xr:uid="{00000000-0005-0000-0000-0000E2070000}"/>
    <cellStyle name="Moneda 6 2 5 2 3 2 2" xfId="4895" xr:uid="{B7A70B82-2EBE-4715-A5C2-1B4090F4FCCB}"/>
    <cellStyle name="Moneda 6 2 5 2 3 3" xfId="4894" xr:uid="{7127B25C-1B26-4FD3-9802-877171888667}"/>
    <cellStyle name="Moneda 6 2 5 2 4" xfId="2020" xr:uid="{00000000-0005-0000-0000-0000E3070000}"/>
    <cellStyle name="Moneda 6 2 5 2 4 2" xfId="2021" xr:uid="{00000000-0005-0000-0000-0000E4070000}"/>
    <cellStyle name="Moneda 6 2 5 2 4 2 2" xfId="4897" xr:uid="{A5D83008-CBE0-4AA3-853F-C16290C66358}"/>
    <cellStyle name="Moneda 6 2 5 2 4 3" xfId="4896" xr:uid="{5728E458-2B15-45EE-9984-A8920A9BF102}"/>
    <cellStyle name="Moneda 6 2 5 2 5" xfId="2022" xr:uid="{00000000-0005-0000-0000-0000E5070000}"/>
    <cellStyle name="Moneda 6 2 5 2 5 2" xfId="4898" xr:uid="{CB821BF5-44C5-4005-82CD-425AC9905020}"/>
    <cellStyle name="Moneda 6 2 5 2 6" xfId="4891" xr:uid="{33C51ECF-8886-438C-8641-1C53802AEAFA}"/>
    <cellStyle name="Moneda 6 2 5 3" xfId="2023" xr:uid="{00000000-0005-0000-0000-0000E6070000}"/>
    <cellStyle name="Moneda 6 2 5 3 2" xfId="2024" xr:uid="{00000000-0005-0000-0000-0000E7070000}"/>
    <cellStyle name="Moneda 6 2 5 3 2 2" xfId="4900" xr:uid="{8613939B-8899-46EF-B969-C759B9E24320}"/>
    <cellStyle name="Moneda 6 2 5 3 3" xfId="4899" xr:uid="{1C49F14C-E708-4866-BF5E-A117E5D1DE31}"/>
    <cellStyle name="Moneda 6 2 5 4" xfId="2025" xr:uid="{00000000-0005-0000-0000-0000E8070000}"/>
    <cellStyle name="Moneda 6 2 5 4 2" xfId="2026" xr:uid="{00000000-0005-0000-0000-0000E9070000}"/>
    <cellStyle name="Moneda 6 2 5 4 2 2" xfId="4902" xr:uid="{20A077BA-B1C9-4E9C-9AD5-7C89A72FAE1F}"/>
    <cellStyle name="Moneda 6 2 5 4 3" xfId="4901" xr:uid="{E838C579-B99D-4044-A828-01287ED59E9A}"/>
    <cellStyle name="Moneda 6 2 5 5" xfId="2027" xr:uid="{00000000-0005-0000-0000-0000EA070000}"/>
    <cellStyle name="Moneda 6 2 5 5 2" xfId="2028" xr:uid="{00000000-0005-0000-0000-0000EB070000}"/>
    <cellStyle name="Moneda 6 2 5 5 2 2" xfId="4904" xr:uid="{8EE5522E-4857-434E-9395-1B4611D81307}"/>
    <cellStyle name="Moneda 6 2 5 5 3" xfId="4903" xr:uid="{37D7B2AE-2BB8-41C8-869D-18F4E9199F8C}"/>
    <cellStyle name="Moneda 6 2 5 6" xfId="2029" xr:uid="{00000000-0005-0000-0000-0000EC070000}"/>
    <cellStyle name="Moneda 6 2 5 6 2" xfId="4905" xr:uid="{03ABB0EE-8332-4D00-9B84-92974BAF07D8}"/>
    <cellStyle name="Moneda 6 2 5 7" xfId="4890" xr:uid="{6F45F882-F76F-4FAC-BE8F-BF47E0A40FBF}"/>
    <cellStyle name="Moneda 6 2 6" xfId="2030" xr:uid="{00000000-0005-0000-0000-0000ED070000}"/>
    <cellStyle name="Moneda 6 2 6 2" xfId="2031" xr:uid="{00000000-0005-0000-0000-0000EE070000}"/>
    <cellStyle name="Moneda 6 2 6 2 2" xfId="2032" xr:uid="{00000000-0005-0000-0000-0000EF070000}"/>
    <cellStyle name="Moneda 6 2 6 2 2 2" xfId="4908" xr:uid="{2C2BCA65-876C-40C3-8B39-79425EBEA418}"/>
    <cellStyle name="Moneda 6 2 6 2 3" xfId="4907" xr:uid="{60DC6719-9ED7-4D0F-A797-14C609BDCA59}"/>
    <cellStyle name="Moneda 6 2 6 3" xfId="2033" xr:uid="{00000000-0005-0000-0000-0000F0070000}"/>
    <cellStyle name="Moneda 6 2 6 3 2" xfId="2034" xr:uid="{00000000-0005-0000-0000-0000F1070000}"/>
    <cellStyle name="Moneda 6 2 6 3 2 2" xfId="4910" xr:uid="{B0CC13C9-8381-45E4-B8AC-E8BAB967A2FA}"/>
    <cellStyle name="Moneda 6 2 6 3 3" xfId="4909" xr:uid="{1AE3B15F-FFD7-435D-9D5A-E5B1CC61BE60}"/>
    <cellStyle name="Moneda 6 2 6 4" xfId="2035" xr:uid="{00000000-0005-0000-0000-0000F2070000}"/>
    <cellStyle name="Moneda 6 2 6 4 2" xfId="2036" xr:uid="{00000000-0005-0000-0000-0000F3070000}"/>
    <cellStyle name="Moneda 6 2 6 4 2 2" xfId="4912" xr:uid="{07C628CB-5F85-430C-98EF-A73692DAC33B}"/>
    <cellStyle name="Moneda 6 2 6 4 3" xfId="4911" xr:uid="{507CE0C8-D83B-41BB-85B4-F3C728147582}"/>
    <cellStyle name="Moneda 6 2 6 5" xfId="2037" xr:uid="{00000000-0005-0000-0000-0000F4070000}"/>
    <cellStyle name="Moneda 6 2 6 5 2" xfId="4913" xr:uid="{B7062780-7BFE-439E-8DA4-5FB30CA3F1A6}"/>
    <cellStyle name="Moneda 6 2 6 6" xfId="4906" xr:uid="{7D4037DE-AF10-4703-87DF-1AC86D8BE676}"/>
    <cellStyle name="Moneda 6 2 7" xfId="2038" xr:uid="{00000000-0005-0000-0000-0000F5070000}"/>
    <cellStyle name="Moneda 6 2 7 2" xfId="2039" xr:uid="{00000000-0005-0000-0000-0000F6070000}"/>
    <cellStyle name="Moneda 6 2 7 2 2" xfId="4915" xr:uid="{12364311-1A67-4920-ABD5-4C808DBAA08B}"/>
    <cellStyle name="Moneda 6 2 7 3" xfId="4914" xr:uid="{8849BEE1-CB8F-479E-B5A8-3C8E30202CAF}"/>
    <cellStyle name="Moneda 6 2 8" xfId="2040" xr:uid="{00000000-0005-0000-0000-0000F7070000}"/>
    <cellStyle name="Moneda 6 2 8 2" xfId="2041" xr:uid="{00000000-0005-0000-0000-0000F8070000}"/>
    <cellStyle name="Moneda 6 2 8 2 2" xfId="4917" xr:uid="{220DCAF6-188B-435E-B0F7-F3B36E0CE6EB}"/>
    <cellStyle name="Moneda 6 2 8 3" xfId="4916" xr:uid="{48663BEF-4E37-478C-A0ED-EDE12F533C3C}"/>
    <cellStyle name="Moneda 6 2 9" xfId="2042" xr:uid="{00000000-0005-0000-0000-0000F9070000}"/>
    <cellStyle name="Moneda 6 2 9 2" xfId="2043" xr:uid="{00000000-0005-0000-0000-0000FA070000}"/>
    <cellStyle name="Moneda 6 2 9 2 2" xfId="4919" xr:uid="{2CA38F0D-E7E0-451A-A4E4-B567B9EE7DA1}"/>
    <cellStyle name="Moneda 6 2 9 3" xfId="4918" xr:uid="{7AB7D58F-C5EB-4B4C-9DFF-CB99C8049DB4}"/>
    <cellStyle name="Moneda 6 3" xfId="2044" xr:uid="{00000000-0005-0000-0000-0000FB070000}"/>
    <cellStyle name="Moneda 6 3 2" xfId="2045" xr:uid="{00000000-0005-0000-0000-0000FC070000}"/>
    <cellStyle name="Moneda 6 3 2 2" xfId="2046" xr:uid="{00000000-0005-0000-0000-0000FD070000}"/>
    <cellStyle name="Moneda 6 3 2 2 2" xfId="2047" xr:uid="{00000000-0005-0000-0000-0000FE070000}"/>
    <cellStyle name="Moneda 6 3 2 2 2 2" xfId="2048" xr:uid="{00000000-0005-0000-0000-0000FF070000}"/>
    <cellStyle name="Moneda 6 3 2 2 2 2 2" xfId="4924" xr:uid="{AC49476F-01A3-4527-9B47-F68A9B771F39}"/>
    <cellStyle name="Moneda 6 3 2 2 2 3" xfId="4923" xr:uid="{FF39AF34-8B55-45AB-853C-925AAF0A63CD}"/>
    <cellStyle name="Moneda 6 3 2 2 3" xfId="2049" xr:uid="{00000000-0005-0000-0000-000000080000}"/>
    <cellStyle name="Moneda 6 3 2 2 3 2" xfId="2050" xr:uid="{00000000-0005-0000-0000-000001080000}"/>
    <cellStyle name="Moneda 6 3 2 2 3 2 2" xfId="4926" xr:uid="{43C683A8-4418-4B79-9070-F307B500080C}"/>
    <cellStyle name="Moneda 6 3 2 2 3 3" xfId="4925" xr:uid="{39B43BC7-3078-448B-8CBB-A707AA6FE059}"/>
    <cellStyle name="Moneda 6 3 2 2 4" xfId="2051" xr:uid="{00000000-0005-0000-0000-000002080000}"/>
    <cellStyle name="Moneda 6 3 2 2 4 2" xfId="2052" xr:uid="{00000000-0005-0000-0000-000003080000}"/>
    <cellStyle name="Moneda 6 3 2 2 4 2 2" xfId="4928" xr:uid="{E98A8467-2836-4839-B4C3-43AC903DF026}"/>
    <cellStyle name="Moneda 6 3 2 2 4 3" xfId="4927" xr:uid="{A511582C-80DC-4953-902E-1553B0860275}"/>
    <cellStyle name="Moneda 6 3 2 2 5" xfId="2053" xr:uid="{00000000-0005-0000-0000-000004080000}"/>
    <cellStyle name="Moneda 6 3 2 2 5 2" xfId="4929" xr:uid="{A3504555-0B7F-4DAE-ADFE-85F8A82F8DAA}"/>
    <cellStyle name="Moneda 6 3 2 2 6" xfId="4922" xr:uid="{FD6B0257-3420-458F-A854-7317805DFB40}"/>
    <cellStyle name="Moneda 6 3 2 3" xfId="2054" xr:uid="{00000000-0005-0000-0000-000005080000}"/>
    <cellStyle name="Moneda 6 3 2 3 2" xfId="2055" xr:uid="{00000000-0005-0000-0000-000006080000}"/>
    <cellStyle name="Moneda 6 3 2 3 2 2" xfId="4931" xr:uid="{CE114D9F-7EAD-417E-B516-20BCC522429F}"/>
    <cellStyle name="Moneda 6 3 2 3 3" xfId="4930" xr:uid="{0B07C99A-B273-4B07-A3DF-5D6A8053DAF5}"/>
    <cellStyle name="Moneda 6 3 2 4" xfId="2056" xr:uid="{00000000-0005-0000-0000-000007080000}"/>
    <cellStyle name="Moneda 6 3 2 4 2" xfId="2057" xr:uid="{00000000-0005-0000-0000-000008080000}"/>
    <cellStyle name="Moneda 6 3 2 4 2 2" xfId="4933" xr:uid="{4F812DB1-7F2A-4D14-992B-FA61C448B5F4}"/>
    <cellStyle name="Moneda 6 3 2 4 3" xfId="4932" xr:uid="{422ECEEA-D146-46B0-9BD8-C02E5FCDC174}"/>
    <cellStyle name="Moneda 6 3 2 5" xfId="2058" xr:uid="{00000000-0005-0000-0000-000009080000}"/>
    <cellStyle name="Moneda 6 3 2 5 2" xfId="2059" xr:uid="{00000000-0005-0000-0000-00000A080000}"/>
    <cellStyle name="Moneda 6 3 2 5 2 2" xfId="4935" xr:uid="{26E0BDA1-AEE1-41A1-8D1A-E98B14E3A685}"/>
    <cellStyle name="Moneda 6 3 2 5 3" xfId="4934" xr:uid="{BD11EE33-CD95-470D-B755-FCC1290FC51E}"/>
    <cellStyle name="Moneda 6 3 2 6" xfId="2060" xr:uid="{00000000-0005-0000-0000-00000B080000}"/>
    <cellStyle name="Moneda 6 3 2 6 2" xfId="4936" xr:uid="{EF93C65C-159E-473E-B286-76F3CB665277}"/>
    <cellStyle name="Moneda 6 3 2 7" xfId="4921" xr:uid="{9D920347-C973-4203-8835-3F3203458079}"/>
    <cellStyle name="Moneda 6 3 3" xfId="2061" xr:uid="{00000000-0005-0000-0000-00000C080000}"/>
    <cellStyle name="Moneda 6 3 3 2" xfId="2062" xr:uid="{00000000-0005-0000-0000-00000D080000}"/>
    <cellStyle name="Moneda 6 3 3 2 2" xfId="2063" xr:uid="{00000000-0005-0000-0000-00000E080000}"/>
    <cellStyle name="Moneda 6 3 3 2 2 2" xfId="4939" xr:uid="{CD3FE748-DB04-4A2D-AFBA-865ED64E85F5}"/>
    <cellStyle name="Moneda 6 3 3 2 3" xfId="4938" xr:uid="{AAC92889-75C8-44F2-B0E7-18460F0283FC}"/>
    <cellStyle name="Moneda 6 3 3 3" xfId="2064" xr:uid="{00000000-0005-0000-0000-00000F080000}"/>
    <cellStyle name="Moneda 6 3 3 3 2" xfId="2065" xr:uid="{00000000-0005-0000-0000-000010080000}"/>
    <cellStyle name="Moneda 6 3 3 3 2 2" xfId="4941" xr:uid="{6422588A-C544-4E78-A22C-0D6385315A10}"/>
    <cellStyle name="Moneda 6 3 3 3 3" xfId="4940" xr:uid="{DCE689E2-6B71-4B53-8C63-D0ED6DAED163}"/>
    <cellStyle name="Moneda 6 3 3 4" xfId="2066" xr:uid="{00000000-0005-0000-0000-000011080000}"/>
    <cellStyle name="Moneda 6 3 3 4 2" xfId="2067" xr:uid="{00000000-0005-0000-0000-000012080000}"/>
    <cellStyle name="Moneda 6 3 3 4 2 2" xfId="4943" xr:uid="{BD66F14E-265F-430F-B0E4-EAE6A00BBC7C}"/>
    <cellStyle name="Moneda 6 3 3 4 3" xfId="4942" xr:uid="{64E5F7FB-736E-4601-AF67-547883813149}"/>
    <cellStyle name="Moneda 6 3 3 5" xfId="2068" xr:uid="{00000000-0005-0000-0000-000013080000}"/>
    <cellStyle name="Moneda 6 3 3 5 2" xfId="4944" xr:uid="{25D57CD0-92C5-4BF9-A079-54D1BB3DAFBF}"/>
    <cellStyle name="Moneda 6 3 3 6" xfId="4937" xr:uid="{F8B0EA03-B141-4E81-9F51-D16855AB5102}"/>
    <cellStyle name="Moneda 6 3 4" xfId="2069" xr:uid="{00000000-0005-0000-0000-000014080000}"/>
    <cellStyle name="Moneda 6 3 4 2" xfId="2070" xr:uid="{00000000-0005-0000-0000-000015080000}"/>
    <cellStyle name="Moneda 6 3 4 2 2" xfId="4946" xr:uid="{50B44B08-197D-4356-9289-544342CFAE13}"/>
    <cellStyle name="Moneda 6 3 4 3" xfId="4945" xr:uid="{D1172F62-FFB0-4377-AA22-7E3B54A7DAF2}"/>
    <cellStyle name="Moneda 6 3 5" xfId="2071" xr:uid="{00000000-0005-0000-0000-000016080000}"/>
    <cellStyle name="Moneda 6 3 5 2" xfId="2072" xr:uid="{00000000-0005-0000-0000-000017080000}"/>
    <cellStyle name="Moneda 6 3 5 2 2" xfId="4948" xr:uid="{B2704CCA-514F-4119-9889-7F6BF6A23C54}"/>
    <cellStyle name="Moneda 6 3 5 3" xfId="4947" xr:uid="{03103EDF-647C-4E0F-BB7D-39371EF4854B}"/>
    <cellStyle name="Moneda 6 3 6" xfId="2073" xr:uid="{00000000-0005-0000-0000-000018080000}"/>
    <cellStyle name="Moneda 6 3 6 2" xfId="2074" xr:uid="{00000000-0005-0000-0000-000019080000}"/>
    <cellStyle name="Moneda 6 3 6 2 2" xfId="4950" xr:uid="{DEEBA8EE-731B-46DF-9C58-4A46DF324C14}"/>
    <cellStyle name="Moneda 6 3 6 3" xfId="4949" xr:uid="{B367BA83-CA20-45A0-9E6A-6161511FF2E0}"/>
    <cellStyle name="Moneda 6 3 7" xfId="2075" xr:uid="{00000000-0005-0000-0000-00001A080000}"/>
    <cellStyle name="Moneda 6 3 7 2" xfId="4951" xr:uid="{571D9116-F811-4A6E-90FA-9EF82E575F5A}"/>
    <cellStyle name="Moneda 6 3 8" xfId="4920" xr:uid="{B926F2BC-2C01-4620-A51F-4F0803A1A3B8}"/>
    <cellStyle name="Moneda 6 4" xfId="2076" xr:uid="{00000000-0005-0000-0000-00001B080000}"/>
    <cellStyle name="Moneda 6 4 2" xfId="2077" xr:uid="{00000000-0005-0000-0000-00001C080000}"/>
    <cellStyle name="Moneda 6 4 2 2" xfId="2078" xr:uid="{00000000-0005-0000-0000-00001D080000}"/>
    <cellStyle name="Moneda 6 4 2 2 2" xfId="2079" xr:uid="{00000000-0005-0000-0000-00001E080000}"/>
    <cellStyle name="Moneda 6 4 2 2 2 2" xfId="2080" xr:uid="{00000000-0005-0000-0000-00001F080000}"/>
    <cellStyle name="Moneda 6 4 2 2 2 2 2" xfId="4956" xr:uid="{542FF46D-CB7B-48F5-9E73-F2E382A4CD3E}"/>
    <cellStyle name="Moneda 6 4 2 2 2 3" xfId="4955" xr:uid="{DA255CCD-C1CB-418A-9B03-E628B020D191}"/>
    <cellStyle name="Moneda 6 4 2 2 3" xfId="2081" xr:uid="{00000000-0005-0000-0000-000020080000}"/>
    <cellStyle name="Moneda 6 4 2 2 3 2" xfId="2082" xr:uid="{00000000-0005-0000-0000-000021080000}"/>
    <cellStyle name="Moneda 6 4 2 2 3 2 2" xfId="4958" xr:uid="{C65C0A1F-775D-414B-B59A-44DC73701C70}"/>
    <cellStyle name="Moneda 6 4 2 2 3 3" xfId="4957" xr:uid="{C8768124-9844-4369-9B7E-C9DBA71E9457}"/>
    <cellStyle name="Moneda 6 4 2 2 4" xfId="2083" xr:uid="{00000000-0005-0000-0000-000022080000}"/>
    <cellStyle name="Moneda 6 4 2 2 4 2" xfId="2084" xr:uid="{00000000-0005-0000-0000-000023080000}"/>
    <cellStyle name="Moneda 6 4 2 2 4 2 2" xfId="4960" xr:uid="{F9C36E32-F2E0-45F4-809D-2057574A2168}"/>
    <cellStyle name="Moneda 6 4 2 2 4 3" xfId="4959" xr:uid="{272183B1-4CE5-46E5-81DB-EA2133B6A30D}"/>
    <cellStyle name="Moneda 6 4 2 2 5" xfId="2085" xr:uid="{00000000-0005-0000-0000-000024080000}"/>
    <cellStyle name="Moneda 6 4 2 2 5 2" xfId="4961" xr:uid="{2D1A2EFF-9250-4713-8DE2-40A5871732BD}"/>
    <cellStyle name="Moneda 6 4 2 2 6" xfId="4954" xr:uid="{B7AB6512-6EFB-4A6B-937E-2D9222423600}"/>
    <cellStyle name="Moneda 6 4 2 3" xfId="2086" xr:uid="{00000000-0005-0000-0000-000025080000}"/>
    <cellStyle name="Moneda 6 4 2 3 2" xfId="2087" xr:uid="{00000000-0005-0000-0000-000026080000}"/>
    <cellStyle name="Moneda 6 4 2 3 2 2" xfId="4963" xr:uid="{B95A138C-C007-47C5-A6D1-16253AF0A23C}"/>
    <cellStyle name="Moneda 6 4 2 3 3" xfId="4962" xr:uid="{04E6ACCF-230C-4CD9-93A5-71F181BA3608}"/>
    <cellStyle name="Moneda 6 4 2 4" xfId="2088" xr:uid="{00000000-0005-0000-0000-000027080000}"/>
    <cellStyle name="Moneda 6 4 2 4 2" xfId="2089" xr:uid="{00000000-0005-0000-0000-000028080000}"/>
    <cellStyle name="Moneda 6 4 2 4 2 2" xfId="4965" xr:uid="{F1ACF694-D4A1-4D2E-A32E-87928E174A98}"/>
    <cellStyle name="Moneda 6 4 2 4 3" xfId="4964" xr:uid="{AE40D70B-D96E-4F78-B0FD-745AD354261D}"/>
    <cellStyle name="Moneda 6 4 2 5" xfId="2090" xr:uid="{00000000-0005-0000-0000-000029080000}"/>
    <cellStyle name="Moneda 6 4 2 5 2" xfId="2091" xr:uid="{00000000-0005-0000-0000-00002A080000}"/>
    <cellStyle name="Moneda 6 4 2 5 2 2" xfId="4967" xr:uid="{237907DE-25E6-4D8A-9968-DDB2D671B175}"/>
    <cellStyle name="Moneda 6 4 2 5 3" xfId="4966" xr:uid="{F2C57268-BC4C-4637-B2DB-46E7A11CB40C}"/>
    <cellStyle name="Moneda 6 4 2 6" xfId="2092" xr:uid="{00000000-0005-0000-0000-00002B080000}"/>
    <cellStyle name="Moneda 6 4 2 6 2" xfId="4968" xr:uid="{833F8B5B-4189-4F28-87DA-0A55B9E6C036}"/>
    <cellStyle name="Moneda 6 4 2 7" xfId="4953" xr:uid="{8D733387-8EE4-4466-8D77-46834C0B80BA}"/>
    <cellStyle name="Moneda 6 4 3" xfId="2093" xr:uid="{00000000-0005-0000-0000-00002C080000}"/>
    <cellStyle name="Moneda 6 4 3 2" xfId="2094" xr:uid="{00000000-0005-0000-0000-00002D080000}"/>
    <cellStyle name="Moneda 6 4 3 2 2" xfId="2095" xr:uid="{00000000-0005-0000-0000-00002E080000}"/>
    <cellStyle name="Moneda 6 4 3 2 2 2" xfId="4971" xr:uid="{E061A1FB-B569-4C0F-A743-826F9041D65A}"/>
    <cellStyle name="Moneda 6 4 3 2 3" xfId="4970" xr:uid="{EA26B128-6316-45C6-9F4D-8CDB3DFFDC0F}"/>
    <cellStyle name="Moneda 6 4 3 3" xfId="2096" xr:uid="{00000000-0005-0000-0000-00002F080000}"/>
    <cellStyle name="Moneda 6 4 3 3 2" xfId="2097" xr:uid="{00000000-0005-0000-0000-000030080000}"/>
    <cellStyle name="Moneda 6 4 3 3 2 2" xfId="4973" xr:uid="{34B9B673-87DE-47B2-A058-556AC047940C}"/>
    <cellStyle name="Moneda 6 4 3 3 3" xfId="4972" xr:uid="{25D41EF5-5181-4559-BDDE-5F9DF66B89C9}"/>
    <cellStyle name="Moneda 6 4 3 4" xfId="2098" xr:uid="{00000000-0005-0000-0000-000031080000}"/>
    <cellStyle name="Moneda 6 4 3 4 2" xfId="2099" xr:uid="{00000000-0005-0000-0000-000032080000}"/>
    <cellStyle name="Moneda 6 4 3 4 2 2" xfId="4975" xr:uid="{41D37E7F-587B-49F1-9BD9-D3ECC0D383C0}"/>
    <cellStyle name="Moneda 6 4 3 4 3" xfId="4974" xr:uid="{DD3A8BE6-9FF6-47F7-BC28-6861CC051598}"/>
    <cellStyle name="Moneda 6 4 3 5" xfId="2100" xr:uid="{00000000-0005-0000-0000-000033080000}"/>
    <cellStyle name="Moneda 6 4 3 5 2" xfId="4976" xr:uid="{56648A33-BAF6-456B-948B-87A322AB5B6F}"/>
    <cellStyle name="Moneda 6 4 3 6" xfId="4969" xr:uid="{CDA2C3C4-6A2F-416F-B9AB-B74BFE1C7336}"/>
    <cellStyle name="Moneda 6 4 4" xfId="2101" xr:uid="{00000000-0005-0000-0000-000034080000}"/>
    <cellStyle name="Moneda 6 4 4 2" xfId="2102" xr:uid="{00000000-0005-0000-0000-000035080000}"/>
    <cellStyle name="Moneda 6 4 4 2 2" xfId="4978" xr:uid="{D6A55B4D-9FC9-4325-9603-1A375752DDAB}"/>
    <cellStyle name="Moneda 6 4 4 3" xfId="4977" xr:uid="{7BC635DD-FBA6-47DA-9E27-DD0484AA3F13}"/>
    <cellStyle name="Moneda 6 4 5" xfId="2103" xr:uid="{00000000-0005-0000-0000-000036080000}"/>
    <cellStyle name="Moneda 6 4 5 2" xfId="2104" xr:uid="{00000000-0005-0000-0000-000037080000}"/>
    <cellStyle name="Moneda 6 4 5 2 2" xfId="4980" xr:uid="{C74511A9-CD94-422B-B587-42ED6CA01348}"/>
    <cellStyle name="Moneda 6 4 5 3" xfId="4979" xr:uid="{3CEE0528-627B-46D0-A3F8-6B0F27312D0B}"/>
    <cellStyle name="Moneda 6 4 6" xfId="2105" xr:uid="{00000000-0005-0000-0000-000038080000}"/>
    <cellStyle name="Moneda 6 4 6 2" xfId="2106" xr:uid="{00000000-0005-0000-0000-000039080000}"/>
    <cellStyle name="Moneda 6 4 6 2 2" xfId="4982" xr:uid="{6D1B8D18-7404-4F99-8D9A-A2952D8488EF}"/>
    <cellStyle name="Moneda 6 4 6 3" xfId="4981" xr:uid="{91D67DD8-E3E1-4651-95A1-705C7EBEC0FC}"/>
    <cellStyle name="Moneda 6 4 7" xfId="2107" xr:uid="{00000000-0005-0000-0000-00003A080000}"/>
    <cellStyle name="Moneda 6 4 7 2" xfId="4983" xr:uid="{712E362B-83E9-40CF-9A5B-2E2380906A5E}"/>
    <cellStyle name="Moneda 6 4 8" xfId="4952" xr:uid="{DBFA41D8-6037-4A5E-9ED8-9E1857EF87DD}"/>
    <cellStyle name="Moneda 6 5" xfId="2108" xr:uid="{00000000-0005-0000-0000-00003B080000}"/>
    <cellStyle name="Moneda 6 5 2" xfId="2109" xr:uid="{00000000-0005-0000-0000-00003C080000}"/>
    <cellStyle name="Moneda 6 5 2 2" xfId="2110" xr:uid="{00000000-0005-0000-0000-00003D080000}"/>
    <cellStyle name="Moneda 6 5 2 2 2" xfId="2111" xr:uid="{00000000-0005-0000-0000-00003E080000}"/>
    <cellStyle name="Moneda 6 5 2 2 2 2" xfId="2112" xr:uid="{00000000-0005-0000-0000-00003F080000}"/>
    <cellStyle name="Moneda 6 5 2 2 2 2 2" xfId="4988" xr:uid="{1D2855BB-B680-4899-B547-B38BEC4D1A71}"/>
    <cellStyle name="Moneda 6 5 2 2 2 3" xfId="4987" xr:uid="{43CA729B-7B3B-4B2D-8DD6-19096D5A99FF}"/>
    <cellStyle name="Moneda 6 5 2 2 3" xfId="2113" xr:uid="{00000000-0005-0000-0000-000040080000}"/>
    <cellStyle name="Moneda 6 5 2 2 3 2" xfId="2114" xr:uid="{00000000-0005-0000-0000-000041080000}"/>
    <cellStyle name="Moneda 6 5 2 2 3 2 2" xfId="4990" xr:uid="{14F1C0F6-1543-4C21-89E3-26E39DCF603F}"/>
    <cellStyle name="Moneda 6 5 2 2 3 3" xfId="4989" xr:uid="{2617F1EC-F34A-4884-878F-81CB7DF9C18A}"/>
    <cellStyle name="Moneda 6 5 2 2 4" xfId="2115" xr:uid="{00000000-0005-0000-0000-000042080000}"/>
    <cellStyle name="Moneda 6 5 2 2 4 2" xfId="2116" xr:uid="{00000000-0005-0000-0000-000043080000}"/>
    <cellStyle name="Moneda 6 5 2 2 4 2 2" xfId="4992" xr:uid="{2DEEE1A1-1FF0-4520-B475-A0F8ADDAED2C}"/>
    <cellStyle name="Moneda 6 5 2 2 4 3" xfId="4991" xr:uid="{22D1B9BC-20BF-449E-9E6A-5F3A92C295F7}"/>
    <cellStyle name="Moneda 6 5 2 2 5" xfId="2117" xr:uid="{00000000-0005-0000-0000-000044080000}"/>
    <cellStyle name="Moneda 6 5 2 2 5 2" xfId="4993" xr:uid="{DA0D36DC-BBE3-490D-9C45-6F3831D5FDC4}"/>
    <cellStyle name="Moneda 6 5 2 2 6" xfId="4986" xr:uid="{3D1B597F-E12F-4B48-B8E8-A7C5E77FCDF1}"/>
    <cellStyle name="Moneda 6 5 2 3" xfId="2118" xr:uid="{00000000-0005-0000-0000-000045080000}"/>
    <cellStyle name="Moneda 6 5 2 3 2" xfId="2119" xr:uid="{00000000-0005-0000-0000-000046080000}"/>
    <cellStyle name="Moneda 6 5 2 3 2 2" xfId="4995" xr:uid="{2DD34617-1515-4C01-88D1-743F31F18383}"/>
    <cellStyle name="Moneda 6 5 2 3 3" xfId="4994" xr:uid="{C6120E5C-09EF-4B1A-A710-E765E2ED1BE5}"/>
    <cellStyle name="Moneda 6 5 2 4" xfId="2120" xr:uid="{00000000-0005-0000-0000-000047080000}"/>
    <cellStyle name="Moneda 6 5 2 4 2" xfId="2121" xr:uid="{00000000-0005-0000-0000-000048080000}"/>
    <cellStyle name="Moneda 6 5 2 4 2 2" xfId="4997" xr:uid="{07A98073-7A1B-43E5-B713-8B25094350D0}"/>
    <cellStyle name="Moneda 6 5 2 4 3" xfId="4996" xr:uid="{03B7584F-F06C-459D-BA76-88F614C818F7}"/>
    <cellStyle name="Moneda 6 5 2 5" xfId="2122" xr:uid="{00000000-0005-0000-0000-000049080000}"/>
    <cellStyle name="Moneda 6 5 2 5 2" xfId="2123" xr:uid="{00000000-0005-0000-0000-00004A080000}"/>
    <cellStyle name="Moneda 6 5 2 5 2 2" xfId="4999" xr:uid="{A7E901CB-F1CA-437E-B441-2342E18C10A2}"/>
    <cellStyle name="Moneda 6 5 2 5 3" xfId="4998" xr:uid="{CD12D33F-5E62-4715-8D2A-CDF46FBE3A6B}"/>
    <cellStyle name="Moneda 6 5 2 6" xfId="2124" xr:uid="{00000000-0005-0000-0000-00004B080000}"/>
    <cellStyle name="Moneda 6 5 2 6 2" xfId="5000" xr:uid="{3F5275CC-25AB-49F4-89A8-93FBB8318F9B}"/>
    <cellStyle name="Moneda 6 5 2 7" xfId="4985" xr:uid="{1E080728-A038-4941-8020-C5B65785ADB3}"/>
    <cellStyle name="Moneda 6 5 3" xfId="2125" xr:uid="{00000000-0005-0000-0000-00004C080000}"/>
    <cellStyle name="Moneda 6 5 3 2" xfId="2126" xr:uid="{00000000-0005-0000-0000-00004D080000}"/>
    <cellStyle name="Moneda 6 5 3 2 2" xfId="2127" xr:uid="{00000000-0005-0000-0000-00004E080000}"/>
    <cellStyle name="Moneda 6 5 3 2 2 2" xfId="5003" xr:uid="{381BA245-E8A7-44D0-8137-D4DD8ACE4700}"/>
    <cellStyle name="Moneda 6 5 3 2 3" xfId="5002" xr:uid="{41272002-4D54-43E0-84D2-25F2034769F4}"/>
    <cellStyle name="Moneda 6 5 3 3" xfId="2128" xr:uid="{00000000-0005-0000-0000-00004F080000}"/>
    <cellStyle name="Moneda 6 5 3 3 2" xfId="2129" xr:uid="{00000000-0005-0000-0000-000050080000}"/>
    <cellStyle name="Moneda 6 5 3 3 2 2" xfId="5005" xr:uid="{FF05B861-86E2-4592-A7BA-1B0D754062C3}"/>
    <cellStyle name="Moneda 6 5 3 3 3" xfId="5004" xr:uid="{C090AE0C-2B31-4FC9-B3CE-6E27AF7599B4}"/>
    <cellStyle name="Moneda 6 5 3 4" xfId="2130" xr:uid="{00000000-0005-0000-0000-000051080000}"/>
    <cellStyle name="Moneda 6 5 3 4 2" xfId="2131" xr:uid="{00000000-0005-0000-0000-000052080000}"/>
    <cellStyle name="Moneda 6 5 3 4 2 2" xfId="5007" xr:uid="{E608A60D-56AF-484D-9213-459640B3D225}"/>
    <cellStyle name="Moneda 6 5 3 4 3" xfId="5006" xr:uid="{0506A1A3-8760-4CBD-A19E-83AA64CFAB14}"/>
    <cellStyle name="Moneda 6 5 3 5" xfId="2132" xr:uid="{00000000-0005-0000-0000-000053080000}"/>
    <cellStyle name="Moneda 6 5 3 5 2" xfId="5008" xr:uid="{987A95EE-DBC0-4A32-9BBF-AF042E916498}"/>
    <cellStyle name="Moneda 6 5 3 6" xfId="5001" xr:uid="{DF2482B2-6C0A-4953-A47F-064C1895BFAE}"/>
    <cellStyle name="Moneda 6 5 4" xfId="2133" xr:uid="{00000000-0005-0000-0000-000054080000}"/>
    <cellStyle name="Moneda 6 5 4 2" xfId="2134" xr:uid="{00000000-0005-0000-0000-000055080000}"/>
    <cellStyle name="Moneda 6 5 4 2 2" xfId="5010" xr:uid="{8E22E687-DD94-4BB2-A21D-E70CFB228198}"/>
    <cellStyle name="Moneda 6 5 4 3" xfId="5009" xr:uid="{1F8AA16B-564A-4C1D-BA7B-0A26F215E600}"/>
    <cellStyle name="Moneda 6 5 5" xfId="2135" xr:uid="{00000000-0005-0000-0000-000056080000}"/>
    <cellStyle name="Moneda 6 5 5 2" xfId="2136" xr:uid="{00000000-0005-0000-0000-000057080000}"/>
    <cellStyle name="Moneda 6 5 5 2 2" xfId="5012" xr:uid="{4D824073-9BB1-4BEF-9DD5-5F2236259A91}"/>
    <cellStyle name="Moneda 6 5 5 3" xfId="5011" xr:uid="{2D8BE7FA-9A35-4F96-8CA5-F73A5E8ECD88}"/>
    <cellStyle name="Moneda 6 5 6" xfId="2137" xr:uid="{00000000-0005-0000-0000-000058080000}"/>
    <cellStyle name="Moneda 6 5 6 2" xfId="2138" xr:uid="{00000000-0005-0000-0000-000059080000}"/>
    <cellStyle name="Moneda 6 5 6 2 2" xfId="5014" xr:uid="{D6B34CA0-AC95-4A42-902A-2B5E3C01B5B2}"/>
    <cellStyle name="Moneda 6 5 6 3" xfId="5013" xr:uid="{3B076AD3-6E94-4954-AD96-E9D56E7FA4FD}"/>
    <cellStyle name="Moneda 6 5 7" xfId="2139" xr:uid="{00000000-0005-0000-0000-00005A080000}"/>
    <cellStyle name="Moneda 6 5 7 2" xfId="5015" xr:uid="{908D0F8E-6E20-49CB-B67D-7AC758DB64D7}"/>
    <cellStyle name="Moneda 6 5 8" xfId="4984" xr:uid="{AFF1E9A2-D0F2-4F7C-85DF-CE232586C7C9}"/>
    <cellStyle name="Moneda 6 6" xfId="2140" xr:uid="{00000000-0005-0000-0000-00005B080000}"/>
    <cellStyle name="Moneda 6 6 2" xfId="2141" xr:uid="{00000000-0005-0000-0000-00005C080000}"/>
    <cellStyle name="Moneda 6 6 2 2" xfId="2142" xr:uid="{00000000-0005-0000-0000-00005D080000}"/>
    <cellStyle name="Moneda 6 6 2 2 2" xfId="2143" xr:uid="{00000000-0005-0000-0000-00005E080000}"/>
    <cellStyle name="Moneda 6 6 2 2 2 2" xfId="5019" xr:uid="{73551A9B-B597-4BCE-9D3B-9D15DDCB3E18}"/>
    <cellStyle name="Moneda 6 6 2 2 3" xfId="5018" xr:uid="{9BCCC9AB-833A-4E03-986D-6036D8FC28B1}"/>
    <cellStyle name="Moneda 6 6 2 3" xfId="2144" xr:uid="{00000000-0005-0000-0000-00005F080000}"/>
    <cellStyle name="Moneda 6 6 2 3 2" xfId="2145" xr:uid="{00000000-0005-0000-0000-000060080000}"/>
    <cellStyle name="Moneda 6 6 2 3 2 2" xfId="5021" xr:uid="{3F818257-F952-43C3-A41A-3EE8DD4CB5D6}"/>
    <cellStyle name="Moneda 6 6 2 3 3" xfId="5020" xr:uid="{321D055C-BCC1-45FC-9699-13B0186D8636}"/>
    <cellStyle name="Moneda 6 6 2 4" xfId="2146" xr:uid="{00000000-0005-0000-0000-000061080000}"/>
    <cellStyle name="Moneda 6 6 2 4 2" xfId="2147" xr:uid="{00000000-0005-0000-0000-000062080000}"/>
    <cellStyle name="Moneda 6 6 2 4 2 2" xfId="5023" xr:uid="{526BE742-1C8D-4132-80EA-CB4967B6927B}"/>
    <cellStyle name="Moneda 6 6 2 4 3" xfId="5022" xr:uid="{5B7CB6C3-AE35-4651-BBB0-674C41E5D7ED}"/>
    <cellStyle name="Moneda 6 6 2 5" xfId="2148" xr:uid="{00000000-0005-0000-0000-000063080000}"/>
    <cellStyle name="Moneda 6 6 2 5 2" xfId="5024" xr:uid="{980D9312-9284-40EA-8E85-238A7DB7C2B4}"/>
    <cellStyle name="Moneda 6 6 2 6" xfId="5017" xr:uid="{2BB9E0F8-BFF5-4F61-9BCC-D20803D5906F}"/>
    <cellStyle name="Moneda 6 6 3" xfId="2149" xr:uid="{00000000-0005-0000-0000-000064080000}"/>
    <cellStyle name="Moneda 6 6 3 2" xfId="2150" xr:uid="{00000000-0005-0000-0000-000065080000}"/>
    <cellStyle name="Moneda 6 6 3 2 2" xfId="5026" xr:uid="{8366750E-453A-4845-BFB6-C514EEFE9443}"/>
    <cellStyle name="Moneda 6 6 3 3" xfId="5025" xr:uid="{D162DC48-D8B5-43FA-A4A3-74E96A2429C2}"/>
    <cellStyle name="Moneda 6 6 4" xfId="2151" xr:uid="{00000000-0005-0000-0000-000066080000}"/>
    <cellStyle name="Moneda 6 6 4 2" xfId="2152" xr:uid="{00000000-0005-0000-0000-000067080000}"/>
    <cellStyle name="Moneda 6 6 4 2 2" xfId="5028" xr:uid="{C35468EE-062D-4FA2-8751-4D767550CE18}"/>
    <cellStyle name="Moneda 6 6 4 3" xfId="5027" xr:uid="{D621621C-3D3D-41E4-8EC4-1E39B25579C2}"/>
    <cellStyle name="Moneda 6 6 5" xfId="2153" xr:uid="{00000000-0005-0000-0000-000068080000}"/>
    <cellStyle name="Moneda 6 6 5 2" xfId="2154" xr:uid="{00000000-0005-0000-0000-000069080000}"/>
    <cellStyle name="Moneda 6 6 5 2 2" xfId="5030" xr:uid="{53DB5116-77C7-4BAD-A710-F94CFF119DB7}"/>
    <cellStyle name="Moneda 6 6 5 3" xfId="5029" xr:uid="{C95699EF-2FC0-41B5-89DC-1376B4ED4DE7}"/>
    <cellStyle name="Moneda 6 6 6" xfId="2155" xr:uid="{00000000-0005-0000-0000-00006A080000}"/>
    <cellStyle name="Moneda 6 6 6 2" xfId="5031" xr:uid="{A68479FF-867D-495A-AF64-E4CEBBAC1035}"/>
    <cellStyle name="Moneda 6 6 7" xfId="5016" xr:uid="{9314E8C1-6623-4243-AD3E-E89098E75510}"/>
    <cellStyle name="Moneda 6 7" xfId="2156" xr:uid="{00000000-0005-0000-0000-00006B080000}"/>
    <cellStyle name="Moneda 6 7 2" xfId="2157" xr:uid="{00000000-0005-0000-0000-00006C080000}"/>
    <cellStyle name="Moneda 6 7 2 2" xfId="2158" xr:uid="{00000000-0005-0000-0000-00006D080000}"/>
    <cellStyle name="Moneda 6 7 2 2 2" xfId="5034" xr:uid="{F2CEC69A-A899-4938-AC8E-C9D810BC4571}"/>
    <cellStyle name="Moneda 6 7 2 3" xfId="5033" xr:uid="{23FFD552-47B1-476F-A17B-A60312C0932A}"/>
    <cellStyle name="Moneda 6 7 3" xfId="2159" xr:uid="{00000000-0005-0000-0000-00006E080000}"/>
    <cellStyle name="Moneda 6 7 3 2" xfId="2160" xr:uid="{00000000-0005-0000-0000-00006F080000}"/>
    <cellStyle name="Moneda 6 7 3 2 2" xfId="5036" xr:uid="{993F7F85-8435-4092-9A1E-4D2892620ECC}"/>
    <cellStyle name="Moneda 6 7 3 3" xfId="5035" xr:uid="{A4BC6B6E-9567-4158-B286-DB14654216A6}"/>
    <cellStyle name="Moneda 6 7 4" xfId="2161" xr:uid="{00000000-0005-0000-0000-000070080000}"/>
    <cellStyle name="Moneda 6 7 4 2" xfId="2162" xr:uid="{00000000-0005-0000-0000-000071080000}"/>
    <cellStyle name="Moneda 6 7 4 2 2" xfId="5038" xr:uid="{B8923C49-DD50-4CF4-8F64-E29EF19BE0FC}"/>
    <cellStyle name="Moneda 6 7 4 3" xfId="5037" xr:uid="{20948F4C-4940-4017-BBC3-7267101A6FD4}"/>
    <cellStyle name="Moneda 6 7 5" xfId="2163" xr:uid="{00000000-0005-0000-0000-000072080000}"/>
    <cellStyle name="Moneda 6 7 5 2" xfId="5039" xr:uid="{7B30EB0F-9CE1-4A9D-A981-CF1DA3AEEAE6}"/>
    <cellStyle name="Moneda 6 7 6" xfId="5032" xr:uid="{31EA4AA4-8CC0-404A-A1D4-411BAB256767}"/>
    <cellStyle name="Moneda 6 8" xfId="2164" xr:uid="{00000000-0005-0000-0000-000073080000}"/>
    <cellStyle name="Moneda 6 8 2" xfId="2165" xr:uid="{00000000-0005-0000-0000-000074080000}"/>
    <cellStyle name="Moneda 6 8 2 2" xfId="5041" xr:uid="{95CF88DF-1A23-4E2F-81F5-296DB29856F3}"/>
    <cellStyle name="Moneda 6 8 3" xfId="5040" xr:uid="{70CAB2A6-6DFE-4EA9-9C32-F830AB5CCE49}"/>
    <cellStyle name="Moneda 6 9" xfId="2166" xr:uid="{00000000-0005-0000-0000-000075080000}"/>
    <cellStyle name="Moneda 6 9 2" xfId="2167" xr:uid="{00000000-0005-0000-0000-000076080000}"/>
    <cellStyle name="Moneda 6 9 2 2" xfId="5043" xr:uid="{2857CD7F-5461-4F77-8488-CDBCC86C5113}"/>
    <cellStyle name="Moneda 6 9 3" xfId="5042" xr:uid="{33921332-DB2B-4C4F-AA85-0E4559188019}"/>
    <cellStyle name="Moneda 60" xfId="6566" xr:uid="{67ED6017-C96B-4C89-8ED7-67FF9421160D}"/>
    <cellStyle name="Moneda 61" xfId="6186" xr:uid="{90C9000B-1213-4819-AC59-C44D1AD35644}"/>
    <cellStyle name="Moneda 62" xfId="6580" xr:uid="{F1111972-8397-4D68-8598-DBEE92D4BCA1}"/>
    <cellStyle name="Moneda 63" xfId="6662" xr:uid="{C84A6C9B-638C-4B20-A44E-5FC73E46DFF2}"/>
    <cellStyle name="Moneda 64" xfId="7116" xr:uid="{3784C984-418C-454F-B9BB-43E3D0E9955F}"/>
    <cellStyle name="Moneda 7" xfId="2168" xr:uid="{00000000-0005-0000-0000-000077080000}"/>
    <cellStyle name="Moneda 7 10" xfId="2169" xr:uid="{00000000-0005-0000-0000-000078080000}"/>
    <cellStyle name="Moneda 7 10 2" xfId="2170" xr:uid="{00000000-0005-0000-0000-000079080000}"/>
    <cellStyle name="Moneda 7 10 2 2" xfId="5046" xr:uid="{57AB7A83-3453-4EC5-B1CD-73E8C318C38D}"/>
    <cellStyle name="Moneda 7 10 3" xfId="5045" xr:uid="{0E06695E-A5CC-493D-9240-BEEA0A99451B}"/>
    <cellStyle name="Moneda 7 11" xfId="2171" xr:uid="{00000000-0005-0000-0000-00007A080000}"/>
    <cellStyle name="Moneda 7 11 2" xfId="5047" xr:uid="{48806498-C984-4F77-812D-BB03EC309476}"/>
    <cellStyle name="Moneda 7 12" xfId="2172" xr:uid="{00000000-0005-0000-0000-00007B080000}"/>
    <cellStyle name="Moneda 7 12 2" xfId="5048" xr:uid="{63452677-8B57-4BC7-BD21-CD7A3058FF01}"/>
    <cellStyle name="Moneda 7 13" xfId="5044" xr:uid="{90FB8C93-D539-49DB-9A19-54A4C187277A}"/>
    <cellStyle name="Moneda 7 14" xfId="7034" xr:uid="{9A6AB131-25FE-49D5-8718-5AA62A228B36}"/>
    <cellStyle name="Moneda 7 2" xfId="2173" xr:uid="{00000000-0005-0000-0000-00007C080000}"/>
    <cellStyle name="Moneda 7 2 10" xfId="2174" xr:uid="{00000000-0005-0000-0000-00007D080000}"/>
    <cellStyle name="Moneda 7 2 10 2" xfId="5050" xr:uid="{25A6E726-1873-4304-A467-2684C46937ED}"/>
    <cellStyle name="Moneda 7 2 11" xfId="2175" xr:uid="{00000000-0005-0000-0000-00007E080000}"/>
    <cellStyle name="Moneda 7 2 11 2" xfId="5051" xr:uid="{EE2EE4A6-00BD-429B-9EAA-1859CB407FE3}"/>
    <cellStyle name="Moneda 7 2 12" xfId="5049" xr:uid="{D2113D39-4939-4528-B275-ED74B70775BA}"/>
    <cellStyle name="Moneda 7 2 13" xfId="7035" xr:uid="{A06124C1-3BC6-4EF9-8B7B-9A6ACDA37EF0}"/>
    <cellStyle name="Moneda 7 2 2" xfId="2176" xr:uid="{00000000-0005-0000-0000-00007F080000}"/>
    <cellStyle name="Moneda 7 2 2 2" xfId="2177" xr:uid="{00000000-0005-0000-0000-000080080000}"/>
    <cellStyle name="Moneda 7 2 2 2 2" xfId="2178" xr:uid="{00000000-0005-0000-0000-000081080000}"/>
    <cellStyle name="Moneda 7 2 2 2 2 2" xfId="2179" xr:uid="{00000000-0005-0000-0000-000082080000}"/>
    <cellStyle name="Moneda 7 2 2 2 2 2 2" xfId="2180" xr:uid="{00000000-0005-0000-0000-000083080000}"/>
    <cellStyle name="Moneda 7 2 2 2 2 2 2 2" xfId="5056" xr:uid="{1BC60AE8-85FC-4371-AC8D-B16B7D2F65D6}"/>
    <cellStyle name="Moneda 7 2 2 2 2 2 3" xfId="5055" xr:uid="{9D43FD89-0A29-4FDC-BD16-FB12167BA490}"/>
    <cellStyle name="Moneda 7 2 2 2 2 3" xfId="2181" xr:uid="{00000000-0005-0000-0000-000084080000}"/>
    <cellStyle name="Moneda 7 2 2 2 2 3 2" xfId="2182" xr:uid="{00000000-0005-0000-0000-000085080000}"/>
    <cellStyle name="Moneda 7 2 2 2 2 3 2 2" xfId="5058" xr:uid="{0DC3E2D6-99CC-490A-B069-E6AC4CB1D8C7}"/>
    <cellStyle name="Moneda 7 2 2 2 2 3 3" xfId="5057" xr:uid="{802968D8-4AC4-44E3-ADB0-26FD694EDDAF}"/>
    <cellStyle name="Moneda 7 2 2 2 2 4" xfId="2183" xr:uid="{00000000-0005-0000-0000-000086080000}"/>
    <cellStyle name="Moneda 7 2 2 2 2 4 2" xfId="2184" xr:uid="{00000000-0005-0000-0000-000087080000}"/>
    <cellStyle name="Moneda 7 2 2 2 2 4 2 2" xfId="5060" xr:uid="{BA08D88A-1B92-4060-A775-0E09C6C13F31}"/>
    <cellStyle name="Moneda 7 2 2 2 2 4 3" xfId="5059" xr:uid="{0614A3C8-E93B-4777-B588-AD5E44456413}"/>
    <cellStyle name="Moneda 7 2 2 2 2 5" xfId="2185" xr:uid="{00000000-0005-0000-0000-000088080000}"/>
    <cellStyle name="Moneda 7 2 2 2 2 5 2" xfId="5061" xr:uid="{D3220E00-1225-46EC-BBBF-DEFE55B8B7BC}"/>
    <cellStyle name="Moneda 7 2 2 2 2 6" xfId="5054" xr:uid="{48C2EB9A-0F6C-45F5-9CF8-DF180735DCF7}"/>
    <cellStyle name="Moneda 7 2 2 2 3" xfId="2186" xr:uid="{00000000-0005-0000-0000-000089080000}"/>
    <cellStyle name="Moneda 7 2 2 2 3 2" xfId="2187" xr:uid="{00000000-0005-0000-0000-00008A080000}"/>
    <cellStyle name="Moneda 7 2 2 2 3 2 2" xfId="5063" xr:uid="{857246D4-7179-4E93-A5CE-B0C61316C406}"/>
    <cellStyle name="Moneda 7 2 2 2 3 3" xfId="5062" xr:uid="{994AA6B0-8038-4AF9-8738-091CB07A0978}"/>
    <cellStyle name="Moneda 7 2 2 2 4" xfId="2188" xr:uid="{00000000-0005-0000-0000-00008B080000}"/>
    <cellStyle name="Moneda 7 2 2 2 4 2" xfId="2189" xr:uid="{00000000-0005-0000-0000-00008C080000}"/>
    <cellStyle name="Moneda 7 2 2 2 4 2 2" xfId="5065" xr:uid="{DE81F90D-F679-4F38-8BE6-6011C65CF32C}"/>
    <cellStyle name="Moneda 7 2 2 2 4 3" xfId="5064" xr:uid="{0C9AEE48-6697-44FE-897C-4E99B741747F}"/>
    <cellStyle name="Moneda 7 2 2 2 5" xfId="2190" xr:uid="{00000000-0005-0000-0000-00008D080000}"/>
    <cellStyle name="Moneda 7 2 2 2 5 2" xfId="2191" xr:uid="{00000000-0005-0000-0000-00008E080000}"/>
    <cellStyle name="Moneda 7 2 2 2 5 2 2" xfId="5067" xr:uid="{FF0F0027-0B82-4B8E-AA05-A865F3A3E36C}"/>
    <cellStyle name="Moneda 7 2 2 2 5 3" xfId="5066" xr:uid="{41869757-E607-4FEE-98C2-702BD96F59B7}"/>
    <cellStyle name="Moneda 7 2 2 2 6" xfId="2192" xr:uid="{00000000-0005-0000-0000-00008F080000}"/>
    <cellStyle name="Moneda 7 2 2 2 6 2" xfId="5068" xr:uid="{6FB79DC7-F65B-4399-A335-2888EBCB02F6}"/>
    <cellStyle name="Moneda 7 2 2 2 7" xfId="5053" xr:uid="{219EE541-17BE-4228-BEFF-A87FD7E4A830}"/>
    <cellStyle name="Moneda 7 2 2 3" xfId="2193" xr:uid="{00000000-0005-0000-0000-000090080000}"/>
    <cellStyle name="Moneda 7 2 2 3 2" xfId="2194" xr:uid="{00000000-0005-0000-0000-000091080000}"/>
    <cellStyle name="Moneda 7 2 2 3 2 2" xfId="2195" xr:uid="{00000000-0005-0000-0000-000092080000}"/>
    <cellStyle name="Moneda 7 2 2 3 2 2 2" xfId="5071" xr:uid="{B1442558-2688-4BD8-8621-F4FCF56AB667}"/>
    <cellStyle name="Moneda 7 2 2 3 2 3" xfId="5070" xr:uid="{8EA1E992-21B9-4E82-8740-EA32EE235475}"/>
    <cellStyle name="Moneda 7 2 2 3 3" xfId="2196" xr:uid="{00000000-0005-0000-0000-000093080000}"/>
    <cellStyle name="Moneda 7 2 2 3 3 2" xfId="2197" xr:uid="{00000000-0005-0000-0000-000094080000}"/>
    <cellStyle name="Moneda 7 2 2 3 3 2 2" xfId="5073" xr:uid="{4E51AF7A-C6B1-463F-8581-9C372277CD3D}"/>
    <cellStyle name="Moneda 7 2 2 3 3 3" xfId="5072" xr:uid="{8586064D-CD80-4645-A0FD-E9C4E0A029C2}"/>
    <cellStyle name="Moneda 7 2 2 3 4" xfId="2198" xr:uid="{00000000-0005-0000-0000-000095080000}"/>
    <cellStyle name="Moneda 7 2 2 3 4 2" xfId="2199" xr:uid="{00000000-0005-0000-0000-000096080000}"/>
    <cellStyle name="Moneda 7 2 2 3 4 2 2" xfId="5075" xr:uid="{EA92F1C7-9536-4A1F-A100-3064F03459DF}"/>
    <cellStyle name="Moneda 7 2 2 3 4 3" xfId="5074" xr:uid="{EE813B2A-B46F-4469-BA40-367F9DD78D99}"/>
    <cellStyle name="Moneda 7 2 2 3 5" xfId="2200" xr:uid="{00000000-0005-0000-0000-000097080000}"/>
    <cellStyle name="Moneda 7 2 2 3 5 2" xfId="5076" xr:uid="{90D18556-9BA3-48ED-B9E0-8755A4E5F5A7}"/>
    <cellStyle name="Moneda 7 2 2 3 6" xfId="5069" xr:uid="{D7427D02-313C-4F65-A9CB-15E0EA02E320}"/>
    <cellStyle name="Moneda 7 2 2 4" xfId="2201" xr:uid="{00000000-0005-0000-0000-000098080000}"/>
    <cellStyle name="Moneda 7 2 2 4 2" xfId="2202" xr:uid="{00000000-0005-0000-0000-000099080000}"/>
    <cellStyle name="Moneda 7 2 2 4 2 2" xfId="5078" xr:uid="{4DFC6863-D6F6-4CE0-ACF8-0DB4D2403276}"/>
    <cellStyle name="Moneda 7 2 2 4 3" xfId="5077" xr:uid="{B26B73E8-02D0-4526-9296-442D04560FD2}"/>
    <cellStyle name="Moneda 7 2 2 5" xfId="2203" xr:uid="{00000000-0005-0000-0000-00009A080000}"/>
    <cellStyle name="Moneda 7 2 2 5 2" xfId="2204" xr:uid="{00000000-0005-0000-0000-00009B080000}"/>
    <cellStyle name="Moneda 7 2 2 5 2 2" xfId="5080" xr:uid="{5D3AFE90-B7C3-46EB-B6C2-00F69E83A860}"/>
    <cellStyle name="Moneda 7 2 2 5 3" xfId="5079" xr:uid="{FF3DE4F3-8155-4510-8D1A-6B41EB90E0AE}"/>
    <cellStyle name="Moneda 7 2 2 6" xfId="2205" xr:uid="{00000000-0005-0000-0000-00009C080000}"/>
    <cellStyle name="Moneda 7 2 2 6 2" xfId="2206" xr:uid="{00000000-0005-0000-0000-00009D080000}"/>
    <cellStyle name="Moneda 7 2 2 6 2 2" xfId="5082" xr:uid="{D4CEBEDA-82F2-4017-BDA8-FA722487FAFD}"/>
    <cellStyle name="Moneda 7 2 2 6 3" xfId="5081" xr:uid="{379564A9-5561-4C88-89D5-E94008916E0C}"/>
    <cellStyle name="Moneda 7 2 2 7" xfId="2207" xr:uid="{00000000-0005-0000-0000-00009E080000}"/>
    <cellStyle name="Moneda 7 2 2 7 2" xfId="5083" xr:uid="{ED87DE7E-733B-49B2-AFD9-43726E8F48B2}"/>
    <cellStyle name="Moneda 7 2 2 8" xfId="5052" xr:uid="{5A7336DE-72E4-4F9C-BDDC-FE0C08A1871E}"/>
    <cellStyle name="Moneda 7 2 3" xfId="2208" xr:uid="{00000000-0005-0000-0000-00009F080000}"/>
    <cellStyle name="Moneda 7 2 3 2" xfId="2209" xr:uid="{00000000-0005-0000-0000-0000A0080000}"/>
    <cellStyle name="Moneda 7 2 3 2 2" xfId="2210" xr:uid="{00000000-0005-0000-0000-0000A1080000}"/>
    <cellStyle name="Moneda 7 2 3 2 2 2" xfId="2211" xr:uid="{00000000-0005-0000-0000-0000A2080000}"/>
    <cellStyle name="Moneda 7 2 3 2 2 2 2" xfId="2212" xr:uid="{00000000-0005-0000-0000-0000A3080000}"/>
    <cellStyle name="Moneda 7 2 3 2 2 2 2 2" xfId="5088" xr:uid="{B50FC748-D871-41FE-8EB3-CE57F4D7411B}"/>
    <cellStyle name="Moneda 7 2 3 2 2 2 3" xfId="5087" xr:uid="{B54F0384-E277-4DD3-AE36-48E2ED7F2873}"/>
    <cellStyle name="Moneda 7 2 3 2 2 3" xfId="2213" xr:uid="{00000000-0005-0000-0000-0000A4080000}"/>
    <cellStyle name="Moneda 7 2 3 2 2 3 2" xfId="2214" xr:uid="{00000000-0005-0000-0000-0000A5080000}"/>
    <cellStyle name="Moneda 7 2 3 2 2 3 2 2" xfId="5090" xr:uid="{CB001EF6-E4F5-4C46-A5BF-23407B65067C}"/>
    <cellStyle name="Moneda 7 2 3 2 2 3 3" xfId="5089" xr:uid="{CE5DA609-6F56-4703-8050-9CFD67793F6B}"/>
    <cellStyle name="Moneda 7 2 3 2 2 4" xfId="2215" xr:uid="{00000000-0005-0000-0000-0000A6080000}"/>
    <cellStyle name="Moneda 7 2 3 2 2 4 2" xfId="2216" xr:uid="{00000000-0005-0000-0000-0000A7080000}"/>
    <cellStyle name="Moneda 7 2 3 2 2 4 2 2" xfId="5092" xr:uid="{42AB8BEF-AC42-4D23-B9B2-3C1698F095CF}"/>
    <cellStyle name="Moneda 7 2 3 2 2 4 3" xfId="5091" xr:uid="{69FEFB31-0823-4E4A-BBD0-A797A5110DA3}"/>
    <cellStyle name="Moneda 7 2 3 2 2 5" xfId="2217" xr:uid="{00000000-0005-0000-0000-0000A8080000}"/>
    <cellStyle name="Moneda 7 2 3 2 2 5 2" xfId="5093" xr:uid="{9C4AA422-3CBD-47DD-B385-BEDA616FAA4E}"/>
    <cellStyle name="Moneda 7 2 3 2 2 6" xfId="5086" xr:uid="{C5D7F45C-6A73-4DFB-B02F-84D69310CABD}"/>
    <cellStyle name="Moneda 7 2 3 2 3" xfId="2218" xr:uid="{00000000-0005-0000-0000-0000A9080000}"/>
    <cellStyle name="Moneda 7 2 3 2 3 2" xfId="2219" xr:uid="{00000000-0005-0000-0000-0000AA080000}"/>
    <cellStyle name="Moneda 7 2 3 2 3 2 2" xfId="5095" xr:uid="{DCB467EE-D4A2-46D1-82EA-0D8DBEA787C3}"/>
    <cellStyle name="Moneda 7 2 3 2 3 3" xfId="5094" xr:uid="{685CB90A-6B74-42D0-B5C6-351E8C767762}"/>
    <cellStyle name="Moneda 7 2 3 2 4" xfId="2220" xr:uid="{00000000-0005-0000-0000-0000AB080000}"/>
    <cellStyle name="Moneda 7 2 3 2 4 2" xfId="2221" xr:uid="{00000000-0005-0000-0000-0000AC080000}"/>
    <cellStyle name="Moneda 7 2 3 2 4 2 2" xfId="5097" xr:uid="{D91A778E-1E19-47F8-B1C3-2B2E7C39ED84}"/>
    <cellStyle name="Moneda 7 2 3 2 4 3" xfId="5096" xr:uid="{7F283044-2D61-4605-B84D-BB93399C6ED3}"/>
    <cellStyle name="Moneda 7 2 3 2 5" xfId="2222" xr:uid="{00000000-0005-0000-0000-0000AD080000}"/>
    <cellStyle name="Moneda 7 2 3 2 5 2" xfId="2223" xr:uid="{00000000-0005-0000-0000-0000AE080000}"/>
    <cellStyle name="Moneda 7 2 3 2 5 2 2" xfId="5099" xr:uid="{B0017AF9-5A52-4938-A7CB-5C6E470B7314}"/>
    <cellStyle name="Moneda 7 2 3 2 5 3" xfId="5098" xr:uid="{D3C8A1AA-D904-4B4B-91E9-8EDC32FED38D}"/>
    <cellStyle name="Moneda 7 2 3 2 6" xfId="2224" xr:uid="{00000000-0005-0000-0000-0000AF080000}"/>
    <cellStyle name="Moneda 7 2 3 2 6 2" xfId="5100" xr:uid="{7FDF12ED-3144-426F-9690-C9AFE7F19835}"/>
    <cellStyle name="Moneda 7 2 3 2 7" xfId="5085" xr:uid="{BBBFD0EF-C069-4F5E-A7E1-857EDC54675B}"/>
    <cellStyle name="Moneda 7 2 3 3" xfId="2225" xr:uid="{00000000-0005-0000-0000-0000B0080000}"/>
    <cellStyle name="Moneda 7 2 3 3 2" xfId="2226" xr:uid="{00000000-0005-0000-0000-0000B1080000}"/>
    <cellStyle name="Moneda 7 2 3 3 2 2" xfId="2227" xr:uid="{00000000-0005-0000-0000-0000B2080000}"/>
    <cellStyle name="Moneda 7 2 3 3 2 2 2" xfId="5103" xr:uid="{B0638D85-F8C3-4020-8EFA-5E773023BAD7}"/>
    <cellStyle name="Moneda 7 2 3 3 2 3" xfId="5102" xr:uid="{13DAA6CC-DB0B-489C-863F-E428AA41EE13}"/>
    <cellStyle name="Moneda 7 2 3 3 3" xfId="2228" xr:uid="{00000000-0005-0000-0000-0000B3080000}"/>
    <cellStyle name="Moneda 7 2 3 3 3 2" xfId="2229" xr:uid="{00000000-0005-0000-0000-0000B4080000}"/>
    <cellStyle name="Moneda 7 2 3 3 3 2 2" xfId="5105" xr:uid="{59C1D4C2-99BB-40DB-9B25-454A25504BCB}"/>
    <cellStyle name="Moneda 7 2 3 3 3 3" xfId="5104" xr:uid="{9E58A93E-EBE4-4838-A988-B61D7DB77B38}"/>
    <cellStyle name="Moneda 7 2 3 3 4" xfId="2230" xr:uid="{00000000-0005-0000-0000-0000B5080000}"/>
    <cellStyle name="Moneda 7 2 3 3 4 2" xfId="2231" xr:uid="{00000000-0005-0000-0000-0000B6080000}"/>
    <cellStyle name="Moneda 7 2 3 3 4 2 2" xfId="5107" xr:uid="{027AEA52-4EAF-47A5-9AFA-B27C2B966E2B}"/>
    <cellStyle name="Moneda 7 2 3 3 4 3" xfId="5106" xr:uid="{94DEFD60-6CC1-4030-A648-5D2318BBCAF4}"/>
    <cellStyle name="Moneda 7 2 3 3 5" xfId="2232" xr:uid="{00000000-0005-0000-0000-0000B7080000}"/>
    <cellStyle name="Moneda 7 2 3 3 5 2" xfId="5108" xr:uid="{3565D89B-9A20-497D-947E-A9EB11EE4081}"/>
    <cellStyle name="Moneda 7 2 3 3 6" xfId="5101" xr:uid="{A4447582-7160-4000-B209-E75FB2EBD2E8}"/>
    <cellStyle name="Moneda 7 2 3 4" xfId="2233" xr:uid="{00000000-0005-0000-0000-0000B8080000}"/>
    <cellStyle name="Moneda 7 2 3 4 2" xfId="2234" xr:uid="{00000000-0005-0000-0000-0000B9080000}"/>
    <cellStyle name="Moneda 7 2 3 4 2 2" xfId="5110" xr:uid="{30E0B9C4-CE24-4540-8323-5056148D069B}"/>
    <cellStyle name="Moneda 7 2 3 4 3" xfId="5109" xr:uid="{0DF6EA2A-2CE6-42E5-AD5F-DC661BC01B38}"/>
    <cellStyle name="Moneda 7 2 3 5" xfId="2235" xr:uid="{00000000-0005-0000-0000-0000BA080000}"/>
    <cellStyle name="Moneda 7 2 3 5 2" xfId="2236" xr:uid="{00000000-0005-0000-0000-0000BB080000}"/>
    <cellStyle name="Moneda 7 2 3 5 2 2" xfId="5112" xr:uid="{1BF194DE-6E70-4C0C-AF12-5C776829753A}"/>
    <cellStyle name="Moneda 7 2 3 5 3" xfId="5111" xr:uid="{BD2BAA8E-8A83-4826-971B-16E93C1291FF}"/>
    <cellStyle name="Moneda 7 2 3 6" xfId="2237" xr:uid="{00000000-0005-0000-0000-0000BC080000}"/>
    <cellStyle name="Moneda 7 2 3 6 2" xfId="2238" xr:uid="{00000000-0005-0000-0000-0000BD080000}"/>
    <cellStyle name="Moneda 7 2 3 6 2 2" xfId="5114" xr:uid="{B88D5380-7054-4BF4-8795-BD3719E434CC}"/>
    <cellStyle name="Moneda 7 2 3 6 3" xfId="5113" xr:uid="{94A94A2F-9C5E-439E-AF34-F9EE40CCC7FF}"/>
    <cellStyle name="Moneda 7 2 3 7" xfId="2239" xr:uid="{00000000-0005-0000-0000-0000BE080000}"/>
    <cellStyle name="Moneda 7 2 3 7 2" xfId="5115" xr:uid="{C4CB1C18-91FB-46ED-A802-F30DD9C245D9}"/>
    <cellStyle name="Moneda 7 2 3 8" xfId="5084" xr:uid="{38129A27-FC0A-46F4-AD1A-A3168B2C871A}"/>
    <cellStyle name="Moneda 7 2 4" xfId="2240" xr:uid="{00000000-0005-0000-0000-0000BF080000}"/>
    <cellStyle name="Moneda 7 2 4 2" xfId="2241" xr:uid="{00000000-0005-0000-0000-0000C0080000}"/>
    <cellStyle name="Moneda 7 2 4 2 2" xfId="2242" xr:uid="{00000000-0005-0000-0000-0000C1080000}"/>
    <cellStyle name="Moneda 7 2 4 2 2 2" xfId="2243" xr:uid="{00000000-0005-0000-0000-0000C2080000}"/>
    <cellStyle name="Moneda 7 2 4 2 2 2 2" xfId="2244" xr:uid="{00000000-0005-0000-0000-0000C3080000}"/>
    <cellStyle name="Moneda 7 2 4 2 2 2 2 2" xfId="5120" xr:uid="{C278AB59-96C6-4867-874F-7A46C22484E1}"/>
    <cellStyle name="Moneda 7 2 4 2 2 2 3" xfId="5119" xr:uid="{7B58A057-A9B1-4DAE-8E06-9AC8CB819BE3}"/>
    <cellStyle name="Moneda 7 2 4 2 2 3" xfId="2245" xr:uid="{00000000-0005-0000-0000-0000C4080000}"/>
    <cellStyle name="Moneda 7 2 4 2 2 3 2" xfId="2246" xr:uid="{00000000-0005-0000-0000-0000C5080000}"/>
    <cellStyle name="Moneda 7 2 4 2 2 3 2 2" xfId="5122" xr:uid="{721CAC14-6008-4760-AE90-C947418B8AFF}"/>
    <cellStyle name="Moneda 7 2 4 2 2 3 3" xfId="5121" xr:uid="{37C1BBC0-ABDC-48F6-A5D3-83067672A8ED}"/>
    <cellStyle name="Moneda 7 2 4 2 2 4" xfId="2247" xr:uid="{00000000-0005-0000-0000-0000C6080000}"/>
    <cellStyle name="Moneda 7 2 4 2 2 4 2" xfId="2248" xr:uid="{00000000-0005-0000-0000-0000C7080000}"/>
    <cellStyle name="Moneda 7 2 4 2 2 4 2 2" xfId="5124" xr:uid="{5F18F730-AC30-441D-940F-812FE8C2F775}"/>
    <cellStyle name="Moneda 7 2 4 2 2 4 3" xfId="5123" xr:uid="{30265B19-70CC-46F1-976F-3DC186E7D06A}"/>
    <cellStyle name="Moneda 7 2 4 2 2 5" xfId="2249" xr:uid="{00000000-0005-0000-0000-0000C8080000}"/>
    <cellStyle name="Moneda 7 2 4 2 2 5 2" xfId="5125" xr:uid="{E8A4B351-A39A-47AA-9924-38D7CC4AB55A}"/>
    <cellStyle name="Moneda 7 2 4 2 2 6" xfId="5118" xr:uid="{15DB40D5-1239-4159-960A-AF866BD99DD7}"/>
    <cellStyle name="Moneda 7 2 4 2 3" xfId="2250" xr:uid="{00000000-0005-0000-0000-0000C9080000}"/>
    <cellStyle name="Moneda 7 2 4 2 3 2" xfId="2251" xr:uid="{00000000-0005-0000-0000-0000CA080000}"/>
    <cellStyle name="Moneda 7 2 4 2 3 2 2" xfId="5127" xr:uid="{522FF39B-EAC0-4EB9-8E90-1831941E9EEA}"/>
    <cellStyle name="Moneda 7 2 4 2 3 3" xfId="5126" xr:uid="{54978A6D-FAA7-403A-B148-1643E2EA1A3D}"/>
    <cellStyle name="Moneda 7 2 4 2 4" xfId="2252" xr:uid="{00000000-0005-0000-0000-0000CB080000}"/>
    <cellStyle name="Moneda 7 2 4 2 4 2" xfId="2253" xr:uid="{00000000-0005-0000-0000-0000CC080000}"/>
    <cellStyle name="Moneda 7 2 4 2 4 2 2" xfId="5129" xr:uid="{EAB5DDE3-E5AC-4A44-87A2-0880F9EB6A22}"/>
    <cellStyle name="Moneda 7 2 4 2 4 3" xfId="5128" xr:uid="{4E024117-1A56-4694-BC49-CD86050CE81F}"/>
    <cellStyle name="Moneda 7 2 4 2 5" xfId="2254" xr:uid="{00000000-0005-0000-0000-0000CD080000}"/>
    <cellStyle name="Moneda 7 2 4 2 5 2" xfId="2255" xr:uid="{00000000-0005-0000-0000-0000CE080000}"/>
    <cellStyle name="Moneda 7 2 4 2 5 2 2" xfId="5131" xr:uid="{70E4F921-20A2-4273-A01E-BFC0A4D5B64C}"/>
    <cellStyle name="Moneda 7 2 4 2 5 3" xfId="5130" xr:uid="{BEB01E0F-9A64-41B3-B4DC-D2345EDE9408}"/>
    <cellStyle name="Moneda 7 2 4 2 6" xfId="2256" xr:uid="{00000000-0005-0000-0000-0000CF080000}"/>
    <cellStyle name="Moneda 7 2 4 2 6 2" xfId="5132" xr:uid="{94BFB376-8520-4588-9AF6-3CA56357A9B3}"/>
    <cellStyle name="Moneda 7 2 4 2 7" xfId="5117" xr:uid="{EF97A7BD-403A-4285-A637-1F43D0C90ECB}"/>
    <cellStyle name="Moneda 7 2 4 3" xfId="2257" xr:uid="{00000000-0005-0000-0000-0000D0080000}"/>
    <cellStyle name="Moneda 7 2 4 3 2" xfId="2258" xr:uid="{00000000-0005-0000-0000-0000D1080000}"/>
    <cellStyle name="Moneda 7 2 4 3 2 2" xfId="2259" xr:uid="{00000000-0005-0000-0000-0000D2080000}"/>
    <cellStyle name="Moneda 7 2 4 3 2 2 2" xfId="5135" xr:uid="{7C1A4445-691C-460A-A383-3CD3F476FDB5}"/>
    <cellStyle name="Moneda 7 2 4 3 2 3" xfId="5134" xr:uid="{E8A92C3D-A0DB-4849-AA47-EC0EFE05E228}"/>
    <cellStyle name="Moneda 7 2 4 3 3" xfId="2260" xr:uid="{00000000-0005-0000-0000-0000D3080000}"/>
    <cellStyle name="Moneda 7 2 4 3 3 2" xfId="2261" xr:uid="{00000000-0005-0000-0000-0000D4080000}"/>
    <cellStyle name="Moneda 7 2 4 3 3 2 2" xfId="5137" xr:uid="{DBB669B3-9710-4496-8331-715B33420971}"/>
    <cellStyle name="Moneda 7 2 4 3 3 3" xfId="5136" xr:uid="{5558C5A7-FDF4-4CBB-95D2-AAA98BBCF2DA}"/>
    <cellStyle name="Moneda 7 2 4 3 4" xfId="2262" xr:uid="{00000000-0005-0000-0000-0000D5080000}"/>
    <cellStyle name="Moneda 7 2 4 3 4 2" xfId="2263" xr:uid="{00000000-0005-0000-0000-0000D6080000}"/>
    <cellStyle name="Moneda 7 2 4 3 4 2 2" xfId="5139" xr:uid="{615DE201-F341-4B20-84C9-F36754515304}"/>
    <cellStyle name="Moneda 7 2 4 3 4 3" xfId="5138" xr:uid="{B8550F2D-6CF2-4989-89B4-D380D8C93395}"/>
    <cellStyle name="Moneda 7 2 4 3 5" xfId="2264" xr:uid="{00000000-0005-0000-0000-0000D7080000}"/>
    <cellStyle name="Moneda 7 2 4 3 5 2" xfId="5140" xr:uid="{F7E317CC-1FA0-490B-8602-FCA5F8D8DF62}"/>
    <cellStyle name="Moneda 7 2 4 3 6" xfId="5133" xr:uid="{1BB181C4-7D3A-494C-9315-048EE492F7F7}"/>
    <cellStyle name="Moneda 7 2 4 4" xfId="2265" xr:uid="{00000000-0005-0000-0000-0000D8080000}"/>
    <cellStyle name="Moneda 7 2 4 4 2" xfId="2266" xr:uid="{00000000-0005-0000-0000-0000D9080000}"/>
    <cellStyle name="Moneda 7 2 4 4 2 2" xfId="5142" xr:uid="{E70920EA-6F75-41BF-B6CC-10ED01987B7B}"/>
    <cellStyle name="Moneda 7 2 4 4 3" xfId="5141" xr:uid="{9CEC25CD-D506-435C-87CC-B115EFD5451D}"/>
    <cellStyle name="Moneda 7 2 4 5" xfId="2267" xr:uid="{00000000-0005-0000-0000-0000DA080000}"/>
    <cellStyle name="Moneda 7 2 4 5 2" xfId="2268" xr:uid="{00000000-0005-0000-0000-0000DB080000}"/>
    <cellStyle name="Moneda 7 2 4 5 2 2" xfId="5144" xr:uid="{E2740A38-E1FB-4F7B-A67B-55799962F47A}"/>
    <cellStyle name="Moneda 7 2 4 5 3" xfId="5143" xr:uid="{D54FD3E6-DF5D-45F8-869D-B0B371F0E842}"/>
    <cellStyle name="Moneda 7 2 4 6" xfId="2269" xr:uid="{00000000-0005-0000-0000-0000DC080000}"/>
    <cellStyle name="Moneda 7 2 4 6 2" xfId="2270" xr:uid="{00000000-0005-0000-0000-0000DD080000}"/>
    <cellStyle name="Moneda 7 2 4 6 2 2" xfId="5146" xr:uid="{84D91E5B-6566-4D56-B883-562C3C2A1058}"/>
    <cellStyle name="Moneda 7 2 4 6 3" xfId="5145" xr:uid="{5C2D0021-A30E-4E1E-981E-7C8E5DAABD97}"/>
    <cellStyle name="Moneda 7 2 4 7" xfId="2271" xr:uid="{00000000-0005-0000-0000-0000DE080000}"/>
    <cellStyle name="Moneda 7 2 4 7 2" xfId="5147" xr:uid="{04FBCC0A-FABF-47F4-8237-535BBBE6F04D}"/>
    <cellStyle name="Moneda 7 2 4 8" xfId="5116" xr:uid="{9CD6AEE6-6DC6-49EE-8162-5A1C0A6A320B}"/>
    <cellStyle name="Moneda 7 2 5" xfId="2272" xr:uid="{00000000-0005-0000-0000-0000DF080000}"/>
    <cellStyle name="Moneda 7 2 5 2" xfId="2273" xr:uid="{00000000-0005-0000-0000-0000E0080000}"/>
    <cellStyle name="Moneda 7 2 5 2 2" xfId="2274" xr:uid="{00000000-0005-0000-0000-0000E1080000}"/>
    <cellStyle name="Moneda 7 2 5 2 2 2" xfId="2275" xr:uid="{00000000-0005-0000-0000-0000E2080000}"/>
    <cellStyle name="Moneda 7 2 5 2 2 2 2" xfId="5151" xr:uid="{13342480-32DC-477D-AD4C-152A58B7485E}"/>
    <cellStyle name="Moneda 7 2 5 2 2 3" xfId="5150" xr:uid="{8AA19EF2-95EB-4ED6-A554-17A67F8BF705}"/>
    <cellStyle name="Moneda 7 2 5 2 3" xfId="2276" xr:uid="{00000000-0005-0000-0000-0000E3080000}"/>
    <cellStyle name="Moneda 7 2 5 2 3 2" xfId="2277" xr:uid="{00000000-0005-0000-0000-0000E4080000}"/>
    <cellStyle name="Moneda 7 2 5 2 3 2 2" xfId="5153" xr:uid="{0C0536DC-E9DB-4E02-9E54-4E30C5BF4174}"/>
    <cellStyle name="Moneda 7 2 5 2 3 3" xfId="5152" xr:uid="{773FC2FB-004F-4ED0-8800-C8088214F943}"/>
    <cellStyle name="Moneda 7 2 5 2 4" xfId="2278" xr:uid="{00000000-0005-0000-0000-0000E5080000}"/>
    <cellStyle name="Moneda 7 2 5 2 4 2" xfId="2279" xr:uid="{00000000-0005-0000-0000-0000E6080000}"/>
    <cellStyle name="Moneda 7 2 5 2 4 2 2" xfId="5155" xr:uid="{8647BAC3-54AE-4DAA-832B-918D659151AD}"/>
    <cellStyle name="Moneda 7 2 5 2 4 3" xfId="5154" xr:uid="{186A5E0F-E555-4265-90E6-A43D4B433D91}"/>
    <cellStyle name="Moneda 7 2 5 2 5" xfId="2280" xr:uid="{00000000-0005-0000-0000-0000E7080000}"/>
    <cellStyle name="Moneda 7 2 5 2 5 2" xfId="5156" xr:uid="{6366B42A-C28D-4CA3-959C-6CC6F2C3E9CA}"/>
    <cellStyle name="Moneda 7 2 5 2 6" xfId="5149" xr:uid="{0F0C5E48-8066-492B-8C20-E9A8DB58DB82}"/>
    <cellStyle name="Moneda 7 2 5 3" xfId="2281" xr:uid="{00000000-0005-0000-0000-0000E8080000}"/>
    <cellStyle name="Moneda 7 2 5 3 2" xfId="2282" xr:uid="{00000000-0005-0000-0000-0000E9080000}"/>
    <cellStyle name="Moneda 7 2 5 3 2 2" xfId="5158" xr:uid="{DE031735-BB38-462F-BDF0-FCC5BA4F0E01}"/>
    <cellStyle name="Moneda 7 2 5 3 3" xfId="5157" xr:uid="{EF2C7193-F330-49C8-A4CD-E6DD03E2FD36}"/>
    <cellStyle name="Moneda 7 2 5 4" xfId="2283" xr:uid="{00000000-0005-0000-0000-0000EA080000}"/>
    <cellStyle name="Moneda 7 2 5 4 2" xfId="2284" xr:uid="{00000000-0005-0000-0000-0000EB080000}"/>
    <cellStyle name="Moneda 7 2 5 4 2 2" xfId="5160" xr:uid="{3C85B713-7A05-4BDF-9F66-C64BA63DEFB0}"/>
    <cellStyle name="Moneda 7 2 5 4 3" xfId="5159" xr:uid="{E960E8DE-A1C6-402A-959A-85E49F8266D5}"/>
    <cellStyle name="Moneda 7 2 5 5" xfId="2285" xr:uid="{00000000-0005-0000-0000-0000EC080000}"/>
    <cellStyle name="Moneda 7 2 5 5 2" xfId="2286" xr:uid="{00000000-0005-0000-0000-0000ED080000}"/>
    <cellStyle name="Moneda 7 2 5 5 2 2" xfId="5162" xr:uid="{0E4CF8F0-88E4-47E7-95A7-459359586E24}"/>
    <cellStyle name="Moneda 7 2 5 5 3" xfId="5161" xr:uid="{7D4B1892-2FEB-4411-8317-1907B09BB9A9}"/>
    <cellStyle name="Moneda 7 2 5 6" xfId="2287" xr:uid="{00000000-0005-0000-0000-0000EE080000}"/>
    <cellStyle name="Moneda 7 2 5 6 2" xfId="5163" xr:uid="{9E2D3033-09D8-4E64-8219-6655A6AFC214}"/>
    <cellStyle name="Moneda 7 2 5 7" xfId="5148" xr:uid="{7E273AE9-BDDC-4E07-9E97-8A43D4F05EE1}"/>
    <cellStyle name="Moneda 7 2 6" xfId="2288" xr:uid="{00000000-0005-0000-0000-0000EF080000}"/>
    <cellStyle name="Moneda 7 2 6 2" xfId="2289" xr:uid="{00000000-0005-0000-0000-0000F0080000}"/>
    <cellStyle name="Moneda 7 2 6 2 2" xfId="2290" xr:uid="{00000000-0005-0000-0000-0000F1080000}"/>
    <cellStyle name="Moneda 7 2 6 2 2 2" xfId="5166" xr:uid="{A15E2F11-6F19-444F-BAD2-7CAA0FF5C584}"/>
    <cellStyle name="Moneda 7 2 6 2 3" xfId="5165" xr:uid="{B3B4E290-3C64-436E-BBC5-DDE52EB1CC0A}"/>
    <cellStyle name="Moneda 7 2 6 3" xfId="2291" xr:uid="{00000000-0005-0000-0000-0000F2080000}"/>
    <cellStyle name="Moneda 7 2 6 3 2" xfId="2292" xr:uid="{00000000-0005-0000-0000-0000F3080000}"/>
    <cellStyle name="Moneda 7 2 6 3 2 2" xfId="5168" xr:uid="{B4EB4639-34A4-4008-B6CE-28D129DDB6D3}"/>
    <cellStyle name="Moneda 7 2 6 3 3" xfId="5167" xr:uid="{D3B4982F-F8AB-493A-8BD2-EFE18E21BE5E}"/>
    <cellStyle name="Moneda 7 2 6 4" xfId="2293" xr:uid="{00000000-0005-0000-0000-0000F4080000}"/>
    <cellStyle name="Moneda 7 2 6 4 2" xfId="2294" xr:uid="{00000000-0005-0000-0000-0000F5080000}"/>
    <cellStyle name="Moneda 7 2 6 4 2 2" xfId="5170" xr:uid="{1E75539E-AD9B-49A8-8F97-06E0E338DC5B}"/>
    <cellStyle name="Moneda 7 2 6 4 3" xfId="5169" xr:uid="{7EE51AEE-2BAB-4FF7-B918-9CC5E912C099}"/>
    <cellStyle name="Moneda 7 2 6 5" xfId="2295" xr:uid="{00000000-0005-0000-0000-0000F6080000}"/>
    <cellStyle name="Moneda 7 2 6 5 2" xfId="5171" xr:uid="{862420F2-CAE1-4397-998C-4AACB4354289}"/>
    <cellStyle name="Moneda 7 2 6 6" xfId="5164" xr:uid="{00BC04A9-C84D-492E-A260-93B4D50E6966}"/>
    <cellStyle name="Moneda 7 2 7" xfId="2296" xr:uid="{00000000-0005-0000-0000-0000F7080000}"/>
    <cellStyle name="Moneda 7 2 7 2" xfId="2297" xr:uid="{00000000-0005-0000-0000-0000F8080000}"/>
    <cellStyle name="Moneda 7 2 7 2 2" xfId="5173" xr:uid="{30A9B1CB-ACC6-4E8C-A77F-4CE45D141E82}"/>
    <cellStyle name="Moneda 7 2 7 3" xfId="5172" xr:uid="{0B941F26-6A01-438A-A8F0-8013416A20A4}"/>
    <cellStyle name="Moneda 7 2 8" xfId="2298" xr:uid="{00000000-0005-0000-0000-0000F9080000}"/>
    <cellStyle name="Moneda 7 2 8 2" xfId="2299" xr:uid="{00000000-0005-0000-0000-0000FA080000}"/>
    <cellStyle name="Moneda 7 2 8 2 2" xfId="5175" xr:uid="{240F2A2E-9082-422B-A825-2567EE35F6DC}"/>
    <cellStyle name="Moneda 7 2 8 3" xfId="5174" xr:uid="{64FB153B-66E0-4ECB-B91E-9CF41CA5D42F}"/>
    <cellStyle name="Moneda 7 2 9" xfId="2300" xr:uid="{00000000-0005-0000-0000-0000FB080000}"/>
    <cellStyle name="Moneda 7 2 9 2" xfId="2301" xr:uid="{00000000-0005-0000-0000-0000FC080000}"/>
    <cellStyle name="Moneda 7 2 9 2 2" xfId="5177" xr:uid="{01457389-036B-4784-A5BF-11CFE517218C}"/>
    <cellStyle name="Moneda 7 2 9 3" xfId="5176" xr:uid="{D5429701-CC05-4F60-B621-612C8C28B47A}"/>
    <cellStyle name="Moneda 7 3" xfId="2302" xr:uid="{00000000-0005-0000-0000-0000FD080000}"/>
    <cellStyle name="Moneda 7 3 2" xfId="2303" xr:uid="{00000000-0005-0000-0000-0000FE080000}"/>
    <cellStyle name="Moneda 7 3 2 2" xfId="2304" xr:uid="{00000000-0005-0000-0000-0000FF080000}"/>
    <cellStyle name="Moneda 7 3 2 2 2" xfId="2305" xr:uid="{00000000-0005-0000-0000-000000090000}"/>
    <cellStyle name="Moneda 7 3 2 2 2 2" xfId="2306" xr:uid="{00000000-0005-0000-0000-000001090000}"/>
    <cellStyle name="Moneda 7 3 2 2 2 2 2" xfId="5182" xr:uid="{228FA741-4509-4D12-8819-0214C38ECE1B}"/>
    <cellStyle name="Moneda 7 3 2 2 2 3" xfId="5181" xr:uid="{079525F8-B1EB-4D9E-9D66-7A3ACD5262FF}"/>
    <cellStyle name="Moneda 7 3 2 2 3" xfId="2307" xr:uid="{00000000-0005-0000-0000-000002090000}"/>
    <cellStyle name="Moneda 7 3 2 2 3 2" xfId="2308" xr:uid="{00000000-0005-0000-0000-000003090000}"/>
    <cellStyle name="Moneda 7 3 2 2 3 2 2" xfId="5184" xr:uid="{5F81B85B-33CE-4639-9FB6-2238258250EA}"/>
    <cellStyle name="Moneda 7 3 2 2 3 3" xfId="5183" xr:uid="{D5E340A1-F082-4F18-8793-FBB78D71E26F}"/>
    <cellStyle name="Moneda 7 3 2 2 4" xfId="2309" xr:uid="{00000000-0005-0000-0000-000004090000}"/>
    <cellStyle name="Moneda 7 3 2 2 4 2" xfId="2310" xr:uid="{00000000-0005-0000-0000-000005090000}"/>
    <cellStyle name="Moneda 7 3 2 2 4 2 2" xfId="5186" xr:uid="{77EB31E6-CF6C-4DD9-9397-A6F777C73253}"/>
    <cellStyle name="Moneda 7 3 2 2 4 3" xfId="5185" xr:uid="{8D4934EA-EDB0-4754-9AB3-83AA87EC0892}"/>
    <cellStyle name="Moneda 7 3 2 2 5" xfId="2311" xr:uid="{00000000-0005-0000-0000-000006090000}"/>
    <cellStyle name="Moneda 7 3 2 2 5 2" xfId="5187" xr:uid="{E35BD7F7-9A41-4FCC-A05B-CD864451ECAF}"/>
    <cellStyle name="Moneda 7 3 2 2 6" xfId="5180" xr:uid="{3F1130DB-958A-4CEA-95CE-92D3A16AD17F}"/>
    <cellStyle name="Moneda 7 3 2 3" xfId="2312" xr:uid="{00000000-0005-0000-0000-000007090000}"/>
    <cellStyle name="Moneda 7 3 2 3 2" xfId="2313" xr:uid="{00000000-0005-0000-0000-000008090000}"/>
    <cellStyle name="Moneda 7 3 2 3 2 2" xfId="5189" xr:uid="{A38B0B3F-E3BD-425E-A62D-FF5EE9415192}"/>
    <cellStyle name="Moneda 7 3 2 3 3" xfId="5188" xr:uid="{FDCAAFFC-408F-4C8A-B521-A05EF9C16CE6}"/>
    <cellStyle name="Moneda 7 3 2 4" xfId="2314" xr:uid="{00000000-0005-0000-0000-000009090000}"/>
    <cellStyle name="Moneda 7 3 2 4 2" xfId="2315" xr:uid="{00000000-0005-0000-0000-00000A090000}"/>
    <cellStyle name="Moneda 7 3 2 4 2 2" xfId="5191" xr:uid="{C4DE70D4-C326-4239-A903-25DAF772D74A}"/>
    <cellStyle name="Moneda 7 3 2 4 3" xfId="5190" xr:uid="{F84339FD-17C1-44AA-9B61-FFC0BE6ACF2D}"/>
    <cellStyle name="Moneda 7 3 2 5" xfId="2316" xr:uid="{00000000-0005-0000-0000-00000B090000}"/>
    <cellStyle name="Moneda 7 3 2 5 2" xfId="2317" xr:uid="{00000000-0005-0000-0000-00000C090000}"/>
    <cellStyle name="Moneda 7 3 2 5 2 2" xfId="5193" xr:uid="{EFA1B319-A745-40D5-A690-86A981DF2D87}"/>
    <cellStyle name="Moneda 7 3 2 5 3" xfId="5192" xr:uid="{B37FF0D0-DB66-4023-8E4B-06D080265FF4}"/>
    <cellStyle name="Moneda 7 3 2 6" xfId="2318" xr:uid="{00000000-0005-0000-0000-00000D090000}"/>
    <cellStyle name="Moneda 7 3 2 6 2" xfId="5194" xr:uid="{5FED153F-DA70-4451-8700-B40F3EC14599}"/>
    <cellStyle name="Moneda 7 3 2 7" xfId="5179" xr:uid="{401780D5-0303-4A17-8A72-527C6DC76A88}"/>
    <cellStyle name="Moneda 7 3 3" xfId="2319" xr:uid="{00000000-0005-0000-0000-00000E090000}"/>
    <cellStyle name="Moneda 7 3 3 2" xfId="2320" xr:uid="{00000000-0005-0000-0000-00000F090000}"/>
    <cellStyle name="Moneda 7 3 3 2 2" xfId="2321" xr:uid="{00000000-0005-0000-0000-000010090000}"/>
    <cellStyle name="Moneda 7 3 3 2 2 2" xfId="5197" xr:uid="{FC5337E5-6365-40F2-B175-00B66F775516}"/>
    <cellStyle name="Moneda 7 3 3 2 3" xfId="5196" xr:uid="{3964C903-C235-4C48-94E0-55F0EAA4C28B}"/>
    <cellStyle name="Moneda 7 3 3 3" xfId="2322" xr:uid="{00000000-0005-0000-0000-000011090000}"/>
    <cellStyle name="Moneda 7 3 3 3 2" xfId="2323" xr:uid="{00000000-0005-0000-0000-000012090000}"/>
    <cellStyle name="Moneda 7 3 3 3 2 2" xfId="5199" xr:uid="{1ACA46CD-D3F0-4272-A007-5FDE3F02A735}"/>
    <cellStyle name="Moneda 7 3 3 3 3" xfId="5198" xr:uid="{B3701FEB-F16C-4F12-B9B6-026E11362C7D}"/>
    <cellStyle name="Moneda 7 3 3 4" xfId="2324" xr:uid="{00000000-0005-0000-0000-000013090000}"/>
    <cellStyle name="Moneda 7 3 3 4 2" xfId="2325" xr:uid="{00000000-0005-0000-0000-000014090000}"/>
    <cellStyle name="Moneda 7 3 3 4 2 2" xfId="5201" xr:uid="{A69CF038-8FB5-4626-B679-99946B4E96C6}"/>
    <cellStyle name="Moneda 7 3 3 4 3" xfId="5200" xr:uid="{8D57E847-CA98-45D4-8E94-73D429BF9825}"/>
    <cellStyle name="Moneda 7 3 3 5" xfId="2326" xr:uid="{00000000-0005-0000-0000-000015090000}"/>
    <cellStyle name="Moneda 7 3 3 5 2" xfId="5202" xr:uid="{4BE72769-3AF4-41C0-B534-3DEF5F52B39C}"/>
    <cellStyle name="Moneda 7 3 3 6" xfId="5195" xr:uid="{A7547F92-246E-46D4-A366-119D11F63781}"/>
    <cellStyle name="Moneda 7 3 4" xfId="2327" xr:uid="{00000000-0005-0000-0000-000016090000}"/>
    <cellStyle name="Moneda 7 3 4 2" xfId="2328" xr:uid="{00000000-0005-0000-0000-000017090000}"/>
    <cellStyle name="Moneda 7 3 4 2 2" xfId="5204" xr:uid="{7D9C82A0-8A11-4E68-B0C9-232630B170A6}"/>
    <cellStyle name="Moneda 7 3 4 3" xfId="5203" xr:uid="{27FBE023-A6F4-4CEE-A0F7-576ABF9C2FF8}"/>
    <cellStyle name="Moneda 7 3 5" xfId="2329" xr:uid="{00000000-0005-0000-0000-000018090000}"/>
    <cellStyle name="Moneda 7 3 5 2" xfId="2330" xr:uid="{00000000-0005-0000-0000-000019090000}"/>
    <cellStyle name="Moneda 7 3 5 2 2" xfId="5206" xr:uid="{14F29DA8-0194-4802-B197-B3926AE0B871}"/>
    <cellStyle name="Moneda 7 3 5 3" xfId="5205" xr:uid="{E89AF2C1-9835-442B-A97A-DC3ACBE2D458}"/>
    <cellStyle name="Moneda 7 3 6" xfId="2331" xr:uid="{00000000-0005-0000-0000-00001A090000}"/>
    <cellStyle name="Moneda 7 3 6 2" xfId="2332" xr:uid="{00000000-0005-0000-0000-00001B090000}"/>
    <cellStyle name="Moneda 7 3 6 2 2" xfId="5208" xr:uid="{4C8F7DDE-7BAD-41FD-8410-9979041F1A9C}"/>
    <cellStyle name="Moneda 7 3 6 3" xfId="5207" xr:uid="{728111DA-6059-4B0D-B39C-278270734133}"/>
    <cellStyle name="Moneda 7 3 7" xfId="2333" xr:uid="{00000000-0005-0000-0000-00001C090000}"/>
    <cellStyle name="Moneda 7 3 7 2" xfId="5209" xr:uid="{CE640FB2-520A-443B-ACDD-F64C08232011}"/>
    <cellStyle name="Moneda 7 3 8" xfId="5178" xr:uid="{4EB66330-6C0D-4627-A29F-5E4BF1D93DB4}"/>
    <cellStyle name="Moneda 7 4" xfId="2334" xr:uid="{00000000-0005-0000-0000-00001D090000}"/>
    <cellStyle name="Moneda 7 4 2" xfId="2335" xr:uid="{00000000-0005-0000-0000-00001E090000}"/>
    <cellStyle name="Moneda 7 4 2 2" xfId="2336" xr:uid="{00000000-0005-0000-0000-00001F090000}"/>
    <cellStyle name="Moneda 7 4 2 2 2" xfId="2337" xr:uid="{00000000-0005-0000-0000-000020090000}"/>
    <cellStyle name="Moneda 7 4 2 2 2 2" xfId="2338" xr:uid="{00000000-0005-0000-0000-000021090000}"/>
    <cellStyle name="Moneda 7 4 2 2 2 2 2" xfId="5214" xr:uid="{8A2B3F28-54C4-485F-A212-6AE5FB9FB9DC}"/>
    <cellStyle name="Moneda 7 4 2 2 2 3" xfId="5213" xr:uid="{CC6F63F4-753C-48AB-A93E-1D8E7005E206}"/>
    <cellStyle name="Moneda 7 4 2 2 3" xfId="2339" xr:uid="{00000000-0005-0000-0000-000022090000}"/>
    <cellStyle name="Moneda 7 4 2 2 3 2" xfId="2340" xr:uid="{00000000-0005-0000-0000-000023090000}"/>
    <cellStyle name="Moneda 7 4 2 2 3 2 2" xfId="5216" xr:uid="{88C14BD4-2AEB-4CDC-B64F-6C7CA1D7827B}"/>
    <cellStyle name="Moneda 7 4 2 2 3 3" xfId="5215" xr:uid="{81C0C798-4C0A-4B4C-8F3E-75A1485A07DF}"/>
    <cellStyle name="Moneda 7 4 2 2 4" xfId="2341" xr:uid="{00000000-0005-0000-0000-000024090000}"/>
    <cellStyle name="Moneda 7 4 2 2 4 2" xfId="2342" xr:uid="{00000000-0005-0000-0000-000025090000}"/>
    <cellStyle name="Moneda 7 4 2 2 4 2 2" xfId="5218" xr:uid="{BDAFD63B-D955-4D15-B006-D889E1A52CAD}"/>
    <cellStyle name="Moneda 7 4 2 2 4 3" xfId="5217" xr:uid="{8D694BF1-8106-4CE5-A665-71814F0D1507}"/>
    <cellStyle name="Moneda 7 4 2 2 5" xfId="2343" xr:uid="{00000000-0005-0000-0000-000026090000}"/>
    <cellStyle name="Moneda 7 4 2 2 5 2" xfId="5219" xr:uid="{F4D3572F-FC15-4090-A36A-B41DE66730A1}"/>
    <cellStyle name="Moneda 7 4 2 2 6" xfId="5212" xr:uid="{CDA01B11-B9D6-4886-BB37-C68257280979}"/>
    <cellStyle name="Moneda 7 4 2 3" xfId="2344" xr:uid="{00000000-0005-0000-0000-000027090000}"/>
    <cellStyle name="Moneda 7 4 2 3 2" xfId="2345" xr:uid="{00000000-0005-0000-0000-000028090000}"/>
    <cellStyle name="Moneda 7 4 2 3 2 2" xfId="5221" xr:uid="{CCF20EAE-65EB-4444-B74C-AEC7812F5E1B}"/>
    <cellStyle name="Moneda 7 4 2 3 3" xfId="5220" xr:uid="{AC18878E-67F3-4787-A4C8-573707501662}"/>
    <cellStyle name="Moneda 7 4 2 4" xfId="2346" xr:uid="{00000000-0005-0000-0000-000029090000}"/>
    <cellStyle name="Moneda 7 4 2 4 2" xfId="2347" xr:uid="{00000000-0005-0000-0000-00002A090000}"/>
    <cellStyle name="Moneda 7 4 2 4 2 2" xfId="5223" xr:uid="{2A8577C5-6254-41C5-B680-DFDF21B1C87A}"/>
    <cellStyle name="Moneda 7 4 2 4 3" xfId="5222" xr:uid="{FB662F5C-028A-4D99-BCC0-B26F32DFBE51}"/>
    <cellStyle name="Moneda 7 4 2 5" xfId="2348" xr:uid="{00000000-0005-0000-0000-00002B090000}"/>
    <cellStyle name="Moneda 7 4 2 5 2" xfId="2349" xr:uid="{00000000-0005-0000-0000-00002C090000}"/>
    <cellStyle name="Moneda 7 4 2 5 2 2" xfId="5225" xr:uid="{40106220-64D5-4E98-8F4C-849B867DD126}"/>
    <cellStyle name="Moneda 7 4 2 5 3" xfId="5224" xr:uid="{3BCD04A1-2517-414B-9E1D-181816863EB4}"/>
    <cellStyle name="Moneda 7 4 2 6" xfId="2350" xr:uid="{00000000-0005-0000-0000-00002D090000}"/>
    <cellStyle name="Moneda 7 4 2 6 2" xfId="5226" xr:uid="{E6149AF1-0D2C-4AED-907A-691C62B48891}"/>
    <cellStyle name="Moneda 7 4 2 7" xfId="5211" xr:uid="{552AD5CB-F6DD-4D2E-9A93-E44751C3C407}"/>
    <cellStyle name="Moneda 7 4 3" xfId="2351" xr:uid="{00000000-0005-0000-0000-00002E090000}"/>
    <cellStyle name="Moneda 7 4 3 2" xfId="2352" xr:uid="{00000000-0005-0000-0000-00002F090000}"/>
    <cellStyle name="Moneda 7 4 3 2 2" xfId="2353" xr:uid="{00000000-0005-0000-0000-000030090000}"/>
    <cellStyle name="Moneda 7 4 3 2 2 2" xfId="5229" xr:uid="{F1FF4C45-03FB-464C-9891-B5DCD70E4299}"/>
    <cellStyle name="Moneda 7 4 3 2 3" xfId="5228" xr:uid="{514DAB37-3DF7-47CE-BF7C-8C8FD426F2E6}"/>
    <cellStyle name="Moneda 7 4 3 3" xfId="2354" xr:uid="{00000000-0005-0000-0000-000031090000}"/>
    <cellStyle name="Moneda 7 4 3 3 2" xfId="2355" xr:uid="{00000000-0005-0000-0000-000032090000}"/>
    <cellStyle name="Moneda 7 4 3 3 2 2" xfId="5231" xr:uid="{53895C59-DB8A-4DD5-B11E-C167000A6B3B}"/>
    <cellStyle name="Moneda 7 4 3 3 3" xfId="5230" xr:uid="{04AEA87A-83C3-49ED-8B1B-E953A1334D80}"/>
    <cellStyle name="Moneda 7 4 3 4" xfId="2356" xr:uid="{00000000-0005-0000-0000-000033090000}"/>
    <cellStyle name="Moneda 7 4 3 4 2" xfId="2357" xr:uid="{00000000-0005-0000-0000-000034090000}"/>
    <cellStyle name="Moneda 7 4 3 4 2 2" xfId="5233" xr:uid="{F9F9C4E5-D75B-457D-8A55-E5669CC5DBC9}"/>
    <cellStyle name="Moneda 7 4 3 4 3" xfId="5232" xr:uid="{CB6CC6B4-2DAE-45AD-909A-83DCC18E08BD}"/>
    <cellStyle name="Moneda 7 4 3 5" xfId="2358" xr:uid="{00000000-0005-0000-0000-000035090000}"/>
    <cellStyle name="Moneda 7 4 3 5 2" xfId="5234" xr:uid="{083B1764-18BC-43BD-B5D2-424926DA6F1F}"/>
    <cellStyle name="Moneda 7 4 3 6" xfId="5227" xr:uid="{423AC30D-42F6-41FF-843F-B13AAFB4F128}"/>
    <cellStyle name="Moneda 7 4 4" xfId="2359" xr:uid="{00000000-0005-0000-0000-000036090000}"/>
    <cellStyle name="Moneda 7 4 4 2" xfId="2360" xr:uid="{00000000-0005-0000-0000-000037090000}"/>
    <cellStyle name="Moneda 7 4 4 2 2" xfId="5236" xr:uid="{538AF57D-0A5E-4E5D-89CA-5DCF4C8007AC}"/>
    <cellStyle name="Moneda 7 4 4 3" xfId="5235" xr:uid="{C0300BC0-2FBE-4537-BCC6-893194B44F58}"/>
    <cellStyle name="Moneda 7 4 5" xfId="2361" xr:uid="{00000000-0005-0000-0000-000038090000}"/>
    <cellStyle name="Moneda 7 4 5 2" xfId="2362" xr:uid="{00000000-0005-0000-0000-000039090000}"/>
    <cellStyle name="Moneda 7 4 5 2 2" xfId="5238" xr:uid="{2358A2D4-2ADB-404B-8C76-3E1D2DD46B7E}"/>
    <cellStyle name="Moneda 7 4 5 3" xfId="5237" xr:uid="{F78F40A0-8115-4DF8-AA68-C829B02CD795}"/>
    <cellStyle name="Moneda 7 4 6" xfId="2363" xr:uid="{00000000-0005-0000-0000-00003A090000}"/>
    <cellStyle name="Moneda 7 4 6 2" xfId="2364" xr:uid="{00000000-0005-0000-0000-00003B090000}"/>
    <cellStyle name="Moneda 7 4 6 2 2" xfId="5240" xr:uid="{A5B58607-9B75-4DFE-A61F-349A58887FF6}"/>
    <cellStyle name="Moneda 7 4 6 3" xfId="5239" xr:uid="{7ABE7134-30F9-4A67-8BF5-3100DAF248AF}"/>
    <cellStyle name="Moneda 7 4 7" xfId="2365" xr:uid="{00000000-0005-0000-0000-00003C090000}"/>
    <cellStyle name="Moneda 7 4 7 2" xfId="5241" xr:uid="{06DF1B7F-5A24-4FCD-8447-511FA8B83521}"/>
    <cellStyle name="Moneda 7 4 8" xfId="5210" xr:uid="{BBEDDF6E-A0E5-4771-86F6-575B753B75AA}"/>
    <cellStyle name="Moneda 7 5" xfId="2366" xr:uid="{00000000-0005-0000-0000-00003D090000}"/>
    <cellStyle name="Moneda 7 5 2" xfId="2367" xr:uid="{00000000-0005-0000-0000-00003E090000}"/>
    <cellStyle name="Moneda 7 5 2 2" xfId="2368" xr:uid="{00000000-0005-0000-0000-00003F090000}"/>
    <cellStyle name="Moneda 7 5 2 2 2" xfId="2369" xr:uid="{00000000-0005-0000-0000-000040090000}"/>
    <cellStyle name="Moneda 7 5 2 2 2 2" xfId="2370" xr:uid="{00000000-0005-0000-0000-000041090000}"/>
    <cellStyle name="Moneda 7 5 2 2 2 2 2" xfId="5246" xr:uid="{C467DA24-FE5E-42B6-B6A7-C1D42D520C9C}"/>
    <cellStyle name="Moneda 7 5 2 2 2 3" xfId="5245" xr:uid="{2F704C45-FF28-478B-87AE-3A361FEA7E88}"/>
    <cellStyle name="Moneda 7 5 2 2 3" xfId="2371" xr:uid="{00000000-0005-0000-0000-000042090000}"/>
    <cellStyle name="Moneda 7 5 2 2 3 2" xfId="2372" xr:uid="{00000000-0005-0000-0000-000043090000}"/>
    <cellStyle name="Moneda 7 5 2 2 3 2 2" xfId="5248" xr:uid="{F7CFD332-7292-4250-A815-B93000A2492C}"/>
    <cellStyle name="Moneda 7 5 2 2 3 3" xfId="5247" xr:uid="{BC629E52-00DC-432E-8A2B-BFC599F33067}"/>
    <cellStyle name="Moneda 7 5 2 2 4" xfId="2373" xr:uid="{00000000-0005-0000-0000-000044090000}"/>
    <cellStyle name="Moneda 7 5 2 2 4 2" xfId="2374" xr:uid="{00000000-0005-0000-0000-000045090000}"/>
    <cellStyle name="Moneda 7 5 2 2 4 2 2" xfId="5250" xr:uid="{8BB9F122-F07B-4CBD-840B-4AA3C56F8CE6}"/>
    <cellStyle name="Moneda 7 5 2 2 4 3" xfId="5249" xr:uid="{F78991BB-11CB-42C2-A5B4-837D639DE20F}"/>
    <cellStyle name="Moneda 7 5 2 2 5" xfId="2375" xr:uid="{00000000-0005-0000-0000-000046090000}"/>
    <cellStyle name="Moneda 7 5 2 2 5 2" xfId="5251" xr:uid="{51D0FA23-35A1-4A0C-9C8B-BAA754C8DD95}"/>
    <cellStyle name="Moneda 7 5 2 2 6" xfId="5244" xr:uid="{4CFB8A34-106D-49B5-BE42-0EF3863C27B1}"/>
    <cellStyle name="Moneda 7 5 2 3" xfId="2376" xr:uid="{00000000-0005-0000-0000-000047090000}"/>
    <cellStyle name="Moneda 7 5 2 3 2" xfId="2377" xr:uid="{00000000-0005-0000-0000-000048090000}"/>
    <cellStyle name="Moneda 7 5 2 3 2 2" xfId="5253" xr:uid="{032F9D13-413E-4D0C-801C-7E716627F282}"/>
    <cellStyle name="Moneda 7 5 2 3 3" xfId="5252" xr:uid="{F1FBCCCD-3B6A-4FDD-8263-F9576627AAF8}"/>
    <cellStyle name="Moneda 7 5 2 4" xfId="2378" xr:uid="{00000000-0005-0000-0000-000049090000}"/>
    <cellStyle name="Moneda 7 5 2 4 2" xfId="2379" xr:uid="{00000000-0005-0000-0000-00004A090000}"/>
    <cellStyle name="Moneda 7 5 2 4 2 2" xfId="5255" xr:uid="{2CA82A59-41AF-40D8-93F1-060961D2A520}"/>
    <cellStyle name="Moneda 7 5 2 4 3" xfId="5254" xr:uid="{146ED125-614E-4F6E-9E47-CE50B12B8822}"/>
    <cellStyle name="Moneda 7 5 2 5" xfId="2380" xr:uid="{00000000-0005-0000-0000-00004B090000}"/>
    <cellStyle name="Moneda 7 5 2 5 2" xfId="2381" xr:uid="{00000000-0005-0000-0000-00004C090000}"/>
    <cellStyle name="Moneda 7 5 2 5 2 2" xfId="5257" xr:uid="{E936ADFF-27E8-4F6F-ACD3-1B2B951813A9}"/>
    <cellStyle name="Moneda 7 5 2 5 3" xfId="5256" xr:uid="{4384F0E2-4DA6-4A59-87CA-1CDFF4ABD5C4}"/>
    <cellStyle name="Moneda 7 5 2 6" xfId="2382" xr:uid="{00000000-0005-0000-0000-00004D090000}"/>
    <cellStyle name="Moneda 7 5 2 6 2" xfId="5258" xr:uid="{00A072EB-6271-4B58-8756-DC41C030A400}"/>
    <cellStyle name="Moneda 7 5 2 7" xfId="5243" xr:uid="{94DF8BFA-CAB9-47C4-BAC3-7FAE500CE88A}"/>
    <cellStyle name="Moneda 7 5 3" xfId="2383" xr:uid="{00000000-0005-0000-0000-00004E090000}"/>
    <cellStyle name="Moneda 7 5 3 2" xfId="2384" xr:uid="{00000000-0005-0000-0000-00004F090000}"/>
    <cellStyle name="Moneda 7 5 3 2 2" xfId="2385" xr:uid="{00000000-0005-0000-0000-000050090000}"/>
    <cellStyle name="Moneda 7 5 3 2 2 2" xfId="5261" xr:uid="{B5690AC4-1C56-472E-8732-735BE1158DF3}"/>
    <cellStyle name="Moneda 7 5 3 2 3" xfId="5260" xr:uid="{AB1B56A2-5446-48DF-B24D-AAAE8ED08386}"/>
    <cellStyle name="Moneda 7 5 3 3" xfId="2386" xr:uid="{00000000-0005-0000-0000-000051090000}"/>
    <cellStyle name="Moneda 7 5 3 3 2" xfId="2387" xr:uid="{00000000-0005-0000-0000-000052090000}"/>
    <cellStyle name="Moneda 7 5 3 3 2 2" xfId="5263" xr:uid="{2BDAF95B-CB73-4A20-83D1-597CD8575AB4}"/>
    <cellStyle name="Moneda 7 5 3 3 3" xfId="5262" xr:uid="{CB55D793-7360-4B9F-9F14-6A6AF56134A3}"/>
    <cellStyle name="Moneda 7 5 3 4" xfId="2388" xr:uid="{00000000-0005-0000-0000-000053090000}"/>
    <cellStyle name="Moneda 7 5 3 4 2" xfId="2389" xr:uid="{00000000-0005-0000-0000-000054090000}"/>
    <cellStyle name="Moneda 7 5 3 4 2 2" xfId="5265" xr:uid="{1A2928E3-125A-4D53-BCD1-7B33903879C6}"/>
    <cellStyle name="Moneda 7 5 3 4 3" xfId="5264" xr:uid="{A4286FA1-09BE-4E72-86D9-ADEB7904F1AD}"/>
    <cellStyle name="Moneda 7 5 3 5" xfId="2390" xr:uid="{00000000-0005-0000-0000-000055090000}"/>
    <cellStyle name="Moneda 7 5 3 5 2" xfId="5266" xr:uid="{8D7230C0-AEFF-49B5-992C-620374653A28}"/>
    <cellStyle name="Moneda 7 5 3 6" xfId="5259" xr:uid="{54EF15D3-6A40-47B5-97F2-4A2B07032F1B}"/>
    <cellStyle name="Moneda 7 5 4" xfId="2391" xr:uid="{00000000-0005-0000-0000-000056090000}"/>
    <cellStyle name="Moneda 7 5 4 2" xfId="2392" xr:uid="{00000000-0005-0000-0000-000057090000}"/>
    <cellStyle name="Moneda 7 5 4 2 2" xfId="5268" xr:uid="{98C1A8A9-1878-47E2-BEB8-C2311E6C55F6}"/>
    <cellStyle name="Moneda 7 5 4 3" xfId="5267" xr:uid="{02FEAEA4-9125-4E12-A4AD-44B74479BCF1}"/>
    <cellStyle name="Moneda 7 5 5" xfId="2393" xr:uid="{00000000-0005-0000-0000-000058090000}"/>
    <cellStyle name="Moneda 7 5 5 2" xfId="2394" xr:uid="{00000000-0005-0000-0000-000059090000}"/>
    <cellStyle name="Moneda 7 5 5 2 2" xfId="5270" xr:uid="{7262E867-013A-41C2-AC11-75B830EF21AE}"/>
    <cellStyle name="Moneda 7 5 5 3" xfId="5269" xr:uid="{8F77B766-3DDA-4684-98E9-44384D8EF651}"/>
    <cellStyle name="Moneda 7 5 6" xfId="2395" xr:uid="{00000000-0005-0000-0000-00005A090000}"/>
    <cellStyle name="Moneda 7 5 6 2" xfId="2396" xr:uid="{00000000-0005-0000-0000-00005B090000}"/>
    <cellStyle name="Moneda 7 5 6 2 2" xfId="5272" xr:uid="{8AE2FF85-A2E9-44EB-910E-FC9E46886099}"/>
    <cellStyle name="Moneda 7 5 6 3" xfId="5271" xr:uid="{D61B4BF8-7DBD-4232-9F3E-021E1BA7190B}"/>
    <cellStyle name="Moneda 7 5 7" xfId="2397" xr:uid="{00000000-0005-0000-0000-00005C090000}"/>
    <cellStyle name="Moneda 7 5 7 2" xfId="5273" xr:uid="{9D0D2B8F-23C6-4366-89DE-2649F2669A80}"/>
    <cellStyle name="Moneda 7 5 8" xfId="5242" xr:uid="{9D78553A-71A1-4649-8FBB-8AA9EB5E3D22}"/>
    <cellStyle name="Moneda 7 6" xfId="2398" xr:uid="{00000000-0005-0000-0000-00005D090000}"/>
    <cellStyle name="Moneda 7 6 2" xfId="2399" xr:uid="{00000000-0005-0000-0000-00005E090000}"/>
    <cellStyle name="Moneda 7 6 2 2" xfId="2400" xr:uid="{00000000-0005-0000-0000-00005F090000}"/>
    <cellStyle name="Moneda 7 6 2 2 2" xfId="2401" xr:uid="{00000000-0005-0000-0000-000060090000}"/>
    <cellStyle name="Moneda 7 6 2 2 2 2" xfId="5277" xr:uid="{66822577-0545-4653-A26D-22BF46371F5E}"/>
    <cellStyle name="Moneda 7 6 2 2 3" xfId="5276" xr:uid="{A2C6E128-2166-4AC3-A163-97AEE6699F46}"/>
    <cellStyle name="Moneda 7 6 2 3" xfId="2402" xr:uid="{00000000-0005-0000-0000-000061090000}"/>
    <cellStyle name="Moneda 7 6 2 3 2" xfId="2403" xr:uid="{00000000-0005-0000-0000-000062090000}"/>
    <cellStyle name="Moneda 7 6 2 3 2 2" xfId="5279" xr:uid="{19E881AA-913C-451A-BD7A-6B7751A5EC0C}"/>
    <cellStyle name="Moneda 7 6 2 3 3" xfId="5278" xr:uid="{4AFBF458-F383-4D64-BCD3-09ABDB2984BC}"/>
    <cellStyle name="Moneda 7 6 2 4" xfId="2404" xr:uid="{00000000-0005-0000-0000-000063090000}"/>
    <cellStyle name="Moneda 7 6 2 4 2" xfId="2405" xr:uid="{00000000-0005-0000-0000-000064090000}"/>
    <cellStyle name="Moneda 7 6 2 4 2 2" xfId="5281" xr:uid="{8141A333-AE65-4F28-A5B8-0008DBF29BC2}"/>
    <cellStyle name="Moneda 7 6 2 4 3" xfId="5280" xr:uid="{25E71AD7-27D5-4FDA-8B64-7C56A9796AD4}"/>
    <cellStyle name="Moneda 7 6 2 5" xfId="2406" xr:uid="{00000000-0005-0000-0000-000065090000}"/>
    <cellStyle name="Moneda 7 6 2 5 2" xfId="5282" xr:uid="{52268E1F-D26C-4742-AF56-347B74F5497C}"/>
    <cellStyle name="Moneda 7 6 2 6" xfId="5275" xr:uid="{B724951F-04B0-4215-BCCF-E3F2F61A7395}"/>
    <cellStyle name="Moneda 7 6 3" xfId="2407" xr:uid="{00000000-0005-0000-0000-000066090000}"/>
    <cellStyle name="Moneda 7 6 3 2" xfId="2408" xr:uid="{00000000-0005-0000-0000-000067090000}"/>
    <cellStyle name="Moneda 7 6 3 2 2" xfId="5284" xr:uid="{4D62AC17-340C-4F2B-8D5F-D761F65BD95D}"/>
    <cellStyle name="Moneda 7 6 3 3" xfId="5283" xr:uid="{7DD7FC95-EE8D-4314-9401-4917A99003D8}"/>
    <cellStyle name="Moneda 7 6 4" xfId="2409" xr:uid="{00000000-0005-0000-0000-000068090000}"/>
    <cellStyle name="Moneda 7 6 4 2" xfId="2410" xr:uid="{00000000-0005-0000-0000-000069090000}"/>
    <cellStyle name="Moneda 7 6 4 2 2" xfId="5286" xr:uid="{4E38BE26-F478-4358-89F1-B8349533067F}"/>
    <cellStyle name="Moneda 7 6 4 3" xfId="5285" xr:uid="{4ACFF451-575D-42FC-AD41-58227A14BA69}"/>
    <cellStyle name="Moneda 7 6 5" xfId="2411" xr:uid="{00000000-0005-0000-0000-00006A090000}"/>
    <cellStyle name="Moneda 7 6 5 2" xfId="2412" xr:uid="{00000000-0005-0000-0000-00006B090000}"/>
    <cellStyle name="Moneda 7 6 5 2 2" xfId="5288" xr:uid="{3061D0D0-1AC2-4BDD-A6F5-61D6C17B6BC7}"/>
    <cellStyle name="Moneda 7 6 5 3" xfId="5287" xr:uid="{E90AB727-F1B8-4AD6-A4B6-A6A1364AD988}"/>
    <cellStyle name="Moneda 7 6 6" xfId="2413" xr:uid="{00000000-0005-0000-0000-00006C090000}"/>
    <cellStyle name="Moneda 7 6 6 2" xfId="5289" xr:uid="{0E60DA99-683D-4481-B5B3-30A8D8D88D4C}"/>
    <cellStyle name="Moneda 7 6 7" xfId="5274" xr:uid="{75DB0881-3C38-4374-9EB9-E164F3336307}"/>
    <cellStyle name="Moneda 7 7" xfId="2414" xr:uid="{00000000-0005-0000-0000-00006D090000}"/>
    <cellStyle name="Moneda 7 7 2" xfId="2415" xr:uid="{00000000-0005-0000-0000-00006E090000}"/>
    <cellStyle name="Moneda 7 7 2 2" xfId="2416" xr:uid="{00000000-0005-0000-0000-00006F090000}"/>
    <cellStyle name="Moneda 7 7 2 2 2" xfId="5292" xr:uid="{6345D727-1C77-419E-B589-DCD6CE6645D6}"/>
    <cellStyle name="Moneda 7 7 2 3" xfId="5291" xr:uid="{2E7FCC99-75BC-4B20-A57D-8DCC54643450}"/>
    <cellStyle name="Moneda 7 7 3" xfId="2417" xr:uid="{00000000-0005-0000-0000-000070090000}"/>
    <cellStyle name="Moneda 7 7 3 2" xfId="2418" xr:uid="{00000000-0005-0000-0000-000071090000}"/>
    <cellStyle name="Moneda 7 7 3 2 2" xfId="5294" xr:uid="{4A607BCA-3185-4A2B-8A0C-FA21897D367F}"/>
    <cellStyle name="Moneda 7 7 3 3" xfId="5293" xr:uid="{C2EC9F26-D0D0-42BF-BB77-5535DAD6EBD9}"/>
    <cellStyle name="Moneda 7 7 4" xfId="2419" xr:uid="{00000000-0005-0000-0000-000072090000}"/>
    <cellStyle name="Moneda 7 7 4 2" xfId="2420" xr:uid="{00000000-0005-0000-0000-000073090000}"/>
    <cellStyle name="Moneda 7 7 4 2 2" xfId="5296" xr:uid="{BE284BC5-FC3A-4B9C-9218-CAFC591D5726}"/>
    <cellStyle name="Moneda 7 7 4 3" xfId="5295" xr:uid="{13B4108D-FF73-4D4A-B6F1-7F5EE0E8ADA5}"/>
    <cellStyle name="Moneda 7 7 5" xfId="2421" xr:uid="{00000000-0005-0000-0000-000074090000}"/>
    <cellStyle name="Moneda 7 7 5 2" xfId="5297" xr:uid="{68C8B13D-8BEC-43C5-A493-2297DF9ECC65}"/>
    <cellStyle name="Moneda 7 7 6" xfId="5290" xr:uid="{832713AA-C800-4433-BF92-A00439A8478C}"/>
    <cellStyle name="Moneda 7 8" xfId="2422" xr:uid="{00000000-0005-0000-0000-000075090000}"/>
    <cellStyle name="Moneda 7 8 2" xfId="2423" xr:uid="{00000000-0005-0000-0000-000076090000}"/>
    <cellStyle name="Moneda 7 8 2 2" xfId="5299" xr:uid="{CA457113-5CA6-4A5A-B27D-053363E212CA}"/>
    <cellStyle name="Moneda 7 8 3" xfId="5298" xr:uid="{5A6FACD1-DAEC-45B5-83C3-57F0F92306C6}"/>
    <cellStyle name="Moneda 7 9" xfId="2424" xr:uid="{00000000-0005-0000-0000-000077090000}"/>
    <cellStyle name="Moneda 7 9 2" xfId="2425" xr:uid="{00000000-0005-0000-0000-000078090000}"/>
    <cellStyle name="Moneda 7 9 2 2" xfId="5301" xr:uid="{5726CFC6-0459-456B-8228-A74C38FF638D}"/>
    <cellStyle name="Moneda 7 9 3" xfId="5300" xr:uid="{59AD1EB9-9DB4-4435-9A29-26A47ACC2A42}"/>
    <cellStyle name="Moneda 8" xfId="2426" xr:uid="{00000000-0005-0000-0000-000079090000}"/>
    <cellStyle name="Moneda 8 10" xfId="2427" xr:uid="{00000000-0005-0000-0000-00007A090000}"/>
    <cellStyle name="Moneda 8 10 2" xfId="2428" xr:uid="{00000000-0005-0000-0000-00007B090000}"/>
    <cellStyle name="Moneda 8 10 2 2" xfId="5304" xr:uid="{A64A003B-5F35-4E6C-91AA-4FDA3ABC8F7F}"/>
    <cellStyle name="Moneda 8 10 3" xfId="5303" xr:uid="{886253EF-467B-46FD-8FE7-3DC93CDEA97D}"/>
    <cellStyle name="Moneda 8 11" xfId="2429" xr:uid="{00000000-0005-0000-0000-00007C090000}"/>
    <cellStyle name="Moneda 8 11 2" xfId="2430" xr:uid="{00000000-0005-0000-0000-00007D090000}"/>
    <cellStyle name="Moneda 8 11 2 2" xfId="5306" xr:uid="{E37EA3D3-9545-4595-907F-B383ED2A01C4}"/>
    <cellStyle name="Moneda 8 11 3" xfId="5305" xr:uid="{7AC518D2-ABB6-4192-A567-26DA85E5378B}"/>
    <cellStyle name="Moneda 8 12" xfId="2431" xr:uid="{00000000-0005-0000-0000-00007E090000}"/>
    <cellStyle name="Moneda 8 12 2" xfId="5307" xr:uid="{799C06D8-560C-48D2-96F1-6252B95A0A27}"/>
    <cellStyle name="Moneda 8 13" xfId="2432" xr:uid="{00000000-0005-0000-0000-00007F090000}"/>
    <cellStyle name="Moneda 8 13 2" xfId="5308" xr:uid="{490E2AB6-E9E1-4902-B4BB-DC5593093F41}"/>
    <cellStyle name="Moneda 8 14" xfId="5302" xr:uid="{36B52FEE-39B4-494D-805E-B478486AADAD}"/>
    <cellStyle name="Moneda 8 15" xfId="7036" xr:uid="{707175BA-C782-43AC-B35D-288F16221FF4}"/>
    <cellStyle name="Moneda 8 2" xfId="2433" xr:uid="{00000000-0005-0000-0000-000080090000}"/>
    <cellStyle name="Moneda 8 2 10" xfId="2434" xr:uid="{00000000-0005-0000-0000-000081090000}"/>
    <cellStyle name="Moneda 8 2 10 2" xfId="5310" xr:uid="{DF29A4A6-849E-4BA3-AB0F-5E18DCD5287D}"/>
    <cellStyle name="Moneda 8 2 11" xfId="2435" xr:uid="{00000000-0005-0000-0000-000082090000}"/>
    <cellStyle name="Moneda 8 2 11 2" xfId="5311" xr:uid="{E3F3044D-4610-4EB1-B66F-610AFBE1021C}"/>
    <cellStyle name="Moneda 8 2 12" xfId="5309" xr:uid="{090E2236-8F4D-4A90-BCE9-CD10E2534FDA}"/>
    <cellStyle name="Moneda 8 2 13" xfId="7037" xr:uid="{1B32C012-5BF3-4D87-96BB-0957A32E9FD9}"/>
    <cellStyle name="Moneda 8 2 2" xfId="2436" xr:uid="{00000000-0005-0000-0000-000083090000}"/>
    <cellStyle name="Moneda 8 2 2 2" xfId="2437" xr:uid="{00000000-0005-0000-0000-000084090000}"/>
    <cellStyle name="Moneda 8 2 2 2 2" xfId="2438" xr:uid="{00000000-0005-0000-0000-000085090000}"/>
    <cellStyle name="Moneda 8 2 2 2 2 2" xfId="2439" xr:uid="{00000000-0005-0000-0000-000086090000}"/>
    <cellStyle name="Moneda 8 2 2 2 2 2 2" xfId="2440" xr:uid="{00000000-0005-0000-0000-000087090000}"/>
    <cellStyle name="Moneda 8 2 2 2 2 2 2 2" xfId="5316" xr:uid="{522D96F0-3D10-4D59-8EE5-B159BF75948D}"/>
    <cellStyle name="Moneda 8 2 2 2 2 2 3" xfId="5315" xr:uid="{03E7E5E7-5BF1-4F5D-89BB-EB8A8A5303B9}"/>
    <cellStyle name="Moneda 8 2 2 2 2 3" xfId="2441" xr:uid="{00000000-0005-0000-0000-000088090000}"/>
    <cellStyle name="Moneda 8 2 2 2 2 3 2" xfId="2442" xr:uid="{00000000-0005-0000-0000-000089090000}"/>
    <cellStyle name="Moneda 8 2 2 2 2 3 2 2" xfId="5318" xr:uid="{14E91060-7DEE-4174-A808-1157F6BE010C}"/>
    <cellStyle name="Moneda 8 2 2 2 2 3 3" xfId="5317" xr:uid="{EDBFB08C-F51D-467E-83D1-F2DD3B3F5EA1}"/>
    <cellStyle name="Moneda 8 2 2 2 2 4" xfId="2443" xr:uid="{00000000-0005-0000-0000-00008A090000}"/>
    <cellStyle name="Moneda 8 2 2 2 2 4 2" xfId="2444" xr:uid="{00000000-0005-0000-0000-00008B090000}"/>
    <cellStyle name="Moneda 8 2 2 2 2 4 2 2" xfId="5320" xr:uid="{D1B2EFA0-E20D-487C-926A-52563D78C85C}"/>
    <cellStyle name="Moneda 8 2 2 2 2 4 3" xfId="5319" xr:uid="{A0286586-920B-492D-9122-A8067AC45BC5}"/>
    <cellStyle name="Moneda 8 2 2 2 2 5" xfId="2445" xr:uid="{00000000-0005-0000-0000-00008C090000}"/>
    <cellStyle name="Moneda 8 2 2 2 2 5 2" xfId="5321" xr:uid="{700423B5-FC11-4075-B5F3-CEF2108E722A}"/>
    <cellStyle name="Moneda 8 2 2 2 2 6" xfId="5314" xr:uid="{A301C07E-6A81-493B-9F67-5F800E1C86AA}"/>
    <cellStyle name="Moneda 8 2 2 2 3" xfId="2446" xr:uid="{00000000-0005-0000-0000-00008D090000}"/>
    <cellStyle name="Moneda 8 2 2 2 3 2" xfId="2447" xr:uid="{00000000-0005-0000-0000-00008E090000}"/>
    <cellStyle name="Moneda 8 2 2 2 3 2 2" xfId="5323" xr:uid="{8F563C8C-1F37-4A7D-9A96-B2FE667C5EFA}"/>
    <cellStyle name="Moneda 8 2 2 2 3 3" xfId="5322" xr:uid="{988CD34C-1519-48D8-A393-31DF8EC1451A}"/>
    <cellStyle name="Moneda 8 2 2 2 4" xfId="2448" xr:uid="{00000000-0005-0000-0000-00008F090000}"/>
    <cellStyle name="Moneda 8 2 2 2 4 2" xfId="2449" xr:uid="{00000000-0005-0000-0000-000090090000}"/>
    <cellStyle name="Moneda 8 2 2 2 4 2 2" xfId="5325" xr:uid="{578B4254-70BF-4856-8FFB-55D1FCC3869F}"/>
    <cellStyle name="Moneda 8 2 2 2 4 3" xfId="5324" xr:uid="{6F9828DE-6345-4AD9-938E-863C818F6B37}"/>
    <cellStyle name="Moneda 8 2 2 2 5" xfId="2450" xr:uid="{00000000-0005-0000-0000-000091090000}"/>
    <cellStyle name="Moneda 8 2 2 2 5 2" xfId="2451" xr:uid="{00000000-0005-0000-0000-000092090000}"/>
    <cellStyle name="Moneda 8 2 2 2 5 2 2" xfId="5327" xr:uid="{F90D7704-5A65-4FB3-8EED-155AA37B1671}"/>
    <cellStyle name="Moneda 8 2 2 2 5 3" xfId="5326" xr:uid="{5340226A-78D7-47F0-929C-379BF5DBF1FB}"/>
    <cellStyle name="Moneda 8 2 2 2 6" xfId="2452" xr:uid="{00000000-0005-0000-0000-000093090000}"/>
    <cellStyle name="Moneda 8 2 2 2 6 2" xfId="5328" xr:uid="{E780006C-C71C-4F8B-9050-91D7F0476C34}"/>
    <cellStyle name="Moneda 8 2 2 2 7" xfId="5313" xr:uid="{199146EF-FF3C-4011-982E-F6BA499AF0C4}"/>
    <cellStyle name="Moneda 8 2 2 3" xfId="2453" xr:uid="{00000000-0005-0000-0000-000094090000}"/>
    <cellStyle name="Moneda 8 2 2 3 2" xfId="2454" xr:uid="{00000000-0005-0000-0000-000095090000}"/>
    <cellStyle name="Moneda 8 2 2 3 2 2" xfId="2455" xr:uid="{00000000-0005-0000-0000-000096090000}"/>
    <cellStyle name="Moneda 8 2 2 3 2 2 2" xfId="5331" xr:uid="{0F5E2E82-D5A7-4318-9D99-D3EE9CEDC61B}"/>
    <cellStyle name="Moneda 8 2 2 3 2 3" xfId="5330" xr:uid="{A08D3CCC-5F79-4483-BC00-5BC5788E4581}"/>
    <cellStyle name="Moneda 8 2 2 3 3" xfId="2456" xr:uid="{00000000-0005-0000-0000-000097090000}"/>
    <cellStyle name="Moneda 8 2 2 3 3 2" xfId="2457" xr:uid="{00000000-0005-0000-0000-000098090000}"/>
    <cellStyle name="Moneda 8 2 2 3 3 2 2" xfId="5333" xr:uid="{14D04D62-906C-4130-AA4C-A81114A653BD}"/>
    <cellStyle name="Moneda 8 2 2 3 3 3" xfId="5332" xr:uid="{3708212C-34BE-447C-8C3E-D08FD50E63BB}"/>
    <cellStyle name="Moneda 8 2 2 3 4" xfId="2458" xr:uid="{00000000-0005-0000-0000-000099090000}"/>
    <cellStyle name="Moneda 8 2 2 3 4 2" xfId="2459" xr:uid="{00000000-0005-0000-0000-00009A090000}"/>
    <cellStyle name="Moneda 8 2 2 3 4 2 2" xfId="5335" xr:uid="{68364DCA-E646-4510-9ED0-B6A66DF08862}"/>
    <cellStyle name="Moneda 8 2 2 3 4 3" xfId="5334" xr:uid="{9E625F7D-C922-4259-BDBC-DFB4D87B8228}"/>
    <cellStyle name="Moneda 8 2 2 3 5" xfId="2460" xr:uid="{00000000-0005-0000-0000-00009B090000}"/>
    <cellStyle name="Moneda 8 2 2 3 5 2" xfId="5336" xr:uid="{07EC444B-CE75-4560-8C56-1D3E980C4EEB}"/>
    <cellStyle name="Moneda 8 2 2 3 6" xfId="5329" xr:uid="{5458CFF3-711C-4130-BA4D-1644A00E1057}"/>
    <cellStyle name="Moneda 8 2 2 4" xfId="2461" xr:uid="{00000000-0005-0000-0000-00009C090000}"/>
    <cellStyle name="Moneda 8 2 2 4 2" xfId="2462" xr:uid="{00000000-0005-0000-0000-00009D090000}"/>
    <cellStyle name="Moneda 8 2 2 4 2 2" xfId="5338" xr:uid="{305BB0DB-0951-4E36-839F-B91B3FA6A88A}"/>
    <cellStyle name="Moneda 8 2 2 4 3" xfId="5337" xr:uid="{15C86090-90F6-4591-AB57-837214A80989}"/>
    <cellStyle name="Moneda 8 2 2 5" xfId="2463" xr:uid="{00000000-0005-0000-0000-00009E090000}"/>
    <cellStyle name="Moneda 8 2 2 5 2" xfId="2464" xr:uid="{00000000-0005-0000-0000-00009F090000}"/>
    <cellStyle name="Moneda 8 2 2 5 2 2" xfId="5340" xr:uid="{0292DA2F-01E3-45EC-A822-27C6706DE54D}"/>
    <cellStyle name="Moneda 8 2 2 5 3" xfId="5339" xr:uid="{4DFFC758-4DB9-4EE1-9037-B690ABB15ADC}"/>
    <cellStyle name="Moneda 8 2 2 6" xfId="2465" xr:uid="{00000000-0005-0000-0000-0000A0090000}"/>
    <cellStyle name="Moneda 8 2 2 6 2" xfId="2466" xr:uid="{00000000-0005-0000-0000-0000A1090000}"/>
    <cellStyle name="Moneda 8 2 2 6 2 2" xfId="5342" xr:uid="{D570503D-6E1C-46BE-ACFA-B574F39B8639}"/>
    <cellStyle name="Moneda 8 2 2 6 3" xfId="5341" xr:uid="{C8467BC1-40A6-482B-B918-6BA79F8E68B0}"/>
    <cellStyle name="Moneda 8 2 2 7" xfId="2467" xr:uid="{00000000-0005-0000-0000-0000A2090000}"/>
    <cellStyle name="Moneda 8 2 2 7 2" xfId="5343" xr:uid="{B47301FB-560F-45CB-B1B6-9C520835C5FE}"/>
    <cellStyle name="Moneda 8 2 2 8" xfId="5312" xr:uid="{0EC78218-D28B-4109-A746-A230C35424F2}"/>
    <cellStyle name="Moneda 8 2 3" xfId="2468" xr:uid="{00000000-0005-0000-0000-0000A3090000}"/>
    <cellStyle name="Moneda 8 2 3 2" xfId="2469" xr:uid="{00000000-0005-0000-0000-0000A4090000}"/>
    <cellStyle name="Moneda 8 2 3 2 2" xfId="2470" xr:uid="{00000000-0005-0000-0000-0000A5090000}"/>
    <cellStyle name="Moneda 8 2 3 2 2 2" xfId="2471" xr:uid="{00000000-0005-0000-0000-0000A6090000}"/>
    <cellStyle name="Moneda 8 2 3 2 2 2 2" xfId="2472" xr:uid="{00000000-0005-0000-0000-0000A7090000}"/>
    <cellStyle name="Moneda 8 2 3 2 2 2 2 2" xfId="5348" xr:uid="{A03E721D-DE58-4440-A74A-2D8B515147D1}"/>
    <cellStyle name="Moneda 8 2 3 2 2 2 3" xfId="5347" xr:uid="{B39A401D-F83E-4513-B824-975F2A3C1A56}"/>
    <cellStyle name="Moneda 8 2 3 2 2 3" xfId="2473" xr:uid="{00000000-0005-0000-0000-0000A8090000}"/>
    <cellStyle name="Moneda 8 2 3 2 2 3 2" xfId="2474" xr:uid="{00000000-0005-0000-0000-0000A9090000}"/>
    <cellStyle name="Moneda 8 2 3 2 2 3 2 2" xfId="5350" xr:uid="{E2A15941-6CBD-4887-B52E-6F8FFDB42116}"/>
    <cellStyle name="Moneda 8 2 3 2 2 3 3" xfId="5349" xr:uid="{268F9E8D-D7FC-42F3-9AE1-931543D285AF}"/>
    <cellStyle name="Moneda 8 2 3 2 2 4" xfId="2475" xr:uid="{00000000-0005-0000-0000-0000AA090000}"/>
    <cellStyle name="Moneda 8 2 3 2 2 4 2" xfId="2476" xr:uid="{00000000-0005-0000-0000-0000AB090000}"/>
    <cellStyle name="Moneda 8 2 3 2 2 4 2 2" xfId="5352" xr:uid="{734B508F-B6F1-40F1-B221-C93C95AEDE06}"/>
    <cellStyle name="Moneda 8 2 3 2 2 4 3" xfId="5351" xr:uid="{3FD0C292-03E8-45CC-9DA3-600886F27468}"/>
    <cellStyle name="Moneda 8 2 3 2 2 5" xfId="2477" xr:uid="{00000000-0005-0000-0000-0000AC090000}"/>
    <cellStyle name="Moneda 8 2 3 2 2 5 2" xfId="5353" xr:uid="{87B050F5-02C6-44BA-804D-2FCC939D364F}"/>
    <cellStyle name="Moneda 8 2 3 2 2 6" xfId="5346" xr:uid="{2239CE5B-1D86-4A71-B85A-B4AEFE7B17C7}"/>
    <cellStyle name="Moneda 8 2 3 2 3" xfId="2478" xr:uid="{00000000-0005-0000-0000-0000AD090000}"/>
    <cellStyle name="Moneda 8 2 3 2 3 2" xfId="2479" xr:uid="{00000000-0005-0000-0000-0000AE090000}"/>
    <cellStyle name="Moneda 8 2 3 2 3 2 2" xfId="5355" xr:uid="{022BA88C-6513-43CC-945E-5A854AFC9310}"/>
    <cellStyle name="Moneda 8 2 3 2 3 3" xfId="5354" xr:uid="{756A9351-5FFE-415C-8EEE-E0FADCAAFEF7}"/>
    <cellStyle name="Moneda 8 2 3 2 4" xfId="2480" xr:uid="{00000000-0005-0000-0000-0000AF090000}"/>
    <cellStyle name="Moneda 8 2 3 2 4 2" xfId="2481" xr:uid="{00000000-0005-0000-0000-0000B0090000}"/>
    <cellStyle name="Moneda 8 2 3 2 4 2 2" xfId="5357" xr:uid="{5B1165C4-AF3D-45BB-BA1D-1BA1A3698E70}"/>
    <cellStyle name="Moneda 8 2 3 2 4 3" xfId="5356" xr:uid="{A7798B1B-8FBF-4D9F-AA13-F7B5DB1BFD4A}"/>
    <cellStyle name="Moneda 8 2 3 2 5" xfId="2482" xr:uid="{00000000-0005-0000-0000-0000B1090000}"/>
    <cellStyle name="Moneda 8 2 3 2 5 2" xfId="2483" xr:uid="{00000000-0005-0000-0000-0000B2090000}"/>
    <cellStyle name="Moneda 8 2 3 2 5 2 2" xfId="5359" xr:uid="{A2CC2C40-2047-49CC-A21A-46369844B7B6}"/>
    <cellStyle name="Moneda 8 2 3 2 5 3" xfId="5358" xr:uid="{43C879A1-852F-428D-B540-2BA87DF31E82}"/>
    <cellStyle name="Moneda 8 2 3 2 6" xfId="2484" xr:uid="{00000000-0005-0000-0000-0000B3090000}"/>
    <cellStyle name="Moneda 8 2 3 2 6 2" xfId="5360" xr:uid="{690B92EF-3C27-4AAB-8A12-703317B89516}"/>
    <cellStyle name="Moneda 8 2 3 2 7" xfId="5345" xr:uid="{0E60A3F9-B73C-457F-B10F-AC679930B22A}"/>
    <cellStyle name="Moneda 8 2 3 3" xfId="2485" xr:uid="{00000000-0005-0000-0000-0000B4090000}"/>
    <cellStyle name="Moneda 8 2 3 3 2" xfId="2486" xr:uid="{00000000-0005-0000-0000-0000B5090000}"/>
    <cellStyle name="Moneda 8 2 3 3 2 2" xfId="2487" xr:uid="{00000000-0005-0000-0000-0000B6090000}"/>
    <cellStyle name="Moneda 8 2 3 3 2 2 2" xfId="5363" xr:uid="{B022B99E-702B-4184-A610-34BD6B2161A3}"/>
    <cellStyle name="Moneda 8 2 3 3 2 3" xfId="5362" xr:uid="{E1209771-9CFA-45C9-8D50-9017C486DC96}"/>
    <cellStyle name="Moneda 8 2 3 3 3" xfId="2488" xr:uid="{00000000-0005-0000-0000-0000B7090000}"/>
    <cellStyle name="Moneda 8 2 3 3 3 2" xfId="2489" xr:uid="{00000000-0005-0000-0000-0000B8090000}"/>
    <cellStyle name="Moneda 8 2 3 3 3 2 2" xfId="5365" xr:uid="{38A52FCF-FFD9-472F-AC56-2469D6E8AF2F}"/>
    <cellStyle name="Moneda 8 2 3 3 3 3" xfId="5364" xr:uid="{33BE5DEE-ED86-4FCF-8A84-5B93A5C97AF7}"/>
    <cellStyle name="Moneda 8 2 3 3 4" xfId="2490" xr:uid="{00000000-0005-0000-0000-0000B9090000}"/>
    <cellStyle name="Moneda 8 2 3 3 4 2" xfId="2491" xr:uid="{00000000-0005-0000-0000-0000BA090000}"/>
    <cellStyle name="Moneda 8 2 3 3 4 2 2" xfId="5367" xr:uid="{4D461E26-2EBB-4F3A-9FCD-9A0E6C8DE06E}"/>
    <cellStyle name="Moneda 8 2 3 3 4 3" xfId="5366" xr:uid="{C0714170-30BE-4830-A7DC-E4C229A18A8E}"/>
    <cellStyle name="Moneda 8 2 3 3 5" xfId="2492" xr:uid="{00000000-0005-0000-0000-0000BB090000}"/>
    <cellStyle name="Moneda 8 2 3 3 5 2" xfId="5368" xr:uid="{EBAF6FCC-393A-4806-82FB-2E5314A5D9F7}"/>
    <cellStyle name="Moneda 8 2 3 3 6" xfId="5361" xr:uid="{40AB5180-13FC-4AD1-B552-9D0FA1B12802}"/>
    <cellStyle name="Moneda 8 2 3 4" xfId="2493" xr:uid="{00000000-0005-0000-0000-0000BC090000}"/>
    <cellStyle name="Moneda 8 2 3 4 2" xfId="2494" xr:uid="{00000000-0005-0000-0000-0000BD090000}"/>
    <cellStyle name="Moneda 8 2 3 4 2 2" xfId="5370" xr:uid="{82C16829-E148-4AAC-964A-6A6A293C1F99}"/>
    <cellStyle name="Moneda 8 2 3 4 3" xfId="5369" xr:uid="{F430C0D1-76DF-4CCB-852C-2F68B3821CA5}"/>
    <cellStyle name="Moneda 8 2 3 5" xfId="2495" xr:uid="{00000000-0005-0000-0000-0000BE090000}"/>
    <cellStyle name="Moneda 8 2 3 5 2" xfId="2496" xr:uid="{00000000-0005-0000-0000-0000BF090000}"/>
    <cellStyle name="Moneda 8 2 3 5 2 2" xfId="5372" xr:uid="{65D99F95-97B6-4C04-B99B-04590388DF58}"/>
    <cellStyle name="Moneda 8 2 3 5 3" xfId="5371" xr:uid="{E17B4F23-B477-449E-BE61-55CFB7DC2042}"/>
    <cellStyle name="Moneda 8 2 3 6" xfId="2497" xr:uid="{00000000-0005-0000-0000-0000C0090000}"/>
    <cellStyle name="Moneda 8 2 3 6 2" xfId="2498" xr:uid="{00000000-0005-0000-0000-0000C1090000}"/>
    <cellStyle name="Moneda 8 2 3 6 2 2" xfId="5374" xr:uid="{B4B1EE7F-B0A6-44EF-BF3F-7C4F358404C1}"/>
    <cellStyle name="Moneda 8 2 3 6 3" xfId="5373" xr:uid="{715C67F2-C30E-4C10-9C0A-7784000ED73E}"/>
    <cellStyle name="Moneda 8 2 3 7" xfId="2499" xr:uid="{00000000-0005-0000-0000-0000C2090000}"/>
    <cellStyle name="Moneda 8 2 3 7 2" xfId="5375" xr:uid="{01715CB3-57E1-4480-8133-90BBC6CD2570}"/>
    <cellStyle name="Moneda 8 2 3 8" xfId="5344" xr:uid="{8D90DA18-241F-43FF-9250-07146D8230ED}"/>
    <cellStyle name="Moneda 8 2 4" xfId="2500" xr:uid="{00000000-0005-0000-0000-0000C3090000}"/>
    <cellStyle name="Moneda 8 2 4 2" xfId="2501" xr:uid="{00000000-0005-0000-0000-0000C4090000}"/>
    <cellStyle name="Moneda 8 2 4 2 2" xfId="2502" xr:uid="{00000000-0005-0000-0000-0000C5090000}"/>
    <cellStyle name="Moneda 8 2 4 2 2 2" xfId="2503" xr:uid="{00000000-0005-0000-0000-0000C6090000}"/>
    <cellStyle name="Moneda 8 2 4 2 2 2 2" xfId="2504" xr:uid="{00000000-0005-0000-0000-0000C7090000}"/>
    <cellStyle name="Moneda 8 2 4 2 2 2 2 2" xfId="5380" xr:uid="{1F499875-242F-4535-8347-82DEDEB2B08C}"/>
    <cellStyle name="Moneda 8 2 4 2 2 2 3" xfId="5379" xr:uid="{F5F3FDAF-96B5-44FA-90B4-9C93F0E5C8DA}"/>
    <cellStyle name="Moneda 8 2 4 2 2 3" xfId="2505" xr:uid="{00000000-0005-0000-0000-0000C8090000}"/>
    <cellStyle name="Moneda 8 2 4 2 2 3 2" xfId="2506" xr:uid="{00000000-0005-0000-0000-0000C9090000}"/>
    <cellStyle name="Moneda 8 2 4 2 2 3 2 2" xfId="5382" xr:uid="{6C795922-857B-4E6C-82AD-F7148B3FD481}"/>
    <cellStyle name="Moneda 8 2 4 2 2 3 3" xfId="5381" xr:uid="{98678C39-A265-4AC4-AE9C-ACA7B7B4CED1}"/>
    <cellStyle name="Moneda 8 2 4 2 2 4" xfId="2507" xr:uid="{00000000-0005-0000-0000-0000CA090000}"/>
    <cellStyle name="Moneda 8 2 4 2 2 4 2" xfId="2508" xr:uid="{00000000-0005-0000-0000-0000CB090000}"/>
    <cellStyle name="Moneda 8 2 4 2 2 4 2 2" xfId="5384" xr:uid="{1B3A9DB5-39C3-4A0D-A9F9-66F51AABEDC1}"/>
    <cellStyle name="Moneda 8 2 4 2 2 4 3" xfId="5383" xr:uid="{D2A0158C-35C6-4881-97DB-496C00CDC657}"/>
    <cellStyle name="Moneda 8 2 4 2 2 5" xfId="2509" xr:uid="{00000000-0005-0000-0000-0000CC090000}"/>
    <cellStyle name="Moneda 8 2 4 2 2 5 2" xfId="5385" xr:uid="{1AF47BBD-3C76-4748-AFE2-598C9E9D9FFC}"/>
    <cellStyle name="Moneda 8 2 4 2 2 6" xfId="5378" xr:uid="{8DB8CB38-A17B-4BCC-AC48-1F878783459C}"/>
    <cellStyle name="Moneda 8 2 4 2 3" xfId="2510" xr:uid="{00000000-0005-0000-0000-0000CD090000}"/>
    <cellStyle name="Moneda 8 2 4 2 3 2" xfId="2511" xr:uid="{00000000-0005-0000-0000-0000CE090000}"/>
    <cellStyle name="Moneda 8 2 4 2 3 2 2" xfId="5387" xr:uid="{D3BA61D7-A4E0-4C0E-887B-D981A6E69923}"/>
    <cellStyle name="Moneda 8 2 4 2 3 3" xfId="5386" xr:uid="{29BD5A1A-10E3-4AB3-B986-5E47F42789ED}"/>
    <cellStyle name="Moneda 8 2 4 2 4" xfId="2512" xr:uid="{00000000-0005-0000-0000-0000CF090000}"/>
    <cellStyle name="Moneda 8 2 4 2 4 2" xfId="2513" xr:uid="{00000000-0005-0000-0000-0000D0090000}"/>
    <cellStyle name="Moneda 8 2 4 2 4 2 2" xfId="5389" xr:uid="{BB7CDF3F-4E6C-4687-80D6-CCEED01C34B7}"/>
    <cellStyle name="Moneda 8 2 4 2 4 3" xfId="5388" xr:uid="{F5E538CC-47D8-4760-8E55-AB76527FF9A6}"/>
    <cellStyle name="Moneda 8 2 4 2 5" xfId="2514" xr:uid="{00000000-0005-0000-0000-0000D1090000}"/>
    <cellStyle name="Moneda 8 2 4 2 5 2" xfId="2515" xr:uid="{00000000-0005-0000-0000-0000D2090000}"/>
    <cellStyle name="Moneda 8 2 4 2 5 2 2" xfId="5391" xr:uid="{A16F00C9-C3CF-4913-A53E-83F2A70E19D6}"/>
    <cellStyle name="Moneda 8 2 4 2 5 3" xfId="5390" xr:uid="{C14F5CA9-5C78-488C-A47E-91E4A73F1C61}"/>
    <cellStyle name="Moneda 8 2 4 2 6" xfId="2516" xr:uid="{00000000-0005-0000-0000-0000D3090000}"/>
    <cellStyle name="Moneda 8 2 4 2 6 2" xfId="5392" xr:uid="{F1A7D9D1-7B1A-47FB-A569-5F25C4ACD145}"/>
    <cellStyle name="Moneda 8 2 4 2 7" xfId="5377" xr:uid="{17C7012B-2ADF-4ADE-B316-A54BEB34B06B}"/>
    <cellStyle name="Moneda 8 2 4 3" xfId="2517" xr:uid="{00000000-0005-0000-0000-0000D4090000}"/>
    <cellStyle name="Moneda 8 2 4 3 2" xfId="2518" xr:uid="{00000000-0005-0000-0000-0000D5090000}"/>
    <cellStyle name="Moneda 8 2 4 3 2 2" xfId="2519" xr:uid="{00000000-0005-0000-0000-0000D6090000}"/>
    <cellStyle name="Moneda 8 2 4 3 2 2 2" xfId="5395" xr:uid="{81644C90-B5AD-4CA1-8475-60CE71D3DE96}"/>
    <cellStyle name="Moneda 8 2 4 3 2 3" xfId="5394" xr:uid="{8A31AC95-5C98-4D33-A7FE-C2AD9B06DF42}"/>
    <cellStyle name="Moneda 8 2 4 3 3" xfId="2520" xr:uid="{00000000-0005-0000-0000-0000D7090000}"/>
    <cellStyle name="Moneda 8 2 4 3 3 2" xfId="2521" xr:uid="{00000000-0005-0000-0000-0000D8090000}"/>
    <cellStyle name="Moneda 8 2 4 3 3 2 2" xfId="5397" xr:uid="{C5705C7F-00ED-4F76-BBD9-BFE33985A010}"/>
    <cellStyle name="Moneda 8 2 4 3 3 3" xfId="5396" xr:uid="{9449BA37-6D58-4D6B-A5CB-3A40435CF7E6}"/>
    <cellStyle name="Moneda 8 2 4 3 4" xfId="2522" xr:uid="{00000000-0005-0000-0000-0000D9090000}"/>
    <cellStyle name="Moneda 8 2 4 3 4 2" xfId="2523" xr:uid="{00000000-0005-0000-0000-0000DA090000}"/>
    <cellStyle name="Moneda 8 2 4 3 4 2 2" xfId="5399" xr:uid="{B001B76F-C56B-404A-962E-48F011F65067}"/>
    <cellStyle name="Moneda 8 2 4 3 4 3" xfId="5398" xr:uid="{3C5C3B93-E43D-47AC-A672-07620657BF11}"/>
    <cellStyle name="Moneda 8 2 4 3 5" xfId="2524" xr:uid="{00000000-0005-0000-0000-0000DB090000}"/>
    <cellStyle name="Moneda 8 2 4 3 5 2" xfId="5400" xr:uid="{C9E48CC9-B36B-4112-B4B6-CD2F9CCD218E}"/>
    <cellStyle name="Moneda 8 2 4 3 6" xfId="5393" xr:uid="{103877D3-DFD4-4245-914F-CE46A6EE26EA}"/>
    <cellStyle name="Moneda 8 2 4 4" xfId="2525" xr:uid="{00000000-0005-0000-0000-0000DC090000}"/>
    <cellStyle name="Moneda 8 2 4 4 2" xfId="2526" xr:uid="{00000000-0005-0000-0000-0000DD090000}"/>
    <cellStyle name="Moneda 8 2 4 4 2 2" xfId="5402" xr:uid="{308047AA-7CE3-4327-A323-EE6EBE8D81F7}"/>
    <cellStyle name="Moneda 8 2 4 4 3" xfId="5401" xr:uid="{8112361C-2C79-45C3-92B5-EDD32532416E}"/>
    <cellStyle name="Moneda 8 2 4 5" xfId="2527" xr:uid="{00000000-0005-0000-0000-0000DE090000}"/>
    <cellStyle name="Moneda 8 2 4 5 2" xfId="2528" xr:uid="{00000000-0005-0000-0000-0000DF090000}"/>
    <cellStyle name="Moneda 8 2 4 5 2 2" xfId="5404" xr:uid="{F34B6B0B-BC2E-4699-8AE5-4F8ED26DF54C}"/>
    <cellStyle name="Moneda 8 2 4 5 3" xfId="5403" xr:uid="{E6A5BBD5-0D75-4DA6-926F-774F1EAED7F9}"/>
    <cellStyle name="Moneda 8 2 4 6" xfId="2529" xr:uid="{00000000-0005-0000-0000-0000E0090000}"/>
    <cellStyle name="Moneda 8 2 4 6 2" xfId="2530" xr:uid="{00000000-0005-0000-0000-0000E1090000}"/>
    <cellStyle name="Moneda 8 2 4 6 2 2" xfId="5406" xr:uid="{A7E7F6FE-1CFC-4295-B7A3-584A6F8F17B0}"/>
    <cellStyle name="Moneda 8 2 4 6 3" xfId="5405" xr:uid="{D5AB703E-9BEC-4C24-B9D6-EF5829533C10}"/>
    <cellStyle name="Moneda 8 2 4 7" xfId="2531" xr:uid="{00000000-0005-0000-0000-0000E2090000}"/>
    <cellStyle name="Moneda 8 2 4 7 2" xfId="5407" xr:uid="{77F2EA25-7B18-4A52-89E3-B695180B21B0}"/>
    <cellStyle name="Moneda 8 2 4 8" xfId="5376" xr:uid="{C2F87538-59AD-4749-9D98-1F9954CFDF60}"/>
    <cellStyle name="Moneda 8 2 5" xfId="2532" xr:uid="{00000000-0005-0000-0000-0000E3090000}"/>
    <cellStyle name="Moneda 8 2 5 2" xfId="2533" xr:uid="{00000000-0005-0000-0000-0000E4090000}"/>
    <cellStyle name="Moneda 8 2 5 2 2" xfId="2534" xr:uid="{00000000-0005-0000-0000-0000E5090000}"/>
    <cellStyle name="Moneda 8 2 5 2 2 2" xfId="2535" xr:uid="{00000000-0005-0000-0000-0000E6090000}"/>
    <cellStyle name="Moneda 8 2 5 2 2 2 2" xfId="5411" xr:uid="{CCAE99FC-B5B0-4AE3-8ABA-CF7CF490B432}"/>
    <cellStyle name="Moneda 8 2 5 2 2 3" xfId="5410" xr:uid="{077B9842-6BA6-4983-8597-205D4FB2969E}"/>
    <cellStyle name="Moneda 8 2 5 2 3" xfId="2536" xr:uid="{00000000-0005-0000-0000-0000E7090000}"/>
    <cellStyle name="Moneda 8 2 5 2 3 2" xfId="2537" xr:uid="{00000000-0005-0000-0000-0000E8090000}"/>
    <cellStyle name="Moneda 8 2 5 2 3 2 2" xfId="5413" xr:uid="{A551A48C-2BDD-43BF-857C-5F33165E5CDE}"/>
    <cellStyle name="Moneda 8 2 5 2 3 3" xfId="5412" xr:uid="{82FE2F6D-5762-4447-AA47-581D921FC98F}"/>
    <cellStyle name="Moneda 8 2 5 2 4" xfId="2538" xr:uid="{00000000-0005-0000-0000-0000E9090000}"/>
    <cellStyle name="Moneda 8 2 5 2 4 2" xfId="2539" xr:uid="{00000000-0005-0000-0000-0000EA090000}"/>
    <cellStyle name="Moneda 8 2 5 2 4 2 2" xfId="5415" xr:uid="{61109A47-9D0B-4639-A3BF-F248FEE578D7}"/>
    <cellStyle name="Moneda 8 2 5 2 4 3" xfId="5414" xr:uid="{1506BF07-AE63-4B19-8A61-2D4C8B51E848}"/>
    <cellStyle name="Moneda 8 2 5 2 5" xfId="2540" xr:uid="{00000000-0005-0000-0000-0000EB090000}"/>
    <cellStyle name="Moneda 8 2 5 2 5 2" xfId="5416" xr:uid="{56820A61-7B49-461A-8C5A-BFD981B76614}"/>
    <cellStyle name="Moneda 8 2 5 2 6" xfId="5409" xr:uid="{C4334077-2543-4E4D-A4B9-711410A70B6D}"/>
    <cellStyle name="Moneda 8 2 5 3" xfId="2541" xr:uid="{00000000-0005-0000-0000-0000EC090000}"/>
    <cellStyle name="Moneda 8 2 5 3 2" xfId="2542" xr:uid="{00000000-0005-0000-0000-0000ED090000}"/>
    <cellStyle name="Moneda 8 2 5 3 2 2" xfId="5418" xr:uid="{3D4A4B51-BC3B-4BB7-9FA0-49B84FA358DE}"/>
    <cellStyle name="Moneda 8 2 5 3 3" xfId="5417" xr:uid="{7074912D-C0E0-4167-9B08-A6104114FA78}"/>
    <cellStyle name="Moneda 8 2 5 4" xfId="2543" xr:uid="{00000000-0005-0000-0000-0000EE090000}"/>
    <cellStyle name="Moneda 8 2 5 4 2" xfId="2544" xr:uid="{00000000-0005-0000-0000-0000EF090000}"/>
    <cellStyle name="Moneda 8 2 5 4 2 2" xfId="5420" xr:uid="{FB59F441-61D8-46F7-BBED-4E35A2477BD7}"/>
    <cellStyle name="Moneda 8 2 5 4 3" xfId="5419" xr:uid="{3EE246A4-1320-4454-977C-807A523BC918}"/>
    <cellStyle name="Moneda 8 2 5 5" xfId="2545" xr:uid="{00000000-0005-0000-0000-0000F0090000}"/>
    <cellStyle name="Moneda 8 2 5 5 2" xfId="2546" xr:uid="{00000000-0005-0000-0000-0000F1090000}"/>
    <cellStyle name="Moneda 8 2 5 5 2 2" xfId="5422" xr:uid="{64B35781-3167-4FBE-BEA0-5F307A80AF5F}"/>
    <cellStyle name="Moneda 8 2 5 5 3" xfId="5421" xr:uid="{0898FEA5-82A7-460B-85FB-D5B52A4B0A92}"/>
    <cellStyle name="Moneda 8 2 5 6" xfId="2547" xr:uid="{00000000-0005-0000-0000-0000F2090000}"/>
    <cellStyle name="Moneda 8 2 5 6 2" xfId="5423" xr:uid="{C8EAB9FA-1A3F-40AF-9366-C3E518C67ADE}"/>
    <cellStyle name="Moneda 8 2 5 7" xfId="5408" xr:uid="{61FEB9DF-C550-4358-A62F-DB951975BE1D}"/>
    <cellStyle name="Moneda 8 2 6" xfId="2548" xr:uid="{00000000-0005-0000-0000-0000F3090000}"/>
    <cellStyle name="Moneda 8 2 6 2" xfId="2549" xr:uid="{00000000-0005-0000-0000-0000F4090000}"/>
    <cellStyle name="Moneda 8 2 6 2 2" xfId="2550" xr:uid="{00000000-0005-0000-0000-0000F5090000}"/>
    <cellStyle name="Moneda 8 2 6 2 2 2" xfId="5426" xr:uid="{A50E5A55-6E77-417E-B538-44532BA05AEB}"/>
    <cellStyle name="Moneda 8 2 6 2 3" xfId="5425" xr:uid="{0A4C7BDA-3E6E-4823-A936-5154252CC310}"/>
    <cellStyle name="Moneda 8 2 6 3" xfId="2551" xr:uid="{00000000-0005-0000-0000-0000F6090000}"/>
    <cellStyle name="Moneda 8 2 6 3 2" xfId="2552" xr:uid="{00000000-0005-0000-0000-0000F7090000}"/>
    <cellStyle name="Moneda 8 2 6 3 2 2" xfId="5428" xr:uid="{66135181-AF88-4E62-BD83-A8AA39B5E5E4}"/>
    <cellStyle name="Moneda 8 2 6 3 3" xfId="5427" xr:uid="{1767B310-D018-4407-B477-AAE6ABFDB21C}"/>
    <cellStyle name="Moneda 8 2 6 4" xfId="2553" xr:uid="{00000000-0005-0000-0000-0000F8090000}"/>
    <cellStyle name="Moneda 8 2 6 4 2" xfId="2554" xr:uid="{00000000-0005-0000-0000-0000F9090000}"/>
    <cellStyle name="Moneda 8 2 6 4 2 2" xfId="5430" xr:uid="{B1ADF7F5-10ED-4397-922D-06EE33E54ECD}"/>
    <cellStyle name="Moneda 8 2 6 4 3" xfId="5429" xr:uid="{9A9DD13E-CB9C-4C8A-93DC-FB3490240B49}"/>
    <cellStyle name="Moneda 8 2 6 5" xfId="2555" xr:uid="{00000000-0005-0000-0000-0000FA090000}"/>
    <cellStyle name="Moneda 8 2 6 5 2" xfId="5431" xr:uid="{C2C3D6CC-53E7-414C-A47B-BF4CFDBAA499}"/>
    <cellStyle name="Moneda 8 2 6 6" xfId="5424" xr:uid="{A8F33C20-246F-4294-ABD9-5089FF7801A4}"/>
    <cellStyle name="Moneda 8 2 7" xfId="2556" xr:uid="{00000000-0005-0000-0000-0000FB090000}"/>
    <cellStyle name="Moneda 8 2 7 2" xfId="2557" xr:uid="{00000000-0005-0000-0000-0000FC090000}"/>
    <cellStyle name="Moneda 8 2 7 2 2" xfId="5433" xr:uid="{DC0AE19D-3D6C-4045-B250-5AFF23577D65}"/>
    <cellStyle name="Moneda 8 2 7 3" xfId="5432" xr:uid="{A4EE1926-3D59-4F9D-9FFB-37A8F99F0B93}"/>
    <cellStyle name="Moneda 8 2 8" xfId="2558" xr:uid="{00000000-0005-0000-0000-0000FD090000}"/>
    <cellStyle name="Moneda 8 2 8 2" xfId="2559" xr:uid="{00000000-0005-0000-0000-0000FE090000}"/>
    <cellStyle name="Moneda 8 2 8 2 2" xfId="5435" xr:uid="{FAA826D0-97DC-482E-84A2-8AD2ADB1EC93}"/>
    <cellStyle name="Moneda 8 2 8 3" xfId="5434" xr:uid="{A6C7DB13-601F-4071-AB00-AA28FA9AC61A}"/>
    <cellStyle name="Moneda 8 2 9" xfId="2560" xr:uid="{00000000-0005-0000-0000-0000FF090000}"/>
    <cellStyle name="Moneda 8 2 9 2" xfId="2561" xr:uid="{00000000-0005-0000-0000-0000000A0000}"/>
    <cellStyle name="Moneda 8 2 9 2 2" xfId="5437" xr:uid="{8F6A719D-2B2B-4949-B372-7A07F69372AC}"/>
    <cellStyle name="Moneda 8 2 9 3" xfId="5436" xr:uid="{CACBA442-08C7-4243-A27F-B6E3ED8DAB35}"/>
    <cellStyle name="Moneda 8 3" xfId="2562" xr:uid="{00000000-0005-0000-0000-0000010A0000}"/>
    <cellStyle name="Moneda 8 3 2" xfId="2563" xr:uid="{00000000-0005-0000-0000-0000020A0000}"/>
    <cellStyle name="Moneda 8 3 2 2" xfId="2564" xr:uid="{00000000-0005-0000-0000-0000030A0000}"/>
    <cellStyle name="Moneda 8 3 2 2 2" xfId="2565" xr:uid="{00000000-0005-0000-0000-0000040A0000}"/>
    <cellStyle name="Moneda 8 3 2 2 2 2" xfId="2566" xr:uid="{00000000-0005-0000-0000-0000050A0000}"/>
    <cellStyle name="Moneda 8 3 2 2 2 2 2" xfId="5442" xr:uid="{98151CFB-D75D-4DCA-B6F3-4F38905CB9E7}"/>
    <cellStyle name="Moneda 8 3 2 2 2 3" xfId="5441" xr:uid="{565491E4-39E6-4C31-866F-C003BA766A29}"/>
    <cellStyle name="Moneda 8 3 2 2 3" xfId="2567" xr:uid="{00000000-0005-0000-0000-0000060A0000}"/>
    <cellStyle name="Moneda 8 3 2 2 3 2" xfId="2568" xr:uid="{00000000-0005-0000-0000-0000070A0000}"/>
    <cellStyle name="Moneda 8 3 2 2 3 2 2" xfId="5444" xr:uid="{681C8CFF-80F0-4D93-869F-1F8EF70761A8}"/>
    <cellStyle name="Moneda 8 3 2 2 3 3" xfId="5443" xr:uid="{3A097E56-0130-4CD4-9C51-E28E191BB41F}"/>
    <cellStyle name="Moneda 8 3 2 2 4" xfId="2569" xr:uid="{00000000-0005-0000-0000-0000080A0000}"/>
    <cellStyle name="Moneda 8 3 2 2 4 2" xfId="2570" xr:uid="{00000000-0005-0000-0000-0000090A0000}"/>
    <cellStyle name="Moneda 8 3 2 2 4 2 2" xfId="5446" xr:uid="{BBE9F29A-5BCE-4AE9-92F6-985886369700}"/>
    <cellStyle name="Moneda 8 3 2 2 4 3" xfId="5445" xr:uid="{7E6426B9-AC15-4150-9656-DFF6BAF4D2A1}"/>
    <cellStyle name="Moneda 8 3 2 2 5" xfId="2571" xr:uid="{00000000-0005-0000-0000-00000A0A0000}"/>
    <cellStyle name="Moneda 8 3 2 2 5 2" xfId="5447" xr:uid="{06ACA6F4-1528-4DE3-80A9-6580B5B3A74C}"/>
    <cellStyle name="Moneda 8 3 2 2 6" xfId="5440" xr:uid="{AE9D3B7B-3228-4B15-B643-173EDD5E66BC}"/>
    <cellStyle name="Moneda 8 3 2 3" xfId="2572" xr:uid="{00000000-0005-0000-0000-00000B0A0000}"/>
    <cellStyle name="Moneda 8 3 2 3 2" xfId="2573" xr:uid="{00000000-0005-0000-0000-00000C0A0000}"/>
    <cellStyle name="Moneda 8 3 2 3 2 2" xfId="5449" xr:uid="{540A53A1-0D98-4936-9A6A-6E6C208EFA42}"/>
    <cellStyle name="Moneda 8 3 2 3 3" xfId="5448" xr:uid="{233D4860-8FDC-4C8D-BB6E-141543FB7295}"/>
    <cellStyle name="Moneda 8 3 2 4" xfId="2574" xr:uid="{00000000-0005-0000-0000-00000D0A0000}"/>
    <cellStyle name="Moneda 8 3 2 4 2" xfId="2575" xr:uid="{00000000-0005-0000-0000-00000E0A0000}"/>
    <cellStyle name="Moneda 8 3 2 4 2 2" xfId="5451" xr:uid="{14329C9C-0877-4DA2-BFEB-AE9B7DD00829}"/>
    <cellStyle name="Moneda 8 3 2 4 3" xfId="5450" xr:uid="{17437A4E-7D7A-4F69-BB9A-EEA6BB78EBE7}"/>
    <cellStyle name="Moneda 8 3 2 5" xfId="2576" xr:uid="{00000000-0005-0000-0000-00000F0A0000}"/>
    <cellStyle name="Moneda 8 3 2 5 2" xfId="2577" xr:uid="{00000000-0005-0000-0000-0000100A0000}"/>
    <cellStyle name="Moneda 8 3 2 5 2 2" xfId="5453" xr:uid="{9CB9F720-F7C3-41B4-BC29-265F2F0B95CF}"/>
    <cellStyle name="Moneda 8 3 2 5 3" xfId="5452" xr:uid="{FF7F49D2-6FE6-446A-88BA-17C9366049C3}"/>
    <cellStyle name="Moneda 8 3 2 6" xfId="2578" xr:uid="{00000000-0005-0000-0000-0000110A0000}"/>
    <cellStyle name="Moneda 8 3 2 6 2" xfId="5454" xr:uid="{D6D6C0DD-8322-42AD-9BA4-A85A438A9853}"/>
    <cellStyle name="Moneda 8 3 2 7" xfId="5439" xr:uid="{B70386B1-68EE-49BD-BEBC-8698FCF5C3A3}"/>
    <cellStyle name="Moneda 8 3 3" xfId="2579" xr:uid="{00000000-0005-0000-0000-0000120A0000}"/>
    <cellStyle name="Moneda 8 3 3 2" xfId="2580" xr:uid="{00000000-0005-0000-0000-0000130A0000}"/>
    <cellStyle name="Moneda 8 3 3 2 2" xfId="2581" xr:uid="{00000000-0005-0000-0000-0000140A0000}"/>
    <cellStyle name="Moneda 8 3 3 2 2 2" xfId="5457" xr:uid="{1E4178EA-4513-4F73-9C77-470DA5CD30AE}"/>
    <cellStyle name="Moneda 8 3 3 2 3" xfId="5456" xr:uid="{3A837915-98F7-4553-8241-813089288080}"/>
    <cellStyle name="Moneda 8 3 3 3" xfId="2582" xr:uid="{00000000-0005-0000-0000-0000150A0000}"/>
    <cellStyle name="Moneda 8 3 3 3 2" xfId="2583" xr:uid="{00000000-0005-0000-0000-0000160A0000}"/>
    <cellStyle name="Moneda 8 3 3 3 2 2" xfId="5459" xr:uid="{0FE510EE-BEF9-4A7D-B8EA-1BF7AAA9F3A4}"/>
    <cellStyle name="Moneda 8 3 3 3 3" xfId="5458" xr:uid="{30323E0B-AA79-496B-B5D7-7AD96EA0FC3B}"/>
    <cellStyle name="Moneda 8 3 3 4" xfId="2584" xr:uid="{00000000-0005-0000-0000-0000170A0000}"/>
    <cellStyle name="Moneda 8 3 3 4 2" xfId="2585" xr:uid="{00000000-0005-0000-0000-0000180A0000}"/>
    <cellStyle name="Moneda 8 3 3 4 2 2" xfId="5461" xr:uid="{A9E63917-837D-4463-B866-3C32CB3299D4}"/>
    <cellStyle name="Moneda 8 3 3 4 3" xfId="5460" xr:uid="{8D72A430-FDBF-4611-8F7D-2B10730D0B90}"/>
    <cellStyle name="Moneda 8 3 3 5" xfId="2586" xr:uid="{00000000-0005-0000-0000-0000190A0000}"/>
    <cellStyle name="Moneda 8 3 3 5 2" xfId="5462" xr:uid="{C135831C-4232-4034-A318-170A877849EA}"/>
    <cellStyle name="Moneda 8 3 3 6" xfId="5455" xr:uid="{3D092DAF-059D-4B6A-B9BD-DC139DA2132D}"/>
    <cellStyle name="Moneda 8 3 4" xfId="2587" xr:uid="{00000000-0005-0000-0000-00001A0A0000}"/>
    <cellStyle name="Moneda 8 3 4 2" xfId="2588" xr:uid="{00000000-0005-0000-0000-00001B0A0000}"/>
    <cellStyle name="Moneda 8 3 4 2 2" xfId="5464" xr:uid="{E3F93571-651E-4789-A38E-CB5538C1DC0A}"/>
    <cellStyle name="Moneda 8 3 4 3" xfId="5463" xr:uid="{A7AD0FB1-7654-4216-ACAC-E6F58A426611}"/>
    <cellStyle name="Moneda 8 3 5" xfId="2589" xr:uid="{00000000-0005-0000-0000-00001C0A0000}"/>
    <cellStyle name="Moneda 8 3 5 2" xfId="2590" xr:uid="{00000000-0005-0000-0000-00001D0A0000}"/>
    <cellStyle name="Moneda 8 3 5 2 2" xfId="5466" xr:uid="{BF2FECEB-3CE1-4433-A6F8-AB67CBE2EDC1}"/>
    <cellStyle name="Moneda 8 3 5 3" xfId="5465" xr:uid="{ABEB2D67-BFC4-4B7C-9055-9D28E62F6FAF}"/>
    <cellStyle name="Moneda 8 3 6" xfId="2591" xr:uid="{00000000-0005-0000-0000-00001E0A0000}"/>
    <cellStyle name="Moneda 8 3 6 2" xfId="2592" xr:uid="{00000000-0005-0000-0000-00001F0A0000}"/>
    <cellStyle name="Moneda 8 3 6 2 2" xfId="5468" xr:uid="{22793F06-BE93-4540-A7DD-A3EBDCCD32A1}"/>
    <cellStyle name="Moneda 8 3 6 3" xfId="5467" xr:uid="{997F920A-D4CC-4A09-A13A-132CF92DEC29}"/>
    <cellStyle name="Moneda 8 3 7" xfId="2593" xr:uid="{00000000-0005-0000-0000-0000200A0000}"/>
    <cellStyle name="Moneda 8 3 7 2" xfId="5469" xr:uid="{00DFB777-A85C-4336-834E-A63AC6FEA1C9}"/>
    <cellStyle name="Moneda 8 3 8" xfId="5438" xr:uid="{F583130A-93A3-44EF-A1D4-5FE62626A6DB}"/>
    <cellStyle name="Moneda 8 4" xfId="2594" xr:uid="{00000000-0005-0000-0000-0000210A0000}"/>
    <cellStyle name="Moneda 8 4 2" xfId="2595" xr:uid="{00000000-0005-0000-0000-0000220A0000}"/>
    <cellStyle name="Moneda 8 4 2 2" xfId="2596" xr:uid="{00000000-0005-0000-0000-0000230A0000}"/>
    <cellStyle name="Moneda 8 4 2 2 2" xfId="2597" xr:uid="{00000000-0005-0000-0000-0000240A0000}"/>
    <cellStyle name="Moneda 8 4 2 2 2 2" xfId="2598" xr:uid="{00000000-0005-0000-0000-0000250A0000}"/>
    <cellStyle name="Moneda 8 4 2 2 2 2 2" xfId="5474" xr:uid="{4BA48E7F-1510-41D2-9C81-600F4FB76AF3}"/>
    <cellStyle name="Moneda 8 4 2 2 2 3" xfId="5473" xr:uid="{34997665-D495-4A82-AD83-DBE43AFD4F3C}"/>
    <cellStyle name="Moneda 8 4 2 2 3" xfId="2599" xr:uid="{00000000-0005-0000-0000-0000260A0000}"/>
    <cellStyle name="Moneda 8 4 2 2 3 2" xfId="2600" xr:uid="{00000000-0005-0000-0000-0000270A0000}"/>
    <cellStyle name="Moneda 8 4 2 2 3 2 2" xfId="5476" xr:uid="{E4B71B97-A4C7-47D9-A0C5-87D34173F78A}"/>
    <cellStyle name="Moneda 8 4 2 2 3 3" xfId="5475" xr:uid="{BD6390AA-7797-4A24-994B-599F0B3F4DFC}"/>
    <cellStyle name="Moneda 8 4 2 2 4" xfId="2601" xr:uid="{00000000-0005-0000-0000-0000280A0000}"/>
    <cellStyle name="Moneda 8 4 2 2 4 2" xfId="2602" xr:uid="{00000000-0005-0000-0000-0000290A0000}"/>
    <cellStyle name="Moneda 8 4 2 2 4 2 2" xfId="5478" xr:uid="{D0170EA7-11A7-47C2-A903-6FE914F8FDBB}"/>
    <cellStyle name="Moneda 8 4 2 2 4 3" xfId="5477" xr:uid="{C3974CD5-C8DE-43C2-903F-4AF48F8E390D}"/>
    <cellStyle name="Moneda 8 4 2 2 5" xfId="2603" xr:uid="{00000000-0005-0000-0000-00002A0A0000}"/>
    <cellStyle name="Moneda 8 4 2 2 5 2" xfId="5479" xr:uid="{BCF4BC06-B0C8-4D67-9C9E-09E2D4D5B462}"/>
    <cellStyle name="Moneda 8 4 2 2 6" xfId="5472" xr:uid="{950DB8F5-20E3-4E65-A59C-859CA830E904}"/>
    <cellStyle name="Moneda 8 4 2 3" xfId="2604" xr:uid="{00000000-0005-0000-0000-00002B0A0000}"/>
    <cellStyle name="Moneda 8 4 2 3 2" xfId="2605" xr:uid="{00000000-0005-0000-0000-00002C0A0000}"/>
    <cellStyle name="Moneda 8 4 2 3 2 2" xfId="5481" xr:uid="{9A8F2C80-5168-4925-B4A5-5674B512B44E}"/>
    <cellStyle name="Moneda 8 4 2 3 3" xfId="5480" xr:uid="{E94704F9-A0FC-4D8A-ABC5-D1C3777D880E}"/>
    <cellStyle name="Moneda 8 4 2 4" xfId="2606" xr:uid="{00000000-0005-0000-0000-00002D0A0000}"/>
    <cellStyle name="Moneda 8 4 2 4 2" xfId="2607" xr:uid="{00000000-0005-0000-0000-00002E0A0000}"/>
    <cellStyle name="Moneda 8 4 2 4 2 2" xfId="5483" xr:uid="{39F50FA2-A530-417C-B944-B7097B8CB465}"/>
    <cellStyle name="Moneda 8 4 2 4 3" xfId="5482" xr:uid="{61243226-19CC-4A44-9E5E-9C80DA13BB8E}"/>
    <cellStyle name="Moneda 8 4 2 5" xfId="2608" xr:uid="{00000000-0005-0000-0000-00002F0A0000}"/>
    <cellStyle name="Moneda 8 4 2 5 2" xfId="2609" xr:uid="{00000000-0005-0000-0000-0000300A0000}"/>
    <cellStyle name="Moneda 8 4 2 5 2 2" xfId="5485" xr:uid="{227BA42C-CFF3-4D36-896B-8B17EE494BAE}"/>
    <cellStyle name="Moneda 8 4 2 5 3" xfId="5484" xr:uid="{FE46717B-735B-4518-B462-D7C088401E41}"/>
    <cellStyle name="Moneda 8 4 2 6" xfId="2610" xr:uid="{00000000-0005-0000-0000-0000310A0000}"/>
    <cellStyle name="Moneda 8 4 2 6 2" xfId="5486" xr:uid="{8380EE7D-B1E6-416D-90E2-D8AF17AC70F1}"/>
    <cellStyle name="Moneda 8 4 2 7" xfId="5471" xr:uid="{7AB9F68E-0C6D-4D5A-8D40-1A870A2321C3}"/>
    <cellStyle name="Moneda 8 4 3" xfId="2611" xr:uid="{00000000-0005-0000-0000-0000320A0000}"/>
    <cellStyle name="Moneda 8 4 3 2" xfId="2612" xr:uid="{00000000-0005-0000-0000-0000330A0000}"/>
    <cellStyle name="Moneda 8 4 3 2 2" xfId="2613" xr:uid="{00000000-0005-0000-0000-0000340A0000}"/>
    <cellStyle name="Moneda 8 4 3 2 2 2" xfId="5489" xr:uid="{0F96D818-E037-4A0F-BDBD-952F754B2939}"/>
    <cellStyle name="Moneda 8 4 3 2 3" xfId="5488" xr:uid="{7BD7C3A8-35A8-45DB-8A4E-0450359B6F0F}"/>
    <cellStyle name="Moneda 8 4 3 3" xfId="2614" xr:uid="{00000000-0005-0000-0000-0000350A0000}"/>
    <cellStyle name="Moneda 8 4 3 3 2" xfId="2615" xr:uid="{00000000-0005-0000-0000-0000360A0000}"/>
    <cellStyle name="Moneda 8 4 3 3 2 2" xfId="5491" xr:uid="{0CDBA0A3-1243-4EB1-8997-1DB4B8F2FC75}"/>
    <cellStyle name="Moneda 8 4 3 3 3" xfId="5490" xr:uid="{52AA7CD6-31C4-4FB1-A2E0-31EE1CDC9B11}"/>
    <cellStyle name="Moneda 8 4 3 4" xfId="2616" xr:uid="{00000000-0005-0000-0000-0000370A0000}"/>
    <cellStyle name="Moneda 8 4 3 4 2" xfId="2617" xr:uid="{00000000-0005-0000-0000-0000380A0000}"/>
    <cellStyle name="Moneda 8 4 3 4 2 2" xfId="5493" xr:uid="{BD3EE466-3993-4911-BF32-BFAD3BFD68F4}"/>
    <cellStyle name="Moneda 8 4 3 4 3" xfId="5492" xr:uid="{0C075938-7CED-4BFD-A808-4525C604C305}"/>
    <cellStyle name="Moneda 8 4 3 5" xfId="2618" xr:uid="{00000000-0005-0000-0000-0000390A0000}"/>
    <cellStyle name="Moneda 8 4 3 5 2" xfId="5494" xr:uid="{794A5D2A-DD34-4F18-849A-330AA20DB161}"/>
    <cellStyle name="Moneda 8 4 3 6" xfId="5487" xr:uid="{56835EBA-FBC1-435B-80AE-D8C920FF5AB9}"/>
    <cellStyle name="Moneda 8 4 4" xfId="2619" xr:uid="{00000000-0005-0000-0000-00003A0A0000}"/>
    <cellStyle name="Moneda 8 4 4 2" xfId="2620" xr:uid="{00000000-0005-0000-0000-00003B0A0000}"/>
    <cellStyle name="Moneda 8 4 4 2 2" xfId="5496" xr:uid="{4CD87B99-9020-450E-9FEE-31A8B7E3102D}"/>
    <cellStyle name="Moneda 8 4 4 3" xfId="5495" xr:uid="{68BBD912-4794-4FF8-8E5C-C315123378B0}"/>
    <cellStyle name="Moneda 8 4 5" xfId="2621" xr:uid="{00000000-0005-0000-0000-00003C0A0000}"/>
    <cellStyle name="Moneda 8 4 5 2" xfId="2622" xr:uid="{00000000-0005-0000-0000-00003D0A0000}"/>
    <cellStyle name="Moneda 8 4 5 2 2" xfId="5498" xr:uid="{04EF911A-2D99-4312-9FFE-E0E6CE5E3ACE}"/>
    <cellStyle name="Moneda 8 4 5 3" xfId="5497" xr:uid="{FA5595B4-92D8-4E92-A5C2-51BA552123FB}"/>
    <cellStyle name="Moneda 8 4 6" xfId="2623" xr:uid="{00000000-0005-0000-0000-00003E0A0000}"/>
    <cellStyle name="Moneda 8 4 6 2" xfId="2624" xr:uid="{00000000-0005-0000-0000-00003F0A0000}"/>
    <cellStyle name="Moneda 8 4 6 2 2" xfId="5500" xr:uid="{55A71AB1-FC9B-4125-B9F6-89A9E28A37BB}"/>
    <cellStyle name="Moneda 8 4 6 3" xfId="5499" xr:uid="{7E5A2569-0B5C-450B-85A1-EBB40F4A27CE}"/>
    <cellStyle name="Moneda 8 4 7" xfId="2625" xr:uid="{00000000-0005-0000-0000-0000400A0000}"/>
    <cellStyle name="Moneda 8 4 7 2" xfId="5501" xr:uid="{45AC7286-B1F1-4906-895C-EAA313C2C563}"/>
    <cellStyle name="Moneda 8 4 8" xfId="5470" xr:uid="{55DFB6D2-FDDA-430E-8102-77C9E9F84BCB}"/>
    <cellStyle name="Moneda 8 5" xfId="2626" xr:uid="{00000000-0005-0000-0000-0000410A0000}"/>
    <cellStyle name="Moneda 8 5 2" xfId="2627" xr:uid="{00000000-0005-0000-0000-0000420A0000}"/>
    <cellStyle name="Moneda 8 5 2 2" xfId="2628" xr:uid="{00000000-0005-0000-0000-0000430A0000}"/>
    <cellStyle name="Moneda 8 5 2 2 2" xfId="2629" xr:uid="{00000000-0005-0000-0000-0000440A0000}"/>
    <cellStyle name="Moneda 8 5 2 2 2 2" xfId="2630" xr:uid="{00000000-0005-0000-0000-0000450A0000}"/>
    <cellStyle name="Moneda 8 5 2 2 2 2 2" xfId="5506" xr:uid="{DBC5CD8C-9A37-4CD3-8878-A49B6983B363}"/>
    <cellStyle name="Moneda 8 5 2 2 2 3" xfId="5505" xr:uid="{2FDA4611-36AB-4A4F-B128-010E785E2D9C}"/>
    <cellStyle name="Moneda 8 5 2 2 3" xfId="2631" xr:uid="{00000000-0005-0000-0000-0000460A0000}"/>
    <cellStyle name="Moneda 8 5 2 2 3 2" xfId="2632" xr:uid="{00000000-0005-0000-0000-0000470A0000}"/>
    <cellStyle name="Moneda 8 5 2 2 3 2 2" xfId="5508" xr:uid="{BF3CFA81-AD36-4600-8977-A744214297B3}"/>
    <cellStyle name="Moneda 8 5 2 2 3 3" xfId="5507" xr:uid="{AC0EA325-7D88-4ABF-880F-12CD8844063D}"/>
    <cellStyle name="Moneda 8 5 2 2 4" xfId="2633" xr:uid="{00000000-0005-0000-0000-0000480A0000}"/>
    <cellStyle name="Moneda 8 5 2 2 4 2" xfId="2634" xr:uid="{00000000-0005-0000-0000-0000490A0000}"/>
    <cellStyle name="Moneda 8 5 2 2 4 2 2" xfId="5510" xr:uid="{8900FA59-B621-4898-B6BC-3328EC05C322}"/>
    <cellStyle name="Moneda 8 5 2 2 4 3" xfId="5509" xr:uid="{BC5A42C1-A643-4832-9756-B60F4742C6CA}"/>
    <cellStyle name="Moneda 8 5 2 2 5" xfId="2635" xr:uid="{00000000-0005-0000-0000-00004A0A0000}"/>
    <cellStyle name="Moneda 8 5 2 2 5 2" xfId="5511" xr:uid="{68323660-A183-48C0-8677-A7AAAEBD9B8C}"/>
    <cellStyle name="Moneda 8 5 2 2 6" xfId="5504" xr:uid="{8B8AE1E7-DB2D-47CA-B548-3A5DA4719A87}"/>
    <cellStyle name="Moneda 8 5 2 3" xfId="2636" xr:uid="{00000000-0005-0000-0000-00004B0A0000}"/>
    <cellStyle name="Moneda 8 5 2 3 2" xfId="2637" xr:uid="{00000000-0005-0000-0000-00004C0A0000}"/>
    <cellStyle name="Moneda 8 5 2 3 2 2" xfId="5513" xr:uid="{BCF4D5A5-5A24-485F-AF8D-03F39B8944AB}"/>
    <cellStyle name="Moneda 8 5 2 3 3" xfId="5512" xr:uid="{148E0719-2CDB-49FC-BF1C-6B0237F19414}"/>
    <cellStyle name="Moneda 8 5 2 4" xfId="2638" xr:uid="{00000000-0005-0000-0000-00004D0A0000}"/>
    <cellStyle name="Moneda 8 5 2 4 2" xfId="2639" xr:uid="{00000000-0005-0000-0000-00004E0A0000}"/>
    <cellStyle name="Moneda 8 5 2 4 2 2" xfId="5515" xr:uid="{EA2D59E6-FBF1-4BA6-BC14-610902B93B27}"/>
    <cellStyle name="Moneda 8 5 2 4 3" xfId="5514" xr:uid="{0F7E79A9-A4C4-4DB4-9038-4213D6F16965}"/>
    <cellStyle name="Moneda 8 5 2 5" xfId="2640" xr:uid="{00000000-0005-0000-0000-00004F0A0000}"/>
    <cellStyle name="Moneda 8 5 2 5 2" xfId="2641" xr:uid="{00000000-0005-0000-0000-0000500A0000}"/>
    <cellStyle name="Moneda 8 5 2 5 2 2" xfId="5517" xr:uid="{32BB16BF-1291-4620-A9FC-28639FC3CD40}"/>
    <cellStyle name="Moneda 8 5 2 5 3" xfId="5516" xr:uid="{86040D09-4940-4C0C-9921-28EF35E2DD4C}"/>
    <cellStyle name="Moneda 8 5 2 6" xfId="2642" xr:uid="{00000000-0005-0000-0000-0000510A0000}"/>
    <cellStyle name="Moneda 8 5 2 6 2" xfId="5518" xr:uid="{1AD8AE0D-838E-4502-A7B9-64657946123E}"/>
    <cellStyle name="Moneda 8 5 2 7" xfId="5503" xr:uid="{3E6CF9F3-162B-496B-86B5-C00236F86916}"/>
    <cellStyle name="Moneda 8 5 3" xfId="2643" xr:uid="{00000000-0005-0000-0000-0000520A0000}"/>
    <cellStyle name="Moneda 8 5 3 2" xfId="2644" xr:uid="{00000000-0005-0000-0000-0000530A0000}"/>
    <cellStyle name="Moneda 8 5 3 2 2" xfId="2645" xr:uid="{00000000-0005-0000-0000-0000540A0000}"/>
    <cellStyle name="Moneda 8 5 3 2 2 2" xfId="5521" xr:uid="{1E506FD3-A3CC-4DD6-BE8F-CEA3CB248460}"/>
    <cellStyle name="Moneda 8 5 3 2 3" xfId="5520" xr:uid="{88373491-051A-41CA-9856-BEC6C5269175}"/>
    <cellStyle name="Moneda 8 5 3 3" xfId="2646" xr:uid="{00000000-0005-0000-0000-0000550A0000}"/>
    <cellStyle name="Moneda 8 5 3 3 2" xfId="2647" xr:uid="{00000000-0005-0000-0000-0000560A0000}"/>
    <cellStyle name="Moneda 8 5 3 3 2 2" xfId="5523" xr:uid="{6ACD0A33-93B1-4630-A904-290B7168B9D6}"/>
    <cellStyle name="Moneda 8 5 3 3 3" xfId="5522" xr:uid="{5ECFCFE2-5C44-4B08-96EE-53DECB35AA7B}"/>
    <cellStyle name="Moneda 8 5 3 4" xfId="2648" xr:uid="{00000000-0005-0000-0000-0000570A0000}"/>
    <cellStyle name="Moneda 8 5 3 4 2" xfId="2649" xr:uid="{00000000-0005-0000-0000-0000580A0000}"/>
    <cellStyle name="Moneda 8 5 3 4 2 2" xfId="5525" xr:uid="{0C3E958D-0444-4CEA-AD8F-30CDF3ED1D4C}"/>
    <cellStyle name="Moneda 8 5 3 4 3" xfId="5524" xr:uid="{96356CF6-B8EA-4452-98F9-E8D0EEE2097B}"/>
    <cellStyle name="Moneda 8 5 3 5" xfId="2650" xr:uid="{00000000-0005-0000-0000-0000590A0000}"/>
    <cellStyle name="Moneda 8 5 3 5 2" xfId="5526" xr:uid="{1AF49D7B-1D28-4D16-8EBA-0DE80D073DF5}"/>
    <cellStyle name="Moneda 8 5 3 6" xfId="5519" xr:uid="{18C0B85C-23AA-4DEF-9F17-F7827423A551}"/>
    <cellStyle name="Moneda 8 5 4" xfId="2651" xr:uid="{00000000-0005-0000-0000-00005A0A0000}"/>
    <cellStyle name="Moneda 8 5 4 2" xfId="2652" xr:uid="{00000000-0005-0000-0000-00005B0A0000}"/>
    <cellStyle name="Moneda 8 5 4 2 2" xfId="5528" xr:uid="{565988B4-A972-4CFA-8A7B-B084FFFFF095}"/>
    <cellStyle name="Moneda 8 5 4 3" xfId="5527" xr:uid="{C69BCD34-314C-4B3F-B3F6-6BB3A6300FC3}"/>
    <cellStyle name="Moneda 8 5 5" xfId="2653" xr:uid="{00000000-0005-0000-0000-00005C0A0000}"/>
    <cellStyle name="Moneda 8 5 5 2" xfId="2654" xr:uid="{00000000-0005-0000-0000-00005D0A0000}"/>
    <cellStyle name="Moneda 8 5 5 2 2" xfId="5530" xr:uid="{415592E8-30DB-43B4-ABD6-0FA24B34BE55}"/>
    <cellStyle name="Moneda 8 5 5 3" xfId="5529" xr:uid="{2895E81A-C2C9-4D01-A53E-9AFF12073BCA}"/>
    <cellStyle name="Moneda 8 5 6" xfId="2655" xr:uid="{00000000-0005-0000-0000-00005E0A0000}"/>
    <cellStyle name="Moneda 8 5 6 2" xfId="2656" xr:uid="{00000000-0005-0000-0000-00005F0A0000}"/>
    <cellStyle name="Moneda 8 5 6 2 2" xfId="5532" xr:uid="{0F206184-7A48-46B7-9B15-81599DAF9E3B}"/>
    <cellStyle name="Moneda 8 5 6 3" xfId="5531" xr:uid="{F40E5320-E5A2-478C-AD5D-9C4DC4420619}"/>
    <cellStyle name="Moneda 8 5 7" xfId="2657" xr:uid="{00000000-0005-0000-0000-0000600A0000}"/>
    <cellStyle name="Moneda 8 5 7 2" xfId="5533" xr:uid="{E41521F9-5D61-4BF5-8734-ED53E7C93DDC}"/>
    <cellStyle name="Moneda 8 5 8" xfId="5502" xr:uid="{D1914ADD-6FC9-414A-9687-8E038BC67198}"/>
    <cellStyle name="Moneda 8 6" xfId="2658" xr:uid="{00000000-0005-0000-0000-0000610A0000}"/>
    <cellStyle name="Moneda 8 6 2" xfId="2659" xr:uid="{00000000-0005-0000-0000-0000620A0000}"/>
    <cellStyle name="Moneda 8 6 2 2" xfId="2660" xr:uid="{00000000-0005-0000-0000-0000630A0000}"/>
    <cellStyle name="Moneda 8 6 2 2 2" xfId="2661" xr:uid="{00000000-0005-0000-0000-0000640A0000}"/>
    <cellStyle name="Moneda 8 6 2 2 2 2" xfId="5537" xr:uid="{0D8F976E-6870-41C1-A191-F82E3D7B1EB3}"/>
    <cellStyle name="Moneda 8 6 2 2 3" xfId="5536" xr:uid="{3CFF5173-BA7C-43F2-8577-3667CD9AB972}"/>
    <cellStyle name="Moneda 8 6 2 3" xfId="2662" xr:uid="{00000000-0005-0000-0000-0000650A0000}"/>
    <cellStyle name="Moneda 8 6 2 3 2" xfId="2663" xr:uid="{00000000-0005-0000-0000-0000660A0000}"/>
    <cellStyle name="Moneda 8 6 2 3 2 2" xfId="5539" xr:uid="{231F78C3-8BFF-4D03-82E7-AEF0B1EB8B78}"/>
    <cellStyle name="Moneda 8 6 2 3 3" xfId="5538" xr:uid="{F78AFADF-4FF9-47F6-881A-E16E8D599716}"/>
    <cellStyle name="Moneda 8 6 2 4" xfId="2664" xr:uid="{00000000-0005-0000-0000-0000670A0000}"/>
    <cellStyle name="Moneda 8 6 2 4 2" xfId="2665" xr:uid="{00000000-0005-0000-0000-0000680A0000}"/>
    <cellStyle name="Moneda 8 6 2 4 2 2" xfId="5541" xr:uid="{23FB2461-E5C6-4DA0-97EF-2CBA09D72232}"/>
    <cellStyle name="Moneda 8 6 2 4 3" xfId="5540" xr:uid="{AEF636D4-2673-4254-8563-F003276F9A52}"/>
    <cellStyle name="Moneda 8 6 2 5" xfId="2666" xr:uid="{00000000-0005-0000-0000-0000690A0000}"/>
    <cellStyle name="Moneda 8 6 2 5 2" xfId="5542" xr:uid="{5289DEE7-1453-4F59-86DB-C2F9BB1E1ACF}"/>
    <cellStyle name="Moneda 8 6 2 6" xfId="5535" xr:uid="{27731227-FE14-484B-B595-9E2D0B2F3C68}"/>
    <cellStyle name="Moneda 8 6 3" xfId="2667" xr:uid="{00000000-0005-0000-0000-00006A0A0000}"/>
    <cellStyle name="Moneda 8 6 3 2" xfId="2668" xr:uid="{00000000-0005-0000-0000-00006B0A0000}"/>
    <cellStyle name="Moneda 8 6 3 2 2" xfId="5544" xr:uid="{33977D19-144B-46F1-BF98-E2A239C0B4B4}"/>
    <cellStyle name="Moneda 8 6 3 3" xfId="5543" xr:uid="{91BE6514-807B-4F31-8420-B1F987CA8DE1}"/>
    <cellStyle name="Moneda 8 6 4" xfId="2669" xr:uid="{00000000-0005-0000-0000-00006C0A0000}"/>
    <cellStyle name="Moneda 8 6 4 2" xfId="2670" xr:uid="{00000000-0005-0000-0000-00006D0A0000}"/>
    <cellStyle name="Moneda 8 6 4 2 2" xfId="5546" xr:uid="{C07C9C90-4C98-4470-88F8-504E5A77D18F}"/>
    <cellStyle name="Moneda 8 6 4 3" xfId="5545" xr:uid="{078B7566-3A85-4AAF-B48A-4A33F0366E47}"/>
    <cellStyle name="Moneda 8 6 5" xfId="2671" xr:uid="{00000000-0005-0000-0000-00006E0A0000}"/>
    <cellStyle name="Moneda 8 6 5 2" xfId="2672" xr:uid="{00000000-0005-0000-0000-00006F0A0000}"/>
    <cellStyle name="Moneda 8 6 5 2 2" xfId="5548" xr:uid="{6CE7E7AB-61D5-4FFE-96F6-BA2D7837A4BE}"/>
    <cellStyle name="Moneda 8 6 5 3" xfId="5547" xr:uid="{C3DAE251-83E8-4D7C-BE45-C6CA8E71E10B}"/>
    <cellStyle name="Moneda 8 6 6" xfId="2673" xr:uid="{00000000-0005-0000-0000-0000700A0000}"/>
    <cellStyle name="Moneda 8 6 6 2" xfId="5549" xr:uid="{58C73173-B25F-48A0-8D5D-043BB7DB5A40}"/>
    <cellStyle name="Moneda 8 6 7" xfId="5534" xr:uid="{9820AA36-18E8-4577-8F32-CE53DBAD185C}"/>
    <cellStyle name="Moneda 8 7" xfId="2674" xr:uid="{00000000-0005-0000-0000-0000710A0000}"/>
    <cellStyle name="Moneda 8 7 2" xfId="2675" xr:uid="{00000000-0005-0000-0000-0000720A0000}"/>
    <cellStyle name="Moneda 8 7 2 2" xfId="2676" xr:uid="{00000000-0005-0000-0000-0000730A0000}"/>
    <cellStyle name="Moneda 8 7 2 2 2" xfId="6569" xr:uid="{160F3DC6-DF89-49C8-B72F-C2361A58FA0B}"/>
    <cellStyle name="Moneda 8 7 2 2 3" xfId="5552" xr:uid="{945701F4-59BD-4798-B048-9BC29C4A11BD}"/>
    <cellStyle name="Moneda 8 7 2 2 4" xfId="7064" xr:uid="{1F83EDBD-E616-48FE-ADAD-BD107E87AA4F}"/>
    <cellStyle name="Moneda 8 7 2 3" xfId="6568" xr:uid="{5B989BA0-45AB-4E4B-AF3D-AE79444FF217}"/>
    <cellStyle name="Moneda 8 7 2 4" xfId="5551" xr:uid="{E2C9F3E3-4C03-45DE-9A3B-9E71DBC28C43}"/>
    <cellStyle name="Moneda 8 7 2 5" xfId="7063" xr:uid="{1CB78239-37A1-4EC9-95C8-0D2CF28DCC85}"/>
    <cellStyle name="Moneda 8 7 3" xfId="2677" xr:uid="{00000000-0005-0000-0000-0000740A0000}"/>
    <cellStyle name="Moneda 8 7 3 2" xfId="2678" xr:uid="{00000000-0005-0000-0000-0000750A0000}"/>
    <cellStyle name="Moneda 8 7 3 2 2" xfId="6571" xr:uid="{15AECB13-2271-4620-9FF2-64C66DDC82D7}"/>
    <cellStyle name="Moneda 8 7 3 2 3" xfId="5554" xr:uid="{AA057565-4A97-4B3B-991C-607F8B6C3050}"/>
    <cellStyle name="Moneda 8 7 3 2 4" xfId="7066" xr:uid="{8FA1086A-32D3-428F-8A15-81694A2E4448}"/>
    <cellStyle name="Moneda 8 7 3 3" xfId="6570" xr:uid="{87B85B14-6538-43C7-9AB4-27A15B5A2C74}"/>
    <cellStyle name="Moneda 8 7 3 4" xfId="5553" xr:uid="{908AFEC6-A863-4C0C-80E1-0CD83FA478F3}"/>
    <cellStyle name="Moneda 8 7 3 5" xfId="7065" xr:uid="{46B3E965-592C-4D0C-96BC-B0E2D37E19BD}"/>
    <cellStyle name="Moneda 8 7 4" xfId="2679" xr:uid="{00000000-0005-0000-0000-0000760A0000}"/>
    <cellStyle name="Moneda 8 7 4 2" xfId="2680" xr:uid="{00000000-0005-0000-0000-0000770A0000}"/>
    <cellStyle name="Moneda 8 7 4 2 2" xfId="6573" xr:uid="{79049332-EE82-48B9-BF31-D421FA2D2928}"/>
    <cellStyle name="Moneda 8 7 4 2 3" xfId="5556" xr:uid="{84797FD5-7E03-4AB1-9BCE-296EEF9E7FF0}"/>
    <cellStyle name="Moneda 8 7 4 2 4" xfId="7068" xr:uid="{F50A759D-8D5A-4BCC-ABB3-CE18C7AE4965}"/>
    <cellStyle name="Moneda 8 7 4 3" xfId="6572" xr:uid="{90CFE495-A68B-4378-A19D-F0C798A3A805}"/>
    <cellStyle name="Moneda 8 7 4 4" xfId="5555" xr:uid="{5270C0C5-7544-4EC1-98E9-DEE13BE9ADE9}"/>
    <cellStyle name="Moneda 8 7 4 5" xfId="7067" xr:uid="{CDF36D57-62E7-439D-8060-3DC5CCA9E11C}"/>
    <cellStyle name="Moneda 8 7 5" xfId="2681" xr:uid="{00000000-0005-0000-0000-0000780A0000}"/>
    <cellStyle name="Moneda 8 7 5 2" xfId="6574" xr:uid="{F5D0D4E3-E4BD-48B5-AB25-7AF7EDFF8EC4}"/>
    <cellStyle name="Moneda 8 7 5 3" xfId="5557" xr:uid="{5325CA36-C6B6-42BD-8BAC-854D2BAC4173}"/>
    <cellStyle name="Moneda 8 7 5 4" xfId="7069" xr:uid="{54E09E7F-20DA-4DE2-992A-315178F838BA}"/>
    <cellStyle name="Moneda 8 7 6" xfId="6567" xr:uid="{A026C053-4515-49FF-96DF-8ED8C3441FF9}"/>
    <cellStyle name="Moneda 8 7 7" xfId="5550" xr:uid="{C05C8738-4014-4427-A399-99F98673E837}"/>
    <cellStyle name="Moneda 8 7 8" xfId="7062" xr:uid="{89DAE502-F43E-436D-BB25-403DA9D64B74}"/>
    <cellStyle name="Moneda 8 8" xfId="2682" xr:uid="{00000000-0005-0000-0000-0000790A0000}"/>
    <cellStyle name="Moneda 8 8 2" xfId="2683" xr:uid="{00000000-0005-0000-0000-00007A0A0000}"/>
    <cellStyle name="Moneda 8 8 2 2" xfId="2684" xr:uid="{00000000-0005-0000-0000-00007B0A0000}"/>
    <cellStyle name="Moneda 8 8 2 2 2" xfId="5560" xr:uid="{F6DE236F-0F60-4041-8552-0C6C2D933006}"/>
    <cellStyle name="Moneda 8 8 2 3" xfId="5559" xr:uid="{404B06D5-3764-4D4D-AA6E-EEEF149A226A}"/>
    <cellStyle name="Moneda 8 8 3" xfId="2685" xr:uid="{00000000-0005-0000-0000-00007C0A0000}"/>
    <cellStyle name="Moneda 8 8 3 2" xfId="2686" xr:uid="{00000000-0005-0000-0000-00007D0A0000}"/>
    <cellStyle name="Moneda 8 8 3 2 2" xfId="5562" xr:uid="{C4687112-CCE3-4835-B2B7-01E1180F08B9}"/>
    <cellStyle name="Moneda 8 8 3 3" xfId="5561" xr:uid="{49D2AE7E-C8AE-4378-81C9-3C73D639BA89}"/>
    <cellStyle name="Moneda 8 8 4" xfId="2687" xr:uid="{00000000-0005-0000-0000-00007E0A0000}"/>
    <cellStyle name="Moneda 8 8 4 2" xfId="2688" xr:uid="{00000000-0005-0000-0000-00007F0A0000}"/>
    <cellStyle name="Moneda 8 8 4 2 2" xfId="5564" xr:uid="{A02402C9-FCD3-4AB7-BDFB-05AA97D79454}"/>
    <cellStyle name="Moneda 8 8 4 3" xfId="5563" xr:uid="{5960C73B-7919-4C49-A698-0CE4582D8689}"/>
    <cellStyle name="Moneda 8 8 5" xfId="2689" xr:uid="{00000000-0005-0000-0000-0000800A0000}"/>
    <cellStyle name="Moneda 8 8 5 2" xfId="5565" xr:uid="{752B3E3C-7B24-4739-B8F0-ACB33E21925E}"/>
    <cellStyle name="Moneda 8 8 6" xfId="5558" xr:uid="{AA69022C-623F-4A34-A690-4CA025668D6E}"/>
    <cellStyle name="Moneda 8 9" xfId="2690" xr:uid="{00000000-0005-0000-0000-0000810A0000}"/>
    <cellStyle name="Moneda 8 9 2" xfId="2691" xr:uid="{00000000-0005-0000-0000-0000820A0000}"/>
    <cellStyle name="Moneda 8 9 2 2" xfId="5567" xr:uid="{22316792-5D2E-4458-A467-286DAB10D68C}"/>
    <cellStyle name="Moneda 8 9 3" xfId="5566" xr:uid="{395088D5-FE2B-4550-9102-4379A31601AD}"/>
    <cellStyle name="Moneda 9" xfId="2692" xr:uid="{00000000-0005-0000-0000-0000830A0000}"/>
    <cellStyle name="Moneda 9 10" xfId="2693" xr:uid="{00000000-0005-0000-0000-0000840A0000}"/>
    <cellStyle name="Moneda 9 10 2" xfId="5569" xr:uid="{E2A9B4E7-13ED-45C0-AB62-6EEF5F917AF5}"/>
    <cellStyle name="Moneda 9 11" xfId="2694" xr:uid="{00000000-0005-0000-0000-0000850A0000}"/>
    <cellStyle name="Moneda 9 11 2" xfId="5570" xr:uid="{3BB7242F-2D52-4495-BCBA-ED930BCD966D}"/>
    <cellStyle name="Moneda 9 12" xfId="5568" xr:uid="{1D9F9F7C-18FD-41AB-87E0-0A9C5B717E92}"/>
    <cellStyle name="Moneda 9 13" xfId="7070" xr:uid="{CCF84462-C2D3-43A1-A95E-D079276A447B}"/>
    <cellStyle name="Moneda 9 2" xfId="2695" xr:uid="{00000000-0005-0000-0000-0000860A0000}"/>
    <cellStyle name="Moneda 9 2 10" xfId="7071" xr:uid="{C6CBEB78-071E-43E1-8BC2-72A4FBC78EAA}"/>
    <cellStyle name="Moneda 9 2 2" xfId="2696" xr:uid="{00000000-0005-0000-0000-0000870A0000}"/>
    <cellStyle name="Moneda 9 2 2 2" xfId="2697" xr:uid="{00000000-0005-0000-0000-0000880A0000}"/>
    <cellStyle name="Moneda 9 2 2 2 2" xfId="2698" xr:uid="{00000000-0005-0000-0000-0000890A0000}"/>
    <cellStyle name="Moneda 9 2 2 2 2 2" xfId="2699" xr:uid="{00000000-0005-0000-0000-00008A0A0000}"/>
    <cellStyle name="Moneda 9 2 2 2 2 2 2" xfId="5575" xr:uid="{7456E2F5-E438-415D-A48A-85452E44B88E}"/>
    <cellStyle name="Moneda 9 2 2 2 2 3" xfId="5574" xr:uid="{608C3D98-29F4-4F33-9AE3-0844B0E18945}"/>
    <cellStyle name="Moneda 9 2 2 2 3" xfId="2700" xr:uid="{00000000-0005-0000-0000-00008B0A0000}"/>
    <cellStyle name="Moneda 9 2 2 2 3 2" xfId="2701" xr:uid="{00000000-0005-0000-0000-00008C0A0000}"/>
    <cellStyle name="Moneda 9 2 2 2 3 2 2" xfId="5577" xr:uid="{AE5978F2-2422-4AF9-86F6-49033CF0C4F2}"/>
    <cellStyle name="Moneda 9 2 2 2 3 3" xfId="5576" xr:uid="{1222BCC7-8513-409D-9F11-8249CFEA465C}"/>
    <cellStyle name="Moneda 9 2 2 2 4" xfId="2702" xr:uid="{00000000-0005-0000-0000-00008D0A0000}"/>
    <cellStyle name="Moneda 9 2 2 2 4 2" xfId="2703" xr:uid="{00000000-0005-0000-0000-00008E0A0000}"/>
    <cellStyle name="Moneda 9 2 2 2 4 2 2" xfId="5579" xr:uid="{DF91F819-976C-4421-B7E2-04BFD978C85B}"/>
    <cellStyle name="Moneda 9 2 2 2 4 3" xfId="5578" xr:uid="{52C436FC-8CEC-4505-9162-4C59225EAC16}"/>
    <cellStyle name="Moneda 9 2 2 2 5" xfId="2704" xr:uid="{00000000-0005-0000-0000-00008F0A0000}"/>
    <cellStyle name="Moneda 9 2 2 2 5 2" xfId="5580" xr:uid="{7EBA3313-4A54-4614-97DA-C5EA389C8EFF}"/>
    <cellStyle name="Moneda 9 2 2 2 6" xfId="5573" xr:uid="{59BC6BA1-FFDE-483D-930A-7DBD128C16C7}"/>
    <cellStyle name="Moneda 9 2 2 3" xfId="2705" xr:uid="{00000000-0005-0000-0000-0000900A0000}"/>
    <cellStyle name="Moneda 9 2 2 3 2" xfId="2706" xr:uid="{00000000-0005-0000-0000-0000910A0000}"/>
    <cellStyle name="Moneda 9 2 2 3 2 2" xfId="5582" xr:uid="{EDC85CD2-72F7-4343-BEE4-FE48D6D7E401}"/>
    <cellStyle name="Moneda 9 2 2 3 3" xfId="5581" xr:uid="{967F54A3-E62A-47F7-B7AF-E6EE1BC950F2}"/>
    <cellStyle name="Moneda 9 2 2 4" xfId="2707" xr:uid="{00000000-0005-0000-0000-0000920A0000}"/>
    <cellStyle name="Moneda 9 2 2 4 2" xfId="2708" xr:uid="{00000000-0005-0000-0000-0000930A0000}"/>
    <cellStyle name="Moneda 9 2 2 4 2 2" xfId="5584" xr:uid="{48AC56D0-B00C-49C2-B11B-E89EC386E135}"/>
    <cellStyle name="Moneda 9 2 2 4 3" xfId="5583" xr:uid="{F34894BD-C5E7-4F33-BBFA-6DF8F08EE0AB}"/>
    <cellStyle name="Moneda 9 2 2 5" xfId="2709" xr:uid="{00000000-0005-0000-0000-0000940A0000}"/>
    <cellStyle name="Moneda 9 2 2 5 2" xfId="2710" xr:uid="{00000000-0005-0000-0000-0000950A0000}"/>
    <cellStyle name="Moneda 9 2 2 5 2 2" xfId="5586" xr:uid="{151D665C-4C45-4B7F-829C-F2AB053A6738}"/>
    <cellStyle name="Moneda 9 2 2 5 3" xfId="5585" xr:uid="{EBFBB472-B468-4A9B-A82C-DE83C10FE59E}"/>
    <cellStyle name="Moneda 9 2 2 6" xfId="2711" xr:uid="{00000000-0005-0000-0000-0000960A0000}"/>
    <cellStyle name="Moneda 9 2 2 6 2" xfId="5587" xr:uid="{8CA6DBF4-6709-41CD-9224-BD3AA9EC1B7C}"/>
    <cellStyle name="Moneda 9 2 2 7" xfId="5572" xr:uid="{D52D45BC-6445-4EC0-A2E5-57BEACD1FF83}"/>
    <cellStyle name="Moneda 9 2 3" xfId="2712" xr:uid="{00000000-0005-0000-0000-0000970A0000}"/>
    <cellStyle name="Moneda 9 2 3 2" xfId="2713" xr:uid="{00000000-0005-0000-0000-0000980A0000}"/>
    <cellStyle name="Moneda 9 2 3 2 2" xfId="2714" xr:uid="{00000000-0005-0000-0000-0000990A0000}"/>
    <cellStyle name="Moneda 9 2 3 2 2 2" xfId="5590" xr:uid="{5E5EDB3E-1659-4663-B503-94A61B7D6DBA}"/>
    <cellStyle name="Moneda 9 2 3 2 3" xfId="5589" xr:uid="{B6C2BA56-18D8-43CE-A228-56AB32B686F3}"/>
    <cellStyle name="Moneda 9 2 3 3" xfId="2715" xr:uid="{00000000-0005-0000-0000-00009A0A0000}"/>
    <cellStyle name="Moneda 9 2 3 3 2" xfId="2716" xr:uid="{00000000-0005-0000-0000-00009B0A0000}"/>
    <cellStyle name="Moneda 9 2 3 3 2 2" xfId="5592" xr:uid="{32B15B0E-F0E5-4E6E-B4A2-B733B6F3A007}"/>
    <cellStyle name="Moneda 9 2 3 3 3" xfId="5591" xr:uid="{F349223E-835C-4C59-BE13-9A6E9AA94F80}"/>
    <cellStyle name="Moneda 9 2 3 4" xfId="2717" xr:uid="{00000000-0005-0000-0000-00009C0A0000}"/>
    <cellStyle name="Moneda 9 2 3 4 2" xfId="2718" xr:uid="{00000000-0005-0000-0000-00009D0A0000}"/>
    <cellStyle name="Moneda 9 2 3 4 2 2" xfId="5594" xr:uid="{98EC4809-21CB-4B4C-B0FB-4C6D68B1123F}"/>
    <cellStyle name="Moneda 9 2 3 4 3" xfId="5593" xr:uid="{445ACCA7-2AAF-4E6D-ACAB-AA3AF857998B}"/>
    <cellStyle name="Moneda 9 2 3 5" xfId="2719" xr:uid="{00000000-0005-0000-0000-00009E0A0000}"/>
    <cellStyle name="Moneda 9 2 3 5 2" xfId="5595" xr:uid="{42D998CB-7E6D-40D4-9987-1EA2608D672F}"/>
    <cellStyle name="Moneda 9 2 3 6" xfId="5588" xr:uid="{7C8270B6-FED0-43ED-BF7D-8D8C2E06DFB8}"/>
    <cellStyle name="Moneda 9 2 4" xfId="2720" xr:uid="{00000000-0005-0000-0000-00009F0A0000}"/>
    <cellStyle name="Moneda 9 2 4 2" xfId="2721" xr:uid="{00000000-0005-0000-0000-0000A00A0000}"/>
    <cellStyle name="Moneda 9 2 4 2 2" xfId="5597" xr:uid="{D2119788-8837-4F94-9790-4FD0E6E1235B}"/>
    <cellStyle name="Moneda 9 2 4 3" xfId="5596" xr:uid="{941D0204-A327-4004-BF92-0CA4E8364D87}"/>
    <cellStyle name="Moneda 9 2 5" xfId="2722" xr:uid="{00000000-0005-0000-0000-0000A10A0000}"/>
    <cellStyle name="Moneda 9 2 5 2" xfId="2723" xr:uid="{00000000-0005-0000-0000-0000A20A0000}"/>
    <cellStyle name="Moneda 9 2 5 2 2" xfId="5599" xr:uid="{3B11BD8E-5AD0-4D67-A702-045A80AC4ED9}"/>
    <cellStyle name="Moneda 9 2 5 3" xfId="5598" xr:uid="{EE9BA89A-8681-4CE9-87C8-FA441E537495}"/>
    <cellStyle name="Moneda 9 2 6" xfId="2724" xr:uid="{00000000-0005-0000-0000-0000A30A0000}"/>
    <cellStyle name="Moneda 9 2 6 2" xfId="2725" xr:uid="{00000000-0005-0000-0000-0000A40A0000}"/>
    <cellStyle name="Moneda 9 2 6 2 2" xfId="5601" xr:uid="{9BAE722D-BBF2-4CF9-B13C-CA852D37C6EA}"/>
    <cellStyle name="Moneda 9 2 6 3" xfId="5600" xr:uid="{D2492389-EB36-466E-A72B-5AD50B72D4A4}"/>
    <cellStyle name="Moneda 9 2 7" xfId="2726" xr:uid="{00000000-0005-0000-0000-0000A50A0000}"/>
    <cellStyle name="Moneda 9 2 7 2" xfId="5602" xr:uid="{F246F9E2-2A12-4080-9967-82672178B1BE}"/>
    <cellStyle name="Moneda 9 2 8" xfId="2727" xr:uid="{00000000-0005-0000-0000-0000A60A0000}"/>
    <cellStyle name="Moneda 9 2 8 2" xfId="5603" xr:uid="{5A301668-F9B5-41DC-B471-D576F4785129}"/>
    <cellStyle name="Moneda 9 2 9" xfId="5571" xr:uid="{E20511C3-0C69-41CD-BAB3-779E63AB4AF4}"/>
    <cellStyle name="Moneda 9 3" xfId="2728" xr:uid="{00000000-0005-0000-0000-0000A70A0000}"/>
    <cellStyle name="Moneda 9 3 2" xfId="2729" xr:uid="{00000000-0005-0000-0000-0000A80A0000}"/>
    <cellStyle name="Moneda 9 3 2 2" xfId="2730" xr:uid="{00000000-0005-0000-0000-0000A90A0000}"/>
    <cellStyle name="Moneda 9 3 2 2 2" xfId="2731" xr:uid="{00000000-0005-0000-0000-0000AA0A0000}"/>
    <cellStyle name="Moneda 9 3 2 2 2 2" xfId="2732" xr:uid="{00000000-0005-0000-0000-0000AB0A0000}"/>
    <cellStyle name="Moneda 9 3 2 2 2 2 2" xfId="5608" xr:uid="{7BC3A013-6E18-4FFA-B897-DC168C594A35}"/>
    <cellStyle name="Moneda 9 3 2 2 2 3" xfId="5607" xr:uid="{6335FB0C-2308-4A87-B2AD-50EBF5B0EFF4}"/>
    <cellStyle name="Moneda 9 3 2 2 3" xfId="2733" xr:uid="{00000000-0005-0000-0000-0000AC0A0000}"/>
    <cellStyle name="Moneda 9 3 2 2 3 2" xfId="2734" xr:uid="{00000000-0005-0000-0000-0000AD0A0000}"/>
    <cellStyle name="Moneda 9 3 2 2 3 2 2" xfId="5610" xr:uid="{DF648DD9-0B22-4BF3-9F10-6F1322C14D0C}"/>
    <cellStyle name="Moneda 9 3 2 2 3 3" xfId="5609" xr:uid="{6F73BE51-705F-496A-B0D7-3D99980B4114}"/>
    <cellStyle name="Moneda 9 3 2 2 4" xfId="2735" xr:uid="{00000000-0005-0000-0000-0000AE0A0000}"/>
    <cellStyle name="Moneda 9 3 2 2 4 2" xfId="2736" xr:uid="{00000000-0005-0000-0000-0000AF0A0000}"/>
    <cellStyle name="Moneda 9 3 2 2 4 2 2" xfId="5612" xr:uid="{91D7BE41-33A9-4ED0-9C1B-C24E93318E3A}"/>
    <cellStyle name="Moneda 9 3 2 2 4 3" xfId="5611" xr:uid="{C6A20AFD-8501-480C-BA08-E5C0BD3DCFC8}"/>
    <cellStyle name="Moneda 9 3 2 2 5" xfId="2737" xr:uid="{00000000-0005-0000-0000-0000B00A0000}"/>
    <cellStyle name="Moneda 9 3 2 2 5 2" xfId="5613" xr:uid="{976FF63A-1C29-4BE6-A5F6-D5E0B9097B02}"/>
    <cellStyle name="Moneda 9 3 2 2 6" xfId="5606" xr:uid="{2D6F3A4D-864F-44E3-9025-C35FB722AABC}"/>
    <cellStyle name="Moneda 9 3 2 3" xfId="2738" xr:uid="{00000000-0005-0000-0000-0000B10A0000}"/>
    <cellStyle name="Moneda 9 3 2 3 2" xfId="2739" xr:uid="{00000000-0005-0000-0000-0000B20A0000}"/>
    <cellStyle name="Moneda 9 3 2 3 2 2" xfId="5615" xr:uid="{6F364269-B404-492C-8D19-F90E2FADB82B}"/>
    <cellStyle name="Moneda 9 3 2 3 3" xfId="5614" xr:uid="{AE6CD2E4-5147-4801-BB49-168AB436AABA}"/>
    <cellStyle name="Moneda 9 3 2 4" xfId="2740" xr:uid="{00000000-0005-0000-0000-0000B30A0000}"/>
    <cellStyle name="Moneda 9 3 2 4 2" xfId="2741" xr:uid="{00000000-0005-0000-0000-0000B40A0000}"/>
    <cellStyle name="Moneda 9 3 2 4 2 2" xfId="5617" xr:uid="{72FAD352-8505-445E-A38A-FC6481E2E822}"/>
    <cellStyle name="Moneda 9 3 2 4 3" xfId="5616" xr:uid="{80CD2C13-F1BB-4CE5-9656-E1348529A762}"/>
    <cellStyle name="Moneda 9 3 2 5" xfId="2742" xr:uid="{00000000-0005-0000-0000-0000B50A0000}"/>
    <cellStyle name="Moneda 9 3 2 5 2" xfId="2743" xr:uid="{00000000-0005-0000-0000-0000B60A0000}"/>
    <cellStyle name="Moneda 9 3 2 5 2 2" xfId="5619" xr:uid="{B4EF8D97-8B76-4D78-9B62-86E1E6CA52BE}"/>
    <cellStyle name="Moneda 9 3 2 5 3" xfId="5618" xr:uid="{3254E177-767C-49C5-A0AC-AF57669E21EB}"/>
    <cellStyle name="Moneda 9 3 2 6" xfId="2744" xr:uid="{00000000-0005-0000-0000-0000B70A0000}"/>
    <cellStyle name="Moneda 9 3 2 6 2" xfId="5620" xr:uid="{E14D24C6-3EF7-4D2A-B9B6-68DB2DB0755A}"/>
    <cellStyle name="Moneda 9 3 2 7" xfId="5605" xr:uid="{2EC24329-A564-4951-A2B4-56051EFB03B5}"/>
    <cellStyle name="Moneda 9 3 3" xfId="2745" xr:uid="{00000000-0005-0000-0000-0000B80A0000}"/>
    <cellStyle name="Moneda 9 3 3 2" xfId="2746" xr:uid="{00000000-0005-0000-0000-0000B90A0000}"/>
    <cellStyle name="Moneda 9 3 3 2 2" xfId="2747" xr:uid="{00000000-0005-0000-0000-0000BA0A0000}"/>
    <cellStyle name="Moneda 9 3 3 2 2 2" xfId="5623" xr:uid="{4FDB293D-F8FF-4926-979B-1884FCB4F33F}"/>
    <cellStyle name="Moneda 9 3 3 2 3" xfId="5622" xr:uid="{B5E31763-3D94-4714-81A2-F031987B1400}"/>
    <cellStyle name="Moneda 9 3 3 3" xfId="2748" xr:uid="{00000000-0005-0000-0000-0000BB0A0000}"/>
    <cellStyle name="Moneda 9 3 3 3 2" xfId="2749" xr:uid="{00000000-0005-0000-0000-0000BC0A0000}"/>
    <cellStyle name="Moneda 9 3 3 3 2 2" xfId="5625" xr:uid="{B36E51A9-F588-4A4C-A5EE-82290B0CDCFA}"/>
    <cellStyle name="Moneda 9 3 3 3 3" xfId="5624" xr:uid="{513621B6-49FF-46A1-A41A-BAA69861DF00}"/>
    <cellStyle name="Moneda 9 3 3 4" xfId="2750" xr:uid="{00000000-0005-0000-0000-0000BD0A0000}"/>
    <cellStyle name="Moneda 9 3 3 4 2" xfId="2751" xr:uid="{00000000-0005-0000-0000-0000BE0A0000}"/>
    <cellStyle name="Moneda 9 3 3 4 2 2" xfId="5627" xr:uid="{63408338-21DA-4859-8047-A61FFC9606D1}"/>
    <cellStyle name="Moneda 9 3 3 4 3" xfId="5626" xr:uid="{9ABE516C-EA58-417B-A2A3-1FD141A0D825}"/>
    <cellStyle name="Moneda 9 3 3 5" xfId="2752" xr:uid="{00000000-0005-0000-0000-0000BF0A0000}"/>
    <cellStyle name="Moneda 9 3 3 5 2" xfId="5628" xr:uid="{2FD1D363-26B2-4DA5-A5CF-45A475F5C4E4}"/>
    <cellStyle name="Moneda 9 3 3 6" xfId="5621" xr:uid="{772B9586-E8D4-41E9-BDB9-0CD1EF272B91}"/>
    <cellStyle name="Moneda 9 3 4" xfId="2753" xr:uid="{00000000-0005-0000-0000-0000C00A0000}"/>
    <cellStyle name="Moneda 9 3 4 2" xfId="2754" xr:uid="{00000000-0005-0000-0000-0000C10A0000}"/>
    <cellStyle name="Moneda 9 3 4 2 2" xfId="5630" xr:uid="{228CFA43-A7FD-4A84-B034-DE2C9B7F5DF1}"/>
    <cellStyle name="Moneda 9 3 4 3" xfId="5629" xr:uid="{FC0DC986-AD29-48B0-98B5-D840168D7009}"/>
    <cellStyle name="Moneda 9 3 5" xfId="2755" xr:uid="{00000000-0005-0000-0000-0000C20A0000}"/>
    <cellStyle name="Moneda 9 3 5 2" xfId="2756" xr:uid="{00000000-0005-0000-0000-0000C30A0000}"/>
    <cellStyle name="Moneda 9 3 5 2 2" xfId="5632" xr:uid="{3EA4EFF7-8FBB-40C0-B27F-1CB6726894E2}"/>
    <cellStyle name="Moneda 9 3 5 3" xfId="5631" xr:uid="{DD240D52-F191-4B75-9DC1-368EB70DC51F}"/>
    <cellStyle name="Moneda 9 3 6" xfId="2757" xr:uid="{00000000-0005-0000-0000-0000C40A0000}"/>
    <cellStyle name="Moneda 9 3 6 2" xfId="2758" xr:uid="{00000000-0005-0000-0000-0000C50A0000}"/>
    <cellStyle name="Moneda 9 3 6 2 2" xfId="5634" xr:uid="{63DD1BC3-D1DD-419E-8332-2832415C2A2E}"/>
    <cellStyle name="Moneda 9 3 6 3" xfId="5633" xr:uid="{A9937FBE-DB1C-4BAD-9FD9-86221B883BF2}"/>
    <cellStyle name="Moneda 9 3 7" xfId="2759" xr:uid="{00000000-0005-0000-0000-0000C60A0000}"/>
    <cellStyle name="Moneda 9 3 7 2" xfId="5635" xr:uid="{88ED0A14-CC9B-4F81-AAA8-87E3A5B4D5D7}"/>
    <cellStyle name="Moneda 9 3 8" xfId="5604" xr:uid="{7CDE9BCF-97A6-479B-BE14-D7AA19342BED}"/>
    <cellStyle name="Moneda 9 4" xfId="2760" xr:uid="{00000000-0005-0000-0000-0000C70A0000}"/>
    <cellStyle name="Moneda 9 4 2" xfId="2761" xr:uid="{00000000-0005-0000-0000-0000C80A0000}"/>
    <cellStyle name="Moneda 9 4 2 2" xfId="2762" xr:uid="{00000000-0005-0000-0000-0000C90A0000}"/>
    <cellStyle name="Moneda 9 4 2 2 2" xfId="2763" xr:uid="{00000000-0005-0000-0000-0000CA0A0000}"/>
    <cellStyle name="Moneda 9 4 2 2 2 2" xfId="2764" xr:uid="{00000000-0005-0000-0000-0000CB0A0000}"/>
    <cellStyle name="Moneda 9 4 2 2 2 2 2" xfId="5640" xr:uid="{FA5D785F-2F43-4393-83A3-A3F2E6113F71}"/>
    <cellStyle name="Moneda 9 4 2 2 2 3" xfId="5639" xr:uid="{92C8BE2E-D73C-4AE4-A28B-EBFC65C4BB07}"/>
    <cellStyle name="Moneda 9 4 2 2 3" xfId="2765" xr:uid="{00000000-0005-0000-0000-0000CC0A0000}"/>
    <cellStyle name="Moneda 9 4 2 2 3 2" xfId="2766" xr:uid="{00000000-0005-0000-0000-0000CD0A0000}"/>
    <cellStyle name="Moneda 9 4 2 2 3 2 2" xfId="5642" xr:uid="{BBF1023F-3F2A-4FD2-9797-F70CE56BC77E}"/>
    <cellStyle name="Moneda 9 4 2 2 3 3" xfId="5641" xr:uid="{1E47D18F-D852-432A-AC18-7C46B37F652B}"/>
    <cellStyle name="Moneda 9 4 2 2 4" xfId="2767" xr:uid="{00000000-0005-0000-0000-0000CE0A0000}"/>
    <cellStyle name="Moneda 9 4 2 2 4 2" xfId="2768" xr:uid="{00000000-0005-0000-0000-0000CF0A0000}"/>
    <cellStyle name="Moneda 9 4 2 2 4 2 2" xfId="5644" xr:uid="{B5F1B21D-8C19-45C4-AD05-F93C517E58C7}"/>
    <cellStyle name="Moneda 9 4 2 2 4 3" xfId="5643" xr:uid="{78E2F112-B06D-4A30-917F-51750D7236D5}"/>
    <cellStyle name="Moneda 9 4 2 2 5" xfId="2769" xr:uid="{00000000-0005-0000-0000-0000D00A0000}"/>
    <cellStyle name="Moneda 9 4 2 2 5 2" xfId="5645" xr:uid="{D0754ECF-C89D-475B-AB43-CEC9A07F5185}"/>
    <cellStyle name="Moneda 9 4 2 2 6" xfId="5638" xr:uid="{8C547AF8-BC1D-4784-9B8C-34088A242282}"/>
    <cellStyle name="Moneda 9 4 2 3" xfId="2770" xr:uid="{00000000-0005-0000-0000-0000D10A0000}"/>
    <cellStyle name="Moneda 9 4 2 3 2" xfId="2771" xr:uid="{00000000-0005-0000-0000-0000D20A0000}"/>
    <cellStyle name="Moneda 9 4 2 3 2 2" xfId="5647" xr:uid="{DC0F959E-6818-4205-98C2-05A0519D45D7}"/>
    <cellStyle name="Moneda 9 4 2 3 3" xfId="5646" xr:uid="{0099EEA1-D937-4DDF-B416-B82DE58714CA}"/>
    <cellStyle name="Moneda 9 4 2 4" xfId="2772" xr:uid="{00000000-0005-0000-0000-0000D30A0000}"/>
    <cellStyle name="Moneda 9 4 2 4 2" xfId="2773" xr:uid="{00000000-0005-0000-0000-0000D40A0000}"/>
    <cellStyle name="Moneda 9 4 2 4 2 2" xfId="5649" xr:uid="{5DBE1501-BD37-4075-9E4A-4F55F6ADD72A}"/>
    <cellStyle name="Moneda 9 4 2 4 3" xfId="5648" xr:uid="{3024A177-74DC-4233-9CDF-EBB73AC67B9E}"/>
    <cellStyle name="Moneda 9 4 2 5" xfId="2774" xr:uid="{00000000-0005-0000-0000-0000D50A0000}"/>
    <cellStyle name="Moneda 9 4 2 5 2" xfId="2775" xr:uid="{00000000-0005-0000-0000-0000D60A0000}"/>
    <cellStyle name="Moneda 9 4 2 5 2 2" xfId="5651" xr:uid="{3D4FCB98-8C19-40EB-9F51-D3CF0A71B858}"/>
    <cellStyle name="Moneda 9 4 2 5 3" xfId="5650" xr:uid="{AACA0713-5C23-4166-A3DD-E90B2A29FAA7}"/>
    <cellStyle name="Moneda 9 4 2 6" xfId="2776" xr:uid="{00000000-0005-0000-0000-0000D70A0000}"/>
    <cellStyle name="Moneda 9 4 2 6 2" xfId="5652" xr:uid="{C9AB43B8-3233-4969-8F50-420F1387A78B}"/>
    <cellStyle name="Moneda 9 4 2 7" xfId="5637" xr:uid="{F8BF9BFD-3898-4C50-B17B-42F88FAB380C}"/>
    <cellStyle name="Moneda 9 4 3" xfId="2777" xr:uid="{00000000-0005-0000-0000-0000D80A0000}"/>
    <cellStyle name="Moneda 9 4 3 2" xfId="2778" xr:uid="{00000000-0005-0000-0000-0000D90A0000}"/>
    <cellStyle name="Moneda 9 4 3 2 2" xfId="2779" xr:uid="{00000000-0005-0000-0000-0000DA0A0000}"/>
    <cellStyle name="Moneda 9 4 3 2 2 2" xfId="5655" xr:uid="{DB6E3244-0BF0-4646-BBA6-B7147B26883E}"/>
    <cellStyle name="Moneda 9 4 3 2 3" xfId="5654" xr:uid="{5ACC20C2-E515-4A96-A86D-A527531AA15B}"/>
    <cellStyle name="Moneda 9 4 3 3" xfId="2780" xr:uid="{00000000-0005-0000-0000-0000DB0A0000}"/>
    <cellStyle name="Moneda 9 4 3 3 2" xfId="2781" xr:uid="{00000000-0005-0000-0000-0000DC0A0000}"/>
    <cellStyle name="Moneda 9 4 3 3 2 2" xfId="5657" xr:uid="{5F6954A2-FE4D-48C3-9558-AA5467A8803B}"/>
    <cellStyle name="Moneda 9 4 3 3 3" xfId="5656" xr:uid="{AECE2A37-E6DD-468D-ABAD-31F150500053}"/>
    <cellStyle name="Moneda 9 4 3 4" xfId="2782" xr:uid="{00000000-0005-0000-0000-0000DD0A0000}"/>
    <cellStyle name="Moneda 9 4 3 4 2" xfId="2783" xr:uid="{00000000-0005-0000-0000-0000DE0A0000}"/>
    <cellStyle name="Moneda 9 4 3 4 2 2" xfId="5659" xr:uid="{486EC4C0-8388-43BA-9A2F-3C5B7E73BF60}"/>
    <cellStyle name="Moneda 9 4 3 4 3" xfId="5658" xr:uid="{CC788D03-3CCA-462E-95DF-944B7B5F6E22}"/>
    <cellStyle name="Moneda 9 4 3 5" xfId="2784" xr:uid="{00000000-0005-0000-0000-0000DF0A0000}"/>
    <cellStyle name="Moneda 9 4 3 5 2" xfId="5660" xr:uid="{BB5CACC7-F5C2-4AF9-878D-0A56BEB52CDB}"/>
    <cellStyle name="Moneda 9 4 3 6" xfId="5653" xr:uid="{1572A9CC-23A4-4220-80BB-F19335D11854}"/>
    <cellStyle name="Moneda 9 4 4" xfId="2785" xr:uid="{00000000-0005-0000-0000-0000E00A0000}"/>
    <cellStyle name="Moneda 9 4 4 2" xfId="2786" xr:uid="{00000000-0005-0000-0000-0000E10A0000}"/>
    <cellStyle name="Moneda 9 4 4 2 2" xfId="5662" xr:uid="{04823C8F-5480-4594-A2E7-DA062E9A9843}"/>
    <cellStyle name="Moneda 9 4 4 3" xfId="5661" xr:uid="{C7E6D47A-3800-4871-B8F8-0A5FEEAF8DE6}"/>
    <cellStyle name="Moneda 9 4 5" xfId="2787" xr:uid="{00000000-0005-0000-0000-0000E20A0000}"/>
    <cellStyle name="Moneda 9 4 5 2" xfId="2788" xr:uid="{00000000-0005-0000-0000-0000E30A0000}"/>
    <cellStyle name="Moneda 9 4 5 2 2" xfId="5664" xr:uid="{EF158612-A2BD-4692-8B45-1D6AD3F50219}"/>
    <cellStyle name="Moneda 9 4 5 3" xfId="5663" xr:uid="{C5593DD1-419C-4627-A19F-94385FD52466}"/>
    <cellStyle name="Moneda 9 4 6" xfId="2789" xr:uid="{00000000-0005-0000-0000-0000E40A0000}"/>
    <cellStyle name="Moneda 9 4 6 2" xfId="2790" xr:uid="{00000000-0005-0000-0000-0000E50A0000}"/>
    <cellStyle name="Moneda 9 4 6 2 2" xfId="5666" xr:uid="{DFA2132E-12D4-46CD-8DA9-75BB3B3B9AB6}"/>
    <cellStyle name="Moneda 9 4 6 3" xfId="5665" xr:uid="{05B43B3D-2C58-4827-9484-928FD7972EBA}"/>
    <cellStyle name="Moneda 9 4 7" xfId="2791" xr:uid="{00000000-0005-0000-0000-0000E60A0000}"/>
    <cellStyle name="Moneda 9 4 7 2" xfId="5667" xr:uid="{DBE015FD-886E-4A57-AC57-B57963523713}"/>
    <cellStyle name="Moneda 9 4 8" xfId="5636" xr:uid="{1CB6A6A2-D93C-40AD-8C2B-C16B7398A3C2}"/>
    <cellStyle name="Moneda 9 5" xfId="2792" xr:uid="{00000000-0005-0000-0000-0000E70A0000}"/>
    <cellStyle name="Moneda 9 5 2" xfId="2793" xr:uid="{00000000-0005-0000-0000-0000E80A0000}"/>
    <cellStyle name="Moneda 9 5 2 2" xfId="2794" xr:uid="{00000000-0005-0000-0000-0000E90A0000}"/>
    <cellStyle name="Moneda 9 5 2 2 2" xfId="2795" xr:uid="{00000000-0005-0000-0000-0000EA0A0000}"/>
    <cellStyle name="Moneda 9 5 2 2 2 2" xfId="5671" xr:uid="{D7BB05CB-28EC-4978-B6EF-984E80CB0482}"/>
    <cellStyle name="Moneda 9 5 2 2 3" xfId="5670" xr:uid="{0079838F-5629-4809-B6B8-BFEF55E67813}"/>
    <cellStyle name="Moneda 9 5 2 3" xfId="2796" xr:uid="{00000000-0005-0000-0000-0000EB0A0000}"/>
    <cellStyle name="Moneda 9 5 2 3 2" xfId="2797" xr:uid="{00000000-0005-0000-0000-0000EC0A0000}"/>
    <cellStyle name="Moneda 9 5 2 3 2 2" xfId="5673" xr:uid="{29B6ED80-40E8-4FA4-B7F4-CC8C76AD10B8}"/>
    <cellStyle name="Moneda 9 5 2 3 3" xfId="5672" xr:uid="{A87DAAA3-BA13-4733-BC36-C4074A78A303}"/>
    <cellStyle name="Moneda 9 5 2 4" xfId="2798" xr:uid="{00000000-0005-0000-0000-0000ED0A0000}"/>
    <cellStyle name="Moneda 9 5 2 4 2" xfId="2799" xr:uid="{00000000-0005-0000-0000-0000EE0A0000}"/>
    <cellStyle name="Moneda 9 5 2 4 2 2" xfId="5675" xr:uid="{367B2C27-4E80-41E1-84AE-3B5AFC6B63B8}"/>
    <cellStyle name="Moneda 9 5 2 4 3" xfId="5674" xr:uid="{F2C4AC2B-500B-4CFD-84DC-3CED3C53D5EF}"/>
    <cellStyle name="Moneda 9 5 2 5" xfId="2800" xr:uid="{00000000-0005-0000-0000-0000EF0A0000}"/>
    <cellStyle name="Moneda 9 5 2 5 2" xfId="5676" xr:uid="{2C8F8518-E983-492F-9773-2BE07FBDB55D}"/>
    <cellStyle name="Moneda 9 5 2 6" xfId="5669" xr:uid="{FC5D741D-72A3-489C-BDE6-F9E288EE6C4F}"/>
    <cellStyle name="Moneda 9 5 3" xfId="2801" xr:uid="{00000000-0005-0000-0000-0000F00A0000}"/>
    <cellStyle name="Moneda 9 5 3 2" xfId="2802" xr:uid="{00000000-0005-0000-0000-0000F10A0000}"/>
    <cellStyle name="Moneda 9 5 3 2 2" xfId="5678" xr:uid="{108177AC-DE5A-4205-84A4-1FD21FC24ECA}"/>
    <cellStyle name="Moneda 9 5 3 3" xfId="5677" xr:uid="{4520B5DD-2F10-47AE-8CD9-698D3920D1BA}"/>
    <cellStyle name="Moneda 9 5 4" xfId="2803" xr:uid="{00000000-0005-0000-0000-0000F20A0000}"/>
    <cellStyle name="Moneda 9 5 4 2" xfId="2804" xr:uid="{00000000-0005-0000-0000-0000F30A0000}"/>
    <cellStyle name="Moneda 9 5 4 2 2" xfId="5680" xr:uid="{A234C7CF-A2DA-4784-9ED0-3A71F8D9BBB4}"/>
    <cellStyle name="Moneda 9 5 4 3" xfId="5679" xr:uid="{15E13260-302B-463E-A024-A4DF3E264210}"/>
    <cellStyle name="Moneda 9 5 5" xfId="2805" xr:uid="{00000000-0005-0000-0000-0000F40A0000}"/>
    <cellStyle name="Moneda 9 5 5 2" xfId="2806" xr:uid="{00000000-0005-0000-0000-0000F50A0000}"/>
    <cellStyle name="Moneda 9 5 5 2 2" xfId="5682" xr:uid="{999FEE43-EAE7-45DB-BDDC-4D294D9F728D}"/>
    <cellStyle name="Moneda 9 5 5 3" xfId="5681" xr:uid="{8235E513-BF3B-433E-B859-93EFD17FA37E}"/>
    <cellStyle name="Moneda 9 5 6" xfId="2807" xr:uid="{00000000-0005-0000-0000-0000F60A0000}"/>
    <cellStyle name="Moneda 9 5 6 2" xfId="5683" xr:uid="{947D498B-7B01-47A0-B3D6-8386CE3DC10C}"/>
    <cellStyle name="Moneda 9 5 7" xfId="5668" xr:uid="{C04A8911-DCDB-4F87-AA84-543C3309BC83}"/>
    <cellStyle name="Moneda 9 6" xfId="2808" xr:uid="{00000000-0005-0000-0000-0000F70A0000}"/>
    <cellStyle name="Moneda 9 6 2" xfId="2809" xr:uid="{00000000-0005-0000-0000-0000F80A0000}"/>
    <cellStyle name="Moneda 9 6 2 2" xfId="2810" xr:uid="{00000000-0005-0000-0000-0000F90A0000}"/>
    <cellStyle name="Moneda 9 6 2 2 2" xfId="5686" xr:uid="{EEF4E003-FFC5-48D5-AA9E-08A1F88529B6}"/>
    <cellStyle name="Moneda 9 6 2 3" xfId="5685" xr:uid="{B11C02E4-5093-400B-95FA-0989C215C90C}"/>
    <cellStyle name="Moneda 9 6 3" xfId="2811" xr:uid="{00000000-0005-0000-0000-0000FA0A0000}"/>
    <cellStyle name="Moneda 9 6 3 2" xfId="2812" xr:uid="{00000000-0005-0000-0000-0000FB0A0000}"/>
    <cellStyle name="Moneda 9 6 3 2 2" xfId="5688" xr:uid="{3FEA65FA-1631-4066-AF8A-BC7DD0BAF98F}"/>
    <cellStyle name="Moneda 9 6 3 3" xfId="5687" xr:uid="{52943A3C-C2D3-4632-89EB-E77A5018E0E2}"/>
    <cellStyle name="Moneda 9 6 4" xfId="2813" xr:uid="{00000000-0005-0000-0000-0000FC0A0000}"/>
    <cellStyle name="Moneda 9 6 4 2" xfId="2814" xr:uid="{00000000-0005-0000-0000-0000FD0A0000}"/>
    <cellStyle name="Moneda 9 6 4 2 2" xfId="5690" xr:uid="{2E27D53F-42CD-414A-8A1A-9AF66199A888}"/>
    <cellStyle name="Moneda 9 6 4 3" xfId="5689" xr:uid="{CD54B892-B73E-499F-B487-EDF80964D91C}"/>
    <cellStyle name="Moneda 9 6 5" xfId="2815" xr:uid="{00000000-0005-0000-0000-0000FE0A0000}"/>
    <cellStyle name="Moneda 9 6 5 2" xfId="5691" xr:uid="{1C41FA05-5409-42EA-873B-40D5E725F2BE}"/>
    <cellStyle name="Moneda 9 6 6" xfId="5684" xr:uid="{9F1F07B9-3112-4584-B227-FCD2E61DD840}"/>
    <cellStyle name="Moneda 9 7" xfId="2816" xr:uid="{00000000-0005-0000-0000-0000FF0A0000}"/>
    <cellStyle name="Moneda 9 7 2" xfId="2817" xr:uid="{00000000-0005-0000-0000-0000000B0000}"/>
    <cellStyle name="Moneda 9 7 2 2" xfId="5693" xr:uid="{8504EDFE-867B-4E9D-BCA4-F13F45E57D2C}"/>
    <cellStyle name="Moneda 9 7 3" xfId="5692" xr:uid="{D59ACE1E-0D6A-44DF-BE19-22108C0E8A0F}"/>
    <cellStyle name="Moneda 9 8" xfId="2818" xr:uid="{00000000-0005-0000-0000-0000010B0000}"/>
    <cellStyle name="Moneda 9 8 2" xfId="2819" xr:uid="{00000000-0005-0000-0000-0000020B0000}"/>
    <cellStyle name="Moneda 9 8 2 2" xfId="5695" xr:uid="{2F96E20A-9A03-43F2-A28A-A2B6A8017C4D}"/>
    <cellStyle name="Moneda 9 8 3" xfId="5694" xr:uid="{4AB76600-3194-4BD0-9083-B3F7AED1D94F}"/>
    <cellStyle name="Moneda 9 9" xfId="2820" xr:uid="{00000000-0005-0000-0000-0000030B0000}"/>
    <cellStyle name="Moneda 9 9 2" xfId="2821" xr:uid="{00000000-0005-0000-0000-0000040B0000}"/>
    <cellStyle name="Moneda 9 9 2 2" xfId="5697" xr:uid="{5F0EAA8A-75FD-43C9-896B-911E7BF4175D}"/>
    <cellStyle name="Moneda 9 9 3" xfId="5696" xr:uid="{A09F54AD-5CC8-4ADA-8309-C9A43D845AE8}"/>
    <cellStyle name="Moneda_Hoja1" xfId="2869" xr:uid="{00000000-0005-0000-0000-0000050B0000}"/>
    <cellStyle name="Neutral 2" xfId="2822" xr:uid="{00000000-0005-0000-0000-0000060B0000}"/>
    <cellStyle name="Neutral 2 2" xfId="5698" xr:uid="{5B49B7C5-5BE3-4AC9-BDB7-DA4E5355C63A}"/>
    <cellStyle name="Normal" xfId="0" builtinId="0" customBuiltin="1"/>
    <cellStyle name="Normal 10" xfId="6575" xr:uid="{37BF0A87-1D39-4B24-9C0E-010948547200}"/>
    <cellStyle name="Normal 11" xfId="6660" xr:uid="{CC23C015-2DA1-4E1A-B18B-668F3B5915A0}"/>
    <cellStyle name="Normal 2" xfId="2823" xr:uid="{00000000-0005-0000-0000-0000080B0000}"/>
    <cellStyle name="Normal 2 10" xfId="2824" xr:uid="{00000000-0005-0000-0000-0000090B0000}"/>
    <cellStyle name="Normal 2 10 2" xfId="6653" xr:uid="{22F9256F-A0BC-4D25-8F95-D05B6297D542}"/>
    <cellStyle name="Normal 2 10 3" xfId="2885" xr:uid="{B46B5AA8-8113-43D1-9199-4E8912C6B46C}"/>
    <cellStyle name="Normal 2 2" xfId="2825" xr:uid="{00000000-0005-0000-0000-00000A0B0000}"/>
    <cellStyle name="Normal 2 2 2" xfId="2826" xr:uid="{00000000-0005-0000-0000-00000B0B0000}"/>
    <cellStyle name="Normal 2 2 2 2" xfId="5700" xr:uid="{5435041B-D348-450E-B75B-71421AF23206}"/>
    <cellStyle name="Normal 2 2 3" xfId="5699" xr:uid="{CEA732B8-D55E-411C-8D69-F1BFCCD3D024}"/>
    <cellStyle name="Normal 2 2 4" xfId="7106" xr:uid="{9405D4AB-7FA9-428F-83E2-DC0240DCB272}"/>
    <cellStyle name="Normal 2 3" xfId="2827" xr:uid="{00000000-0005-0000-0000-00000C0B0000}"/>
    <cellStyle name="Normal 2 3 2" xfId="2828" xr:uid="{00000000-0005-0000-0000-00000D0B0000}"/>
    <cellStyle name="Normal 2 3 2 2" xfId="5702" xr:uid="{03B610FA-0D11-49ED-92BA-D6AC9E053B2D}"/>
    <cellStyle name="Normal 2 3 3" xfId="5701" xr:uid="{3781EE83-B480-4BB0-93F2-B9869A57DE91}"/>
    <cellStyle name="Normal 2 4" xfId="2829" xr:uid="{00000000-0005-0000-0000-00000E0B0000}"/>
    <cellStyle name="Normal 2 4 2" xfId="5703" xr:uid="{4F18FCD2-82B9-487E-8492-031652B027E8}"/>
    <cellStyle name="Normal 2 5" xfId="2884" xr:uid="{F4FDB37B-F92E-48D7-8A59-D306F88418FD}"/>
    <cellStyle name="Normal 3" xfId="2830" xr:uid="{00000000-0005-0000-0000-00000F0B0000}"/>
    <cellStyle name="Normal 3 2" xfId="2831" xr:uid="{00000000-0005-0000-0000-0000100B0000}"/>
    <cellStyle name="Normal 3 2 2" xfId="2832" xr:uid="{00000000-0005-0000-0000-0000110B0000}"/>
    <cellStyle name="Normal 3 2 2 2" xfId="2833" xr:uid="{00000000-0005-0000-0000-0000120B0000}"/>
    <cellStyle name="Normal 3 2 2 2 2" xfId="5705" xr:uid="{D0FDE570-70A3-42D6-A579-C2C9AB1EE81F}"/>
    <cellStyle name="Normal 3 2 2 3" xfId="5704" xr:uid="{2AF31F08-C56E-4D19-BA31-9EA7C09BE9DA}"/>
    <cellStyle name="Normal 3 2 3" xfId="2834" xr:uid="{00000000-0005-0000-0000-0000130B0000}"/>
    <cellStyle name="Normal 3 2 3 2" xfId="5706" xr:uid="{E9F883C1-BDC8-4CE9-BBD4-3197FFDB26F6}"/>
    <cellStyle name="Normal 3 2 3 3" xfId="7107" xr:uid="{AF48A66F-DF0E-4BA0-9D80-B97AA2439EA5}"/>
    <cellStyle name="Normal 3 2 4" xfId="2887" xr:uid="{BB8926EE-BCAD-4E51-874A-385678E117CE}"/>
    <cellStyle name="Normal 3 3" xfId="2835" xr:uid="{00000000-0005-0000-0000-0000140B0000}"/>
    <cellStyle name="Normal 3 3 2" xfId="5707" xr:uid="{9EF78E96-3B1B-49C2-8326-C1604004E898}"/>
    <cellStyle name="Normal 3 4" xfId="2836" xr:uid="{00000000-0005-0000-0000-0000150B0000}"/>
    <cellStyle name="Normal 3 4 2" xfId="5708" xr:uid="{3D35A552-C45A-4100-9903-2B0C393632B7}"/>
    <cellStyle name="Normal 3 5" xfId="2837" xr:uid="{00000000-0005-0000-0000-0000160B0000}"/>
    <cellStyle name="Normal 3 5 2" xfId="5709" xr:uid="{5D6432CC-E815-453C-B5D4-7BADC7E5A5B3}"/>
    <cellStyle name="Normal 3 6" xfId="2886" xr:uid="{AC4CDF47-74E8-4DF6-B323-08B207826DFC}"/>
    <cellStyle name="Normal 3_CADENA DE VALOR" xfId="2838" xr:uid="{00000000-0005-0000-0000-0000170B0000}"/>
    <cellStyle name="Normal 4" xfId="2839" xr:uid="{00000000-0005-0000-0000-0000180B0000}"/>
    <cellStyle name="Normal 4 2" xfId="2840" xr:uid="{00000000-0005-0000-0000-0000190B0000}"/>
    <cellStyle name="Normal 4 2 2" xfId="2888" xr:uid="{4F88F6CF-CB61-4272-89D2-A67DBC8F6071}"/>
    <cellStyle name="Normal 4 3" xfId="5710" xr:uid="{B7E158B1-FB45-48B4-8744-F3D9D6E2E043}"/>
    <cellStyle name="Normal 5" xfId="2841" xr:uid="{00000000-0005-0000-0000-00001A0B0000}"/>
    <cellStyle name="Normal 5 2" xfId="5711" xr:uid="{3CB738AD-E9AE-40B0-9586-D18F4FF3E9B9}"/>
    <cellStyle name="Normal 6" xfId="5731" xr:uid="{E3446215-3A02-459F-9BE6-7D4DCF8DF68F}"/>
    <cellStyle name="Normal 6 2" xfId="2842" xr:uid="{00000000-0005-0000-0000-00001B0B0000}"/>
    <cellStyle name="Normal 6 2 2" xfId="5712" xr:uid="{CF9AFEFA-05B4-4CC2-84CF-DBE1E05E9708}"/>
    <cellStyle name="Normal 7" xfId="2843" xr:uid="{00000000-0005-0000-0000-00001C0B0000}"/>
    <cellStyle name="Normal 7 2" xfId="5732" xr:uid="{9B17BEC8-5A06-4E18-8AE5-9C7F71A5F39B}"/>
    <cellStyle name="Normal 8" xfId="2870" xr:uid="{7FDB0AED-7979-4A4C-ACDB-B257546A1DE2}"/>
    <cellStyle name="Normal 9" xfId="6576" xr:uid="{BEA5688E-54DB-4876-8EF2-D39C8F047430}"/>
    <cellStyle name="Normal_CADENA DE VALOR" xfId="2844" xr:uid="{00000000-0005-0000-0000-00001D0B0000}"/>
    <cellStyle name="Numeric" xfId="2845" xr:uid="{00000000-0005-0000-0000-00001E0B0000}"/>
    <cellStyle name="Numeric 2" xfId="5713" xr:uid="{950A0839-0E1D-44E8-90A0-62B394D16267}"/>
    <cellStyle name="NumericWithBorder" xfId="2846" xr:uid="{00000000-0005-0000-0000-00001F0B0000}"/>
    <cellStyle name="NumericWithBorder 2" xfId="2847" xr:uid="{00000000-0005-0000-0000-0000200B0000}"/>
    <cellStyle name="NumericWithBorder 2 2" xfId="2848" xr:uid="{00000000-0005-0000-0000-0000210B0000}"/>
    <cellStyle name="NumericWithBorder 2 2 2" xfId="5716" xr:uid="{8E40A991-BF4A-4A96-B113-A91AE2888C7E}"/>
    <cellStyle name="NumericWithBorder 2 2 3" xfId="7110" xr:uid="{91157C40-7E74-4C4C-928B-51F479BFB56F}"/>
    <cellStyle name="NumericWithBorder 2 2 4" xfId="7123" xr:uid="{AE52AA99-F202-47C8-9010-7D3C5DB499C6}"/>
    <cellStyle name="NumericWithBorder 2 3" xfId="2849" xr:uid="{00000000-0005-0000-0000-0000220B0000}"/>
    <cellStyle name="NumericWithBorder 2 3 2" xfId="5717" xr:uid="{25DE1F63-F2FC-4975-B7E5-E9AA10A5C2D1}"/>
    <cellStyle name="NumericWithBorder 2 3 3" xfId="7111" xr:uid="{3C325140-34B5-4553-865A-C8C36EF8F9B9}"/>
    <cellStyle name="NumericWithBorder 2 3 4" xfId="7124" xr:uid="{AFED93BD-4362-4174-ABF0-A77B9BA9B955}"/>
    <cellStyle name="NumericWithBorder 2 4" xfId="2850" xr:uid="{00000000-0005-0000-0000-0000230B0000}"/>
    <cellStyle name="NumericWithBorder 2 4 2" xfId="5718" xr:uid="{897F730E-668A-4147-9FD4-97668ABAB80C}"/>
    <cellStyle name="NumericWithBorder 2 4 3" xfId="7112" xr:uid="{678647B3-B411-4248-81F3-0B884F47D94A}"/>
    <cellStyle name="NumericWithBorder 2 4 4" xfId="7125" xr:uid="{D6086653-B487-4EAE-BEDD-75CEF3EB1C1B}"/>
    <cellStyle name="NumericWithBorder 2 5" xfId="5715" xr:uid="{36911801-836E-4686-ACB7-66143E23490A}"/>
    <cellStyle name="NumericWithBorder 2 6" xfId="7109" xr:uid="{A2BCF88D-4CA7-4E7A-A4C3-C80530DF255B}"/>
    <cellStyle name="NumericWithBorder 2 7" xfId="7122" xr:uid="{0D845AFC-12C8-44AB-80FD-20EA5E4100DD}"/>
    <cellStyle name="NumericWithBorder 3" xfId="2851" xr:uid="{00000000-0005-0000-0000-0000240B0000}"/>
    <cellStyle name="NumericWithBorder 3 2" xfId="5719" xr:uid="{7C9F21DE-1A92-4A8F-A20C-A44D50B19E7F}"/>
    <cellStyle name="NumericWithBorder 3 3" xfId="7113" xr:uid="{3364F243-8F0D-4745-AFE7-A2D9FED2454C}"/>
    <cellStyle name="NumericWithBorder 3 4" xfId="7126" xr:uid="{5F6032E8-BFE0-4C9D-B1A2-106D90B153A8}"/>
    <cellStyle name="NumericWithBorder 4" xfId="2852" xr:uid="{00000000-0005-0000-0000-0000250B0000}"/>
    <cellStyle name="NumericWithBorder 4 2" xfId="5720" xr:uid="{8E20063C-7B00-4A31-B124-D6B9B4C18042}"/>
    <cellStyle name="NumericWithBorder 4 3" xfId="7114" xr:uid="{C5E5F0D3-21A0-43A8-AFBA-B3BEB32CBCAB}"/>
    <cellStyle name="NumericWithBorder 4 4" xfId="7127" xr:uid="{DBFB1894-4190-4684-AF1E-AAE847721C0C}"/>
    <cellStyle name="NumericWithBorder 5" xfId="2853" xr:uid="{00000000-0005-0000-0000-0000260B0000}"/>
    <cellStyle name="NumericWithBorder 5 2" xfId="5721" xr:uid="{7EA1F507-8088-4D53-911D-EF437A002DAD}"/>
    <cellStyle name="NumericWithBorder 5 3" xfId="7115" xr:uid="{065E1DE5-D067-4423-896D-8D26993484D9}"/>
    <cellStyle name="NumericWithBorder 5 4" xfId="7128" xr:uid="{679EFA69-BFAB-4338-94D6-4AE3B6B45A2C}"/>
    <cellStyle name="NumericWithBorder 6" xfId="5714" xr:uid="{E0621604-AA84-4ECD-8023-23158DBF9480}"/>
    <cellStyle name="NumericWithBorder 7" xfId="7108" xr:uid="{933935C7-204F-4808-BDF4-9CA0C6B06F28}"/>
    <cellStyle name="NumericWithBorder 8" xfId="7121" xr:uid="{4F169D59-4BDE-48E2-8411-789FD6F3A3C8}"/>
    <cellStyle name="Percent" xfId="2854" xr:uid="{00000000-0005-0000-0000-0000270B0000}"/>
    <cellStyle name="Percent 2" xfId="2855" xr:uid="{00000000-0005-0000-0000-0000280B0000}"/>
    <cellStyle name="Percent 2 2" xfId="2856" xr:uid="{00000000-0005-0000-0000-0000290B0000}"/>
    <cellStyle name="Percent 2 2 2" xfId="5724" xr:uid="{26E523F8-254F-47BA-8FA4-64072DF2370F}"/>
    <cellStyle name="Percent 2 3" xfId="5723" xr:uid="{3D8D5F76-FC32-4539-8573-C876B8487AE4}"/>
    <cellStyle name="Percent 3" xfId="6577" xr:uid="{FF5F2BEF-1600-4517-9A9F-583F16CF8ECE}"/>
    <cellStyle name="Percent 4" xfId="5722" xr:uid="{ECEA7CB6-22AB-46DD-AAB0-1A3370A0D307}"/>
    <cellStyle name="Porcentaje" xfId="2857" builtinId="5" customBuiltin="1"/>
    <cellStyle name="Porcentaje 2" xfId="2858" xr:uid="{00000000-0005-0000-0000-00002B0B0000}"/>
    <cellStyle name="Porcentaje 2 2" xfId="2859" xr:uid="{00000000-0005-0000-0000-00002C0B0000}"/>
    <cellStyle name="Porcentaje 2 2 2" xfId="5725" xr:uid="{A3FDB453-4820-4819-9524-9D5F2451E671}"/>
    <cellStyle name="Porcentaje 2 3" xfId="2891" xr:uid="{4A54A1B6-BFA6-4F37-B757-FBE3924A7D72}"/>
    <cellStyle name="Porcentaje 3" xfId="2860" xr:uid="{00000000-0005-0000-0000-00002D0B0000}"/>
    <cellStyle name="Porcentaje 3 2" xfId="2861" xr:uid="{00000000-0005-0000-0000-00002E0B0000}"/>
    <cellStyle name="Porcentaje 3 2 2" xfId="6578" xr:uid="{B40D4368-B0A0-4066-97EC-89CA04BD2F71}"/>
    <cellStyle name="Porcentaje 3 2 3" xfId="6652" xr:uid="{4AE2822B-5C23-4385-8BE9-ECAFFD9F4CDA}"/>
    <cellStyle name="Porcentaje 3 2 4" xfId="5726" xr:uid="{BBF9CB8B-BEB5-4ABC-A3DE-CDF8F2D20448}"/>
    <cellStyle name="Porcentaje 3 2 5" xfId="7117" xr:uid="{5A430D23-3165-41C4-9ADB-03E7FF03ABB0}"/>
    <cellStyle name="Porcentaje 3 3" xfId="2892" xr:uid="{44B6A90A-30A1-410F-80EA-F48F254B5FE8}"/>
    <cellStyle name="Porcentaje 4" xfId="2862" xr:uid="{00000000-0005-0000-0000-00002F0B0000}"/>
    <cellStyle name="Porcentaje 4 2" xfId="6579" xr:uid="{3712BFB1-D8D3-40A7-9CB4-8442207BA2FE}"/>
    <cellStyle name="Porcentaje 4 3" xfId="2893" xr:uid="{51F21D69-EB69-4316-94D7-ADCBA6ECEF17}"/>
    <cellStyle name="Porcentaje 4 4" xfId="6665" xr:uid="{724419C1-E460-4C7C-837A-F09BBCCF2250}"/>
    <cellStyle name="Porcentaje 5" xfId="5733" xr:uid="{3BA0FE38-DDDD-4012-B966-79BDCDA70D31}"/>
    <cellStyle name="Porcentaje 6" xfId="6651" xr:uid="{74E5ED8A-D882-4DF0-9BA1-0405EB2A90F2}"/>
    <cellStyle name="Porcentual 2" xfId="2863" xr:uid="{00000000-0005-0000-0000-0000300B0000}"/>
    <cellStyle name="Porcentual 2 2" xfId="2864" xr:uid="{00000000-0005-0000-0000-0000310B0000}"/>
    <cellStyle name="Porcentual 2 2 2" xfId="2865" xr:uid="{00000000-0005-0000-0000-0000320B0000}"/>
    <cellStyle name="Porcentual 2 2 2 2" xfId="5727" xr:uid="{A606D5AF-68C4-429B-A6AE-B35955F9264A}"/>
    <cellStyle name="Porcentual 2 2 3" xfId="2890" xr:uid="{2D80CE99-4C5D-40E1-9A22-17FC8C408158}"/>
    <cellStyle name="Porcentual 2 3" xfId="2866" xr:uid="{00000000-0005-0000-0000-0000330B0000}"/>
    <cellStyle name="Porcentual 2 3 2" xfId="2867" xr:uid="{00000000-0005-0000-0000-0000340B0000}"/>
    <cellStyle name="Porcentual 2 3 2 2" xfId="5729" xr:uid="{883D5F78-99D9-4135-9339-246F51663CE8}"/>
    <cellStyle name="Porcentual 2 3 3" xfId="5728" xr:uid="{BBC6EB14-36D7-42F9-93F0-0C30AE64C9C0}"/>
    <cellStyle name="Porcentual 2 4" xfId="2889" xr:uid="{63C2B8FF-B767-413F-A9B2-5CC7753D8C41}"/>
    <cellStyle name="Porcentual 2 5" xfId="6664" xr:uid="{7C652A04-BDBF-44D2-941C-AA834BBB8707}"/>
    <cellStyle name="Porcentual 3" xfId="2868" xr:uid="{00000000-0005-0000-0000-0000350B0000}"/>
    <cellStyle name="Porcentual 3 2" xfId="5730" xr:uid="{E13E526C-56C9-44A9-9685-6885EA2A1171}"/>
  </cellStyles>
  <dxfs count="0"/>
  <tableStyles count="0" defaultTableStyle="TableStyleMedium2" defaultPivotStyle="PivotStyleLight16"/>
  <colors>
    <mruColors>
      <color rgb="FF66FFFF"/>
      <color rgb="FFFFCCFF"/>
      <color rgb="FFCC99FF"/>
      <color rgb="FF00FF00"/>
      <color rgb="FF99CCFF"/>
      <color rgb="FFFF33CC"/>
      <color rgb="FFFFCC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122115</xdr:colOff>
      <xdr:row>1</xdr:row>
      <xdr:rowOff>191721</xdr:rowOff>
    </xdr:from>
    <xdr:to>
      <xdr:col>5</xdr:col>
      <xdr:colOff>341922</xdr:colOff>
      <xdr:row>3</xdr:row>
      <xdr:rowOff>0</xdr:rowOff>
    </xdr:to>
    <xdr:pic>
      <xdr:nvPicPr>
        <xdr:cNvPr id="1081" name="Imagen 3">
          <a:extLst>
            <a:ext uri="{FF2B5EF4-FFF2-40B4-BE49-F238E27FC236}">
              <a16:creationId xmlns:a16="http://schemas.microsoft.com/office/drawing/2014/main" id="{8CBE1357-CC6F-4E75-A4A9-2E5AB577C5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115" y="387106"/>
          <a:ext cx="5885961" cy="1053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340179</xdr:colOff>
      <xdr:row>0</xdr:row>
      <xdr:rowOff>209550</xdr:rowOff>
    </xdr:from>
    <xdr:to>
      <xdr:col>4</xdr:col>
      <xdr:colOff>9285</xdr:colOff>
      <xdr:row>2</xdr:row>
      <xdr:rowOff>45357</xdr:rowOff>
    </xdr:to>
    <xdr:pic>
      <xdr:nvPicPr>
        <xdr:cNvPr id="2306" name="Imagen 3">
          <a:extLst>
            <a:ext uri="{FF2B5EF4-FFF2-40B4-BE49-F238E27FC236}">
              <a16:creationId xmlns:a16="http://schemas.microsoft.com/office/drawing/2014/main" id="{D4522EB9-F26B-4BC1-BD02-336ACD805C7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179" y="209550"/>
          <a:ext cx="4062887" cy="11836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98961</xdr:colOff>
      <xdr:row>0</xdr:row>
      <xdr:rowOff>215177</xdr:rowOff>
    </xdr:from>
    <xdr:to>
      <xdr:col>2</xdr:col>
      <xdr:colOff>916532</xdr:colOff>
      <xdr:row>2</xdr:row>
      <xdr:rowOff>189475</xdr:rowOff>
    </xdr:to>
    <xdr:pic>
      <xdr:nvPicPr>
        <xdr:cNvPr id="3135" name="Imagen 2">
          <a:extLst>
            <a:ext uri="{FF2B5EF4-FFF2-40B4-BE49-F238E27FC236}">
              <a16:creationId xmlns:a16="http://schemas.microsoft.com/office/drawing/2014/main" id="{B7423D2D-3B7E-49E0-837D-AC1DEB68FD9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961" y="215177"/>
          <a:ext cx="2478638" cy="11707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276225</xdr:rowOff>
    </xdr:from>
    <xdr:to>
      <xdr:col>2</xdr:col>
      <xdr:colOff>282331</xdr:colOff>
      <xdr:row>2</xdr:row>
      <xdr:rowOff>171450</xdr:rowOff>
    </xdr:to>
    <xdr:pic>
      <xdr:nvPicPr>
        <xdr:cNvPr id="2" name="Imagen 1">
          <a:extLst>
            <a:ext uri="{FF2B5EF4-FFF2-40B4-BE49-F238E27FC236}">
              <a16:creationId xmlns:a16="http://schemas.microsoft.com/office/drawing/2014/main" id="{853ACB54-217D-4022-9B0C-85C2E12A422F}"/>
            </a:ext>
          </a:extLst>
        </xdr:cNvPr>
        <xdr:cNvPicPr>
          <a:picLocks noChangeAspect="1"/>
        </xdr:cNvPicPr>
      </xdr:nvPicPr>
      <xdr:blipFill>
        <a:blip xmlns:r="http://schemas.openxmlformats.org/officeDocument/2006/relationships" r:embed="rId1"/>
        <a:stretch>
          <a:fillRect/>
        </a:stretch>
      </xdr:blipFill>
      <xdr:spPr>
        <a:xfrm>
          <a:off x="609600" y="276225"/>
          <a:ext cx="1590675" cy="9048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231672</xdr:colOff>
      <xdr:row>0</xdr:row>
      <xdr:rowOff>207092</xdr:rowOff>
    </xdr:from>
    <xdr:to>
      <xdr:col>1</xdr:col>
      <xdr:colOff>2073991</xdr:colOff>
      <xdr:row>2</xdr:row>
      <xdr:rowOff>165652</xdr:rowOff>
    </xdr:to>
    <xdr:pic>
      <xdr:nvPicPr>
        <xdr:cNvPr id="2" name="Imagen 2">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672" y="207092"/>
          <a:ext cx="2932862" cy="786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1114425</xdr:colOff>
      <xdr:row>3</xdr:row>
      <xdr:rowOff>47625</xdr:rowOff>
    </xdr:to>
    <xdr:pic>
      <xdr:nvPicPr>
        <xdr:cNvPr id="6436" name="Imagen 1">
          <a:extLst>
            <a:ext uri="{FF2B5EF4-FFF2-40B4-BE49-F238E27FC236}">
              <a16:creationId xmlns:a16="http://schemas.microsoft.com/office/drawing/2014/main" id="{3B452FBD-28A0-4C66-97C1-DA68188F83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1336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Secretaria%20de%20Ambiente%20de%20Bogota\7769%20Documentos\Planes%20de%20Accion\Plan%20de%20Acci&#243;n%202021\Reporte%20Plan%20de%20Accion-%20PI%207769%20Julio-Diciembre%202020%20V3%20Camil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YULIED.PENARANDA.SDA/Desktop/2022/10-OCTUBRE/PLAN%20DE%20ACCION/PA%20SEPT.%20TERRI/9-PA-7789-SEPT-2022_A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ow r="14">
          <cell r="U14">
            <v>45.54</v>
          </cell>
        </row>
        <row r="15">
          <cell r="U15">
            <v>2.5379999999999998</v>
          </cell>
        </row>
        <row r="17">
          <cell r="U17">
            <v>4.8070000000000004</v>
          </cell>
          <cell r="W17">
            <v>5.24</v>
          </cell>
        </row>
        <row r="18">
          <cell r="U18">
            <v>0.2</v>
          </cell>
        </row>
      </sheetData>
      <sheetData sheetId="1">
        <row r="11">
          <cell r="H11">
            <v>2239274028</v>
          </cell>
          <cell r="P11">
            <v>208535000</v>
          </cell>
          <cell r="R11">
            <v>261972893</v>
          </cell>
        </row>
        <row r="15">
          <cell r="S15">
            <v>1985716202</v>
          </cell>
          <cell r="EB15">
            <v>835562923</v>
          </cell>
        </row>
        <row r="17">
          <cell r="H17">
            <v>632180000</v>
          </cell>
          <cell r="R17">
            <v>208073593</v>
          </cell>
          <cell r="S17">
            <v>588967593</v>
          </cell>
          <cell r="T17">
            <v>543446593</v>
          </cell>
          <cell r="DZ17">
            <v>190062000</v>
          </cell>
        </row>
        <row r="23">
          <cell r="H23">
            <v>846820000</v>
          </cell>
          <cell r="R23">
            <v>328756825</v>
          </cell>
          <cell r="S23">
            <v>817958593</v>
          </cell>
          <cell r="T23">
            <v>755491393</v>
          </cell>
        </row>
        <row r="27">
          <cell r="DZ27">
            <v>323308102</v>
          </cell>
        </row>
        <row r="29">
          <cell r="H29">
            <v>201000000</v>
          </cell>
          <cell r="R29">
            <v>76021593</v>
          </cell>
          <cell r="S29">
            <v>144912593</v>
          </cell>
          <cell r="T29">
            <v>143476093</v>
          </cell>
        </row>
        <row r="33">
          <cell r="DZ33">
            <v>71564000</v>
          </cell>
        </row>
        <row r="36">
          <cell r="J36">
            <v>15250000</v>
          </cell>
          <cell r="L36">
            <v>741070000</v>
          </cell>
          <cell r="N36">
            <v>786690347</v>
          </cell>
          <cell r="P36">
            <v>793469102</v>
          </cell>
        </row>
      </sheetData>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ACTIVIDADES"/>
      <sheetName val="INVERSIÓN"/>
      <sheetName val="TERRITORIALIZACION"/>
      <sheetName val="SPI."/>
      <sheetName val="SPI"/>
    </sheetNames>
    <sheetDataSet>
      <sheetData sheetId="0"/>
      <sheetData sheetId="1"/>
      <sheetData sheetId="2">
        <row r="24">
          <cell r="CI24">
            <v>17.111020408163267</v>
          </cell>
        </row>
        <row r="31">
          <cell r="CI31">
            <v>0.20999999999999996</v>
          </cell>
        </row>
        <row r="34">
          <cell r="CH34">
            <v>0.01</v>
          </cell>
          <cell r="CI34">
            <v>0.01</v>
          </cell>
        </row>
        <row r="38">
          <cell r="CH38">
            <v>1.0100000000000002</v>
          </cell>
          <cell r="CI38">
            <v>0.60000000000000009</v>
          </cell>
        </row>
      </sheetData>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8"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3" Type="http://schemas.openxmlformats.org/officeDocument/2006/relationships/drawing" Target="../drawings/drawing5.xml"/><Relationship Id="rId3"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7"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2" Type="http://schemas.openxmlformats.org/officeDocument/2006/relationships/printerSettings" Target="../printerSettings/printerSettings4.bin"/><Relationship Id="rId2"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6"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1"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5"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5" Type="http://schemas.openxmlformats.org/officeDocument/2006/relationships/comments" Target="../comments5.xml"/><Relationship Id="rId10"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4"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9"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4"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5"/>
  <sheetViews>
    <sheetView tabSelected="1" zoomScale="50" zoomScaleNormal="50" workbookViewId="0">
      <selection activeCell="C12" sqref="C12"/>
    </sheetView>
  </sheetViews>
  <sheetFormatPr baseColWidth="10" defaultColWidth="10.85546875" defaultRowHeight="15" x14ac:dyDescent="0.25"/>
  <cols>
    <col min="1" max="1" width="10.42578125" customWidth="1"/>
    <col min="2" max="2" width="7.28515625" customWidth="1"/>
    <col min="3" max="3" width="8.85546875" customWidth="1"/>
    <col min="4" max="4" width="51.28515625" customWidth="1"/>
    <col min="5" max="5" width="7.42578125" customWidth="1"/>
    <col min="6" max="6" width="42.42578125" customWidth="1"/>
    <col min="7" max="7" width="12.85546875" customWidth="1"/>
    <col min="8" max="8" width="13.140625" customWidth="1"/>
    <col min="9" max="9" width="16.28515625" style="37" customWidth="1"/>
    <col min="10" max="10" width="19.7109375" style="37" hidden="1" customWidth="1"/>
    <col min="11" max="24" width="10.7109375" style="37" hidden="1" customWidth="1"/>
    <col min="25" max="25" width="15" style="37" hidden="1" customWidth="1"/>
    <col min="26" max="26" width="16.42578125" style="37" hidden="1" customWidth="1"/>
    <col min="27" max="27" width="17.28515625" style="37" hidden="1" customWidth="1"/>
    <col min="28" max="28" width="21" style="37" customWidth="1"/>
    <col min="29" max="30" width="18.85546875" style="37" customWidth="1"/>
    <col min="31" max="57" width="18.85546875" style="37" hidden="1" customWidth="1"/>
    <col min="58" max="58" width="18.85546875" style="37" customWidth="1"/>
    <col min="59" max="59" width="19.85546875" style="37" customWidth="1"/>
    <col min="60" max="69" width="18" style="37" customWidth="1"/>
    <col min="70" max="71" width="23" style="37" customWidth="1"/>
    <col min="72" max="73" width="22.85546875" style="37" customWidth="1"/>
    <col min="74" max="75" width="20.28515625" style="37" customWidth="1"/>
    <col min="76" max="77" width="21.5703125" style="37" customWidth="1"/>
    <col min="78" max="78" width="19.42578125" style="37" customWidth="1"/>
    <col min="79" max="84" width="10.7109375" style="37" hidden="1" customWidth="1"/>
    <col min="85" max="89" width="21.42578125" style="37" customWidth="1"/>
    <col min="90" max="90" width="18" style="37" customWidth="1"/>
    <col min="91" max="119" width="19" style="37" hidden="1" customWidth="1"/>
    <col min="120" max="120" width="19" style="37" customWidth="1"/>
    <col min="121" max="149" width="19" style="37" hidden="1" customWidth="1"/>
    <col min="150" max="151" width="19" customWidth="1"/>
    <col min="152" max="152" width="20.85546875" customWidth="1"/>
    <col min="153" max="153" width="21.42578125" customWidth="1"/>
    <col min="154" max="154" width="18.42578125" customWidth="1"/>
    <col min="155" max="155" width="76.85546875" customWidth="1"/>
    <col min="156" max="156" width="22.85546875" customWidth="1"/>
    <col min="157" max="157" width="26.7109375" customWidth="1"/>
    <col min="158" max="158" width="34.28515625" customWidth="1"/>
    <col min="159" max="159" width="26.5703125" customWidth="1"/>
    <col min="160" max="160" width="10.85546875" customWidth="1"/>
  </cols>
  <sheetData>
    <row r="1" spans="1:159" ht="15.75" thickBot="1" x14ac:dyDescent="0.3">
      <c r="C1" s="1"/>
      <c r="D1" s="1"/>
      <c r="E1" s="1"/>
      <c r="F1" s="1"/>
      <c r="G1" s="1"/>
      <c r="H1" s="1"/>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1"/>
      <c r="EU1" s="1"/>
      <c r="EV1" s="1"/>
      <c r="EW1" s="1"/>
      <c r="EX1" s="1"/>
      <c r="EY1" s="1"/>
      <c r="EZ1" s="1"/>
      <c r="FA1" s="1"/>
      <c r="FB1" s="1"/>
      <c r="FC1" s="1"/>
    </row>
    <row r="2" spans="1:159" s="3" customFormat="1" ht="38.25" thickBot="1" x14ac:dyDescent="0.55000000000000004">
      <c r="A2" s="864"/>
      <c r="B2" s="864"/>
      <c r="C2" s="864"/>
      <c r="D2" s="864"/>
      <c r="E2" s="864"/>
      <c r="F2" s="864"/>
      <c r="G2" s="865" t="s">
        <v>0</v>
      </c>
      <c r="H2" s="865"/>
      <c r="I2" s="865"/>
      <c r="J2" s="865"/>
      <c r="K2" s="865"/>
      <c r="L2" s="865"/>
      <c r="M2" s="865"/>
      <c r="N2" s="865"/>
      <c r="O2" s="865"/>
      <c r="P2" s="865"/>
      <c r="Q2" s="865"/>
      <c r="R2" s="865"/>
      <c r="S2" s="865"/>
      <c r="T2" s="865"/>
      <c r="U2" s="865"/>
      <c r="V2" s="865"/>
      <c r="W2" s="865"/>
      <c r="X2" s="865"/>
      <c r="Y2" s="865"/>
      <c r="Z2" s="865"/>
      <c r="AA2" s="865"/>
      <c r="AB2" s="865"/>
      <c r="AC2" s="865"/>
      <c r="AD2" s="865"/>
      <c r="AE2" s="865"/>
      <c r="AF2" s="865"/>
      <c r="AG2" s="865"/>
      <c r="AH2" s="865"/>
      <c r="AI2" s="865"/>
      <c r="AJ2" s="865"/>
      <c r="AK2" s="865"/>
      <c r="AL2" s="865"/>
      <c r="AM2" s="865"/>
      <c r="AN2" s="865"/>
      <c r="AO2" s="865"/>
      <c r="AP2" s="865"/>
      <c r="AQ2" s="865"/>
      <c r="AR2" s="865"/>
      <c r="AS2" s="865"/>
      <c r="AT2" s="865"/>
      <c r="AU2" s="865"/>
      <c r="AV2" s="865"/>
      <c r="AW2" s="865"/>
      <c r="AX2" s="865"/>
      <c r="AY2" s="865"/>
      <c r="AZ2" s="865"/>
      <c r="BA2" s="865"/>
      <c r="BB2" s="865"/>
      <c r="BC2" s="865"/>
      <c r="BD2" s="865"/>
      <c r="BE2" s="865"/>
      <c r="BF2" s="865"/>
      <c r="BG2" s="865"/>
      <c r="BH2" s="865"/>
      <c r="BI2" s="865"/>
      <c r="BJ2" s="865"/>
      <c r="BK2" s="865"/>
      <c r="BL2" s="865"/>
      <c r="BM2" s="865"/>
      <c r="BN2" s="865"/>
      <c r="BO2" s="865"/>
      <c r="BP2" s="865"/>
      <c r="BQ2" s="865"/>
      <c r="BR2" s="865"/>
      <c r="BS2" s="865"/>
      <c r="BT2" s="865"/>
      <c r="BU2" s="865"/>
      <c r="BV2" s="865"/>
      <c r="BW2" s="865"/>
      <c r="BX2" s="865"/>
      <c r="BY2" s="865"/>
      <c r="BZ2" s="865"/>
      <c r="CA2" s="865"/>
      <c r="CB2" s="865"/>
      <c r="CC2" s="865"/>
      <c r="CD2" s="865"/>
      <c r="CE2" s="865"/>
      <c r="CF2" s="865"/>
      <c r="CG2" s="865"/>
      <c r="CH2" s="865"/>
      <c r="CI2" s="865"/>
      <c r="CJ2" s="865"/>
      <c r="CK2" s="865"/>
      <c r="CL2" s="865"/>
      <c r="CM2" s="865"/>
      <c r="CN2" s="865"/>
      <c r="CO2" s="865"/>
      <c r="CP2" s="865"/>
      <c r="CQ2" s="865"/>
      <c r="CR2" s="865"/>
      <c r="CS2" s="865"/>
      <c r="CT2" s="865"/>
      <c r="CU2" s="865"/>
      <c r="CV2" s="865"/>
      <c r="CW2" s="865"/>
      <c r="CX2" s="865"/>
      <c r="CY2" s="865"/>
      <c r="CZ2" s="865"/>
      <c r="DA2" s="865"/>
      <c r="DB2" s="865"/>
      <c r="DC2" s="865"/>
      <c r="DD2" s="865"/>
      <c r="DE2" s="865"/>
      <c r="DF2" s="865"/>
      <c r="DG2" s="865"/>
      <c r="DH2" s="865"/>
      <c r="DI2" s="865"/>
      <c r="DJ2" s="865"/>
      <c r="DK2" s="865"/>
      <c r="DL2" s="865"/>
      <c r="DM2" s="865"/>
      <c r="DN2" s="865"/>
      <c r="DO2" s="865"/>
      <c r="DP2" s="865"/>
      <c r="DQ2" s="865"/>
      <c r="DR2" s="865"/>
      <c r="DS2" s="865"/>
      <c r="DT2" s="865"/>
      <c r="DU2" s="865"/>
      <c r="DV2" s="865"/>
      <c r="DW2" s="865"/>
      <c r="DX2" s="865"/>
      <c r="DY2" s="865"/>
      <c r="DZ2" s="865"/>
      <c r="EA2" s="865"/>
      <c r="EB2" s="865"/>
      <c r="EC2" s="865"/>
      <c r="ED2" s="865"/>
      <c r="EE2" s="865"/>
      <c r="EF2" s="865"/>
      <c r="EG2" s="865"/>
      <c r="EH2" s="865"/>
      <c r="EI2" s="865"/>
      <c r="EJ2" s="865"/>
      <c r="EK2" s="865"/>
      <c r="EL2" s="865"/>
      <c r="EM2" s="865"/>
      <c r="EN2" s="865"/>
      <c r="EO2" s="865"/>
      <c r="EP2" s="865"/>
      <c r="EQ2" s="865"/>
      <c r="ER2" s="865"/>
      <c r="ES2" s="865"/>
      <c r="ET2" s="865"/>
      <c r="EU2" s="865"/>
      <c r="EV2" s="865"/>
      <c r="EW2" s="865"/>
      <c r="EX2" s="865"/>
      <c r="EY2" s="865"/>
      <c r="EZ2" s="865"/>
      <c r="FA2" s="865"/>
      <c r="FB2" s="865"/>
      <c r="FC2" s="865"/>
    </row>
    <row r="3" spans="1:159" s="3" customFormat="1" ht="60" customHeight="1" thickBot="1" x14ac:dyDescent="0.65">
      <c r="A3" s="864"/>
      <c r="B3" s="864"/>
      <c r="C3" s="864"/>
      <c r="D3" s="864"/>
      <c r="E3" s="864"/>
      <c r="F3" s="864"/>
      <c r="G3" s="866" t="s">
        <v>1</v>
      </c>
      <c r="H3" s="866"/>
      <c r="I3" s="866"/>
      <c r="J3" s="866"/>
      <c r="K3" s="866"/>
      <c r="L3" s="866"/>
      <c r="M3" s="866"/>
      <c r="N3" s="866"/>
      <c r="O3" s="866"/>
      <c r="P3" s="866"/>
      <c r="Q3" s="866"/>
      <c r="R3" s="866"/>
      <c r="S3" s="866"/>
      <c r="T3" s="866"/>
      <c r="U3" s="866"/>
      <c r="V3" s="866"/>
      <c r="W3" s="866"/>
      <c r="X3" s="866"/>
      <c r="Y3" s="866"/>
      <c r="Z3" s="866"/>
      <c r="AA3" s="866"/>
      <c r="AB3" s="866"/>
      <c r="AC3" s="866"/>
      <c r="AD3" s="866"/>
      <c r="AE3" s="866"/>
      <c r="AF3" s="866"/>
      <c r="AG3" s="866"/>
      <c r="AH3" s="866"/>
      <c r="AI3" s="866"/>
      <c r="AJ3" s="866"/>
      <c r="AK3" s="866"/>
      <c r="AL3" s="866"/>
      <c r="AM3" s="866"/>
      <c r="AN3" s="866"/>
      <c r="AO3" s="866"/>
      <c r="AP3" s="866"/>
      <c r="AQ3" s="866"/>
      <c r="AR3" s="866"/>
      <c r="AS3" s="866"/>
      <c r="AT3" s="866"/>
      <c r="AU3" s="866"/>
      <c r="AV3" s="866"/>
      <c r="AW3" s="866"/>
      <c r="AX3" s="866"/>
      <c r="AY3" s="866"/>
      <c r="AZ3" s="866"/>
      <c r="BA3" s="866"/>
      <c r="BB3" s="866"/>
      <c r="BC3" s="866"/>
      <c r="BD3" s="866"/>
      <c r="BE3" s="866"/>
      <c r="BF3" s="866"/>
      <c r="BG3" s="866"/>
      <c r="BH3" s="866"/>
      <c r="BI3" s="866"/>
      <c r="BJ3" s="866"/>
      <c r="BK3" s="866"/>
      <c r="BL3" s="866"/>
      <c r="BM3" s="866"/>
      <c r="BN3" s="866"/>
      <c r="BO3" s="866"/>
      <c r="BP3" s="866"/>
      <c r="BQ3" s="866"/>
      <c r="BR3" s="866"/>
      <c r="BS3" s="866"/>
      <c r="BT3" s="866"/>
      <c r="BU3" s="866"/>
      <c r="BV3" s="866"/>
      <c r="BW3" s="866"/>
      <c r="BX3" s="866"/>
      <c r="BY3" s="866"/>
      <c r="BZ3" s="866"/>
      <c r="CA3" s="866"/>
      <c r="CB3" s="866"/>
      <c r="CC3" s="866"/>
      <c r="CD3" s="866"/>
      <c r="CE3" s="866"/>
      <c r="CF3" s="866"/>
      <c r="CG3" s="866"/>
      <c r="CH3" s="866"/>
      <c r="CI3" s="866"/>
      <c r="CJ3" s="866"/>
      <c r="CK3" s="866"/>
      <c r="CL3" s="866"/>
      <c r="CM3" s="866"/>
      <c r="CN3" s="866"/>
      <c r="CO3" s="866"/>
      <c r="CP3" s="866"/>
      <c r="CQ3" s="866"/>
      <c r="CR3" s="866"/>
      <c r="CS3" s="866"/>
      <c r="CT3" s="866"/>
      <c r="CU3" s="866"/>
      <c r="CV3" s="866"/>
      <c r="CW3" s="866"/>
      <c r="CX3" s="866"/>
      <c r="CY3" s="866"/>
      <c r="CZ3" s="866"/>
      <c r="DA3" s="866"/>
      <c r="DB3" s="866"/>
      <c r="DC3" s="866"/>
      <c r="DD3" s="866"/>
      <c r="DE3" s="866"/>
      <c r="DF3" s="866"/>
      <c r="DG3" s="866"/>
      <c r="DH3" s="866"/>
      <c r="DI3" s="866"/>
      <c r="DJ3" s="866"/>
      <c r="DK3" s="866"/>
      <c r="DL3" s="866"/>
      <c r="DM3" s="866"/>
      <c r="DN3" s="866"/>
      <c r="DO3" s="866"/>
      <c r="DP3" s="866"/>
      <c r="DQ3" s="866"/>
      <c r="DR3" s="866"/>
      <c r="DS3" s="866"/>
      <c r="DT3" s="866"/>
      <c r="DU3" s="866"/>
      <c r="DV3" s="866"/>
      <c r="DW3" s="866"/>
      <c r="DX3" s="866"/>
      <c r="DY3" s="866"/>
      <c r="DZ3" s="866"/>
      <c r="EA3" s="866"/>
      <c r="EB3" s="866"/>
      <c r="EC3" s="866"/>
      <c r="ED3" s="866"/>
      <c r="EE3" s="866"/>
      <c r="EF3" s="866"/>
      <c r="EG3" s="866"/>
      <c r="EH3" s="866"/>
      <c r="EI3" s="866"/>
      <c r="EJ3" s="866"/>
      <c r="EK3" s="866"/>
      <c r="EL3" s="866"/>
      <c r="EM3" s="866"/>
      <c r="EN3" s="866"/>
      <c r="EO3" s="866"/>
      <c r="EP3" s="866"/>
      <c r="EQ3" s="866"/>
      <c r="ER3" s="866"/>
      <c r="ES3" s="866"/>
      <c r="ET3" s="866"/>
      <c r="EU3" s="866"/>
      <c r="EV3" s="866"/>
      <c r="EW3" s="866"/>
      <c r="EX3" s="866"/>
      <c r="EY3" s="866"/>
      <c r="EZ3" s="866"/>
      <c r="FA3" s="866"/>
      <c r="FB3" s="866"/>
      <c r="FC3" s="866"/>
    </row>
    <row r="4" spans="1:159" s="4" customFormat="1" ht="27" thickBot="1" x14ac:dyDescent="0.45">
      <c r="A4" s="864"/>
      <c r="B4" s="864"/>
      <c r="C4" s="864"/>
      <c r="D4" s="864"/>
      <c r="E4" s="864"/>
      <c r="F4" s="864"/>
      <c r="G4" s="867" t="s">
        <v>2</v>
      </c>
      <c r="H4" s="867"/>
      <c r="I4" s="867"/>
      <c r="J4" s="867"/>
      <c r="K4" s="867"/>
      <c r="L4" s="867"/>
      <c r="M4" s="867"/>
      <c r="N4" s="867"/>
      <c r="O4" s="867"/>
      <c r="P4" s="867"/>
      <c r="Q4" s="867"/>
      <c r="R4" s="867"/>
      <c r="S4" s="867"/>
      <c r="T4" s="867"/>
      <c r="U4" s="867"/>
      <c r="V4" s="867"/>
      <c r="W4" s="867"/>
      <c r="X4" s="867"/>
      <c r="Y4" s="867"/>
      <c r="Z4" s="867"/>
      <c r="AA4" s="867"/>
      <c r="AB4" s="867"/>
      <c r="AC4" s="867"/>
      <c r="AD4" s="867"/>
      <c r="AE4" s="867"/>
      <c r="AF4" s="867"/>
      <c r="AG4" s="867"/>
      <c r="AH4" s="867"/>
      <c r="AI4" s="867"/>
      <c r="AJ4" s="867"/>
      <c r="AK4" s="867"/>
      <c r="AL4" s="867"/>
      <c r="AM4" s="867"/>
      <c r="AN4" s="867"/>
      <c r="AO4" s="867"/>
      <c r="AP4" s="867"/>
      <c r="AQ4" s="867"/>
      <c r="AR4" s="867"/>
      <c r="AS4" s="867"/>
      <c r="AT4" s="867"/>
      <c r="AU4" s="867"/>
      <c r="AV4" s="867"/>
      <c r="AW4" s="867"/>
      <c r="AX4" s="867"/>
      <c r="AY4" s="867"/>
      <c r="AZ4" s="867"/>
      <c r="BA4" s="867"/>
      <c r="BB4" s="867"/>
      <c r="BC4" s="867"/>
      <c r="BD4" s="867"/>
      <c r="BE4" s="867"/>
      <c r="BF4" s="867"/>
      <c r="BG4" s="867"/>
      <c r="BH4" s="867"/>
      <c r="BI4" s="867"/>
      <c r="BJ4" s="867"/>
      <c r="BK4" s="867"/>
      <c r="BL4" s="867"/>
      <c r="BM4" s="867"/>
      <c r="BN4" s="867"/>
      <c r="BO4" s="867"/>
      <c r="BP4" s="867"/>
      <c r="BQ4" s="867"/>
      <c r="BR4" s="867"/>
      <c r="BS4" s="867"/>
      <c r="BT4" s="867"/>
      <c r="BU4" s="867"/>
      <c r="BV4" s="867"/>
      <c r="BW4" s="867"/>
      <c r="BX4" s="867"/>
      <c r="BY4" s="867"/>
      <c r="BZ4" s="867"/>
      <c r="CA4" s="867"/>
      <c r="CB4" s="867"/>
      <c r="CC4" s="867"/>
      <c r="CD4" s="867"/>
      <c r="CE4" s="867"/>
      <c r="CF4" s="867"/>
      <c r="CG4" s="867"/>
      <c r="CH4" s="867"/>
      <c r="CI4" s="867"/>
      <c r="CJ4" s="867"/>
      <c r="CK4" s="867"/>
      <c r="CL4" s="867"/>
      <c r="CM4" s="867"/>
      <c r="CN4" s="867"/>
      <c r="CO4" s="867"/>
      <c r="CP4" s="867"/>
      <c r="CQ4" s="867"/>
      <c r="CR4" s="867"/>
      <c r="CS4" s="867"/>
      <c r="CT4" s="867"/>
      <c r="CU4" s="867"/>
      <c r="CV4" s="867"/>
      <c r="CW4" s="867"/>
      <c r="CX4" s="867"/>
      <c r="CY4" s="867"/>
      <c r="CZ4" s="867"/>
      <c r="DA4" s="867"/>
      <c r="DB4" s="867"/>
      <c r="DC4" s="867"/>
      <c r="DD4" s="867"/>
      <c r="DE4" s="867"/>
      <c r="DF4" s="867"/>
      <c r="DG4" s="867"/>
      <c r="DH4" s="867"/>
      <c r="DI4" s="867"/>
      <c r="DJ4" s="867"/>
      <c r="DK4" s="867"/>
      <c r="DL4" s="867"/>
      <c r="DM4" s="867"/>
      <c r="DN4" s="867"/>
      <c r="DO4" s="867"/>
      <c r="DP4" s="867"/>
      <c r="DQ4" s="867"/>
      <c r="DR4" s="867"/>
      <c r="DS4" s="867"/>
      <c r="DT4" s="867"/>
      <c r="DU4" s="867"/>
      <c r="DV4" s="867"/>
      <c r="DW4" s="867"/>
      <c r="DX4" s="867"/>
      <c r="DY4" s="867"/>
      <c r="DZ4" s="867"/>
      <c r="EA4" s="867"/>
      <c r="EB4" s="867"/>
      <c r="EC4" s="867"/>
      <c r="ED4" s="867"/>
      <c r="EE4" s="867"/>
      <c r="EF4" s="867"/>
      <c r="EG4" s="867"/>
      <c r="EH4" s="867"/>
      <c r="EI4" s="867"/>
      <c r="EJ4" s="867"/>
      <c r="EK4" s="867"/>
      <c r="EL4" s="867"/>
      <c r="EM4" s="867"/>
      <c r="EN4" s="867"/>
      <c r="EO4" s="867"/>
      <c r="EP4" s="867"/>
      <c r="EQ4" s="867"/>
      <c r="ER4" s="867"/>
      <c r="ES4" s="867"/>
      <c r="ET4" s="868" t="s">
        <v>3</v>
      </c>
      <c r="EU4" s="868"/>
      <c r="EV4" s="868"/>
      <c r="EW4" s="868"/>
      <c r="EX4" s="868"/>
      <c r="EY4" s="868"/>
      <c r="EZ4" s="868"/>
      <c r="FA4" s="868"/>
      <c r="FB4" s="868"/>
      <c r="FC4" s="868"/>
    </row>
    <row r="5" spans="1:159" ht="25.5" customHeight="1" thickBot="1" x14ac:dyDescent="0.3">
      <c r="A5" s="862" t="s">
        <v>4</v>
      </c>
      <c r="B5" s="862"/>
      <c r="C5" s="862"/>
      <c r="D5" s="862"/>
      <c r="E5" s="862"/>
      <c r="F5" s="862"/>
      <c r="G5" s="863" t="s">
        <v>5</v>
      </c>
      <c r="H5" s="863"/>
      <c r="I5" s="863"/>
      <c r="J5" s="863"/>
      <c r="K5" s="863"/>
      <c r="L5" s="863"/>
      <c r="M5" s="863"/>
      <c r="N5" s="863"/>
      <c r="O5" s="863"/>
      <c r="P5" s="863"/>
      <c r="Q5" s="863"/>
      <c r="R5" s="863"/>
      <c r="S5" s="863"/>
      <c r="T5" s="863"/>
      <c r="U5" s="863"/>
      <c r="V5" s="863"/>
      <c r="W5" s="863"/>
      <c r="X5" s="863"/>
      <c r="Y5" s="863"/>
      <c r="Z5" s="863"/>
      <c r="AA5" s="863"/>
      <c r="AB5" s="863"/>
      <c r="AC5" s="863"/>
      <c r="AD5" s="863"/>
      <c r="AE5" s="863"/>
      <c r="AF5" s="863"/>
      <c r="AG5" s="863"/>
      <c r="AH5" s="863"/>
      <c r="AI5" s="863"/>
      <c r="AJ5" s="863"/>
      <c r="AK5" s="863"/>
      <c r="AL5" s="863"/>
      <c r="AM5" s="863"/>
      <c r="AN5" s="863"/>
      <c r="AO5" s="863"/>
      <c r="AP5" s="863"/>
      <c r="AQ5" s="863"/>
      <c r="AR5" s="863"/>
      <c r="AS5" s="863"/>
      <c r="AT5" s="863"/>
      <c r="AU5" s="863"/>
      <c r="AV5" s="863"/>
      <c r="AW5" s="863"/>
      <c r="AX5" s="863"/>
      <c r="AY5" s="863"/>
      <c r="AZ5" s="863"/>
      <c r="BA5" s="863"/>
      <c r="BB5" s="863"/>
      <c r="BC5" s="863"/>
      <c r="BD5" s="863"/>
      <c r="BE5" s="863"/>
      <c r="BF5" s="863"/>
      <c r="BG5" s="863"/>
      <c r="BH5" s="863"/>
      <c r="BI5" s="863"/>
      <c r="BJ5" s="863"/>
      <c r="BK5" s="863"/>
      <c r="BL5" s="863"/>
      <c r="BM5" s="863"/>
      <c r="BN5" s="863"/>
      <c r="BO5" s="863"/>
      <c r="BP5" s="863"/>
      <c r="BQ5" s="863"/>
      <c r="BR5" s="863"/>
      <c r="BS5" s="863"/>
      <c r="BT5" s="863"/>
      <c r="BU5" s="863"/>
      <c r="BV5" s="863"/>
      <c r="BW5" s="863"/>
      <c r="BX5" s="863"/>
      <c r="BY5" s="863"/>
      <c r="BZ5" s="863"/>
      <c r="CA5" s="863"/>
      <c r="CB5" s="863"/>
      <c r="CC5" s="863"/>
      <c r="CD5" s="863"/>
      <c r="CE5" s="863"/>
      <c r="CF5" s="863"/>
      <c r="CG5" s="863"/>
      <c r="CH5" s="863"/>
      <c r="CI5" s="863"/>
      <c r="CJ5" s="863"/>
      <c r="CK5" s="863"/>
      <c r="CL5" s="863"/>
      <c r="CM5" s="863"/>
      <c r="CN5" s="863"/>
      <c r="CO5" s="863"/>
      <c r="CP5" s="863"/>
      <c r="CQ5" s="863"/>
      <c r="CR5" s="863"/>
      <c r="CS5" s="863"/>
      <c r="CT5" s="863"/>
      <c r="CU5" s="863"/>
      <c r="CV5" s="863"/>
      <c r="CW5" s="863"/>
      <c r="CX5" s="863"/>
      <c r="CY5" s="863"/>
      <c r="CZ5" s="863"/>
      <c r="DA5" s="863"/>
      <c r="DB5" s="863"/>
      <c r="DC5" s="863"/>
      <c r="DD5" s="863"/>
      <c r="DE5" s="863"/>
      <c r="DF5" s="863"/>
      <c r="DG5" s="863"/>
      <c r="DH5" s="863"/>
      <c r="DI5" s="863"/>
      <c r="DJ5" s="863"/>
      <c r="DK5" s="863"/>
      <c r="DL5" s="863"/>
      <c r="DM5" s="863"/>
      <c r="DN5" s="863"/>
      <c r="DO5" s="863"/>
      <c r="DP5" s="863"/>
      <c r="DQ5" s="863"/>
      <c r="DR5" s="863"/>
      <c r="DS5" s="863"/>
      <c r="DT5" s="863"/>
      <c r="DU5" s="863"/>
      <c r="DV5" s="863"/>
      <c r="DW5" s="863"/>
      <c r="DX5" s="863"/>
      <c r="DY5" s="863"/>
      <c r="DZ5" s="863"/>
      <c r="EA5" s="863"/>
      <c r="EB5" s="863"/>
      <c r="EC5" s="863"/>
      <c r="ED5" s="863"/>
      <c r="EE5" s="863"/>
      <c r="EF5" s="863"/>
      <c r="EG5" s="863"/>
      <c r="EH5" s="863"/>
      <c r="EI5" s="863"/>
      <c r="EJ5" s="863"/>
      <c r="EK5" s="863"/>
      <c r="EL5" s="863"/>
      <c r="EM5" s="863"/>
      <c r="EN5" s="863"/>
      <c r="EO5" s="863"/>
      <c r="EP5" s="863"/>
      <c r="EQ5" s="863"/>
      <c r="ER5" s="863"/>
      <c r="ES5" s="863"/>
      <c r="ET5" s="863"/>
      <c r="EU5" s="863"/>
      <c r="EV5" s="863"/>
      <c r="EW5" s="863"/>
      <c r="EX5" s="863"/>
      <c r="EY5" s="863"/>
      <c r="EZ5" s="863"/>
      <c r="FA5" s="863"/>
      <c r="FB5" s="863"/>
      <c r="FC5" s="863"/>
    </row>
    <row r="6" spans="1:159" ht="28.5" customHeight="1" thickBot="1" x14ac:dyDescent="0.3">
      <c r="A6" s="862" t="s">
        <v>6</v>
      </c>
      <c r="B6" s="862"/>
      <c r="C6" s="862"/>
      <c r="D6" s="862"/>
      <c r="E6" s="862"/>
      <c r="F6" s="862"/>
      <c r="G6" s="863" t="s">
        <v>7</v>
      </c>
      <c r="H6" s="863"/>
      <c r="I6" s="863"/>
      <c r="J6" s="863"/>
      <c r="K6" s="863"/>
      <c r="L6" s="863"/>
      <c r="M6" s="863"/>
      <c r="N6" s="863"/>
      <c r="O6" s="863"/>
      <c r="P6" s="863"/>
      <c r="Q6" s="863"/>
      <c r="R6" s="863"/>
      <c r="S6" s="863"/>
      <c r="T6" s="863"/>
      <c r="U6" s="863"/>
      <c r="V6" s="863"/>
      <c r="W6" s="863"/>
      <c r="X6" s="863"/>
      <c r="Y6" s="863"/>
      <c r="Z6" s="863"/>
      <c r="AA6" s="863"/>
      <c r="AB6" s="863"/>
      <c r="AC6" s="863"/>
      <c r="AD6" s="863"/>
      <c r="AE6" s="863"/>
      <c r="AF6" s="863"/>
      <c r="AG6" s="863"/>
      <c r="AH6" s="863"/>
      <c r="AI6" s="863"/>
      <c r="AJ6" s="863"/>
      <c r="AK6" s="863"/>
      <c r="AL6" s="863"/>
      <c r="AM6" s="863"/>
      <c r="AN6" s="863"/>
      <c r="AO6" s="863"/>
      <c r="AP6" s="863"/>
      <c r="AQ6" s="863"/>
      <c r="AR6" s="863"/>
      <c r="AS6" s="863"/>
      <c r="AT6" s="863"/>
      <c r="AU6" s="863"/>
      <c r="AV6" s="863"/>
      <c r="AW6" s="863"/>
      <c r="AX6" s="863"/>
      <c r="AY6" s="863"/>
      <c r="AZ6" s="863"/>
      <c r="BA6" s="863"/>
      <c r="BB6" s="863"/>
      <c r="BC6" s="863"/>
      <c r="BD6" s="863"/>
      <c r="BE6" s="863"/>
      <c r="BF6" s="863"/>
      <c r="BG6" s="863"/>
      <c r="BH6" s="863"/>
      <c r="BI6" s="863"/>
      <c r="BJ6" s="863"/>
      <c r="BK6" s="863"/>
      <c r="BL6" s="863"/>
      <c r="BM6" s="863"/>
      <c r="BN6" s="863"/>
      <c r="BO6" s="863"/>
      <c r="BP6" s="863"/>
      <c r="BQ6" s="863"/>
      <c r="BR6" s="863"/>
      <c r="BS6" s="863"/>
      <c r="BT6" s="863"/>
      <c r="BU6" s="863"/>
      <c r="BV6" s="863"/>
      <c r="BW6" s="863"/>
      <c r="BX6" s="863"/>
      <c r="BY6" s="863"/>
      <c r="BZ6" s="863"/>
      <c r="CA6" s="863"/>
      <c r="CB6" s="863"/>
      <c r="CC6" s="863"/>
      <c r="CD6" s="863"/>
      <c r="CE6" s="863"/>
      <c r="CF6" s="863"/>
      <c r="CG6" s="863"/>
      <c r="CH6" s="863"/>
      <c r="CI6" s="863"/>
      <c r="CJ6" s="863"/>
      <c r="CK6" s="863"/>
      <c r="CL6" s="863"/>
      <c r="CM6" s="863"/>
      <c r="CN6" s="863"/>
      <c r="CO6" s="863"/>
      <c r="CP6" s="863"/>
      <c r="CQ6" s="863"/>
      <c r="CR6" s="863"/>
      <c r="CS6" s="863"/>
      <c r="CT6" s="863"/>
      <c r="CU6" s="863"/>
      <c r="CV6" s="863"/>
      <c r="CW6" s="863"/>
      <c r="CX6" s="863"/>
      <c r="CY6" s="863"/>
      <c r="CZ6" s="863"/>
      <c r="DA6" s="863"/>
      <c r="DB6" s="863"/>
      <c r="DC6" s="863"/>
      <c r="DD6" s="863"/>
      <c r="DE6" s="863"/>
      <c r="DF6" s="863"/>
      <c r="DG6" s="863"/>
      <c r="DH6" s="863"/>
      <c r="DI6" s="863"/>
      <c r="DJ6" s="863"/>
      <c r="DK6" s="863"/>
      <c r="DL6" s="863"/>
      <c r="DM6" s="863"/>
      <c r="DN6" s="863"/>
      <c r="DO6" s="863"/>
      <c r="DP6" s="863"/>
      <c r="DQ6" s="863"/>
      <c r="DR6" s="863"/>
      <c r="DS6" s="863"/>
      <c r="DT6" s="863"/>
      <c r="DU6" s="863"/>
      <c r="DV6" s="863"/>
      <c r="DW6" s="863"/>
      <c r="DX6" s="863"/>
      <c r="DY6" s="863"/>
      <c r="DZ6" s="863"/>
      <c r="EA6" s="863"/>
      <c r="EB6" s="863"/>
      <c r="EC6" s="863"/>
      <c r="ED6" s="863"/>
      <c r="EE6" s="863"/>
      <c r="EF6" s="863"/>
      <c r="EG6" s="863"/>
      <c r="EH6" s="863"/>
      <c r="EI6" s="863"/>
      <c r="EJ6" s="863"/>
      <c r="EK6" s="863"/>
      <c r="EL6" s="863"/>
      <c r="EM6" s="863"/>
      <c r="EN6" s="863"/>
      <c r="EO6" s="863"/>
      <c r="EP6" s="863"/>
      <c r="EQ6" s="863"/>
      <c r="ER6" s="863"/>
      <c r="ES6" s="863"/>
      <c r="ET6" s="863"/>
      <c r="EU6" s="863"/>
      <c r="EV6" s="863"/>
      <c r="EW6" s="863"/>
      <c r="EX6" s="863"/>
      <c r="EY6" s="863"/>
      <c r="EZ6" s="863"/>
      <c r="FA6" s="863"/>
      <c r="FB6" s="863"/>
      <c r="FC6" s="863"/>
    </row>
    <row r="7" spans="1:159" ht="28.5" customHeight="1" thickBot="1" x14ac:dyDescent="0.3">
      <c r="A7" s="862" t="s">
        <v>8</v>
      </c>
      <c r="B7" s="862"/>
      <c r="C7" s="862"/>
      <c r="D7" s="862"/>
      <c r="E7" s="862"/>
      <c r="F7" s="862"/>
      <c r="G7" s="863" t="s">
        <v>9</v>
      </c>
      <c r="H7" s="863"/>
      <c r="I7" s="863"/>
      <c r="J7" s="863"/>
      <c r="K7" s="863"/>
      <c r="L7" s="863"/>
      <c r="M7" s="863"/>
      <c r="N7" s="863"/>
      <c r="O7" s="863"/>
      <c r="P7" s="863"/>
      <c r="Q7" s="863"/>
      <c r="R7" s="863"/>
      <c r="S7" s="863"/>
      <c r="T7" s="863"/>
      <c r="U7" s="863"/>
      <c r="V7" s="863"/>
      <c r="W7" s="863"/>
      <c r="X7" s="863"/>
      <c r="Y7" s="863"/>
      <c r="Z7" s="863"/>
      <c r="AA7" s="863"/>
      <c r="AB7" s="863"/>
      <c r="AC7" s="863"/>
      <c r="AD7" s="863"/>
      <c r="AE7" s="863"/>
      <c r="AF7" s="863"/>
      <c r="AG7" s="863"/>
      <c r="AH7" s="863"/>
      <c r="AI7" s="863"/>
      <c r="AJ7" s="863"/>
      <c r="AK7" s="863"/>
      <c r="AL7" s="863"/>
      <c r="AM7" s="863"/>
      <c r="AN7" s="863"/>
      <c r="AO7" s="863"/>
      <c r="AP7" s="863"/>
      <c r="AQ7" s="863"/>
      <c r="AR7" s="863"/>
      <c r="AS7" s="863"/>
      <c r="AT7" s="863"/>
      <c r="AU7" s="863"/>
      <c r="AV7" s="863"/>
      <c r="AW7" s="863"/>
      <c r="AX7" s="863"/>
      <c r="AY7" s="863"/>
      <c r="AZ7" s="863"/>
      <c r="BA7" s="863"/>
      <c r="BB7" s="863"/>
      <c r="BC7" s="863"/>
      <c r="BD7" s="863"/>
      <c r="BE7" s="863"/>
      <c r="BF7" s="863"/>
      <c r="BG7" s="863"/>
      <c r="BH7" s="863"/>
      <c r="BI7" s="863"/>
      <c r="BJ7" s="863"/>
      <c r="BK7" s="863"/>
      <c r="BL7" s="863"/>
      <c r="BM7" s="863"/>
      <c r="BN7" s="863"/>
      <c r="BO7" s="863"/>
      <c r="BP7" s="863"/>
      <c r="BQ7" s="863"/>
      <c r="BR7" s="863"/>
      <c r="BS7" s="863"/>
      <c r="BT7" s="863"/>
      <c r="BU7" s="863"/>
      <c r="BV7" s="863"/>
      <c r="BW7" s="863"/>
      <c r="BX7" s="863"/>
      <c r="BY7" s="863"/>
      <c r="BZ7" s="863"/>
      <c r="CA7" s="863"/>
      <c r="CB7" s="863"/>
      <c r="CC7" s="863"/>
      <c r="CD7" s="863"/>
      <c r="CE7" s="863"/>
      <c r="CF7" s="863"/>
      <c r="CG7" s="863"/>
      <c r="CH7" s="863"/>
      <c r="CI7" s="863"/>
      <c r="CJ7" s="863"/>
      <c r="CK7" s="863"/>
      <c r="CL7" s="863"/>
      <c r="CM7" s="863"/>
      <c r="CN7" s="863"/>
      <c r="CO7" s="863"/>
      <c r="CP7" s="863"/>
      <c r="CQ7" s="863"/>
      <c r="CR7" s="863"/>
      <c r="CS7" s="863"/>
      <c r="CT7" s="863"/>
      <c r="CU7" s="863"/>
      <c r="CV7" s="863"/>
      <c r="CW7" s="863"/>
      <c r="CX7" s="863"/>
      <c r="CY7" s="863"/>
      <c r="CZ7" s="863"/>
      <c r="DA7" s="863"/>
      <c r="DB7" s="863"/>
      <c r="DC7" s="863"/>
      <c r="DD7" s="863"/>
      <c r="DE7" s="863"/>
      <c r="DF7" s="863"/>
      <c r="DG7" s="863"/>
      <c r="DH7" s="863"/>
      <c r="DI7" s="863"/>
      <c r="DJ7" s="863"/>
      <c r="DK7" s="863"/>
      <c r="DL7" s="863"/>
      <c r="DM7" s="863"/>
      <c r="DN7" s="863"/>
      <c r="DO7" s="863"/>
      <c r="DP7" s="863"/>
      <c r="DQ7" s="863"/>
      <c r="DR7" s="863"/>
      <c r="DS7" s="863"/>
      <c r="DT7" s="863"/>
      <c r="DU7" s="863"/>
      <c r="DV7" s="863"/>
      <c r="DW7" s="863"/>
      <c r="DX7" s="863"/>
      <c r="DY7" s="863"/>
      <c r="DZ7" s="863"/>
      <c r="EA7" s="863"/>
      <c r="EB7" s="863"/>
      <c r="EC7" s="863"/>
      <c r="ED7" s="863"/>
      <c r="EE7" s="863"/>
      <c r="EF7" s="863"/>
      <c r="EG7" s="863"/>
      <c r="EH7" s="863"/>
      <c r="EI7" s="863"/>
      <c r="EJ7" s="863"/>
      <c r="EK7" s="863"/>
      <c r="EL7" s="863"/>
      <c r="EM7" s="863"/>
      <c r="EN7" s="863"/>
      <c r="EO7" s="863"/>
      <c r="EP7" s="863"/>
      <c r="EQ7" s="863"/>
      <c r="ER7" s="863"/>
      <c r="ES7" s="863"/>
      <c r="ET7" s="863"/>
      <c r="EU7" s="863"/>
      <c r="EV7" s="863"/>
      <c r="EW7" s="863"/>
      <c r="EX7" s="863"/>
      <c r="EY7" s="863"/>
      <c r="EZ7" s="863"/>
      <c r="FA7" s="863"/>
      <c r="FB7" s="863"/>
      <c r="FC7" s="863"/>
    </row>
    <row r="8" spans="1:159" ht="30" customHeight="1" thickBot="1" x14ac:dyDescent="0.3">
      <c r="A8" s="869" t="s">
        <v>10</v>
      </c>
      <c r="B8" s="869"/>
      <c r="C8" s="869"/>
      <c r="D8" s="869"/>
      <c r="E8" s="869"/>
      <c r="F8" s="869"/>
      <c r="G8" s="863" t="s">
        <v>11</v>
      </c>
      <c r="H8" s="863"/>
      <c r="I8" s="863"/>
      <c r="J8" s="863"/>
      <c r="K8" s="863"/>
      <c r="L8" s="863"/>
      <c r="M8" s="863"/>
      <c r="N8" s="863"/>
      <c r="O8" s="863"/>
      <c r="P8" s="863"/>
      <c r="Q8" s="863"/>
      <c r="R8" s="863"/>
      <c r="S8" s="863"/>
      <c r="T8" s="863"/>
      <c r="U8" s="863"/>
      <c r="V8" s="863"/>
      <c r="W8" s="863"/>
      <c r="X8" s="863"/>
      <c r="Y8" s="863"/>
      <c r="Z8" s="863"/>
      <c r="AA8" s="863"/>
      <c r="AB8" s="863"/>
      <c r="AC8" s="863"/>
      <c r="AD8" s="863"/>
      <c r="AE8" s="863"/>
      <c r="AF8" s="863"/>
      <c r="AG8" s="863"/>
      <c r="AH8" s="863"/>
      <c r="AI8" s="863"/>
      <c r="AJ8" s="863"/>
      <c r="AK8" s="863"/>
      <c r="AL8" s="863"/>
      <c r="AM8" s="863"/>
      <c r="AN8" s="863"/>
      <c r="AO8" s="863"/>
      <c r="AP8" s="863"/>
      <c r="AQ8" s="863"/>
      <c r="AR8" s="863"/>
      <c r="AS8" s="863"/>
      <c r="AT8" s="863"/>
      <c r="AU8" s="863"/>
      <c r="AV8" s="863"/>
      <c r="AW8" s="863"/>
      <c r="AX8" s="863"/>
      <c r="AY8" s="863"/>
      <c r="AZ8" s="863"/>
      <c r="BA8" s="863"/>
      <c r="BB8" s="863"/>
      <c r="BC8" s="863"/>
      <c r="BD8" s="863"/>
      <c r="BE8" s="863"/>
      <c r="BF8" s="863"/>
      <c r="BG8" s="863"/>
      <c r="BH8" s="863"/>
      <c r="BI8" s="863"/>
      <c r="BJ8" s="863"/>
      <c r="BK8" s="863"/>
      <c r="BL8" s="863"/>
      <c r="BM8" s="863"/>
      <c r="BN8" s="863"/>
      <c r="BO8" s="863"/>
      <c r="BP8" s="863"/>
      <c r="BQ8" s="863"/>
      <c r="BR8" s="863"/>
      <c r="BS8" s="863"/>
      <c r="BT8" s="863"/>
      <c r="BU8" s="863"/>
      <c r="BV8" s="863"/>
      <c r="BW8" s="863"/>
      <c r="BX8" s="863"/>
      <c r="BY8" s="863"/>
      <c r="BZ8" s="863"/>
      <c r="CA8" s="863"/>
      <c r="CB8" s="863"/>
      <c r="CC8" s="863"/>
      <c r="CD8" s="863"/>
      <c r="CE8" s="863"/>
      <c r="CF8" s="863"/>
      <c r="CG8" s="863"/>
      <c r="CH8" s="863"/>
      <c r="CI8" s="863"/>
      <c r="CJ8" s="863"/>
      <c r="CK8" s="863"/>
      <c r="CL8" s="863"/>
      <c r="CM8" s="863"/>
      <c r="CN8" s="863"/>
      <c r="CO8" s="863"/>
      <c r="CP8" s="863"/>
      <c r="CQ8" s="863"/>
      <c r="CR8" s="863"/>
      <c r="CS8" s="863"/>
      <c r="CT8" s="863"/>
      <c r="CU8" s="863"/>
      <c r="CV8" s="863"/>
      <c r="CW8" s="863"/>
      <c r="CX8" s="863"/>
      <c r="CY8" s="863"/>
      <c r="CZ8" s="863"/>
      <c r="DA8" s="863"/>
      <c r="DB8" s="863"/>
      <c r="DC8" s="863"/>
      <c r="DD8" s="863"/>
      <c r="DE8" s="863"/>
      <c r="DF8" s="863"/>
      <c r="DG8" s="863"/>
      <c r="DH8" s="863"/>
      <c r="DI8" s="863"/>
      <c r="DJ8" s="863"/>
      <c r="DK8" s="863"/>
      <c r="DL8" s="863"/>
      <c r="DM8" s="863"/>
      <c r="DN8" s="863"/>
      <c r="DO8" s="863"/>
      <c r="DP8" s="863"/>
      <c r="DQ8" s="863"/>
      <c r="DR8" s="863"/>
      <c r="DS8" s="863"/>
      <c r="DT8" s="863"/>
      <c r="DU8" s="863"/>
      <c r="DV8" s="863"/>
      <c r="DW8" s="863"/>
      <c r="DX8" s="863"/>
      <c r="DY8" s="863"/>
      <c r="DZ8" s="863"/>
      <c r="EA8" s="863"/>
      <c r="EB8" s="863"/>
      <c r="EC8" s="863"/>
      <c r="ED8" s="863"/>
      <c r="EE8" s="863"/>
      <c r="EF8" s="863"/>
      <c r="EG8" s="863"/>
      <c r="EH8" s="863"/>
      <c r="EI8" s="863"/>
      <c r="EJ8" s="863"/>
      <c r="EK8" s="863"/>
      <c r="EL8" s="863"/>
      <c r="EM8" s="863"/>
      <c r="EN8" s="863"/>
      <c r="EO8" s="863"/>
      <c r="EP8" s="863"/>
      <c r="EQ8" s="863"/>
      <c r="ER8" s="863"/>
      <c r="ES8" s="863"/>
      <c r="ET8" s="863"/>
      <c r="EU8" s="863"/>
      <c r="EV8" s="863"/>
      <c r="EW8" s="863"/>
      <c r="EX8" s="863"/>
      <c r="EY8" s="863"/>
      <c r="EZ8" s="863"/>
      <c r="FA8" s="863"/>
      <c r="FB8" s="863"/>
      <c r="FC8" s="863"/>
    </row>
    <row r="9" spans="1:159" ht="18.75" thickBot="1" x14ac:dyDescent="0.3">
      <c r="A9" s="5"/>
      <c r="B9" s="6"/>
      <c r="C9" s="6"/>
      <c r="D9" s="6"/>
      <c r="E9" s="6"/>
      <c r="F9" s="6"/>
      <c r="G9" s="7"/>
      <c r="H9" s="7"/>
      <c r="I9" s="7"/>
      <c r="J9" s="7"/>
      <c r="K9" s="7"/>
      <c r="L9" s="7"/>
      <c r="M9" s="7"/>
      <c r="N9" s="7"/>
      <c r="O9" s="7"/>
      <c r="P9" s="7"/>
      <c r="Q9" s="7"/>
      <c r="R9" s="7"/>
      <c r="S9" s="7"/>
      <c r="T9" s="7"/>
      <c r="U9" s="8"/>
      <c r="V9" s="7"/>
      <c r="W9" s="7"/>
      <c r="X9" s="7"/>
      <c r="Y9" s="8"/>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row>
    <row r="10" spans="1:159" s="9" customFormat="1" ht="36" customHeight="1" thickBot="1" x14ac:dyDescent="0.25">
      <c r="A10" s="871" t="s">
        <v>12</v>
      </c>
      <c r="B10" s="871"/>
      <c r="C10" s="871"/>
      <c r="D10" s="871"/>
      <c r="E10" s="871"/>
      <c r="F10" s="871"/>
      <c r="G10" s="871"/>
      <c r="H10" s="871"/>
      <c r="I10" s="871"/>
      <c r="J10" s="872" t="s">
        <v>13</v>
      </c>
      <c r="K10" s="872"/>
      <c r="L10" s="872"/>
      <c r="M10" s="872"/>
      <c r="N10" s="872"/>
      <c r="O10" s="872"/>
      <c r="P10" s="872"/>
      <c r="Q10" s="872"/>
      <c r="R10" s="872"/>
      <c r="S10" s="872"/>
      <c r="T10" s="872"/>
      <c r="U10" s="872"/>
      <c r="V10" s="872"/>
      <c r="W10" s="872"/>
      <c r="X10" s="872"/>
      <c r="Y10" s="872"/>
      <c r="Z10" s="872"/>
      <c r="AA10" s="872"/>
      <c r="AB10" s="872"/>
      <c r="AC10" s="872"/>
      <c r="AD10" s="872"/>
      <c r="AE10" s="872"/>
      <c r="AF10" s="872"/>
      <c r="AG10" s="872"/>
      <c r="AH10" s="872"/>
      <c r="AI10" s="872"/>
      <c r="AJ10" s="872"/>
      <c r="AK10" s="872"/>
      <c r="AL10" s="872"/>
      <c r="AM10" s="872"/>
      <c r="AN10" s="872"/>
      <c r="AO10" s="872"/>
      <c r="AP10" s="872"/>
      <c r="AQ10" s="872"/>
      <c r="AR10" s="872"/>
      <c r="AS10" s="872"/>
      <c r="AT10" s="872"/>
      <c r="AU10" s="872"/>
      <c r="AV10" s="872"/>
      <c r="AW10" s="872"/>
      <c r="AX10" s="872"/>
      <c r="AY10" s="872"/>
      <c r="AZ10" s="872"/>
      <c r="BA10" s="872"/>
      <c r="BB10" s="872"/>
      <c r="BC10" s="872"/>
      <c r="BD10" s="872"/>
      <c r="BE10" s="872"/>
      <c r="BF10" s="872"/>
      <c r="BG10" s="872"/>
      <c r="BH10" s="872"/>
      <c r="BI10" s="872"/>
      <c r="BJ10" s="872"/>
      <c r="BK10" s="872"/>
      <c r="BL10" s="872"/>
      <c r="BM10" s="872"/>
      <c r="BN10" s="872"/>
      <c r="BO10" s="872"/>
      <c r="BP10" s="872"/>
      <c r="BQ10" s="872"/>
      <c r="BR10" s="872"/>
      <c r="BS10" s="872"/>
      <c r="BT10" s="872"/>
      <c r="BU10" s="872"/>
      <c r="BV10" s="872"/>
      <c r="BW10" s="872"/>
      <c r="BX10" s="872"/>
      <c r="BY10" s="872"/>
      <c r="BZ10" s="872"/>
      <c r="CA10" s="872"/>
      <c r="CB10" s="872"/>
      <c r="CC10" s="872"/>
      <c r="CD10" s="872"/>
      <c r="CE10" s="872"/>
      <c r="CF10" s="872"/>
      <c r="CG10" s="872"/>
      <c r="CH10" s="872"/>
      <c r="CI10" s="872"/>
      <c r="CJ10" s="872"/>
      <c r="CK10" s="872"/>
      <c r="CL10" s="872"/>
      <c r="CM10" s="872"/>
      <c r="CN10" s="872"/>
      <c r="CO10" s="872"/>
      <c r="CP10" s="872"/>
      <c r="CQ10" s="872"/>
      <c r="CR10" s="872"/>
      <c r="CS10" s="872"/>
      <c r="CT10" s="872"/>
      <c r="CU10" s="872"/>
      <c r="CV10" s="872"/>
      <c r="CW10" s="872"/>
      <c r="CX10" s="872"/>
      <c r="CY10" s="872"/>
      <c r="CZ10" s="872"/>
      <c r="DA10" s="872"/>
      <c r="DB10" s="872"/>
      <c r="DC10" s="872"/>
      <c r="DD10" s="872"/>
      <c r="DE10" s="872"/>
      <c r="DF10" s="872"/>
      <c r="DG10" s="872"/>
      <c r="DH10" s="872"/>
      <c r="DI10" s="872"/>
      <c r="DJ10" s="872"/>
      <c r="DK10" s="872"/>
      <c r="DL10" s="872"/>
      <c r="DM10" s="872"/>
      <c r="DN10" s="872"/>
      <c r="DO10" s="872"/>
      <c r="DP10" s="872"/>
      <c r="DQ10" s="872"/>
      <c r="DR10" s="872"/>
      <c r="DS10" s="872"/>
      <c r="DT10" s="872"/>
      <c r="DU10" s="872"/>
      <c r="DV10" s="872"/>
      <c r="DW10" s="872"/>
      <c r="DX10" s="872"/>
      <c r="DY10" s="872"/>
      <c r="DZ10" s="872"/>
      <c r="EA10" s="872"/>
      <c r="EB10" s="872"/>
      <c r="EC10" s="872"/>
      <c r="ED10" s="872"/>
      <c r="EE10" s="872"/>
      <c r="EF10" s="872"/>
      <c r="EG10" s="872"/>
      <c r="EH10" s="872"/>
      <c r="EI10" s="872"/>
      <c r="EJ10" s="872"/>
      <c r="EK10" s="872"/>
      <c r="EL10" s="872"/>
      <c r="EM10" s="872"/>
      <c r="EN10" s="872"/>
      <c r="EO10" s="872"/>
      <c r="EP10" s="872"/>
      <c r="EQ10" s="872"/>
      <c r="ER10" s="872"/>
      <c r="ES10" s="872"/>
      <c r="ET10" s="873" t="s">
        <v>14</v>
      </c>
      <c r="EU10" s="873" t="s">
        <v>15</v>
      </c>
      <c r="EV10" s="875" t="s">
        <v>16</v>
      </c>
      <c r="EW10" s="877" t="s">
        <v>576</v>
      </c>
      <c r="EX10" s="875" t="s">
        <v>17</v>
      </c>
      <c r="EY10" s="881" t="s">
        <v>18</v>
      </c>
      <c r="EZ10" s="882" t="s">
        <v>19</v>
      </c>
      <c r="FA10" s="882" t="s">
        <v>20</v>
      </c>
      <c r="FB10" s="882" t="s">
        <v>519</v>
      </c>
      <c r="FC10" s="870" t="s">
        <v>22</v>
      </c>
    </row>
    <row r="11" spans="1:159" s="9" customFormat="1" ht="24.75" customHeight="1" thickBot="1" x14ac:dyDescent="0.25">
      <c r="A11" s="879" t="s">
        <v>23</v>
      </c>
      <c r="B11" s="879"/>
      <c r="C11" s="879"/>
      <c r="D11" s="879"/>
      <c r="E11" s="879"/>
      <c r="F11" s="879"/>
      <c r="G11" s="879"/>
      <c r="H11" s="879"/>
      <c r="I11" s="879"/>
      <c r="J11" s="880" t="s">
        <v>24</v>
      </c>
      <c r="K11" s="880"/>
      <c r="L11" s="880"/>
      <c r="M11" s="880"/>
      <c r="N11" s="880"/>
      <c r="O11" s="880"/>
      <c r="P11" s="880"/>
      <c r="Q11" s="880"/>
      <c r="R11" s="880"/>
      <c r="S11" s="880"/>
      <c r="T11" s="880"/>
      <c r="U11" s="880"/>
      <c r="V11" s="880"/>
      <c r="W11" s="880"/>
      <c r="X11" s="880"/>
      <c r="Y11" s="880"/>
      <c r="Z11" s="880"/>
      <c r="AA11" s="880"/>
      <c r="AB11" s="880"/>
      <c r="AC11" s="880"/>
      <c r="AD11" s="880" t="s">
        <v>25</v>
      </c>
      <c r="AE11" s="880"/>
      <c r="AF11" s="880"/>
      <c r="AG11" s="880"/>
      <c r="AH11" s="880"/>
      <c r="AI11" s="880"/>
      <c r="AJ11" s="880"/>
      <c r="AK11" s="880"/>
      <c r="AL11" s="880"/>
      <c r="AM11" s="880"/>
      <c r="AN11" s="880"/>
      <c r="AO11" s="880"/>
      <c r="AP11" s="880"/>
      <c r="AQ11" s="880"/>
      <c r="AR11" s="880"/>
      <c r="AS11" s="880"/>
      <c r="AT11" s="880"/>
      <c r="AU11" s="880"/>
      <c r="AV11" s="880"/>
      <c r="AW11" s="880"/>
      <c r="AX11" s="880"/>
      <c r="AY11" s="880"/>
      <c r="AZ11" s="880"/>
      <c r="BA11" s="880"/>
      <c r="BB11" s="880"/>
      <c r="BC11" s="880"/>
      <c r="BD11" s="880"/>
      <c r="BE11" s="880"/>
      <c r="BF11" s="880"/>
      <c r="BG11" s="880"/>
      <c r="BH11" s="880" t="s">
        <v>26</v>
      </c>
      <c r="BI11" s="880"/>
      <c r="BJ11" s="880"/>
      <c r="BK11" s="880"/>
      <c r="BL11" s="880"/>
      <c r="BM11" s="880"/>
      <c r="BN11" s="880"/>
      <c r="BO11" s="880"/>
      <c r="BP11" s="880"/>
      <c r="BQ11" s="880"/>
      <c r="BR11" s="880"/>
      <c r="BS11" s="880"/>
      <c r="BT11" s="880"/>
      <c r="BU11" s="880"/>
      <c r="BV11" s="880"/>
      <c r="BW11" s="880"/>
      <c r="BX11" s="880"/>
      <c r="BY11" s="880"/>
      <c r="BZ11" s="880"/>
      <c r="CA11" s="880"/>
      <c r="CB11" s="880"/>
      <c r="CC11" s="880"/>
      <c r="CD11" s="880"/>
      <c r="CE11" s="880"/>
      <c r="CF11" s="880"/>
      <c r="CG11" s="880"/>
      <c r="CH11" s="880"/>
      <c r="CI11" s="880"/>
      <c r="CJ11" s="880"/>
      <c r="CK11" s="880"/>
      <c r="CL11" s="880" t="s">
        <v>27</v>
      </c>
      <c r="CM11" s="880"/>
      <c r="CN11" s="880"/>
      <c r="CO11" s="880"/>
      <c r="CP11" s="880"/>
      <c r="CQ11" s="880"/>
      <c r="CR11" s="880"/>
      <c r="CS11" s="880"/>
      <c r="CT11" s="880"/>
      <c r="CU11" s="880"/>
      <c r="CV11" s="880"/>
      <c r="CW11" s="880"/>
      <c r="CX11" s="880"/>
      <c r="CY11" s="880"/>
      <c r="CZ11" s="880"/>
      <c r="DA11" s="880"/>
      <c r="DB11" s="880"/>
      <c r="DC11" s="880"/>
      <c r="DD11" s="880"/>
      <c r="DE11" s="880"/>
      <c r="DF11" s="880"/>
      <c r="DG11" s="880"/>
      <c r="DH11" s="880"/>
      <c r="DI11" s="880"/>
      <c r="DJ11" s="880"/>
      <c r="DK11" s="880"/>
      <c r="DL11" s="880"/>
      <c r="DM11" s="880"/>
      <c r="DN11" s="880"/>
      <c r="DO11" s="880"/>
      <c r="DP11" s="880" t="s">
        <v>28</v>
      </c>
      <c r="DQ11" s="885"/>
      <c r="DR11" s="885"/>
      <c r="DS11" s="885"/>
      <c r="DT11" s="885"/>
      <c r="DU11" s="885"/>
      <c r="DV11" s="885"/>
      <c r="DW11" s="885"/>
      <c r="DX11" s="885"/>
      <c r="DY11" s="885"/>
      <c r="DZ11" s="885"/>
      <c r="EA11" s="885"/>
      <c r="EB11" s="885"/>
      <c r="EC11" s="885"/>
      <c r="ED11" s="885"/>
      <c r="EE11" s="885"/>
      <c r="EF11" s="885"/>
      <c r="EG11" s="885"/>
      <c r="EH11" s="885"/>
      <c r="EI11" s="885"/>
      <c r="EJ11" s="885"/>
      <c r="EK11" s="885"/>
      <c r="EL11" s="885"/>
      <c r="EM11" s="885"/>
      <c r="EN11" s="885"/>
      <c r="EO11" s="885"/>
      <c r="EP11" s="885"/>
      <c r="EQ11" s="885"/>
      <c r="ER11" s="885"/>
      <c r="ES11" s="885"/>
      <c r="ET11" s="873"/>
      <c r="EU11" s="873"/>
      <c r="EV11" s="875"/>
      <c r="EW11" s="877"/>
      <c r="EX11" s="875"/>
      <c r="EY11" s="881"/>
      <c r="EZ11" s="882"/>
      <c r="FA11" s="882"/>
      <c r="FB11" s="882"/>
      <c r="FC11" s="870"/>
    </row>
    <row r="12" spans="1:159" s="9" customFormat="1" ht="150" customHeight="1" thickBot="1" x14ac:dyDescent="0.25">
      <c r="A12" s="820" t="s">
        <v>29</v>
      </c>
      <c r="B12" s="821" t="s">
        <v>30</v>
      </c>
      <c r="C12" s="822" t="s">
        <v>31</v>
      </c>
      <c r="D12" s="822" t="s">
        <v>32</v>
      </c>
      <c r="E12" s="822" t="s">
        <v>33</v>
      </c>
      <c r="F12" s="822" t="s">
        <v>34</v>
      </c>
      <c r="G12" s="822" t="s">
        <v>35</v>
      </c>
      <c r="H12" s="822" t="s">
        <v>36</v>
      </c>
      <c r="I12" s="823" t="s">
        <v>37</v>
      </c>
      <c r="J12" s="824" t="s">
        <v>577</v>
      </c>
      <c r="K12" s="825" t="s">
        <v>39</v>
      </c>
      <c r="L12" s="822" t="s">
        <v>40</v>
      </c>
      <c r="M12" s="825" t="s">
        <v>41</v>
      </c>
      <c r="N12" s="822" t="s">
        <v>42</v>
      </c>
      <c r="O12" s="825" t="s">
        <v>43</v>
      </c>
      <c r="P12" s="822" t="s">
        <v>44</v>
      </c>
      <c r="Q12" s="825" t="s">
        <v>45</v>
      </c>
      <c r="R12" s="822" t="s">
        <v>46</v>
      </c>
      <c r="S12" s="825" t="s">
        <v>47</v>
      </c>
      <c r="T12" s="822" t="s">
        <v>48</v>
      </c>
      <c r="U12" s="825" t="s">
        <v>49</v>
      </c>
      <c r="V12" s="822" t="s">
        <v>50</v>
      </c>
      <c r="W12" s="825" t="s">
        <v>51</v>
      </c>
      <c r="X12" s="826" t="s">
        <v>52</v>
      </c>
      <c r="Y12" s="827" t="s">
        <v>53</v>
      </c>
      <c r="Z12" s="828" t="s">
        <v>54</v>
      </c>
      <c r="AA12" s="829" t="s">
        <v>55</v>
      </c>
      <c r="AB12" s="830" t="s">
        <v>56</v>
      </c>
      <c r="AC12" s="829" t="s">
        <v>57</v>
      </c>
      <c r="AD12" s="824" t="s">
        <v>577</v>
      </c>
      <c r="AE12" s="825" t="s">
        <v>58</v>
      </c>
      <c r="AF12" s="822" t="s">
        <v>59</v>
      </c>
      <c r="AG12" s="825" t="s">
        <v>60</v>
      </c>
      <c r="AH12" s="822" t="s">
        <v>61</v>
      </c>
      <c r="AI12" s="825" t="s">
        <v>62</v>
      </c>
      <c r="AJ12" s="822" t="s">
        <v>63</v>
      </c>
      <c r="AK12" s="825" t="s">
        <v>64</v>
      </c>
      <c r="AL12" s="822" t="s">
        <v>65</v>
      </c>
      <c r="AM12" s="825" t="s">
        <v>66</v>
      </c>
      <c r="AN12" s="822" t="s">
        <v>67</v>
      </c>
      <c r="AO12" s="825" t="s">
        <v>39</v>
      </c>
      <c r="AP12" s="822" t="s">
        <v>40</v>
      </c>
      <c r="AQ12" s="825" t="s">
        <v>41</v>
      </c>
      <c r="AR12" s="822" t="s">
        <v>42</v>
      </c>
      <c r="AS12" s="825" t="s">
        <v>43</v>
      </c>
      <c r="AT12" s="822" t="s">
        <v>44</v>
      </c>
      <c r="AU12" s="825" t="s">
        <v>45</v>
      </c>
      <c r="AV12" s="822" t="s">
        <v>46</v>
      </c>
      <c r="AW12" s="825" t="s">
        <v>47</v>
      </c>
      <c r="AX12" s="822" t="s">
        <v>48</v>
      </c>
      <c r="AY12" s="825" t="s">
        <v>49</v>
      </c>
      <c r="AZ12" s="822" t="s">
        <v>50</v>
      </c>
      <c r="BA12" s="825" t="s">
        <v>51</v>
      </c>
      <c r="BB12" s="826" t="s">
        <v>52</v>
      </c>
      <c r="BC12" s="827" t="s">
        <v>53</v>
      </c>
      <c r="BD12" s="831" t="s">
        <v>68</v>
      </c>
      <c r="BE12" s="829" t="s">
        <v>69</v>
      </c>
      <c r="BF12" s="830" t="s">
        <v>70</v>
      </c>
      <c r="BG12" s="829" t="s">
        <v>71</v>
      </c>
      <c r="BH12" s="824" t="s">
        <v>577</v>
      </c>
      <c r="BI12" s="825" t="s">
        <v>58</v>
      </c>
      <c r="BJ12" s="822" t="s">
        <v>59</v>
      </c>
      <c r="BK12" s="825" t="s">
        <v>60</v>
      </c>
      <c r="BL12" s="822" t="s">
        <v>61</v>
      </c>
      <c r="BM12" s="825" t="s">
        <v>62</v>
      </c>
      <c r="BN12" s="822" t="s">
        <v>63</v>
      </c>
      <c r="BO12" s="825" t="s">
        <v>64</v>
      </c>
      <c r="BP12" s="822" t="s">
        <v>65</v>
      </c>
      <c r="BQ12" s="825" t="s">
        <v>66</v>
      </c>
      <c r="BR12" s="822" t="s">
        <v>67</v>
      </c>
      <c r="BS12" s="825" t="s">
        <v>39</v>
      </c>
      <c r="BT12" s="822" t="s">
        <v>40</v>
      </c>
      <c r="BU12" s="825" t="s">
        <v>41</v>
      </c>
      <c r="BV12" s="822" t="s">
        <v>42</v>
      </c>
      <c r="BW12" s="825" t="s">
        <v>43</v>
      </c>
      <c r="BX12" s="822" t="s">
        <v>44</v>
      </c>
      <c r="BY12" s="825" t="s">
        <v>45</v>
      </c>
      <c r="BZ12" s="822" t="s">
        <v>46</v>
      </c>
      <c r="CA12" s="825" t="s">
        <v>47</v>
      </c>
      <c r="CB12" s="822" t="s">
        <v>48</v>
      </c>
      <c r="CC12" s="825" t="s">
        <v>49</v>
      </c>
      <c r="CD12" s="822" t="s">
        <v>50</v>
      </c>
      <c r="CE12" s="825" t="s">
        <v>51</v>
      </c>
      <c r="CF12" s="826" t="s">
        <v>52</v>
      </c>
      <c r="CG12" s="827" t="s">
        <v>53</v>
      </c>
      <c r="CH12" s="830" t="s">
        <v>72</v>
      </c>
      <c r="CI12" s="829" t="s">
        <v>509</v>
      </c>
      <c r="CJ12" s="830" t="s">
        <v>73</v>
      </c>
      <c r="CK12" s="829" t="s">
        <v>510</v>
      </c>
      <c r="CL12" s="832" t="s">
        <v>577</v>
      </c>
      <c r="CM12" s="825" t="s">
        <v>58</v>
      </c>
      <c r="CN12" s="822" t="s">
        <v>59</v>
      </c>
      <c r="CO12" s="825" t="s">
        <v>60</v>
      </c>
      <c r="CP12" s="822" t="s">
        <v>61</v>
      </c>
      <c r="CQ12" s="825" t="s">
        <v>62</v>
      </c>
      <c r="CR12" s="822" t="s">
        <v>63</v>
      </c>
      <c r="CS12" s="825" t="s">
        <v>64</v>
      </c>
      <c r="CT12" s="822" t="s">
        <v>65</v>
      </c>
      <c r="CU12" s="825" t="s">
        <v>66</v>
      </c>
      <c r="CV12" s="822" t="s">
        <v>67</v>
      </c>
      <c r="CW12" s="825" t="s">
        <v>39</v>
      </c>
      <c r="CX12" s="822" t="s">
        <v>40</v>
      </c>
      <c r="CY12" s="825" t="s">
        <v>41</v>
      </c>
      <c r="CZ12" s="822" t="s">
        <v>42</v>
      </c>
      <c r="DA12" s="825" t="s">
        <v>43</v>
      </c>
      <c r="DB12" s="822" t="s">
        <v>44</v>
      </c>
      <c r="DC12" s="825" t="s">
        <v>45</v>
      </c>
      <c r="DD12" s="822" t="s">
        <v>46</v>
      </c>
      <c r="DE12" s="825" t="s">
        <v>47</v>
      </c>
      <c r="DF12" s="822" t="s">
        <v>48</v>
      </c>
      <c r="DG12" s="825" t="s">
        <v>49</v>
      </c>
      <c r="DH12" s="822" t="s">
        <v>50</v>
      </c>
      <c r="DI12" s="825" t="s">
        <v>51</v>
      </c>
      <c r="DJ12" s="826" t="s">
        <v>52</v>
      </c>
      <c r="DK12" s="827" t="s">
        <v>53</v>
      </c>
      <c r="DL12" s="833" t="s">
        <v>74</v>
      </c>
      <c r="DM12" s="834" t="s">
        <v>75</v>
      </c>
      <c r="DN12" s="835" t="s">
        <v>76</v>
      </c>
      <c r="DO12" s="834" t="s">
        <v>77</v>
      </c>
      <c r="DP12" s="836" t="s">
        <v>577</v>
      </c>
      <c r="DQ12" s="805" t="s">
        <v>58</v>
      </c>
      <c r="DR12" s="11" t="s">
        <v>59</v>
      </c>
      <c r="DS12" s="10" t="s">
        <v>60</v>
      </c>
      <c r="DT12" s="11" t="s">
        <v>61</v>
      </c>
      <c r="DU12" s="10" t="s">
        <v>62</v>
      </c>
      <c r="DV12" s="11" t="s">
        <v>63</v>
      </c>
      <c r="DW12" s="10" t="s">
        <v>64</v>
      </c>
      <c r="DX12" s="11" t="s">
        <v>65</v>
      </c>
      <c r="DY12" s="10" t="s">
        <v>66</v>
      </c>
      <c r="DZ12" s="11" t="s">
        <v>67</v>
      </c>
      <c r="EA12" s="10" t="s">
        <v>39</v>
      </c>
      <c r="EB12" s="11" t="s">
        <v>40</v>
      </c>
      <c r="EC12" s="10" t="s">
        <v>41</v>
      </c>
      <c r="ED12" s="11" t="s">
        <v>42</v>
      </c>
      <c r="EE12" s="10" t="s">
        <v>43</v>
      </c>
      <c r="EF12" s="11" t="s">
        <v>44</v>
      </c>
      <c r="EG12" s="10" t="s">
        <v>45</v>
      </c>
      <c r="EH12" s="11" t="s">
        <v>46</v>
      </c>
      <c r="EI12" s="10" t="s">
        <v>47</v>
      </c>
      <c r="EJ12" s="11" t="s">
        <v>48</v>
      </c>
      <c r="EK12" s="10" t="s">
        <v>49</v>
      </c>
      <c r="EL12" s="11" t="s">
        <v>50</v>
      </c>
      <c r="EM12" s="10" t="s">
        <v>51</v>
      </c>
      <c r="EN12" s="12" t="s">
        <v>52</v>
      </c>
      <c r="EO12" s="13" t="s">
        <v>53</v>
      </c>
      <c r="EP12" s="14" t="s">
        <v>78</v>
      </c>
      <c r="EQ12" s="15" t="s">
        <v>79</v>
      </c>
      <c r="ER12" s="16" t="s">
        <v>80</v>
      </c>
      <c r="ES12" s="17" t="s">
        <v>81</v>
      </c>
      <c r="ET12" s="874"/>
      <c r="EU12" s="874"/>
      <c r="EV12" s="876"/>
      <c r="EW12" s="878"/>
      <c r="EX12" s="876"/>
      <c r="EY12" s="881"/>
      <c r="EZ12" s="882"/>
      <c r="FA12" s="882"/>
      <c r="FB12" s="882"/>
      <c r="FC12" s="870"/>
    </row>
    <row r="13" spans="1:159" s="528" customFormat="1" ht="192" customHeight="1" x14ac:dyDescent="0.2">
      <c r="A13" s="806">
        <v>2</v>
      </c>
      <c r="B13" s="807">
        <v>36</v>
      </c>
      <c r="C13" s="808">
        <v>274</v>
      </c>
      <c r="D13" s="807" t="s">
        <v>82</v>
      </c>
      <c r="E13" s="808">
        <v>291</v>
      </c>
      <c r="F13" s="807" t="s">
        <v>83</v>
      </c>
      <c r="G13" s="808" t="s">
        <v>84</v>
      </c>
      <c r="H13" s="808" t="s">
        <v>85</v>
      </c>
      <c r="I13" s="809">
        <v>1</v>
      </c>
      <c r="J13" s="809">
        <v>0.13</v>
      </c>
      <c r="K13" s="810">
        <v>0</v>
      </c>
      <c r="L13" s="810">
        <v>0</v>
      </c>
      <c r="M13" s="810">
        <v>0</v>
      </c>
      <c r="N13" s="810">
        <v>0</v>
      </c>
      <c r="O13" s="811">
        <v>0.04</v>
      </c>
      <c r="P13" s="811">
        <v>0.04</v>
      </c>
      <c r="Q13" s="811">
        <v>0.01</v>
      </c>
      <c r="R13" s="811">
        <v>0.01</v>
      </c>
      <c r="S13" s="811">
        <v>2.8000000000000001E-2</v>
      </c>
      <c r="T13" s="811">
        <v>2.8000000000000001E-2</v>
      </c>
      <c r="U13" s="810">
        <v>2.1999999999999999E-2</v>
      </c>
      <c r="V13" s="811">
        <v>2.1999999999999999E-2</v>
      </c>
      <c r="W13" s="810">
        <v>0.03</v>
      </c>
      <c r="X13" s="812">
        <v>0.02</v>
      </c>
      <c r="Y13" s="813">
        <f>K13+M13+O13+Q13+S13+U13+W13</f>
        <v>0.13</v>
      </c>
      <c r="Z13" s="814">
        <f>K13+M13+O13+Q13+S13+U13+W13</f>
        <v>0.13</v>
      </c>
      <c r="AA13" s="815">
        <f>L13+N13+P13+R13+T13+V13+X13</f>
        <v>0.12000000000000001</v>
      </c>
      <c r="AB13" s="815">
        <f>Z13</f>
        <v>0.13</v>
      </c>
      <c r="AC13" s="816">
        <f>AA13</f>
        <v>0.12000000000000001</v>
      </c>
      <c r="AD13" s="816">
        <v>0.26</v>
      </c>
      <c r="AE13" s="810">
        <v>0.02</v>
      </c>
      <c r="AF13" s="810">
        <v>0.02</v>
      </c>
      <c r="AG13" s="810">
        <v>0.02</v>
      </c>
      <c r="AH13" s="810">
        <v>0.02</v>
      </c>
      <c r="AI13" s="810">
        <v>0.01</v>
      </c>
      <c r="AJ13" s="810">
        <v>0.01</v>
      </c>
      <c r="AK13" s="810">
        <v>0.02</v>
      </c>
      <c r="AL13" s="810">
        <v>0.02</v>
      </c>
      <c r="AM13" s="810">
        <v>0.01</v>
      </c>
      <c r="AN13" s="810">
        <v>0.01</v>
      </c>
      <c r="AO13" s="810">
        <v>0.02</v>
      </c>
      <c r="AP13" s="810">
        <v>0.02</v>
      </c>
      <c r="AQ13" s="810">
        <v>0.02</v>
      </c>
      <c r="AR13" s="810">
        <v>0.02</v>
      </c>
      <c r="AS13" s="810">
        <v>0.02</v>
      </c>
      <c r="AT13" s="810">
        <v>0.02</v>
      </c>
      <c r="AU13" s="810">
        <v>0.02</v>
      </c>
      <c r="AV13" s="817">
        <v>0.02</v>
      </c>
      <c r="AW13" s="817">
        <v>0.02</v>
      </c>
      <c r="AX13" s="817">
        <v>0.02</v>
      </c>
      <c r="AY13" s="817">
        <v>0.03</v>
      </c>
      <c r="AZ13" s="817">
        <v>0.04</v>
      </c>
      <c r="BA13" s="817">
        <v>0.05</v>
      </c>
      <c r="BB13" s="817">
        <v>3.9E-2</v>
      </c>
      <c r="BC13" s="818">
        <f>AE13+AG13+AI13+AK13+AM13+AO13+AQ13+AS13+AU13+AW13+AY13+BA13</f>
        <v>0.26</v>
      </c>
      <c r="BD13" s="621">
        <f>AE13+AG13+AI13+AK13+AM13+AO13+AQ13+AS13+AU13+AW13+AY13+BA13</f>
        <v>0.26</v>
      </c>
      <c r="BE13" s="818">
        <f>AF13+AH13+AJ13+AL13+AN13+AP13+AR13+AT13+AV13+AX13+AZ13+BB13</f>
        <v>0.25900000000000001</v>
      </c>
      <c r="BF13" s="621">
        <f>AE13+AG13+AI13+AK13+AM13+AO13+AQ13+AS13+AU13+AW13+AY13+BA13</f>
        <v>0.26</v>
      </c>
      <c r="BG13" s="621">
        <v>0.25</v>
      </c>
      <c r="BH13" s="621">
        <v>0.26</v>
      </c>
      <c r="BI13" s="621">
        <v>0</v>
      </c>
      <c r="BJ13" s="621">
        <v>0</v>
      </c>
      <c r="BK13" s="621">
        <v>0.03</v>
      </c>
      <c r="BL13" s="815">
        <v>0.03</v>
      </c>
      <c r="BM13" s="621">
        <v>0.02</v>
      </c>
      <c r="BN13" s="621">
        <v>0.02</v>
      </c>
      <c r="BO13" s="621">
        <v>0.03</v>
      </c>
      <c r="BP13" s="621">
        <v>0.03</v>
      </c>
      <c r="BQ13" s="621">
        <v>0.02</v>
      </c>
      <c r="BR13" s="621">
        <v>0.02</v>
      </c>
      <c r="BS13" s="621">
        <v>0.02</v>
      </c>
      <c r="BT13" s="621">
        <v>0.02</v>
      </c>
      <c r="BU13" s="621">
        <v>0.03</v>
      </c>
      <c r="BV13" s="621">
        <v>0.03</v>
      </c>
      <c r="BW13" s="621">
        <v>0.02</v>
      </c>
      <c r="BX13" s="621">
        <v>0.02</v>
      </c>
      <c r="BY13" s="621">
        <v>0.02</v>
      </c>
      <c r="BZ13" s="621">
        <v>0.02</v>
      </c>
      <c r="CA13" s="621">
        <v>0.02</v>
      </c>
      <c r="CB13" s="621"/>
      <c r="CC13" s="621">
        <v>0.02</v>
      </c>
      <c r="CD13" s="621"/>
      <c r="CE13" s="621">
        <v>0.03</v>
      </c>
      <c r="CF13" s="819"/>
      <c r="CG13" s="621">
        <f>BI13+BK13+BM13+BO13+BQ13+BS13+BU13+BW13+BY13+CA13+CC13+CE13</f>
        <v>0.26</v>
      </c>
      <c r="CH13" s="621">
        <f>BI13+BK13+BM13+BO13+BQ13+BS13+BU13+BW13+BY13</f>
        <v>0.19</v>
      </c>
      <c r="CI13" s="621">
        <f>BJ13+BL13+BN13+BP13+BR13+BT13+BV13+BX13+BZ13</f>
        <v>0.19</v>
      </c>
      <c r="CJ13" s="621">
        <f>BK13+BM13+BO13+BQ13+BS13+BU13+BW13+BY1+BY13+CA13+CC13+CE13</f>
        <v>0.26</v>
      </c>
      <c r="CK13" s="621">
        <f>BJ13+BL13+BN13+BP13+BR13+BT13+BV13+BX13+BZ13+CB13+CD13+CF13</f>
        <v>0.19</v>
      </c>
      <c r="CL13" s="621">
        <v>0.25</v>
      </c>
      <c r="CM13" s="621"/>
      <c r="CN13" s="621"/>
      <c r="CO13" s="621"/>
      <c r="CP13" s="621"/>
      <c r="CQ13" s="621"/>
      <c r="CR13" s="621"/>
      <c r="CS13" s="621"/>
      <c r="CT13" s="621"/>
      <c r="CU13" s="621"/>
      <c r="CV13" s="621"/>
      <c r="CW13" s="621"/>
      <c r="CX13" s="621"/>
      <c r="CY13" s="621"/>
      <c r="CZ13" s="621"/>
      <c r="DA13" s="621"/>
      <c r="DB13" s="621"/>
      <c r="DC13" s="621"/>
      <c r="DD13" s="621"/>
      <c r="DE13" s="621"/>
      <c r="DF13" s="621"/>
      <c r="DG13" s="621"/>
      <c r="DH13" s="621"/>
      <c r="DI13" s="621"/>
      <c r="DJ13" s="621"/>
      <c r="DK13" s="621"/>
      <c r="DL13" s="621"/>
      <c r="DM13" s="621"/>
      <c r="DN13" s="621"/>
      <c r="DO13" s="621"/>
      <c r="DP13" s="621">
        <v>0.12</v>
      </c>
      <c r="DQ13" s="802"/>
      <c r="DR13" s="802"/>
      <c r="DS13" s="802"/>
      <c r="DT13" s="802"/>
      <c r="DU13" s="802"/>
      <c r="DV13" s="802"/>
      <c r="DW13" s="802"/>
      <c r="DX13" s="802"/>
      <c r="DY13" s="802"/>
      <c r="DZ13" s="802"/>
      <c r="EA13" s="802"/>
      <c r="EB13" s="802"/>
      <c r="EC13" s="802"/>
      <c r="ED13" s="802"/>
      <c r="EE13" s="802"/>
      <c r="EF13" s="802"/>
      <c r="EG13" s="802"/>
      <c r="EH13" s="802"/>
      <c r="EI13" s="802"/>
      <c r="EJ13" s="802"/>
      <c r="EK13" s="802"/>
      <c r="EL13" s="802"/>
      <c r="EM13" s="802"/>
      <c r="EN13" s="802"/>
      <c r="EO13" s="802"/>
      <c r="EP13" s="802"/>
      <c r="EQ13" s="802"/>
      <c r="ER13" s="802"/>
      <c r="ES13" s="802"/>
      <c r="ET13" s="569">
        <f>BZ13/BY13</f>
        <v>1</v>
      </c>
      <c r="EU13" s="569">
        <f>CI13/CH13</f>
        <v>1</v>
      </c>
      <c r="EV13" s="570">
        <f>CK13/CJ13</f>
        <v>0.73076923076923073</v>
      </c>
      <c r="EW13" s="570">
        <f>(AC13+BG13+CI13)/(AB13+BF13+CH13)</f>
        <v>0.96551724137931028</v>
      </c>
      <c r="EX13" s="570">
        <f>CK13+BG13+AC13/I13</f>
        <v>0.56000000000000005</v>
      </c>
      <c r="EY13" s="795" t="s">
        <v>614</v>
      </c>
      <c r="EZ13" s="796" t="s">
        <v>511</v>
      </c>
      <c r="FA13" s="796" t="s">
        <v>86</v>
      </c>
      <c r="FB13" s="796" t="s">
        <v>521</v>
      </c>
      <c r="FC13" s="796" t="s">
        <v>518</v>
      </c>
    </row>
    <row r="14" spans="1:159" s="528" customFormat="1" ht="213" customHeight="1" x14ac:dyDescent="0.2">
      <c r="A14" s="798">
        <v>2</v>
      </c>
      <c r="B14" s="799">
        <v>36</v>
      </c>
      <c r="C14" s="617">
        <v>274</v>
      </c>
      <c r="D14" s="799" t="s">
        <v>82</v>
      </c>
      <c r="E14" s="803">
        <v>645</v>
      </c>
      <c r="F14" s="799" t="s">
        <v>87</v>
      </c>
      <c r="G14" s="803" t="s">
        <v>88</v>
      </c>
      <c r="H14" s="803" t="s">
        <v>89</v>
      </c>
      <c r="I14" s="800">
        <v>41</v>
      </c>
      <c r="J14" s="800">
        <v>26</v>
      </c>
      <c r="K14" s="529">
        <v>0</v>
      </c>
      <c r="L14" s="529">
        <v>0</v>
      </c>
      <c r="M14" s="529">
        <v>0</v>
      </c>
      <c r="N14" s="529">
        <v>0</v>
      </c>
      <c r="O14" s="529">
        <v>0</v>
      </c>
      <c r="P14" s="529">
        <v>0</v>
      </c>
      <c r="Q14" s="530">
        <v>0.04</v>
      </c>
      <c r="R14" s="529">
        <v>0</v>
      </c>
      <c r="S14" s="529">
        <v>0</v>
      </c>
      <c r="T14" s="529">
        <v>0</v>
      </c>
      <c r="U14" s="529">
        <v>0</v>
      </c>
      <c r="V14" s="529">
        <v>0</v>
      </c>
      <c r="W14" s="526">
        <v>26</v>
      </c>
      <c r="X14" s="531">
        <v>26.95</v>
      </c>
      <c r="Y14" s="804">
        <f>K14+M14+O14+Q14+S14+U14+W14</f>
        <v>26.04</v>
      </c>
      <c r="Z14" s="526">
        <f>K14+M14+O14+Q14+S14+U14+W14</f>
        <v>26.04</v>
      </c>
      <c r="AA14" s="523">
        <f>L14+N14+P14+R14+T14+V14+X14</f>
        <v>26.95</v>
      </c>
      <c r="AB14" s="526">
        <f>Z14</f>
        <v>26.04</v>
      </c>
      <c r="AC14" s="523">
        <f>AA14</f>
        <v>26.95</v>
      </c>
      <c r="AD14" s="524">
        <v>3.05</v>
      </c>
      <c r="AE14" s="525">
        <v>0</v>
      </c>
      <c r="AF14" s="525">
        <v>0</v>
      </c>
      <c r="AG14" s="525">
        <v>0</v>
      </c>
      <c r="AH14" s="525">
        <v>0</v>
      </c>
      <c r="AI14" s="525">
        <v>0</v>
      </c>
      <c r="AJ14" s="525">
        <v>0</v>
      </c>
      <c r="AK14" s="525">
        <v>0</v>
      </c>
      <c r="AL14" s="525">
        <v>0</v>
      </c>
      <c r="AM14" s="525">
        <v>0</v>
      </c>
      <c r="AN14" s="525">
        <v>0</v>
      </c>
      <c r="AO14" s="525">
        <v>0</v>
      </c>
      <c r="AP14" s="525">
        <v>0</v>
      </c>
      <c r="AQ14" s="525">
        <v>0</v>
      </c>
      <c r="AR14" s="525">
        <v>0</v>
      </c>
      <c r="AS14" s="525">
        <v>0</v>
      </c>
      <c r="AT14" s="525">
        <v>0</v>
      </c>
      <c r="AU14" s="525">
        <v>0</v>
      </c>
      <c r="AV14" s="525">
        <v>0</v>
      </c>
      <c r="AW14" s="525">
        <v>0</v>
      </c>
      <c r="AX14" s="525">
        <v>0</v>
      </c>
      <c r="AY14" s="525">
        <v>0</v>
      </c>
      <c r="AZ14" s="525">
        <v>0</v>
      </c>
      <c r="BA14" s="527">
        <v>3.05</v>
      </c>
      <c r="BB14" s="527">
        <v>0</v>
      </c>
      <c r="BC14" s="622">
        <f>BA14</f>
        <v>3.05</v>
      </c>
      <c r="BD14" s="622">
        <f>AE14+AG14+AI14+AK14+AM14+AO14+AQ14+AS14+AU14+AW14+AY14+BA14</f>
        <v>3.05</v>
      </c>
      <c r="BE14" s="622">
        <f>AF14+AH14+AJ14+AL14+AN14+AP14+AR14+AT14+AV14+AX14+AZ14+BB14</f>
        <v>0</v>
      </c>
      <c r="BF14" s="622">
        <f>BC14+AC14</f>
        <v>30</v>
      </c>
      <c r="BG14" s="622">
        <f>BE14+X14</f>
        <v>26.95</v>
      </c>
      <c r="BH14" s="622">
        <v>7.05</v>
      </c>
      <c r="BI14" s="622">
        <v>0</v>
      </c>
      <c r="BJ14" s="622">
        <v>0</v>
      </c>
      <c r="BK14" s="618">
        <v>0</v>
      </c>
      <c r="BL14" s="618">
        <v>0</v>
      </c>
      <c r="BM14" s="618">
        <v>0</v>
      </c>
      <c r="BN14" s="618">
        <v>0</v>
      </c>
      <c r="BO14" s="618">
        <v>0</v>
      </c>
      <c r="BP14" s="618">
        <v>0</v>
      </c>
      <c r="BQ14" s="618">
        <v>0</v>
      </c>
      <c r="BR14" s="618">
        <v>0</v>
      </c>
      <c r="BS14" s="618">
        <v>0</v>
      </c>
      <c r="BT14" s="618">
        <v>0</v>
      </c>
      <c r="BU14" s="618">
        <v>0</v>
      </c>
      <c r="BV14" s="618">
        <v>0</v>
      </c>
      <c r="BW14" s="618">
        <v>0</v>
      </c>
      <c r="BX14" s="618">
        <v>0</v>
      </c>
      <c r="BY14" s="618">
        <v>0</v>
      </c>
      <c r="BZ14" s="618">
        <v>0</v>
      </c>
      <c r="CA14" s="618">
        <v>0</v>
      </c>
      <c r="CB14" s="618"/>
      <c r="CC14" s="618">
        <v>0</v>
      </c>
      <c r="CD14" s="618"/>
      <c r="CE14" s="618">
        <v>34</v>
      </c>
      <c r="CF14" s="618"/>
      <c r="CG14" s="622">
        <v>7.05</v>
      </c>
      <c r="CH14" s="622">
        <f>BI14+BK14+BM14+BO14+BQ14+BS14</f>
        <v>0</v>
      </c>
      <c r="CI14" s="622">
        <f>BJ14+BL14+BN14+BP14+BR14+BT14</f>
        <v>0</v>
      </c>
      <c r="CJ14" s="801">
        <f>BG14+CG14</f>
        <v>34</v>
      </c>
      <c r="CK14" s="622">
        <f>BG14+CI14</f>
        <v>26.95</v>
      </c>
      <c r="CL14" s="622">
        <v>38</v>
      </c>
      <c r="CM14" s="622"/>
      <c r="CN14" s="622"/>
      <c r="CO14" s="622"/>
      <c r="CP14" s="622"/>
      <c r="CQ14" s="622"/>
      <c r="CR14" s="622"/>
      <c r="CS14" s="622"/>
      <c r="CT14" s="622"/>
      <c r="CU14" s="622"/>
      <c r="CV14" s="622"/>
      <c r="CW14" s="622"/>
      <c r="CX14" s="622"/>
      <c r="CY14" s="622"/>
      <c r="CZ14" s="622"/>
      <c r="DA14" s="622"/>
      <c r="DB14" s="622"/>
      <c r="DC14" s="622"/>
      <c r="DD14" s="622"/>
      <c r="DE14" s="622"/>
      <c r="DF14" s="622"/>
      <c r="DG14" s="622"/>
      <c r="DH14" s="622"/>
      <c r="DI14" s="622"/>
      <c r="DJ14" s="622"/>
      <c r="DK14" s="622"/>
      <c r="DL14" s="622"/>
      <c r="DM14" s="622"/>
      <c r="DN14" s="622"/>
      <c r="DO14" s="622"/>
      <c r="DP14" s="622">
        <v>41</v>
      </c>
      <c r="DQ14" s="622"/>
      <c r="DR14" s="622"/>
      <c r="DS14" s="622"/>
      <c r="DT14" s="622"/>
      <c r="DU14" s="622"/>
      <c r="DV14" s="622"/>
      <c r="DW14" s="622"/>
      <c r="DX14" s="622"/>
      <c r="DY14" s="622"/>
      <c r="DZ14" s="622"/>
      <c r="EA14" s="622"/>
      <c r="EB14" s="622"/>
      <c r="EC14" s="622"/>
      <c r="ED14" s="622"/>
      <c r="EE14" s="622"/>
      <c r="EF14" s="622"/>
      <c r="EG14" s="622"/>
      <c r="EH14" s="622"/>
      <c r="EI14" s="618"/>
      <c r="EJ14" s="618"/>
      <c r="EK14" s="618"/>
      <c r="EL14" s="618"/>
      <c r="EM14" s="618"/>
      <c r="EN14" s="618"/>
      <c r="EO14" s="618"/>
      <c r="EP14" s="618"/>
      <c r="EQ14" s="618"/>
      <c r="ER14" s="618"/>
      <c r="ES14" s="618"/>
      <c r="ET14" s="569" t="e">
        <f>BZ14/BY14</f>
        <v>#DIV/0!</v>
      </c>
      <c r="EU14" s="569" t="e">
        <f>CI14/CH14</f>
        <v>#DIV/0!</v>
      </c>
      <c r="EV14" s="570">
        <v>0</v>
      </c>
      <c r="EW14" s="570">
        <f>BG14/41</f>
        <v>0.65731707317073174</v>
      </c>
      <c r="EX14" s="570">
        <f>EW14</f>
        <v>0.65731707317073174</v>
      </c>
      <c r="EY14" s="797" t="s">
        <v>591</v>
      </c>
      <c r="EZ14" s="796" t="s">
        <v>511</v>
      </c>
      <c r="FA14" s="796" t="s">
        <v>86</v>
      </c>
      <c r="FB14" s="796" t="s">
        <v>520</v>
      </c>
      <c r="FC14" s="796" t="s">
        <v>513</v>
      </c>
    </row>
    <row r="15" spans="1:159" s="22" customFormat="1" ht="35.25" customHeight="1" x14ac:dyDescent="0.25">
      <c r="A15" s="19"/>
      <c r="B15" s="19"/>
      <c r="C15" s="20"/>
      <c r="D15" s="21"/>
      <c r="F15" s="23"/>
      <c r="G15" s="24"/>
      <c r="H15" s="25"/>
      <c r="I15" s="20"/>
      <c r="J15" s="20"/>
      <c r="K15" s="20"/>
      <c r="L15" s="20"/>
      <c r="M15" s="20"/>
      <c r="N15" s="20"/>
      <c r="O15" s="20"/>
      <c r="P15" s="20"/>
      <c r="Q15" s="20"/>
      <c r="R15" s="20"/>
      <c r="S15" s="20"/>
      <c r="T15" s="20"/>
      <c r="U15" s="20"/>
      <c r="V15" s="26"/>
      <c r="W15" s="20"/>
      <c r="X15" s="26"/>
      <c r="Y15" s="20"/>
      <c r="Z15" s="20"/>
      <c r="AA15" s="20"/>
      <c r="AB15" s="20"/>
      <c r="AC15" s="26"/>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7"/>
      <c r="BD15" s="27"/>
      <c r="BE15" s="27"/>
      <c r="BF15" s="27"/>
      <c r="BG15" s="26"/>
      <c r="BH15" s="28"/>
      <c r="BI15" s="26"/>
      <c r="BJ15" s="26"/>
      <c r="BK15" s="26"/>
      <c r="BL15" s="26"/>
      <c r="BM15" s="26"/>
      <c r="BN15" s="26"/>
      <c r="BO15" s="26"/>
      <c r="BP15" s="26"/>
      <c r="BQ15" s="26"/>
      <c r="BR15" s="26"/>
      <c r="BS15" s="26"/>
      <c r="BT15" s="26"/>
      <c r="BU15" s="26"/>
      <c r="BV15" s="26"/>
      <c r="BW15" s="26"/>
      <c r="BX15" s="26"/>
      <c r="BY15" s="26"/>
      <c r="BZ15" s="26"/>
      <c r="CA15" s="26"/>
      <c r="CB15" s="26"/>
      <c r="CC15" s="26"/>
      <c r="CD15" s="26"/>
      <c r="CE15" s="26"/>
      <c r="CF15" s="26"/>
      <c r="CG15" s="26"/>
      <c r="CH15" s="26"/>
      <c r="CI15" s="26"/>
      <c r="CJ15" s="26"/>
      <c r="CK15" s="26"/>
      <c r="CL15" s="29"/>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9"/>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30"/>
      <c r="EU15" s="30"/>
      <c r="EV15" s="31"/>
      <c r="EW15" s="32"/>
      <c r="EX15" s="32"/>
      <c r="EY15" s="33"/>
      <c r="EZ15" s="34"/>
      <c r="FA15" s="34"/>
      <c r="FB15" s="35"/>
      <c r="FC15" s="34"/>
    </row>
    <row r="16" spans="1:159" ht="26.25" x14ac:dyDescent="0.4">
      <c r="D16" s="36" t="s">
        <v>90</v>
      </c>
      <c r="Y16" s="38"/>
      <c r="Z16" s="39"/>
      <c r="AA16" s="40"/>
      <c r="AC16" s="39"/>
      <c r="AV16" s="41"/>
      <c r="AW16" s="41"/>
      <c r="AX16" s="41"/>
      <c r="AY16" s="41"/>
      <c r="AZ16" s="41"/>
      <c r="BA16" s="41"/>
      <c r="BB16" s="41"/>
      <c r="BC16" s="41"/>
      <c r="BD16" s="41"/>
      <c r="BE16" s="41"/>
      <c r="BF16" s="41"/>
      <c r="BG16" s="41"/>
    </row>
    <row r="17" spans="4:158" ht="44.25" customHeight="1" x14ac:dyDescent="0.25">
      <c r="D17" s="42" t="s">
        <v>91</v>
      </c>
      <c r="E17" s="886" t="s">
        <v>92</v>
      </c>
      <c r="F17" s="886"/>
      <c r="G17" s="886"/>
      <c r="H17" s="886"/>
      <c r="I17" s="886"/>
      <c r="J17" s="886"/>
      <c r="K17" s="887" t="s">
        <v>93</v>
      </c>
      <c r="L17" s="887"/>
      <c r="M17" s="887"/>
      <c r="N17" s="887"/>
      <c r="O17" s="887"/>
      <c r="P17" s="887"/>
      <c r="Q17" s="887"/>
      <c r="R17" s="887"/>
      <c r="S17" s="887"/>
      <c r="Z17" s="39"/>
      <c r="FB17" s="43"/>
    </row>
    <row r="18" spans="4:158" ht="22.5" customHeight="1" x14ac:dyDescent="0.25">
      <c r="D18" s="18">
        <v>13</v>
      </c>
      <c r="E18" s="883" t="s">
        <v>94</v>
      </c>
      <c r="F18" s="883"/>
      <c r="G18" s="883"/>
      <c r="H18" s="883"/>
      <c r="I18" s="883"/>
      <c r="J18" s="883"/>
      <c r="K18" s="888" t="s">
        <v>95</v>
      </c>
      <c r="L18" s="888"/>
      <c r="M18" s="888"/>
      <c r="N18" s="888"/>
      <c r="O18" s="888"/>
      <c r="P18" s="888"/>
      <c r="Q18" s="888"/>
      <c r="R18" s="888"/>
      <c r="S18" s="888"/>
      <c r="Y18" s="889"/>
      <c r="Z18" s="889"/>
      <c r="AA18" s="889"/>
      <c r="AB18" s="889"/>
      <c r="AC18" s="889"/>
      <c r="AD18" s="889"/>
      <c r="AE18" s="889"/>
      <c r="AF18" s="889"/>
      <c r="AG18" s="889"/>
      <c r="AH18" s="889"/>
      <c r="AI18" s="889"/>
      <c r="AJ18" s="889"/>
      <c r="AK18" s="889"/>
      <c r="AL18" s="889"/>
      <c r="AM18" s="889"/>
      <c r="AN18" s="889"/>
      <c r="AO18" s="889"/>
      <c r="AP18" s="889"/>
      <c r="AQ18" s="889"/>
      <c r="AR18" s="889"/>
      <c r="AS18" s="889"/>
      <c r="AT18" s="889"/>
      <c r="AU18" s="889"/>
      <c r="AV18" s="889"/>
      <c r="AW18" s="889"/>
      <c r="AX18" s="889"/>
      <c r="AY18" s="889"/>
      <c r="AZ18" s="889"/>
      <c r="BA18" s="889"/>
      <c r="BB18" s="889"/>
      <c r="BC18" s="889"/>
      <c r="BD18" s="889"/>
      <c r="BE18" s="889"/>
      <c r="BF18" s="889"/>
      <c r="BG18" s="889"/>
    </row>
    <row r="19" spans="4:158" ht="26.25" customHeight="1" x14ac:dyDescent="0.25">
      <c r="D19" s="18">
        <v>14</v>
      </c>
      <c r="E19" s="883" t="s">
        <v>96</v>
      </c>
      <c r="F19" s="883"/>
      <c r="G19" s="883"/>
      <c r="H19" s="883"/>
      <c r="I19" s="883"/>
      <c r="J19" s="883"/>
      <c r="K19" s="884"/>
      <c r="L19" s="884"/>
      <c r="M19" s="884"/>
      <c r="N19" s="884"/>
      <c r="O19" s="884"/>
      <c r="P19" s="884"/>
      <c r="Q19" s="884"/>
      <c r="R19" s="884"/>
      <c r="S19" s="884"/>
    </row>
    <row r="21" spans="4:158" x14ac:dyDescent="0.25">
      <c r="AV21" s="39"/>
      <c r="AW21" s="39"/>
      <c r="AX21" s="39"/>
      <c r="AY21" s="39"/>
      <c r="AZ21" s="39"/>
      <c r="BA21" s="39"/>
      <c r="BB21" s="39"/>
      <c r="BC21" s="39"/>
      <c r="BD21" s="39"/>
      <c r="BE21" s="39"/>
      <c r="BF21" s="39"/>
      <c r="BG21" s="39"/>
    </row>
    <row r="25" spans="4:158" x14ac:dyDescent="0.25">
      <c r="AC25" s="41"/>
    </row>
  </sheetData>
  <mergeCells count="38">
    <mergeCell ref="E19:J19"/>
    <mergeCell ref="K19:S19"/>
    <mergeCell ref="CL11:DO11"/>
    <mergeCell ref="DP11:ES11"/>
    <mergeCell ref="E17:J17"/>
    <mergeCell ref="K17:S17"/>
    <mergeCell ref="E18:J18"/>
    <mergeCell ref="K18:S18"/>
    <mergeCell ref="Y18:BG18"/>
    <mergeCell ref="FC10:FC12"/>
    <mergeCell ref="A10:I10"/>
    <mergeCell ref="J10:ES10"/>
    <mergeCell ref="ET10:ET12"/>
    <mergeCell ref="EU10:EU12"/>
    <mergeCell ref="EV10:EV12"/>
    <mergeCell ref="EW10:EW12"/>
    <mergeCell ref="A11:I11"/>
    <mergeCell ref="J11:AC11"/>
    <mergeCell ref="AD11:BG11"/>
    <mergeCell ref="BH11:CK11"/>
    <mergeCell ref="EX10:EX12"/>
    <mergeCell ref="EY10:EY12"/>
    <mergeCell ref="EZ10:EZ12"/>
    <mergeCell ref="FA10:FA12"/>
    <mergeCell ref="FB10:FB12"/>
    <mergeCell ref="A6:F6"/>
    <mergeCell ref="G6:FC6"/>
    <mergeCell ref="A7:F7"/>
    <mergeCell ref="G7:FC7"/>
    <mergeCell ref="A8:F8"/>
    <mergeCell ref="G8:FC8"/>
    <mergeCell ref="A5:F5"/>
    <mergeCell ref="G5:FC5"/>
    <mergeCell ref="A2:F4"/>
    <mergeCell ref="G2:FC2"/>
    <mergeCell ref="G3:FC3"/>
    <mergeCell ref="G4:ES4"/>
    <mergeCell ref="ET4:FC4"/>
  </mergeCells>
  <dataValidations count="1">
    <dataValidation type="list" allowBlank="1" showInputMessage="1" showErrorMessage="1" sqref="H13:H14" xr:uid="{00000000-0002-0000-0000-000000000000}">
      <formula1>"suma,personas"</formula1>
    </dataValidation>
  </dataValidations>
  <printOptions horizontalCentered="1" verticalCentered="1"/>
  <pageMargins left="0" right="0" top="0.55118110236220508" bottom="0" header="0.31496062992126012" footer="0"/>
  <pageSetup scale="20" fitToWidth="0"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C60"/>
  <sheetViews>
    <sheetView zoomScale="60" zoomScaleNormal="60" workbookViewId="0">
      <selection activeCell="CH45" sqref="CH45"/>
    </sheetView>
  </sheetViews>
  <sheetFormatPr baseColWidth="10" defaultColWidth="10.85546875" defaultRowHeight="15.75" x14ac:dyDescent="0.25"/>
  <cols>
    <col min="1" max="1" width="9.7109375" customWidth="1"/>
    <col min="2" max="2" width="8.5703125" customWidth="1"/>
    <col min="3" max="3" width="31.28515625" customWidth="1"/>
    <col min="4" max="4" width="16.42578125" style="57" customWidth="1"/>
    <col min="5" max="5" width="15.42578125" style="57" customWidth="1"/>
    <col min="6" max="6" width="16.28515625" style="58" customWidth="1"/>
    <col min="7" max="7" width="23.5703125" style="59" customWidth="1"/>
    <col min="8" max="25" width="20.28515625" style="59" hidden="1" customWidth="1"/>
    <col min="26" max="26" width="24.85546875" style="59" customWidth="1"/>
    <col min="27" max="27" width="23.5703125" style="59" customWidth="1"/>
    <col min="28" max="50" width="20.28515625" style="59" hidden="1" customWidth="1"/>
    <col min="51" max="53" width="20" style="59" hidden="1" customWidth="1"/>
    <col min="54" max="54" width="30.42578125" style="59" hidden="1" customWidth="1"/>
    <col min="55" max="55" width="25.85546875" style="59" hidden="1" customWidth="1"/>
    <col min="56" max="56" width="25.140625" style="59" customWidth="1"/>
    <col min="57" max="58" width="26.42578125" style="59" customWidth="1"/>
    <col min="59" max="61" width="21" style="59" hidden="1" customWidth="1"/>
    <col min="62" max="62" width="20.42578125" style="59" hidden="1" customWidth="1"/>
    <col min="63" max="63" width="20.7109375" style="59" hidden="1" customWidth="1"/>
    <col min="64" max="66" width="22.85546875" style="59" hidden="1" customWidth="1"/>
    <col min="67" max="67" width="18.7109375" style="59" hidden="1" customWidth="1"/>
    <col min="68" max="68" width="23.5703125" style="59" hidden="1" customWidth="1"/>
    <col min="69" max="69" width="23.5703125" style="59" customWidth="1"/>
    <col min="70" max="71" width="22.85546875" style="59" customWidth="1"/>
    <col min="72" max="73" width="22.5703125" style="59" customWidth="1"/>
    <col min="74" max="76" width="22.28515625" style="59" customWidth="1"/>
    <col min="77" max="82" width="24.5703125" style="59" hidden="1" customWidth="1"/>
    <col min="83" max="83" width="22.28515625" style="59" customWidth="1"/>
    <col min="84" max="84" width="28.7109375" style="59" customWidth="1"/>
    <col min="85" max="85" width="24.42578125" style="59" customWidth="1"/>
    <col min="86" max="86" width="20" style="59" customWidth="1"/>
    <col min="87" max="87" width="21.85546875" style="59" customWidth="1"/>
    <col min="88" max="88" width="18.42578125" style="59" customWidth="1"/>
    <col min="89" max="116" width="21.7109375" style="59" hidden="1" customWidth="1"/>
    <col min="117" max="117" width="0.140625" style="59" hidden="1" customWidth="1"/>
    <col min="118" max="118" width="19.7109375" style="59" customWidth="1"/>
    <col min="119" max="147" width="21.7109375" style="59" hidden="1" customWidth="1"/>
    <col min="148" max="148" width="26.28515625" style="37" customWidth="1"/>
    <col min="149" max="149" width="22.42578125" style="37" customWidth="1"/>
    <col min="150" max="150" width="24.28515625" customWidth="1"/>
    <col min="151" max="151" width="23.5703125" customWidth="1"/>
    <col min="152" max="152" width="21.7109375" customWidth="1"/>
    <col min="153" max="153" width="86.42578125" customWidth="1"/>
    <col min="154" max="154" width="47.28515625" customWidth="1"/>
    <col min="155" max="155" width="21.28515625" customWidth="1"/>
    <col min="156" max="156" width="45.28515625" customWidth="1"/>
    <col min="157" max="157" width="30.140625" customWidth="1"/>
    <col min="158" max="158" width="6" bestFit="1" customWidth="1"/>
  </cols>
  <sheetData>
    <row r="1" spans="1:159" s="3" customFormat="1" ht="38.25" thickBot="1" x14ac:dyDescent="0.55000000000000004">
      <c r="A1" s="864"/>
      <c r="B1" s="864"/>
      <c r="C1" s="864"/>
      <c r="D1" s="864"/>
      <c r="E1" s="864"/>
      <c r="F1" s="865" t="s">
        <v>0</v>
      </c>
      <c r="G1" s="865"/>
      <c r="H1" s="865"/>
      <c r="I1" s="865"/>
      <c r="J1" s="865"/>
      <c r="K1" s="865"/>
      <c r="L1" s="865"/>
      <c r="M1" s="865"/>
      <c r="N1" s="865"/>
      <c r="O1" s="865"/>
      <c r="P1" s="865"/>
      <c r="Q1" s="865"/>
      <c r="R1" s="865"/>
      <c r="S1" s="865"/>
      <c r="T1" s="865"/>
      <c r="U1" s="865"/>
      <c r="V1" s="865"/>
      <c r="W1" s="865"/>
      <c r="X1" s="865"/>
      <c r="Y1" s="865"/>
      <c r="Z1" s="865"/>
      <c r="AA1" s="865"/>
      <c r="AB1" s="865"/>
      <c r="AC1" s="865"/>
      <c r="AD1" s="865"/>
      <c r="AE1" s="865"/>
      <c r="AF1" s="865"/>
      <c r="AG1" s="865"/>
      <c r="AH1" s="865"/>
      <c r="AI1" s="865"/>
      <c r="AJ1" s="865"/>
      <c r="AK1" s="865"/>
      <c r="AL1" s="865"/>
      <c r="AM1" s="865"/>
      <c r="AN1" s="865"/>
      <c r="AO1" s="865"/>
      <c r="AP1" s="865"/>
      <c r="AQ1" s="865"/>
      <c r="AR1" s="865"/>
      <c r="AS1" s="865"/>
      <c r="AT1" s="865"/>
      <c r="AU1" s="865"/>
      <c r="AV1" s="865"/>
      <c r="AW1" s="865"/>
      <c r="AX1" s="865"/>
      <c r="AY1" s="865"/>
      <c r="AZ1" s="865"/>
      <c r="BA1" s="865"/>
      <c r="BB1" s="865"/>
      <c r="BC1" s="865"/>
      <c r="BD1" s="865"/>
      <c r="BE1" s="865"/>
      <c r="BF1" s="865"/>
      <c r="BG1" s="865"/>
      <c r="BH1" s="865"/>
      <c r="BI1" s="865"/>
      <c r="BJ1" s="865"/>
      <c r="BK1" s="865"/>
      <c r="BL1" s="865"/>
      <c r="BM1" s="865"/>
      <c r="BN1" s="865"/>
      <c r="BO1" s="865"/>
      <c r="BP1" s="865"/>
      <c r="BQ1" s="865"/>
      <c r="BR1" s="865"/>
      <c r="BS1" s="865"/>
      <c r="BT1" s="865"/>
      <c r="BU1" s="865"/>
      <c r="BV1" s="865"/>
      <c r="BW1" s="865"/>
      <c r="BX1" s="865"/>
      <c r="BY1" s="865"/>
      <c r="BZ1" s="865"/>
      <c r="CA1" s="865"/>
      <c r="CB1" s="865"/>
      <c r="CC1" s="865"/>
      <c r="CD1" s="865"/>
      <c r="CE1" s="865"/>
      <c r="CF1" s="865"/>
      <c r="CG1" s="865"/>
      <c r="CH1" s="865"/>
      <c r="CI1" s="865"/>
      <c r="CJ1" s="865"/>
      <c r="CK1" s="865"/>
      <c r="CL1" s="865"/>
      <c r="CM1" s="865"/>
      <c r="CN1" s="865"/>
      <c r="CO1" s="865"/>
      <c r="CP1" s="865"/>
      <c r="CQ1" s="865"/>
      <c r="CR1" s="865"/>
      <c r="CS1" s="865"/>
      <c r="CT1" s="865"/>
      <c r="CU1" s="865"/>
      <c r="CV1" s="865"/>
      <c r="CW1" s="865"/>
      <c r="CX1" s="865"/>
      <c r="CY1" s="865"/>
      <c r="CZ1" s="865"/>
      <c r="DA1" s="865"/>
      <c r="DB1" s="865"/>
      <c r="DC1" s="865"/>
      <c r="DD1" s="865"/>
      <c r="DE1" s="865"/>
      <c r="DF1" s="865"/>
      <c r="DG1" s="865"/>
      <c r="DH1" s="865"/>
      <c r="DI1" s="865"/>
      <c r="DJ1" s="865"/>
      <c r="DK1" s="865"/>
      <c r="DL1" s="865"/>
      <c r="DM1" s="865"/>
      <c r="DN1" s="865"/>
      <c r="DO1" s="865"/>
      <c r="DP1" s="865"/>
      <c r="DQ1" s="865"/>
      <c r="DR1" s="865"/>
      <c r="DS1" s="865"/>
      <c r="DT1" s="865"/>
      <c r="DU1" s="865"/>
      <c r="DV1" s="865"/>
      <c r="DW1" s="865"/>
      <c r="DX1" s="865"/>
      <c r="DY1" s="865"/>
      <c r="DZ1" s="865"/>
      <c r="EA1" s="865"/>
      <c r="EB1" s="865"/>
      <c r="EC1" s="865"/>
      <c r="ED1" s="865"/>
      <c r="EE1" s="865"/>
      <c r="EF1" s="865"/>
      <c r="EG1" s="865"/>
      <c r="EH1" s="865"/>
      <c r="EI1" s="865"/>
      <c r="EJ1" s="865"/>
      <c r="EK1" s="865"/>
      <c r="EL1" s="865"/>
      <c r="EM1" s="865"/>
      <c r="EN1" s="865"/>
      <c r="EO1" s="865"/>
      <c r="EP1" s="865"/>
      <c r="EQ1" s="865"/>
      <c r="ER1" s="865"/>
      <c r="ES1" s="865"/>
      <c r="ET1" s="865"/>
      <c r="EU1" s="865"/>
      <c r="EV1" s="865"/>
      <c r="EW1" s="865"/>
      <c r="EX1" s="865"/>
      <c r="EY1" s="865"/>
      <c r="EZ1" s="865"/>
      <c r="FA1" s="865"/>
    </row>
    <row r="2" spans="1:159" s="3" customFormat="1" ht="67.5" customHeight="1" thickBot="1" x14ac:dyDescent="0.55000000000000004">
      <c r="A2" s="864"/>
      <c r="B2" s="864"/>
      <c r="C2" s="864"/>
      <c r="D2" s="864"/>
      <c r="E2" s="864"/>
      <c r="F2" s="892" t="s">
        <v>97</v>
      </c>
      <c r="G2" s="892"/>
      <c r="H2" s="892"/>
      <c r="I2" s="892"/>
      <c r="J2" s="892"/>
      <c r="K2" s="892"/>
      <c r="L2" s="892"/>
      <c r="M2" s="892"/>
      <c r="N2" s="892"/>
      <c r="O2" s="892"/>
      <c r="P2" s="892"/>
      <c r="Q2" s="892"/>
      <c r="R2" s="892"/>
      <c r="S2" s="892"/>
      <c r="T2" s="892"/>
      <c r="U2" s="892"/>
      <c r="V2" s="892"/>
      <c r="W2" s="892"/>
      <c r="X2" s="892"/>
      <c r="Y2" s="892"/>
      <c r="Z2" s="892"/>
      <c r="AA2" s="892"/>
      <c r="AB2" s="892"/>
      <c r="AC2" s="892"/>
      <c r="AD2" s="892"/>
      <c r="AE2" s="892"/>
      <c r="AF2" s="892"/>
      <c r="AG2" s="892"/>
      <c r="AH2" s="892"/>
      <c r="AI2" s="892"/>
      <c r="AJ2" s="892"/>
      <c r="AK2" s="892"/>
      <c r="AL2" s="892"/>
      <c r="AM2" s="892"/>
      <c r="AN2" s="892"/>
      <c r="AO2" s="892"/>
      <c r="AP2" s="892"/>
      <c r="AQ2" s="892"/>
      <c r="AR2" s="892"/>
      <c r="AS2" s="892"/>
      <c r="AT2" s="892"/>
      <c r="AU2" s="892"/>
      <c r="AV2" s="892"/>
      <c r="AW2" s="892"/>
      <c r="AX2" s="892"/>
      <c r="AY2" s="892"/>
      <c r="AZ2" s="892"/>
      <c r="BA2" s="892"/>
      <c r="BB2" s="892"/>
      <c r="BC2" s="892"/>
      <c r="BD2" s="892"/>
      <c r="BE2" s="892"/>
      <c r="BF2" s="892"/>
      <c r="BG2" s="892"/>
      <c r="BH2" s="892"/>
      <c r="BI2" s="892"/>
      <c r="BJ2" s="892"/>
      <c r="BK2" s="892"/>
      <c r="BL2" s="892"/>
      <c r="BM2" s="892"/>
      <c r="BN2" s="892"/>
      <c r="BO2" s="892"/>
      <c r="BP2" s="892"/>
      <c r="BQ2" s="892"/>
      <c r="BR2" s="892"/>
      <c r="BS2" s="892"/>
      <c r="BT2" s="892"/>
      <c r="BU2" s="892"/>
      <c r="BV2" s="892"/>
      <c r="BW2" s="892"/>
      <c r="BX2" s="892"/>
      <c r="BY2" s="892"/>
      <c r="BZ2" s="892"/>
      <c r="CA2" s="892"/>
      <c r="CB2" s="892"/>
      <c r="CC2" s="892"/>
      <c r="CD2" s="892"/>
      <c r="CE2" s="892"/>
      <c r="CF2" s="892"/>
      <c r="CG2" s="892"/>
      <c r="CH2" s="892"/>
      <c r="CI2" s="892"/>
      <c r="CJ2" s="892"/>
      <c r="CK2" s="892"/>
      <c r="CL2" s="892"/>
      <c r="CM2" s="892"/>
      <c r="CN2" s="892"/>
      <c r="CO2" s="892"/>
      <c r="CP2" s="892"/>
      <c r="CQ2" s="892"/>
      <c r="CR2" s="892"/>
      <c r="CS2" s="892"/>
      <c r="CT2" s="892"/>
      <c r="CU2" s="892"/>
      <c r="CV2" s="892"/>
      <c r="CW2" s="892"/>
      <c r="CX2" s="892"/>
      <c r="CY2" s="892"/>
      <c r="CZ2" s="892"/>
      <c r="DA2" s="892"/>
      <c r="DB2" s="892"/>
      <c r="DC2" s="892"/>
      <c r="DD2" s="892"/>
      <c r="DE2" s="892"/>
      <c r="DF2" s="892"/>
      <c r="DG2" s="892"/>
      <c r="DH2" s="892"/>
      <c r="DI2" s="892"/>
      <c r="DJ2" s="892"/>
      <c r="DK2" s="892"/>
      <c r="DL2" s="892"/>
      <c r="DM2" s="892"/>
      <c r="DN2" s="892"/>
      <c r="DO2" s="892"/>
      <c r="DP2" s="892"/>
      <c r="DQ2" s="892"/>
      <c r="DR2" s="892"/>
      <c r="DS2" s="892"/>
      <c r="DT2" s="892"/>
      <c r="DU2" s="892"/>
      <c r="DV2" s="892"/>
      <c r="DW2" s="892"/>
      <c r="DX2" s="892"/>
      <c r="DY2" s="892"/>
      <c r="DZ2" s="892"/>
      <c r="EA2" s="892"/>
      <c r="EB2" s="892"/>
      <c r="EC2" s="892"/>
      <c r="ED2" s="892"/>
      <c r="EE2" s="892"/>
      <c r="EF2" s="892"/>
      <c r="EG2" s="892"/>
      <c r="EH2" s="892"/>
      <c r="EI2" s="892"/>
      <c r="EJ2" s="892"/>
      <c r="EK2" s="892"/>
      <c r="EL2" s="892"/>
      <c r="EM2" s="892"/>
      <c r="EN2" s="892"/>
      <c r="EO2" s="892"/>
      <c r="EP2" s="892"/>
      <c r="EQ2" s="892"/>
      <c r="ER2" s="892"/>
      <c r="ES2" s="892"/>
      <c r="ET2" s="892"/>
      <c r="EU2" s="892"/>
      <c r="EV2" s="892"/>
      <c r="EW2" s="892"/>
      <c r="EX2" s="892"/>
      <c r="EY2" s="892"/>
      <c r="EZ2" s="892"/>
      <c r="FA2" s="892"/>
    </row>
    <row r="3" spans="1:159" s="4" customFormat="1" ht="27" thickBot="1" x14ac:dyDescent="0.45">
      <c r="A3" s="864"/>
      <c r="B3" s="864"/>
      <c r="C3" s="864"/>
      <c r="D3" s="864"/>
      <c r="E3" s="864"/>
      <c r="F3" s="893" t="s">
        <v>2</v>
      </c>
      <c r="G3" s="893"/>
      <c r="H3" s="893"/>
      <c r="I3" s="893"/>
      <c r="J3" s="893"/>
      <c r="K3" s="893"/>
      <c r="L3" s="893"/>
      <c r="M3" s="893"/>
      <c r="N3" s="893"/>
      <c r="O3" s="893"/>
      <c r="P3" s="893"/>
      <c r="Q3" s="893"/>
      <c r="R3" s="893"/>
      <c r="S3" s="893"/>
      <c r="T3" s="893"/>
      <c r="U3" s="893"/>
      <c r="V3" s="893"/>
      <c r="W3" s="893"/>
      <c r="X3" s="893"/>
      <c r="Y3" s="893"/>
      <c r="Z3" s="893"/>
      <c r="AA3" s="893"/>
      <c r="AB3" s="893"/>
      <c r="AC3" s="893"/>
      <c r="AD3" s="893"/>
      <c r="AE3" s="893"/>
      <c r="AF3" s="893"/>
      <c r="AG3" s="893"/>
      <c r="AH3" s="893"/>
      <c r="AI3" s="893"/>
      <c r="AJ3" s="893"/>
      <c r="AK3" s="893"/>
      <c r="AL3" s="893"/>
      <c r="AM3" s="893"/>
      <c r="AN3" s="893"/>
      <c r="AO3" s="893"/>
      <c r="AP3" s="893"/>
      <c r="AQ3" s="893"/>
      <c r="AR3" s="893"/>
      <c r="AS3" s="893"/>
      <c r="AT3" s="893"/>
      <c r="AU3" s="893"/>
      <c r="AV3" s="893"/>
      <c r="AW3" s="893"/>
      <c r="AX3" s="893"/>
      <c r="AY3" s="893"/>
      <c r="AZ3" s="893"/>
      <c r="BA3" s="893"/>
      <c r="BB3" s="893"/>
      <c r="BC3" s="893"/>
      <c r="BD3" s="893"/>
      <c r="BE3" s="893"/>
      <c r="BF3" s="893"/>
      <c r="BG3" s="893"/>
      <c r="BH3" s="893"/>
      <c r="BI3" s="893"/>
      <c r="BJ3" s="893"/>
      <c r="BK3" s="893"/>
      <c r="BL3" s="893"/>
      <c r="BM3" s="893"/>
      <c r="BN3" s="893"/>
      <c r="BO3" s="893"/>
      <c r="BP3" s="893"/>
      <c r="BQ3" s="893"/>
      <c r="BR3" s="893"/>
      <c r="BS3" s="893"/>
      <c r="BT3" s="893"/>
      <c r="BU3" s="893"/>
      <c r="BV3" s="893"/>
      <c r="BW3" s="893"/>
      <c r="BX3" s="893"/>
      <c r="BY3" s="893"/>
      <c r="BZ3" s="893"/>
      <c r="CA3" s="893"/>
      <c r="CB3" s="893"/>
      <c r="CC3" s="893"/>
      <c r="CD3" s="893"/>
      <c r="CE3" s="893"/>
      <c r="CF3" s="893"/>
      <c r="CG3" s="893"/>
      <c r="CH3" s="893"/>
      <c r="CI3" s="893"/>
      <c r="CJ3" s="893"/>
      <c r="CK3" s="893"/>
      <c r="CL3" s="893"/>
      <c r="CM3" s="893"/>
      <c r="CN3" s="893"/>
      <c r="CO3" s="893"/>
      <c r="CP3" s="893"/>
      <c r="CQ3" s="893"/>
      <c r="CR3" s="893"/>
      <c r="CS3" s="893"/>
      <c r="CT3" s="893"/>
      <c r="CU3" s="893"/>
      <c r="CV3" s="893"/>
      <c r="CW3" s="893"/>
      <c r="CX3" s="893"/>
      <c r="CY3" s="893"/>
      <c r="CZ3" s="893"/>
      <c r="DA3" s="893"/>
      <c r="DB3" s="893"/>
      <c r="DC3" s="893"/>
      <c r="DD3" s="893"/>
      <c r="DE3" s="893"/>
      <c r="DF3" s="893"/>
      <c r="DG3" s="893"/>
      <c r="DH3" s="893"/>
      <c r="DI3" s="893"/>
      <c r="DJ3" s="893"/>
      <c r="DK3" s="893"/>
      <c r="DL3" s="893"/>
      <c r="DM3" s="893"/>
      <c r="DN3" s="893"/>
      <c r="DO3" s="893"/>
      <c r="DP3" s="893"/>
      <c r="DQ3" s="893"/>
      <c r="DR3" s="893"/>
      <c r="DS3" s="893"/>
      <c r="DT3" s="893"/>
      <c r="DU3" s="893"/>
      <c r="DV3" s="893"/>
      <c r="DW3" s="893"/>
      <c r="DX3" s="893"/>
      <c r="DY3" s="893"/>
      <c r="DZ3" s="893"/>
      <c r="EA3" s="893"/>
      <c r="EB3" s="893"/>
      <c r="EC3" s="893"/>
      <c r="ED3" s="893"/>
      <c r="EE3" s="893"/>
      <c r="EF3" s="893"/>
      <c r="EG3" s="893"/>
      <c r="EH3" s="893"/>
      <c r="EI3" s="893"/>
      <c r="EJ3" s="893"/>
      <c r="EK3" s="893"/>
      <c r="EL3" s="893"/>
      <c r="EM3" s="893"/>
      <c r="EN3" s="893"/>
      <c r="EO3" s="893"/>
      <c r="EP3" s="893"/>
      <c r="EQ3" s="893"/>
      <c r="ER3" s="894" t="s">
        <v>98</v>
      </c>
      <c r="ES3" s="894"/>
      <c r="ET3" s="894"/>
      <c r="EU3" s="894"/>
      <c r="EV3" s="894"/>
      <c r="EW3" s="894"/>
      <c r="EX3" s="894"/>
      <c r="EY3" s="894"/>
      <c r="EZ3" s="894"/>
      <c r="FA3" s="894"/>
    </row>
    <row r="4" spans="1:159" ht="33.75" customHeight="1" thickBot="1" x14ac:dyDescent="0.3">
      <c r="A4" s="890" t="s">
        <v>4</v>
      </c>
      <c r="B4" s="890"/>
      <c r="C4" s="890"/>
      <c r="D4" s="890"/>
      <c r="E4" s="890"/>
      <c r="F4" s="863" t="s">
        <v>5</v>
      </c>
      <c r="G4" s="863"/>
      <c r="H4" s="863"/>
      <c r="I4" s="863"/>
      <c r="J4" s="863"/>
      <c r="K4" s="863"/>
      <c r="L4" s="863"/>
      <c r="M4" s="863"/>
      <c r="N4" s="863"/>
      <c r="O4" s="863"/>
      <c r="P4" s="863"/>
      <c r="Q4" s="863"/>
      <c r="R4" s="863"/>
      <c r="S4" s="863"/>
      <c r="T4" s="863"/>
      <c r="U4" s="863"/>
      <c r="V4" s="863"/>
      <c r="W4" s="863"/>
      <c r="X4" s="863"/>
      <c r="Y4" s="863"/>
      <c r="Z4" s="863"/>
      <c r="AA4" s="863"/>
      <c r="AB4" s="863"/>
      <c r="AC4" s="863"/>
      <c r="AD4" s="863"/>
      <c r="AE4" s="863"/>
      <c r="AF4" s="863"/>
      <c r="AG4" s="863"/>
      <c r="AH4" s="863"/>
      <c r="AI4" s="863"/>
      <c r="AJ4" s="863"/>
      <c r="AK4" s="863"/>
      <c r="AL4" s="863"/>
      <c r="AM4" s="863"/>
      <c r="AN4" s="863"/>
      <c r="AO4" s="863"/>
      <c r="AP4" s="863"/>
      <c r="AQ4" s="863"/>
      <c r="AR4" s="863"/>
      <c r="AS4" s="863"/>
      <c r="AT4" s="863"/>
      <c r="AU4" s="863"/>
      <c r="AV4" s="863"/>
      <c r="AW4" s="863"/>
      <c r="AX4" s="863"/>
      <c r="AY4" s="863"/>
      <c r="AZ4" s="863"/>
      <c r="BA4" s="863"/>
      <c r="BB4" s="863"/>
      <c r="BC4" s="863"/>
      <c r="BD4" s="863"/>
      <c r="BE4" s="863"/>
      <c r="BF4" s="863"/>
      <c r="BG4" s="863"/>
      <c r="BH4" s="863"/>
      <c r="BI4" s="863"/>
      <c r="BJ4" s="863"/>
      <c r="BK4" s="863"/>
      <c r="BL4" s="863"/>
      <c r="BM4" s="863"/>
      <c r="BN4" s="863"/>
      <c r="BO4" s="863"/>
      <c r="BP4" s="863"/>
      <c r="BQ4" s="863"/>
      <c r="BR4" s="863"/>
      <c r="BS4" s="863"/>
      <c r="BT4" s="863"/>
      <c r="BU4" s="863"/>
      <c r="BV4" s="863"/>
      <c r="BW4" s="863"/>
      <c r="BX4" s="863"/>
      <c r="BY4" s="863"/>
      <c r="BZ4" s="863"/>
      <c r="CA4" s="863"/>
      <c r="CB4" s="863"/>
      <c r="CC4" s="863"/>
      <c r="CD4" s="863"/>
      <c r="CE4" s="863"/>
      <c r="CF4" s="863"/>
      <c r="CG4" s="863"/>
      <c r="CH4" s="863"/>
      <c r="CI4" s="863"/>
      <c r="CJ4" s="863"/>
      <c r="CK4" s="863"/>
      <c r="CL4" s="863"/>
      <c r="CM4" s="863"/>
      <c r="CN4" s="863"/>
      <c r="CO4" s="863"/>
      <c r="CP4" s="863"/>
      <c r="CQ4" s="863"/>
      <c r="CR4" s="863"/>
      <c r="CS4" s="863"/>
      <c r="CT4" s="863"/>
      <c r="CU4" s="863"/>
      <c r="CV4" s="863"/>
      <c r="CW4" s="863"/>
      <c r="CX4" s="863"/>
      <c r="CY4" s="863"/>
      <c r="CZ4" s="863"/>
      <c r="DA4" s="863"/>
      <c r="DB4" s="863"/>
      <c r="DC4" s="863"/>
      <c r="DD4" s="863"/>
      <c r="DE4" s="863"/>
      <c r="DF4" s="863"/>
      <c r="DG4" s="863"/>
      <c r="DH4" s="863"/>
      <c r="DI4" s="863"/>
      <c r="DJ4" s="863"/>
      <c r="DK4" s="863"/>
      <c r="DL4" s="863"/>
      <c r="DM4" s="863"/>
      <c r="DN4" s="863"/>
      <c r="DO4" s="863"/>
      <c r="DP4" s="863"/>
      <c r="DQ4" s="863"/>
      <c r="DR4" s="863"/>
      <c r="DS4" s="863"/>
      <c r="DT4" s="863"/>
      <c r="DU4" s="863"/>
      <c r="DV4" s="863"/>
      <c r="DW4" s="863"/>
      <c r="DX4" s="863"/>
      <c r="DY4" s="863"/>
      <c r="DZ4" s="863"/>
      <c r="EA4" s="863"/>
      <c r="EB4" s="863"/>
      <c r="EC4" s="863"/>
      <c r="ED4" s="863"/>
      <c r="EE4" s="863"/>
      <c r="EF4" s="863"/>
      <c r="EG4" s="863"/>
      <c r="EH4" s="863"/>
      <c r="EI4" s="863"/>
      <c r="EJ4" s="863"/>
      <c r="EK4" s="863"/>
      <c r="EL4" s="863"/>
      <c r="EM4" s="863"/>
      <c r="EN4" s="863"/>
      <c r="EO4" s="863"/>
      <c r="EP4" s="863"/>
      <c r="EQ4" s="863"/>
      <c r="ER4" s="863"/>
      <c r="ES4" s="863"/>
      <c r="ET4" s="863"/>
      <c r="EU4" s="863"/>
      <c r="EV4" s="863"/>
      <c r="EW4" s="863"/>
      <c r="EX4" s="863"/>
      <c r="EY4" s="863"/>
      <c r="EZ4" s="863"/>
      <c r="FA4" s="863"/>
    </row>
    <row r="5" spans="1:159" ht="32.25" customHeight="1" thickBot="1" x14ac:dyDescent="0.3">
      <c r="A5" s="890" t="s">
        <v>6</v>
      </c>
      <c r="B5" s="890"/>
      <c r="C5" s="890"/>
      <c r="D5" s="890"/>
      <c r="E5" s="890"/>
      <c r="F5" s="863" t="s">
        <v>7</v>
      </c>
      <c r="G5" s="863"/>
      <c r="H5" s="863"/>
      <c r="I5" s="863"/>
      <c r="J5" s="863"/>
      <c r="K5" s="863"/>
      <c r="L5" s="863"/>
      <c r="M5" s="863"/>
      <c r="N5" s="863"/>
      <c r="O5" s="863"/>
      <c r="P5" s="863"/>
      <c r="Q5" s="863"/>
      <c r="R5" s="863"/>
      <c r="S5" s="863"/>
      <c r="T5" s="863"/>
      <c r="U5" s="863"/>
      <c r="V5" s="863"/>
      <c r="W5" s="863"/>
      <c r="X5" s="863"/>
      <c r="Y5" s="863"/>
      <c r="Z5" s="863"/>
      <c r="AA5" s="863"/>
      <c r="AB5" s="863"/>
      <c r="AC5" s="863"/>
      <c r="AD5" s="863"/>
      <c r="AE5" s="863"/>
      <c r="AF5" s="863"/>
      <c r="AG5" s="863"/>
      <c r="AH5" s="863"/>
      <c r="AI5" s="863"/>
      <c r="AJ5" s="863"/>
      <c r="AK5" s="863"/>
      <c r="AL5" s="863"/>
      <c r="AM5" s="863"/>
      <c r="AN5" s="863"/>
      <c r="AO5" s="863"/>
      <c r="AP5" s="863"/>
      <c r="AQ5" s="863"/>
      <c r="AR5" s="863"/>
      <c r="AS5" s="863"/>
      <c r="AT5" s="863"/>
      <c r="AU5" s="863"/>
      <c r="AV5" s="863"/>
      <c r="AW5" s="863"/>
      <c r="AX5" s="863"/>
      <c r="AY5" s="863"/>
      <c r="AZ5" s="863"/>
      <c r="BA5" s="863"/>
      <c r="BB5" s="863"/>
      <c r="BC5" s="863"/>
      <c r="BD5" s="863"/>
      <c r="BE5" s="863"/>
      <c r="BF5" s="863"/>
      <c r="BG5" s="863"/>
      <c r="BH5" s="863"/>
      <c r="BI5" s="863"/>
      <c r="BJ5" s="863"/>
      <c r="BK5" s="863"/>
      <c r="BL5" s="863"/>
      <c r="BM5" s="863"/>
      <c r="BN5" s="863"/>
      <c r="BO5" s="863"/>
      <c r="BP5" s="863"/>
      <c r="BQ5" s="863"/>
      <c r="BR5" s="863"/>
      <c r="BS5" s="863"/>
      <c r="BT5" s="863"/>
      <c r="BU5" s="863"/>
      <c r="BV5" s="863"/>
      <c r="BW5" s="863"/>
      <c r="BX5" s="863"/>
      <c r="BY5" s="863"/>
      <c r="BZ5" s="863"/>
      <c r="CA5" s="863"/>
      <c r="CB5" s="863"/>
      <c r="CC5" s="863"/>
      <c r="CD5" s="863"/>
      <c r="CE5" s="863"/>
      <c r="CF5" s="863"/>
      <c r="CG5" s="863"/>
      <c r="CH5" s="863"/>
      <c r="CI5" s="863"/>
      <c r="CJ5" s="863"/>
      <c r="CK5" s="863"/>
      <c r="CL5" s="863"/>
      <c r="CM5" s="863"/>
      <c r="CN5" s="863"/>
      <c r="CO5" s="863"/>
      <c r="CP5" s="863"/>
      <c r="CQ5" s="863"/>
      <c r="CR5" s="863"/>
      <c r="CS5" s="863"/>
      <c r="CT5" s="863"/>
      <c r="CU5" s="863"/>
      <c r="CV5" s="863"/>
      <c r="CW5" s="863"/>
      <c r="CX5" s="863"/>
      <c r="CY5" s="863"/>
      <c r="CZ5" s="863"/>
      <c r="DA5" s="863"/>
      <c r="DB5" s="863"/>
      <c r="DC5" s="863"/>
      <c r="DD5" s="863"/>
      <c r="DE5" s="863"/>
      <c r="DF5" s="863"/>
      <c r="DG5" s="863"/>
      <c r="DH5" s="863"/>
      <c r="DI5" s="863"/>
      <c r="DJ5" s="863"/>
      <c r="DK5" s="863"/>
      <c r="DL5" s="863"/>
      <c r="DM5" s="863"/>
      <c r="DN5" s="863"/>
      <c r="DO5" s="863"/>
      <c r="DP5" s="863"/>
      <c r="DQ5" s="863"/>
      <c r="DR5" s="863"/>
      <c r="DS5" s="863"/>
      <c r="DT5" s="863"/>
      <c r="DU5" s="863"/>
      <c r="DV5" s="863"/>
      <c r="DW5" s="863"/>
      <c r="DX5" s="863"/>
      <c r="DY5" s="863"/>
      <c r="DZ5" s="863"/>
      <c r="EA5" s="863"/>
      <c r="EB5" s="863"/>
      <c r="EC5" s="863"/>
      <c r="ED5" s="863"/>
      <c r="EE5" s="863"/>
      <c r="EF5" s="863"/>
      <c r="EG5" s="863"/>
      <c r="EH5" s="863"/>
      <c r="EI5" s="863"/>
      <c r="EJ5" s="863"/>
      <c r="EK5" s="863"/>
      <c r="EL5" s="863"/>
      <c r="EM5" s="863"/>
      <c r="EN5" s="863"/>
      <c r="EO5" s="863"/>
      <c r="EP5" s="863"/>
      <c r="EQ5" s="863"/>
      <c r="ER5" s="863"/>
      <c r="ES5" s="863"/>
      <c r="ET5" s="863"/>
      <c r="EU5" s="863"/>
      <c r="EV5" s="863"/>
      <c r="EW5" s="863"/>
      <c r="EX5" s="863"/>
      <c r="EY5" s="863"/>
      <c r="EZ5" s="863"/>
      <c r="FA5" s="863"/>
    </row>
    <row r="6" spans="1:159" ht="16.5" thickBot="1" x14ac:dyDescent="0.3">
      <c r="A6" s="1"/>
      <c r="B6" s="1"/>
      <c r="C6" s="1"/>
      <c r="D6" s="45"/>
      <c r="E6" s="45"/>
      <c r="F6" s="46"/>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7"/>
      <c r="AT6" s="47"/>
      <c r="AU6" s="47"/>
      <c r="AV6" s="47"/>
      <c r="AW6" s="47"/>
      <c r="AX6" s="47"/>
      <c r="AY6" s="47"/>
      <c r="AZ6" s="47"/>
      <c r="BA6" s="47"/>
      <c r="BB6" s="47"/>
      <c r="BC6" s="47"/>
      <c r="BD6" s="47"/>
      <c r="BE6" s="47"/>
      <c r="BF6" s="47"/>
      <c r="BG6" s="47"/>
      <c r="BH6" s="47"/>
      <c r="BI6" s="47"/>
      <c r="BJ6" s="47"/>
      <c r="BK6" s="47"/>
      <c r="BL6" s="47"/>
      <c r="BM6" s="47"/>
      <c r="BN6" s="47"/>
      <c r="BO6" s="47"/>
      <c r="BP6" s="47"/>
      <c r="BQ6" s="47"/>
      <c r="BR6" s="47"/>
      <c r="BS6" s="47"/>
      <c r="BT6" s="47"/>
      <c r="BU6" s="47"/>
      <c r="BV6" s="47"/>
      <c r="BW6" s="47"/>
      <c r="BX6" s="47"/>
      <c r="BY6" s="47"/>
      <c r="BZ6" s="47"/>
      <c r="CA6" s="47"/>
      <c r="CB6" s="47"/>
      <c r="CC6" s="47"/>
      <c r="CD6" s="47"/>
      <c r="CE6" s="47"/>
      <c r="CF6" s="47"/>
      <c r="CG6" s="47"/>
      <c r="CH6" s="47"/>
      <c r="CI6" s="47"/>
      <c r="CJ6" s="47"/>
      <c r="CK6" s="47"/>
      <c r="CL6" s="47"/>
      <c r="CM6" s="47"/>
      <c r="CN6" s="47"/>
      <c r="CO6" s="47"/>
      <c r="CP6" s="47"/>
      <c r="CQ6" s="47"/>
      <c r="CR6" s="47"/>
      <c r="CS6" s="47"/>
      <c r="CT6" s="47"/>
      <c r="CU6" s="47"/>
      <c r="CV6" s="47"/>
      <c r="CW6" s="47"/>
      <c r="CX6" s="47"/>
      <c r="CY6" s="47"/>
      <c r="CZ6" s="47"/>
      <c r="DA6" s="47"/>
      <c r="DB6" s="47"/>
      <c r="DC6" s="47"/>
      <c r="DD6" s="47"/>
      <c r="DE6" s="47"/>
      <c r="DF6" s="47"/>
      <c r="DG6" s="47"/>
      <c r="DH6" s="47"/>
      <c r="DI6" s="47"/>
      <c r="DJ6" s="47"/>
      <c r="DK6" s="47"/>
      <c r="DL6" s="47"/>
      <c r="DM6" s="47"/>
      <c r="DN6" s="47"/>
      <c r="DO6" s="47"/>
      <c r="DP6" s="47"/>
      <c r="DQ6" s="47"/>
      <c r="DR6" s="47"/>
      <c r="DS6" s="47"/>
      <c r="DT6" s="47"/>
      <c r="DU6" s="47"/>
      <c r="DV6" s="47"/>
      <c r="DW6" s="47"/>
      <c r="DX6" s="47"/>
      <c r="DY6" s="47"/>
      <c r="DZ6" s="47"/>
      <c r="EA6" s="47"/>
      <c r="EB6" s="47"/>
      <c r="EC6" s="47"/>
      <c r="ED6" s="47"/>
      <c r="EE6" s="47"/>
      <c r="EF6" s="47"/>
      <c r="EG6" s="47"/>
      <c r="EH6" s="47"/>
      <c r="EI6" s="47"/>
      <c r="EJ6" s="47"/>
      <c r="EK6" s="47"/>
      <c r="EL6" s="47"/>
      <c r="EM6" s="47"/>
      <c r="EN6" s="47"/>
      <c r="EO6" s="47"/>
      <c r="EP6" s="47"/>
      <c r="EQ6" s="47"/>
      <c r="ER6" s="48"/>
      <c r="ES6" s="48"/>
      <c r="ET6" s="1"/>
      <c r="EU6" s="1"/>
      <c r="EV6" s="1"/>
      <c r="EW6" s="1"/>
      <c r="EX6" s="1"/>
      <c r="EY6" s="1"/>
      <c r="EZ6" s="1"/>
      <c r="FA6" s="1"/>
    </row>
    <row r="7" spans="1:159" s="49" customFormat="1" ht="21" thickBot="1" x14ac:dyDescent="0.3">
      <c r="A7" s="895" t="s">
        <v>99</v>
      </c>
      <c r="B7" s="896"/>
      <c r="C7" s="896"/>
      <c r="D7" s="896"/>
      <c r="E7" s="896"/>
      <c r="F7" s="896"/>
      <c r="G7" s="896"/>
      <c r="H7" s="898" t="s">
        <v>100</v>
      </c>
      <c r="I7" s="898"/>
      <c r="J7" s="898"/>
      <c r="K7" s="898"/>
      <c r="L7" s="898"/>
      <c r="M7" s="898"/>
      <c r="N7" s="898"/>
      <c r="O7" s="898"/>
      <c r="P7" s="898"/>
      <c r="Q7" s="898"/>
      <c r="R7" s="898"/>
      <c r="S7" s="898"/>
      <c r="T7" s="898"/>
      <c r="U7" s="898"/>
      <c r="V7" s="898"/>
      <c r="W7" s="898"/>
      <c r="X7" s="898"/>
      <c r="Y7" s="898"/>
      <c r="Z7" s="898"/>
      <c r="AA7" s="898"/>
      <c r="AB7" s="898"/>
      <c r="AC7" s="898"/>
      <c r="AD7" s="898"/>
      <c r="AE7" s="898"/>
      <c r="AF7" s="898"/>
      <c r="AG7" s="898"/>
      <c r="AH7" s="898"/>
      <c r="AI7" s="898"/>
      <c r="AJ7" s="898"/>
      <c r="AK7" s="898"/>
      <c r="AL7" s="898"/>
      <c r="AM7" s="898"/>
      <c r="AN7" s="898"/>
      <c r="AO7" s="898"/>
      <c r="AP7" s="898"/>
      <c r="AQ7" s="898"/>
      <c r="AR7" s="898"/>
      <c r="AS7" s="898"/>
      <c r="AT7" s="898"/>
      <c r="AU7" s="898"/>
      <c r="AV7" s="898"/>
      <c r="AW7" s="898"/>
      <c r="AX7" s="898"/>
      <c r="AY7" s="898"/>
      <c r="AZ7" s="898"/>
      <c r="BA7" s="898"/>
      <c r="BB7" s="898"/>
      <c r="BC7" s="898"/>
      <c r="BD7" s="898"/>
      <c r="BE7" s="898"/>
      <c r="BF7" s="898"/>
      <c r="BG7" s="898"/>
      <c r="BH7" s="898"/>
      <c r="BI7" s="898"/>
      <c r="BJ7" s="898"/>
      <c r="BK7" s="898"/>
      <c r="BL7" s="898"/>
      <c r="BM7" s="898"/>
      <c r="BN7" s="898"/>
      <c r="BO7" s="898"/>
      <c r="BP7" s="898"/>
      <c r="BQ7" s="898"/>
      <c r="BR7" s="898"/>
      <c r="BS7" s="898"/>
      <c r="BT7" s="898"/>
      <c r="BU7" s="898"/>
      <c r="BV7" s="898"/>
      <c r="BW7" s="898"/>
      <c r="BX7" s="898"/>
      <c r="BY7" s="898"/>
      <c r="BZ7" s="898"/>
      <c r="CA7" s="898"/>
      <c r="CB7" s="898"/>
      <c r="CC7" s="898"/>
      <c r="CD7" s="898"/>
      <c r="CE7" s="898"/>
      <c r="CF7" s="898"/>
      <c r="CG7" s="898"/>
      <c r="CH7" s="898"/>
      <c r="CI7" s="898"/>
      <c r="CJ7" s="898"/>
      <c r="CK7" s="898"/>
      <c r="CL7" s="898"/>
      <c r="CM7" s="898"/>
      <c r="CN7" s="898"/>
      <c r="CO7" s="898"/>
      <c r="CP7" s="898"/>
      <c r="CQ7" s="898"/>
      <c r="CR7" s="898"/>
      <c r="CS7" s="898"/>
      <c r="CT7" s="898"/>
      <c r="CU7" s="898"/>
      <c r="CV7" s="898"/>
      <c r="CW7" s="898"/>
      <c r="CX7" s="898"/>
      <c r="CY7" s="898"/>
      <c r="CZ7" s="898"/>
      <c r="DA7" s="898"/>
      <c r="DB7" s="898"/>
      <c r="DC7" s="898"/>
      <c r="DD7" s="898"/>
      <c r="DE7" s="898"/>
      <c r="DF7" s="898"/>
      <c r="DG7" s="898"/>
      <c r="DH7" s="898"/>
      <c r="DI7" s="898"/>
      <c r="DJ7" s="898"/>
      <c r="DK7" s="898"/>
      <c r="DL7" s="898"/>
      <c r="DM7" s="898"/>
      <c r="DN7" s="898"/>
      <c r="DO7" s="898"/>
      <c r="DP7" s="898"/>
      <c r="DQ7" s="898"/>
      <c r="DR7" s="898"/>
      <c r="DS7" s="898"/>
      <c r="DT7" s="898"/>
      <c r="DU7" s="898"/>
      <c r="DV7" s="898"/>
      <c r="DW7" s="898"/>
      <c r="DX7" s="898"/>
      <c r="DY7" s="898"/>
      <c r="DZ7" s="898"/>
      <c r="EA7" s="898"/>
      <c r="EB7" s="898"/>
      <c r="EC7" s="898"/>
      <c r="ED7" s="898"/>
      <c r="EE7" s="898"/>
      <c r="EF7" s="898"/>
      <c r="EG7" s="898"/>
      <c r="EH7" s="898"/>
      <c r="EI7" s="898"/>
      <c r="EJ7" s="898"/>
      <c r="EK7" s="898"/>
      <c r="EL7" s="898"/>
      <c r="EM7" s="898"/>
      <c r="EN7" s="898"/>
      <c r="EO7" s="898"/>
      <c r="EP7" s="898"/>
      <c r="EQ7" s="898"/>
      <c r="ER7" s="899" t="s">
        <v>14</v>
      </c>
      <c r="ES7" s="899" t="s">
        <v>15</v>
      </c>
      <c r="ET7" s="902" t="s">
        <v>16</v>
      </c>
      <c r="EU7" s="905" t="s">
        <v>101</v>
      </c>
      <c r="EV7" s="924" t="s">
        <v>17</v>
      </c>
      <c r="EW7" s="927" t="s">
        <v>18</v>
      </c>
      <c r="EX7" s="916" t="s">
        <v>19</v>
      </c>
      <c r="EY7" s="916" t="s">
        <v>20</v>
      </c>
      <c r="EZ7" s="916" t="s">
        <v>21</v>
      </c>
      <c r="FA7" s="908" t="s">
        <v>22</v>
      </c>
    </row>
    <row r="8" spans="1:159" s="49" customFormat="1" ht="36" customHeight="1" thickBot="1" x14ac:dyDescent="0.3">
      <c r="A8" s="897"/>
      <c r="B8" s="871"/>
      <c r="C8" s="871"/>
      <c r="D8" s="871"/>
      <c r="E8" s="871"/>
      <c r="F8" s="871"/>
      <c r="G8" s="871"/>
      <c r="H8" s="891" t="s">
        <v>102</v>
      </c>
      <c r="I8" s="891"/>
      <c r="J8" s="891"/>
      <c r="K8" s="891"/>
      <c r="L8" s="891"/>
      <c r="M8" s="891"/>
      <c r="N8" s="891"/>
      <c r="O8" s="891"/>
      <c r="P8" s="891"/>
      <c r="Q8" s="891"/>
      <c r="R8" s="891"/>
      <c r="S8" s="891"/>
      <c r="T8" s="891"/>
      <c r="U8" s="891"/>
      <c r="V8" s="891"/>
      <c r="W8" s="891"/>
      <c r="X8" s="891"/>
      <c r="Y8" s="891"/>
      <c r="Z8" s="891"/>
      <c r="AA8" s="891"/>
      <c r="AB8" s="891" t="s">
        <v>103</v>
      </c>
      <c r="AC8" s="891"/>
      <c r="AD8" s="891"/>
      <c r="AE8" s="891"/>
      <c r="AF8" s="891"/>
      <c r="AG8" s="891"/>
      <c r="AH8" s="891"/>
      <c r="AI8" s="891"/>
      <c r="AJ8" s="891"/>
      <c r="AK8" s="891"/>
      <c r="AL8" s="891"/>
      <c r="AM8" s="891"/>
      <c r="AN8" s="891"/>
      <c r="AO8" s="891"/>
      <c r="AP8" s="891"/>
      <c r="AQ8" s="891"/>
      <c r="AR8" s="891"/>
      <c r="AS8" s="891"/>
      <c r="AT8" s="891"/>
      <c r="AU8" s="891"/>
      <c r="AV8" s="891"/>
      <c r="AW8" s="891"/>
      <c r="AX8" s="891"/>
      <c r="AY8" s="891"/>
      <c r="AZ8" s="891"/>
      <c r="BA8" s="891"/>
      <c r="BB8" s="891"/>
      <c r="BC8" s="891"/>
      <c r="BD8" s="891"/>
      <c r="BE8" s="891"/>
      <c r="BF8" s="891" t="s">
        <v>26</v>
      </c>
      <c r="BG8" s="891"/>
      <c r="BH8" s="891"/>
      <c r="BI8" s="891"/>
      <c r="BJ8" s="891"/>
      <c r="BK8" s="891"/>
      <c r="BL8" s="891"/>
      <c r="BM8" s="891"/>
      <c r="BN8" s="891"/>
      <c r="BO8" s="891"/>
      <c r="BP8" s="891"/>
      <c r="BQ8" s="891"/>
      <c r="BR8" s="891"/>
      <c r="BS8" s="891"/>
      <c r="BT8" s="891"/>
      <c r="BU8" s="891"/>
      <c r="BV8" s="891"/>
      <c r="BW8" s="891"/>
      <c r="BX8" s="891"/>
      <c r="BY8" s="891"/>
      <c r="BZ8" s="891"/>
      <c r="CA8" s="891"/>
      <c r="CB8" s="891"/>
      <c r="CC8" s="891"/>
      <c r="CD8" s="891"/>
      <c r="CE8" s="891"/>
      <c r="CF8" s="891"/>
      <c r="CG8" s="891"/>
      <c r="CH8" s="891"/>
      <c r="CI8" s="891"/>
      <c r="CJ8" s="891" t="s">
        <v>27</v>
      </c>
      <c r="CK8" s="891"/>
      <c r="CL8" s="891"/>
      <c r="CM8" s="891"/>
      <c r="CN8" s="891"/>
      <c r="CO8" s="891"/>
      <c r="CP8" s="891"/>
      <c r="CQ8" s="891"/>
      <c r="CR8" s="891"/>
      <c r="CS8" s="891"/>
      <c r="CT8" s="891"/>
      <c r="CU8" s="891"/>
      <c r="CV8" s="891"/>
      <c r="CW8" s="891"/>
      <c r="CX8" s="891"/>
      <c r="CY8" s="891"/>
      <c r="CZ8" s="891"/>
      <c r="DA8" s="891"/>
      <c r="DB8" s="891"/>
      <c r="DC8" s="891"/>
      <c r="DD8" s="891"/>
      <c r="DE8" s="891"/>
      <c r="DF8" s="891"/>
      <c r="DG8" s="891"/>
      <c r="DH8" s="891"/>
      <c r="DI8" s="891"/>
      <c r="DJ8" s="891"/>
      <c r="DK8" s="891"/>
      <c r="DL8" s="891"/>
      <c r="DM8" s="891"/>
      <c r="DN8" s="891" t="s">
        <v>28</v>
      </c>
      <c r="DO8" s="891"/>
      <c r="DP8" s="891"/>
      <c r="DQ8" s="891"/>
      <c r="DR8" s="891"/>
      <c r="DS8" s="891"/>
      <c r="DT8" s="891"/>
      <c r="DU8" s="891"/>
      <c r="DV8" s="891"/>
      <c r="DW8" s="891"/>
      <c r="DX8" s="891"/>
      <c r="DY8" s="891"/>
      <c r="DZ8" s="891"/>
      <c r="EA8" s="891"/>
      <c r="EB8" s="891"/>
      <c r="EC8" s="891"/>
      <c r="ED8" s="891"/>
      <c r="EE8" s="891"/>
      <c r="EF8" s="891"/>
      <c r="EG8" s="891"/>
      <c r="EH8" s="891"/>
      <c r="EI8" s="891"/>
      <c r="EJ8" s="891"/>
      <c r="EK8" s="891"/>
      <c r="EL8" s="891"/>
      <c r="EM8" s="891"/>
      <c r="EN8" s="891"/>
      <c r="EO8" s="891"/>
      <c r="EP8" s="891"/>
      <c r="EQ8" s="891"/>
      <c r="ER8" s="900"/>
      <c r="ES8" s="900"/>
      <c r="ET8" s="903"/>
      <c r="EU8" s="906"/>
      <c r="EV8" s="925"/>
      <c r="EW8" s="881"/>
      <c r="EX8" s="882"/>
      <c r="EY8" s="882"/>
      <c r="EZ8" s="882"/>
      <c r="FA8" s="909"/>
    </row>
    <row r="9" spans="1:159" s="49" customFormat="1" ht="90" customHeight="1" thickBot="1" x14ac:dyDescent="0.3">
      <c r="A9" s="703" t="s">
        <v>104</v>
      </c>
      <c r="B9" s="704" t="s">
        <v>105</v>
      </c>
      <c r="C9" s="652" t="s">
        <v>106</v>
      </c>
      <c r="D9" s="652" t="s">
        <v>107</v>
      </c>
      <c r="E9" s="794" t="s">
        <v>108</v>
      </c>
      <c r="F9" s="653" t="s">
        <v>109</v>
      </c>
      <c r="G9" s="658" t="s">
        <v>110</v>
      </c>
      <c r="H9" s="654" t="s">
        <v>38</v>
      </c>
      <c r="I9" s="655" t="s">
        <v>39</v>
      </c>
      <c r="J9" s="656" t="s">
        <v>40</v>
      </c>
      <c r="K9" s="655" t="s">
        <v>41</v>
      </c>
      <c r="L9" s="656" t="s">
        <v>42</v>
      </c>
      <c r="M9" s="655" t="s">
        <v>43</v>
      </c>
      <c r="N9" s="656" t="s">
        <v>44</v>
      </c>
      <c r="O9" s="655" t="s">
        <v>45</v>
      </c>
      <c r="P9" s="656" t="s">
        <v>46</v>
      </c>
      <c r="Q9" s="655" t="s">
        <v>47</v>
      </c>
      <c r="R9" s="656" t="s">
        <v>48</v>
      </c>
      <c r="S9" s="655" t="s">
        <v>49</v>
      </c>
      <c r="T9" s="656" t="s">
        <v>50</v>
      </c>
      <c r="U9" s="655" t="s">
        <v>51</v>
      </c>
      <c r="V9" s="657" t="s">
        <v>52</v>
      </c>
      <c r="W9" s="658" t="s">
        <v>53</v>
      </c>
      <c r="X9" s="659" t="s">
        <v>54</v>
      </c>
      <c r="Y9" s="660" t="s">
        <v>111</v>
      </c>
      <c r="Z9" s="661" t="s">
        <v>56</v>
      </c>
      <c r="AA9" s="660" t="s">
        <v>112</v>
      </c>
      <c r="AB9" s="654" t="s">
        <v>38</v>
      </c>
      <c r="AC9" s="655" t="s">
        <v>58</v>
      </c>
      <c r="AD9" s="656" t="s">
        <v>59</v>
      </c>
      <c r="AE9" s="655" t="s">
        <v>60</v>
      </c>
      <c r="AF9" s="656" t="s">
        <v>61</v>
      </c>
      <c r="AG9" s="655" t="s">
        <v>62</v>
      </c>
      <c r="AH9" s="656" t="s">
        <v>63</v>
      </c>
      <c r="AI9" s="655" t="s">
        <v>64</v>
      </c>
      <c r="AJ9" s="656" t="s">
        <v>65</v>
      </c>
      <c r="AK9" s="655" t="s">
        <v>66</v>
      </c>
      <c r="AL9" s="656" t="s">
        <v>67</v>
      </c>
      <c r="AM9" s="655" t="s">
        <v>39</v>
      </c>
      <c r="AN9" s="656" t="s">
        <v>40</v>
      </c>
      <c r="AO9" s="655" t="s">
        <v>41</v>
      </c>
      <c r="AP9" s="656" t="s">
        <v>42</v>
      </c>
      <c r="AQ9" s="655" t="s">
        <v>43</v>
      </c>
      <c r="AR9" s="656" t="s">
        <v>44</v>
      </c>
      <c r="AS9" s="655" t="s">
        <v>45</v>
      </c>
      <c r="AT9" s="656" t="s">
        <v>46</v>
      </c>
      <c r="AU9" s="655" t="s">
        <v>47</v>
      </c>
      <c r="AV9" s="656" t="s">
        <v>48</v>
      </c>
      <c r="AW9" s="655" t="s">
        <v>49</v>
      </c>
      <c r="AX9" s="656" t="s">
        <v>50</v>
      </c>
      <c r="AY9" s="655" t="s">
        <v>51</v>
      </c>
      <c r="AZ9" s="657" t="s">
        <v>52</v>
      </c>
      <c r="BA9" s="658" t="s">
        <v>53</v>
      </c>
      <c r="BB9" s="659" t="s">
        <v>68</v>
      </c>
      <c r="BC9" s="660" t="s">
        <v>113</v>
      </c>
      <c r="BD9" s="661" t="s">
        <v>70</v>
      </c>
      <c r="BE9" s="660" t="s">
        <v>114</v>
      </c>
      <c r="BF9" s="654" t="s">
        <v>38</v>
      </c>
      <c r="BG9" s="662" t="s">
        <v>115</v>
      </c>
      <c r="BH9" s="663" t="s">
        <v>116</v>
      </c>
      <c r="BI9" s="662" t="s">
        <v>117</v>
      </c>
      <c r="BJ9" s="663" t="s">
        <v>118</v>
      </c>
      <c r="BK9" s="662" t="s">
        <v>119</v>
      </c>
      <c r="BL9" s="663" t="s">
        <v>120</v>
      </c>
      <c r="BM9" s="662" t="s">
        <v>121</v>
      </c>
      <c r="BN9" s="663" t="s">
        <v>122</v>
      </c>
      <c r="BO9" s="662" t="s">
        <v>123</v>
      </c>
      <c r="BP9" s="663" t="s">
        <v>124</v>
      </c>
      <c r="BQ9" s="662" t="s">
        <v>125</v>
      </c>
      <c r="BR9" s="663" t="s">
        <v>126</v>
      </c>
      <c r="BS9" s="662" t="s">
        <v>127</v>
      </c>
      <c r="BT9" s="663" t="s">
        <v>128</v>
      </c>
      <c r="BU9" s="662" t="s">
        <v>129</v>
      </c>
      <c r="BV9" s="663" t="s">
        <v>130</v>
      </c>
      <c r="BW9" s="662" t="s">
        <v>131</v>
      </c>
      <c r="BX9" s="663" t="s">
        <v>132</v>
      </c>
      <c r="BY9" s="662" t="s">
        <v>133</v>
      </c>
      <c r="BZ9" s="663" t="s">
        <v>134</v>
      </c>
      <c r="CA9" s="662" t="s">
        <v>135</v>
      </c>
      <c r="CB9" s="663" t="s">
        <v>136</v>
      </c>
      <c r="CC9" s="662" t="s">
        <v>137</v>
      </c>
      <c r="CD9" s="664" t="s">
        <v>138</v>
      </c>
      <c r="CE9" s="658" t="s">
        <v>53</v>
      </c>
      <c r="CF9" s="659" t="s">
        <v>72</v>
      </c>
      <c r="CG9" s="660" t="s">
        <v>509</v>
      </c>
      <c r="CH9" s="661" t="s">
        <v>73</v>
      </c>
      <c r="CI9" s="660" t="s">
        <v>510</v>
      </c>
      <c r="CJ9" s="654" t="s">
        <v>38</v>
      </c>
      <c r="CK9" s="662" t="s">
        <v>115</v>
      </c>
      <c r="CL9" s="663" t="s">
        <v>116</v>
      </c>
      <c r="CM9" s="662" t="s">
        <v>117</v>
      </c>
      <c r="CN9" s="663" t="s">
        <v>118</v>
      </c>
      <c r="CO9" s="662" t="s">
        <v>119</v>
      </c>
      <c r="CP9" s="663" t="s">
        <v>120</v>
      </c>
      <c r="CQ9" s="662" t="s">
        <v>139</v>
      </c>
      <c r="CR9" s="663" t="s">
        <v>122</v>
      </c>
      <c r="CS9" s="662" t="s">
        <v>123</v>
      </c>
      <c r="CT9" s="663" t="s">
        <v>124</v>
      </c>
      <c r="CU9" s="662" t="s">
        <v>125</v>
      </c>
      <c r="CV9" s="663" t="s">
        <v>126</v>
      </c>
      <c r="CW9" s="662" t="s">
        <v>127</v>
      </c>
      <c r="CX9" s="663" t="s">
        <v>128</v>
      </c>
      <c r="CY9" s="662" t="s">
        <v>129</v>
      </c>
      <c r="CZ9" s="663" t="s">
        <v>130</v>
      </c>
      <c r="DA9" s="662" t="s">
        <v>131</v>
      </c>
      <c r="DB9" s="663" t="s">
        <v>132</v>
      </c>
      <c r="DC9" s="662" t="s">
        <v>133</v>
      </c>
      <c r="DD9" s="663" t="s">
        <v>134</v>
      </c>
      <c r="DE9" s="662" t="s">
        <v>135</v>
      </c>
      <c r="DF9" s="663" t="s">
        <v>136</v>
      </c>
      <c r="DG9" s="662" t="s">
        <v>137</v>
      </c>
      <c r="DH9" s="663" t="s">
        <v>138</v>
      </c>
      <c r="DI9" s="665" t="s">
        <v>53</v>
      </c>
      <c r="DJ9" s="666" t="s">
        <v>74</v>
      </c>
      <c r="DK9" s="667" t="s">
        <v>75</v>
      </c>
      <c r="DL9" s="668" t="s">
        <v>76</v>
      </c>
      <c r="DM9" s="667" t="s">
        <v>77</v>
      </c>
      <c r="DN9" s="654" t="s">
        <v>38</v>
      </c>
      <c r="DO9" s="655" t="s">
        <v>58</v>
      </c>
      <c r="DP9" s="656" t="s">
        <v>59</v>
      </c>
      <c r="DQ9" s="655" t="s">
        <v>60</v>
      </c>
      <c r="DR9" s="656" t="s">
        <v>61</v>
      </c>
      <c r="DS9" s="655" t="s">
        <v>62</v>
      </c>
      <c r="DT9" s="656" t="s">
        <v>63</v>
      </c>
      <c r="DU9" s="655" t="s">
        <v>64</v>
      </c>
      <c r="DV9" s="656" t="s">
        <v>65</v>
      </c>
      <c r="DW9" s="655" t="s">
        <v>66</v>
      </c>
      <c r="DX9" s="656" t="s">
        <v>67</v>
      </c>
      <c r="DY9" s="655" t="s">
        <v>39</v>
      </c>
      <c r="DZ9" s="656" t="s">
        <v>40</v>
      </c>
      <c r="EA9" s="655" t="s">
        <v>41</v>
      </c>
      <c r="EB9" s="656" t="s">
        <v>42</v>
      </c>
      <c r="EC9" s="655" t="s">
        <v>43</v>
      </c>
      <c r="ED9" s="656" t="s">
        <v>44</v>
      </c>
      <c r="EE9" s="655" t="s">
        <v>45</v>
      </c>
      <c r="EF9" s="656" t="s">
        <v>46</v>
      </c>
      <c r="EG9" s="655" t="s">
        <v>47</v>
      </c>
      <c r="EH9" s="656" t="s">
        <v>48</v>
      </c>
      <c r="EI9" s="655" t="s">
        <v>49</v>
      </c>
      <c r="EJ9" s="656" t="s">
        <v>50</v>
      </c>
      <c r="EK9" s="655" t="s">
        <v>51</v>
      </c>
      <c r="EL9" s="656" t="s">
        <v>52</v>
      </c>
      <c r="EM9" s="665" t="s">
        <v>53</v>
      </c>
      <c r="EN9" s="666" t="s">
        <v>78</v>
      </c>
      <c r="EO9" s="667" t="s">
        <v>79</v>
      </c>
      <c r="EP9" s="668" t="s">
        <v>80</v>
      </c>
      <c r="EQ9" s="667" t="s">
        <v>81</v>
      </c>
      <c r="ER9" s="901"/>
      <c r="ES9" s="901"/>
      <c r="ET9" s="904"/>
      <c r="EU9" s="907"/>
      <c r="EV9" s="926"/>
      <c r="EW9" s="928"/>
      <c r="EX9" s="917"/>
      <c r="EY9" s="917"/>
      <c r="EZ9" s="917"/>
      <c r="FA9" s="910"/>
    </row>
    <row r="10" spans="1:159" s="50" customFormat="1" ht="30" customHeight="1" thickBot="1" x14ac:dyDescent="0.3">
      <c r="A10" s="953" t="s">
        <v>482</v>
      </c>
      <c r="B10" s="955">
        <v>1</v>
      </c>
      <c r="C10" s="956" t="s">
        <v>140</v>
      </c>
      <c r="D10" s="957" t="s">
        <v>85</v>
      </c>
      <c r="E10" s="911">
        <v>274</v>
      </c>
      <c r="F10" s="788" t="s">
        <v>141</v>
      </c>
      <c r="G10" s="600">
        <f t="shared" ref="G10:G43" si="0">AA10+BE10+BF10+CJ10+DN10</f>
        <v>98.88</v>
      </c>
      <c r="H10" s="644">
        <v>12.5</v>
      </c>
      <c r="I10" s="645">
        <v>0</v>
      </c>
      <c r="J10" s="645">
        <v>0</v>
      </c>
      <c r="K10" s="644">
        <v>0</v>
      </c>
      <c r="L10" s="644">
        <v>0</v>
      </c>
      <c r="M10" s="669">
        <v>1.75</v>
      </c>
      <c r="N10" s="669">
        <v>1.75</v>
      </c>
      <c r="O10" s="644">
        <v>2</v>
      </c>
      <c r="P10" s="644">
        <v>2</v>
      </c>
      <c r="Q10" s="669">
        <v>3.75</v>
      </c>
      <c r="R10" s="669">
        <v>3.75</v>
      </c>
      <c r="S10" s="669">
        <v>1.88</v>
      </c>
      <c r="T10" s="669">
        <v>1.88</v>
      </c>
      <c r="U10" s="644">
        <v>3.12</v>
      </c>
      <c r="V10" s="644">
        <v>2.25</v>
      </c>
      <c r="W10" s="644">
        <f t="shared" ref="W10:W44" si="1">I10+K10+M10+O10+Q10+S10+U10</f>
        <v>12.5</v>
      </c>
      <c r="X10" s="644">
        <f t="shared" ref="X10:X44" si="2">I10+K10+M10+O10+Q10+S10+U10</f>
        <v>12.5</v>
      </c>
      <c r="Y10" s="669">
        <f t="shared" ref="Y10:Y44" si="3">J10+L10+N10+P10+R10+T10+V10</f>
        <v>11.629999999999999</v>
      </c>
      <c r="Z10" s="644">
        <f t="shared" ref="Z10:Z44" si="4">X10</f>
        <v>12.5</v>
      </c>
      <c r="AA10" s="669">
        <f t="shared" ref="AA10:AA44" si="5">Y10</f>
        <v>11.629999999999999</v>
      </c>
      <c r="AB10" s="644">
        <v>25</v>
      </c>
      <c r="AC10" s="644">
        <v>0</v>
      </c>
      <c r="AD10" s="644">
        <v>0</v>
      </c>
      <c r="AE10" s="644">
        <v>4</v>
      </c>
      <c r="AF10" s="644">
        <v>4</v>
      </c>
      <c r="AG10" s="644">
        <v>2</v>
      </c>
      <c r="AH10" s="644">
        <v>2</v>
      </c>
      <c r="AI10" s="669">
        <v>1.68</v>
      </c>
      <c r="AJ10" s="669">
        <v>1.68</v>
      </c>
      <c r="AK10" s="669">
        <v>1.19</v>
      </c>
      <c r="AL10" s="669">
        <v>1.19</v>
      </c>
      <c r="AM10" s="669">
        <v>3.08</v>
      </c>
      <c r="AN10" s="669">
        <v>2.08</v>
      </c>
      <c r="AO10" s="669">
        <v>3</v>
      </c>
      <c r="AP10" s="669">
        <v>2.2000000000000002</v>
      </c>
      <c r="AQ10" s="669">
        <v>3.2</v>
      </c>
      <c r="AR10" s="669">
        <v>5.5</v>
      </c>
      <c r="AS10" s="669">
        <v>2.15</v>
      </c>
      <c r="AT10" s="669">
        <v>2.4</v>
      </c>
      <c r="AU10" s="669">
        <v>1.7</v>
      </c>
      <c r="AV10" s="669">
        <v>1.5</v>
      </c>
      <c r="AW10" s="669">
        <v>1.5</v>
      </c>
      <c r="AX10" s="669">
        <v>1.1000000000000001</v>
      </c>
      <c r="AY10" s="669">
        <v>1.5</v>
      </c>
      <c r="AZ10" s="669">
        <v>1.1000000000000001</v>
      </c>
      <c r="BA10" s="645">
        <f>AC10+AE10+AG10+AI10+AK10+AM10+AO10+AQ10+AS10+AU10+AW10+AY10</f>
        <v>24.999999999999996</v>
      </c>
      <c r="BB10" s="645">
        <f>AC10+AE10+AG10+AI10+AK10+AM10+AO10+AQ10+AS10+AU10+AW10+AY10</f>
        <v>24.999999999999996</v>
      </c>
      <c r="BC10" s="669">
        <f>AD10+AF10+AH10+AJ10+AL10+AN10+AP10+AR10+AT10+AV10+AX10+AZ10</f>
        <v>24.75</v>
      </c>
      <c r="BD10" s="645">
        <f>AC10+AE10+AG10+AI10+AK10+AM10+AO10+AQ10+AS10+AU10+AW10+AY10</f>
        <v>24.999999999999996</v>
      </c>
      <c r="BE10" s="669">
        <f>AD10+AF10+AH10+AJ10+AL10+AN10+AP10+AR10+AT10+AV10+AX10+AZ10</f>
        <v>24.75</v>
      </c>
      <c r="BF10" s="644">
        <v>25</v>
      </c>
      <c r="BG10" s="669">
        <v>0</v>
      </c>
      <c r="BH10" s="669">
        <v>0</v>
      </c>
      <c r="BI10" s="669">
        <v>3.51</v>
      </c>
      <c r="BJ10" s="669">
        <v>3.51</v>
      </c>
      <c r="BK10" s="669">
        <v>2.94</v>
      </c>
      <c r="BL10" s="669">
        <v>2.2999999999999998</v>
      </c>
      <c r="BM10" s="669">
        <v>2.23</v>
      </c>
      <c r="BN10" s="644">
        <v>2.4</v>
      </c>
      <c r="BO10" s="669">
        <v>2.23</v>
      </c>
      <c r="BP10" s="669">
        <v>2.8</v>
      </c>
      <c r="BQ10" s="670">
        <v>2.23</v>
      </c>
      <c r="BR10" s="670">
        <v>1.99</v>
      </c>
      <c r="BS10" s="669">
        <v>2.23</v>
      </c>
      <c r="BT10" s="669">
        <v>2.5</v>
      </c>
      <c r="BU10" s="669">
        <v>2.16</v>
      </c>
      <c r="BV10" s="669">
        <v>2.16</v>
      </c>
      <c r="BW10" s="669">
        <v>1.99</v>
      </c>
      <c r="BX10" s="669">
        <v>1.46</v>
      </c>
      <c r="BY10" s="669">
        <v>1.99</v>
      </c>
      <c r="BZ10" s="644"/>
      <c r="CA10" s="669">
        <v>1.74</v>
      </c>
      <c r="CB10" s="644"/>
      <c r="CC10" s="669">
        <v>1.74</v>
      </c>
      <c r="CD10" s="644"/>
      <c r="CE10" s="644">
        <f>BG10+BI10+BK10+BM10+BO10+BQ10+BS10+BU10+BW10+BY10+CA10+CC10</f>
        <v>24.989999999999995</v>
      </c>
      <c r="CF10" s="669">
        <f>BG10+BI10+BK10+BM10+BO10+BQ10+BS10+BU10+BW10</f>
        <v>19.52</v>
      </c>
      <c r="CG10" s="669">
        <f>BH10+BJ10+BL10+BN10+BP10+BR10+BT10+BV10+BX10</f>
        <v>19.119999999999997</v>
      </c>
      <c r="CH10" s="644">
        <f>BG10+BI10+BK10+BM10+BO10+BQ10+BS10+BU10+BW10+BY10+CA10+CC10</f>
        <v>24.989999999999995</v>
      </c>
      <c r="CI10" s="669">
        <f>BH10+BJ10+BL10+BN10+BP10+BR10+BT10+BV10+BX10+BZ10+CB10+CD10</f>
        <v>19.119999999999997</v>
      </c>
      <c r="CJ10" s="838">
        <v>25</v>
      </c>
      <c r="CK10" s="839"/>
      <c r="CL10" s="839"/>
      <c r="CM10" s="839"/>
      <c r="CN10" s="839"/>
      <c r="CO10" s="839"/>
      <c r="CP10" s="839"/>
      <c r="CQ10" s="839"/>
      <c r="CR10" s="839"/>
      <c r="CS10" s="839"/>
      <c r="CT10" s="839"/>
      <c r="CU10" s="839"/>
      <c r="CV10" s="839"/>
      <c r="CW10" s="839"/>
      <c r="CX10" s="839"/>
      <c r="CY10" s="839"/>
      <c r="CZ10" s="839"/>
      <c r="DA10" s="839"/>
      <c r="DB10" s="839"/>
      <c r="DC10" s="839"/>
      <c r="DD10" s="839"/>
      <c r="DE10" s="839"/>
      <c r="DF10" s="839"/>
      <c r="DG10" s="839"/>
      <c r="DH10" s="839"/>
      <c r="DI10" s="838">
        <f>DG10+DE10+DC10+DA10+CW10+CU10+CS10+CQ10+CO10+CM10+CK10</f>
        <v>0</v>
      </c>
      <c r="DJ10" s="838">
        <f>CK10+CM10+CO10+CQ10</f>
        <v>0</v>
      </c>
      <c r="DK10" s="838">
        <f>CL10+CN10+CP10+CR10</f>
        <v>0</v>
      </c>
      <c r="DL10" s="838">
        <f>DI10+BK10</f>
        <v>2.94</v>
      </c>
      <c r="DM10" s="838">
        <f>DK10+BK10</f>
        <v>2.94</v>
      </c>
      <c r="DN10" s="838">
        <v>12.5</v>
      </c>
      <c r="DO10" s="705"/>
      <c r="DP10" s="706"/>
      <c r="DQ10" s="706"/>
      <c r="DR10" s="706"/>
      <c r="DS10" s="706"/>
      <c r="DT10" s="706"/>
      <c r="DU10" s="706"/>
      <c r="DV10" s="706"/>
      <c r="DW10" s="706"/>
      <c r="DX10" s="706"/>
      <c r="DY10" s="706"/>
      <c r="DZ10" s="706"/>
      <c r="EA10" s="706"/>
      <c r="EB10" s="706"/>
      <c r="EC10" s="706"/>
      <c r="ED10" s="706"/>
      <c r="EE10" s="706"/>
      <c r="EF10" s="706"/>
      <c r="EG10" s="706"/>
      <c r="EH10" s="706"/>
      <c r="EI10" s="706"/>
      <c r="EJ10" s="706"/>
      <c r="EK10" s="706"/>
      <c r="EL10" s="706"/>
      <c r="EM10" s="707">
        <f>EK10+EI10+EG10+EE10+EA10+DY10+DW10+DU10+DS10+DQ10+DO10</f>
        <v>0</v>
      </c>
      <c r="EN10" s="707">
        <f>DO10+DQ10+DS10+DU10</f>
        <v>0</v>
      </c>
      <c r="EO10" s="707">
        <f>DP10+DR10+DT10+DV10</f>
        <v>0</v>
      </c>
      <c r="EP10" s="707">
        <f>EM10+CO10</f>
        <v>0</v>
      </c>
      <c r="EQ10" s="708">
        <f>EO10+CO10</f>
        <v>0</v>
      </c>
      <c r="ER10" s="610">
        <f>BX10/BW10</f>
        <v>0.73366834170854267</v>
      </c>
      <c r="ES10" s="610">
        <f>CG10/CF10</f>
        <v>0.9795081967213114</v>
      </c>
      <c r="ET10" s="610">
        <f>CI10/CH10</f>
        <v>0.76510604241696689</v>
      </c>
      <c r="EU10" s="610">
        <f>(CG10+BE10+AA10)/(Z10+BD10+CF10)</f>
        <v>0.97334268677656965</v>
      </c>
      <c r="EV10" s="610">
        <f>(AA10+BE10+CI10)/G10</f>
        <v>0.56128640776699024</v>
      </c>
      <c r="EW10" s="913" t="s">
        <v>592</v>
      </c>
      <c r="EX10" s="918" t="s">
        <v>596</v>
      </c>
      <c r="EY10" s="918" t="s">
        <v>597</v>
      </c>
      <c r="EZ10" s="921" t="s">
        <v>588</v>
      </c>
      <c r="FA10" s="929" t="s">
        <v>513</v>
      </c>
      <c r="FB10" s="932"/>
    </row>
    <row r="11" spans="1:159" s="51" customFormat="1" ht="30" customHeight="1" thickBot="1" x14ac:dyDescent="0.3">
      <c r="A11" s="953"/>
      <c r="B11" s="936"/>
      <c r="C11" s="937"/>
      <c r="D11" s="938"/>
      <c r="E11" s="912"/>
      <c r="F11" s="791" t="s">
        <v>142</v>
      </c>
      <c r="G11" s="601">
        <f>AA11+BE11+CH11+CJ11+DN11</f>
        <v>5542715433</v>
      </c>
      <c r="H11" s="671">
        <v>455600000</v>
      </c>
      <c r="I11" s="671">
        <v>0</v>
      </c>
      <c r="J11" s="671">
        <v>0</v>
      </c>
      <c r="K11" s="671">
        <v>0</v>
      </c>
      <c r="L11" s="671">
        <v>0</v>
      </c>
      <c r="M11" s="671">
        <v>244396000</v>
      </c>
      <c r="N11" s="671">
        <v>244396000</v>
      </c>
      <c r="O11" s="671">
        <v>33631900</v>
      </c>
      <c r="P11" s="671">
        <v>33631900</v>
      </c>
      <c r="Q11" s="671">
        <v>0</v>
      </c>
      <c r="R11" s="671">
        <v>0</v>
      </c>
      <c r="S11" s="671">
        <v>0</v>
      </c>
      <c r="T11" s="671">
        <v>0</v>
      </c>
      <c r="U11" s="671">
        <v>275730100</v>
      </c>
      <c r="V11" s="671">
        <v>245217000</v>
      </c>
      <c r="W11" s="616">
        <f t="shared" si="1"/>
        <v>553758000</v>
      </c>
      <c r="X11" s="616">
        <f t="shared" si="2"/>
        <v>553758000</v>
      </c>
      <c r="Y11" s="616">
        <f t="shared" si="3"/>
        <v>523244900</v>
      </c>
      <c r="Z11" s="616">
        <f t="shared" si="4"/>
        <v>553758000</v>
      </c>
      <c r="AA11" s="616">
        <f t="shared" si="5"/>
        <v>523244900</v>
      </c>
      <c r="AB11" s="671">
        <v>976080000</v>
      </c>
      <c r="AC11" s="671">
        <v>0</v>
      </c>
      <c r="AD11" s="671">
        <v>0</v>
      </c>
      <c r="AE11" s="671">
        <v>274270000</v>
      </c>
      <c r="AF11" s="671">
        <v>274270000</v>
      </c>
      <c r="AG11" s="671">
        <v>349137000</v>
      </c>
      <c r="AH11" s="671">
        <v>349137000</v>
      </c>
      <c r="AI11" s="671">
        <v>50167000</v>
      </c>
      <c r="AJ11" s="671">
        <v>50167000</v>
      </c>
      <c r="AK11" s="671">
        <v>0</v>
      </c>
      <c r="AL11" s="671">
        <v>0</v>
      </c>
      <c r="AM11" s="671">
        <v>215435000</v>
      </c>
      <c r="AN11" s="671">
        <v>148606000</v>
      </c>
      <c r="AO11" s="671">
        <v>0</v>
      </c>
      <c r="AP11" s="671">
        <v>19180000</v>
      </c>
      <c r="AQ11" s="671">
        <v>20000000</v>
      </c>
      <c r="AR11" s="671">
        <v>0</v>
      </c>
      <c r="AS11" s="671">
        <v>0</v>
      </c>
      <c r="AT11" s="671">
        <v>56203267</v>
      </c>
      <c r="AU11" s="671">
        <v>0</v>
      </c>
      <c r="AV11" s="671">
        <v>4895733</v>
      </c>
      <c r="AW11" s="671">
        <v>10000000</v>
      </c>
      <c r="AX11" s="671">
        <v>1146000</v>
      </c>
      <c r="AY11" s="671">
        <f>19519000+18000000</f>
        <v>37519000</v>
      </c>
      <c r="AZ11" s="671">
        <v>33838033</v>
      </c>
      <c r="BA11" s="616">
        <f t="shared" ref="BA11:BA44" si="6">AC11+AE11+AG11+AI11+AK11+AM11+AO11+AQ11+AS11+AU11+AW11+AY11</f>
        <v>956528000</v>
      </c>
      <c r="BB11" s="616">
        <f t="shared" ref="BB11:BB44" si="7">AC11+AE11+AG11+AI11+AK11+AM11+AO11+AQ11+AS11+AU11+AW11+AY11</f>
        <v>956528000</v>
      </c>
      <c r="BC11" s="616">
        <f t="shared" ref="BC11:BC44" si="8">AD11+AF11+AH11+AJ11+AL11+AN11+AP11+AR11+AT11+AV11+AX11+AZ11</f>
        <v>937443033</v>
      </c>
      <c r="BD11" s="616">
        <f t="shared" ref="BD11:BD24" si="9">AC11+AE11+AG11+AI11+AK11+AM11+AO11+AQ11+AS11+AU11+AW11+AY11</f>
        <v>956528000</v>
      </c>
      <c r="BE11" s="616">
        <f t="shared" ref="BE11:BE44" si="10">AD11+AF11+AH11+AJ11+AL11+AN11+AP11+AR11+AT11+AV11+AX11+AZ11</f>
        <v>937443033</v>
      </c>
      <c r="BF11" s="616">
        <v>1967432000</v>
      </c>
      <c r="BG11" s="672">
        <v>1888175000</v>
      </c>
      <c r="BH11" s="672">
        <v>1857405000</v>
      </c>
      <c r="BI11" s="672"/>
      <c r="BJ11" s="672"/>
      <c r="BK11" s="672">
        <v>25000000</v>
      </c>
      <c r="BL11" s="672"/>
      <c r="BM11" s="672"/>
      <c r="BN11" s="672"/>
      <c r="BO11" s="672"/>
      <c r="BP11" s="672">
        <v>0</v>
      </c>
      <c r="BQ11" s="624"/>
      <c r="BR11" s="624"/>
      <c r="BS11" s="672"/>
      <c r="BT11" s="672"/>
      <c r="BU11" s="672"/>
      <c r="BV11" s="672"/>
      <c r="BW11" s="672"/>
      <c r="BX11" s="672">
        <v>12859000</v>
      </c>
      <c r="BY11" s="672"/>
      <c r="BZ11" s="672"/>
      <c r="CA11" s="672">
        <v>54257000</v>
      </c>
      <c r="CB11" s="709"/>
      <c r="CC11" s="672">
        <v>23902500</v>
      </c>
      <c r="CD11" s="672"/>
      <c r="CE11" s="616">
        <f>BG11+BI11+BK11+BM11+BO11+BQ11+BS11+BU11+BW11+BY11+CA11+CC11</f>
        <v>1991334500</v>
      </c>
      <c r="CF11" s="616">
        <f t="shared" ref="CF11:CF44" si="11">BG11+BI11+BK11+BM11+BO11+BQ11+BS11+BU11+BW11</f>
        <v>1913175000</v>
      </c>
      <c r="CG11" s="616">
        <f t="shared" ref="CG11:CG44" si="12">BH11+BJ11+BL11+BN11+BP11+BR11+BT11+BV11+BX11</f>
        <v>1870264000</v>
      </c>
      <c r="CH11" s="616">
        <f>BG11+BI11+BK11+BM11+BO11+BQ11+BS11+BU11+BW11+BY11+CA11+CC11</f>
        <v>1991334500</v>
      </c>
      <c r="CI11" s="616">
        <f>BH11+BJ11+BL11+BN11+BP11+BR11+BT11+BV11+BX11+BZ11+CD11</f>
        <v>1870264000</v>
      </c>
      <c r="CJ11" s="839">
        <v>1371654000</v>
      </c>
      <c r="CK11" s="840"/>
      <c r="CL11" s="840"/>
      <c r="CM11" s="840"/>
      <c r="CN11" s="840"/>
      <c r="CO11" s="840"/>
      <c r="CP11" s="840"/>
      <c r="CQ11" s="840"/>
      <c r="CR11" s="840"/>
      <c r="CS11" s="840"/>
      <c r="CT11" s="840"/>
      <c r="CU11" s="840"/>
      <c r="CV11" s="840"/>
      <c r="CW11" s="840"/>
      <c r="CX11" s="840"/>
      <c r="CY11" s="840"/>
      <c r="CZ11" s="840"/>
      <c r="DA11" s="840"/>
      <c r="DB11" s="840"/>
      <c r="DC11" s="840"/>
      <c r="DD11" s="840"/>
      <c r="DE11" s="840"/>
      <c r="DF11" s="840"/>
      <c r="DG11" s="840"/>
      <c r="DH11" s="840"/>
      <c r="DI11" s="839">
        <f>DG11+DE11+DC11+DA11+CY11+CW11+CU11+CS11+CQ11+CO11+CM11+CK11</f>
        <v>0</v>
      </c>
      <c r="DJ11" s="841">
        <f>CK11+CM11+CO11+CQ11</f>
        <v>0</v>
      </c>
      <c r="DK11" s="841">
        <f>CL11+CN11+CP11+CR11</f>
        <v>0</v>
      </c>
      <c r="DL11" s="841">
        <f>CK11+CM11+CO11+CQ11+CS11+CU11+CW11+CY11+DA11+DE11+DG11</f>
        <v>0</v>
      </c>
      <c r="DM11" s="840">
        <f>CL11+CN11+CP11+CR11</f>
        <v>0</v>
      </c>
      <c r="DN11" s="839">
        <v>719039000</v>
      </c>
      <c r="DO11" s="710"/>
      <c r="DP11" s="638"/>
      <c r="DQ11" s="638"/>
      <c r="DR11" s="638"/>
      <c r="DS11" s="638"/>
      <c r="DT11" s="638"/>
      <c r="DU11" s="638"/>
      <c r="DV11" s="638"/>
      <c r="DW11" s="638"/>
      <c r="DX11" s="638"/>
      <c r="DY11" s="638"/>
      <c r="DZ11" s="638"/>
      <c r="EA11" s="638"/>
      <c r="EB11" s="638"/>
      <c r="EC11" s="638"/>
      <c r="ED11" s="638"/>
      <c r="EE11" s="638"/>
      <c r="EF11" s="638"/>
      <c r="EG11" s="638"/>
      <c r="EH11" s="638"/>
      <c r="EI11" s="638"/>
      <c r="EJ11" s="638"/>
      <c r="EK11" s="638"/>
      <c r="EL11" s="638"/>
      <c r="EM11" s="711">
        <f>EK11+EI11+EG11+EE11+EC11+EA11+DY11+DW11+DU11+DS11+DQ11+DO11</f>
        <v>0</v>
      </c>
      <c r="EN11" s="627">
        <f>DO11+DQ11+DS11+DU11</f>
        <v>0</v>
      </c>
      <c r="EO11" s="627">
        <f>DP11+DR11+DT11+DV11</f>
        <v>0</v>
      </c>
      <c r="EP11" s="627">
        <f>DO11+DQ11+DS11+DU11+DW11+DY11+EA11+EC11+EE11+EI11+EK11</f>
        <v>0</v>
      </c>
      <c r="EQ11" s="712">
        <f>DP11+DR11+DT11+DV11</f>
        <v>0</v>
      </c>
      <c r="ER11" s="610" t="e">
        <f t="shared" ref="ER11:ER44" si="13">BX11/BW11</f>
        <v>#DIV/0!</v>
      </c>
      <c r="ES11" s="610">
        <f t="shared" ref="ES11:ES44" si="14">CG11/CF11</f>
        <v>0.97757079200804942</v>
      </c>
      <c r="ET11" s="610">
        <f t="shared" ref="ET11:ET44" si="15">CI11/CH11</f>
        <v>0.93920132453889593</v>
      </c>
      <c r="EU11" s="610">
        <f t="shared" ref="EU11:EU44" si="16">(CG11+BE11+AA11)/(Z11+BD11+CF11)</f>
        <v>0.97297791124245314</v>
      </c>
      <c r="EV11" s="610">
        <f t="shared" ref="EV11:EV44" si="17">(AA11+BE11+CI11)/G11</f>
        <v>0.60096030064403272</v>
      </c>
      <c r="EW11" s="914"/>
      <c r="EX11" s="919"/>
      <c r="EY11" s="919"/>
      <c r="EZ11" s="922"/>
      <c r="FA11" s="930"/>
      <c r="FB11" s="932"/>
      <c r="FC11" s="50"/>
    </row>
    <row r="12" spans="1:159" s="51" customFormat="1" ht="30" customHeight="1" thickBot="1" x14ac:dyDescent="0.3">
      <c r="A12" s="953"/>
      <c r="B12" s="936"/>
      <c r="C12" s="937"/>
      <c r="D12" s="938"/>
      <c r="E12" s="912"/>
      <c r="F12" s="793" t="s">
        <v>143</v>
      </c>
      <c r="G12" s="601"/>
      <c r="H12" s="671"/>
      <c r="I12" s="671"/>
      <c r="J12" s="671"/>
      <c r="K12" s="671"/>
      <c r="L12" s="671"/>
      <c r="M12" s="671"/>
      <c r="N12" s="671"/>
      <c r="O12" s="671"/>
      <c r="P12" s="671"/>
      <c r="Q12" s="671"/>
      <c r="R12" s="671"/>
      <c r="S12" s="671"/>
      <c r="T12" s="671"/>
      <c r="U12" s="671"/>
      <c r="V12" s="671"/>
      <c r="W12" s="674">
        <f t="shared" si="1"/>
        <v>0</v>
      </c>
      <c r="X12" s="674">
        <f t="shared" si="2"/>
        <v>0</v>
      </c>
      <c r="Y12" s="674">
        <f t="shared" si="3"/>
        <v>0</v>
      </c>
      <c r="Z12" s="616">
        <f t="shared" si="4"/>
        <v>0</v>
      </c>
      <c r="AA12" s="616">
        <f t="shared" si="5"/>
        <v>0</v>
      </c>
      <c r="AB12" s="671">
        <v>976080000</v>
      </c>
      <c r="AC12" s="671"/>
      <c r="AD12" s="671"/>
      <c r="AE12" s="671">
        <v>824100</v>
      </c>
      <c r="AF12" s="671">
        <v>824100</v>
      </c>
      <c r="AG12" s="671">
        <v>2654933</v>
      </c>
      <c r="AH12" s="671">
        <v>2654933</v>
      </c>
      <c r="AI12" s="671">
        <v>52880432</v>
      </c>
      <c r="AJ12" s="671">
        <v>52880432</v>
      </c>
      <c r="AK12" s="671">
        <v>60871634</v>
      </c>
      <c r="AL12" s="671">
        <v>60871634</v>
      </c>
      <c r="AM12" s="671">
        <v>96258333</v>
      </c>
      <c r="AN12" s="671">
        <v>81144100</v>
      </c>
      <c r="AO12" s="671">
        <v>81906900</v>
      </c>
      <c r="AP12" s="671">
        <v>69803400</v>
      </c>
      <c r="AQ12" s="671">
        <v>148724900</v>
      </c>
      <c r="AR12" s="671">
        <v>89734542</v>
      </c>
      <c r="AS12" s="671">
        <v>101127000</v>
      </c>
      <c r="AT12" s="671">
        <v>81692515</v>
      </c>
      <c r="AU12" s="671">
        <v>111127000</v>
      </c>
      <c r="AV12" s="671">
        <v>105082707</v>
      </c>
      <c r="AW12" s="671">
        <v>121127000</v>
      </c>
      <c r="AX12" s="671">
        <v>101851965</v>
      </c>
      <c r="AY12" s="671">
        <f>161025768+18000000</f>
        <v>179025768</v>
      </c>
      <c r="AZ12" s="671">
        <v>166704462</v>
      </c>
      <c r="BA12" s="616">
        <f t="shared" si="6"/>
        <v>956528000</v>
      </c>
      <c r="BB12" s="616">
        <f t="shared" si="7"/>
        <v>956528000</v>
      </c>
      <c r="BC12" s="616">
        <f t="shared" si="8"/>
        <v>813244790</v>
      </c>
      <c r="BD12" s="616">
        <f t="shared" si="9"/>
        <v>956528000</v>
      </c>
      <c r="BE12" s="616">
        <f t="shared" si="10"/>
        <v>813244790</v>
      </c>
      <c r="BF12" s="616"/>
      <c r="BG12" s="672"/>
      <c r="BH12" s="672"/>
      <c r="BI12" s="672">
        <v>34357862</v>
      </c>
      <c r="BJ12" s="672">
        <v>13130566</v>
      </c>
      <c r="BK12" s="672">
        <v>184649312</v>
      </c>
      <c r="BL12" s="672">
        <v>157973734</v>
      </c>
      <c r="BM12" s="672">
        <v>190434545</v>
      </c>
      <c r="BN12" s="672">
        <v>166559700</v>
      </c>
      <c r="BO12" s="672">
        <v>190434545</v>
      </c>
      <c r="BP12" s="672">
        <v>173781000</v>
      </c>
      <c r="BQ12" s="624">
        <v>190434545</v>
      </c>
      <c r="BR12" s="624">
        <v>158678000</v>
      </c>
      <c r="BS12" s="672">
        <v>190434545</v>
      </c>
      <c r="BT12" s="672">
        <v>177830367</v>
      </c>
      <c r="BU12" s="672">
        <v>185281745</v>
      </c>
      <c r="BV12" s="672">
        <v>149363000</v>
      </c>
      <c r="BW12" s="672">
        <v>184023545</v>
      </c>
      <c r="BX12" s="672">
        <v>238893423</v>
      </c>
      <c r="BY12" s="672">
        <v>182854545</v>
      </c>
      <c r="BZ12" s="672"/>
      <c r="CA12" s="672">
        <v>172672078</v>
      </c>
      <c r="CB12" s="672"/>
      <c r="CC12" s="672">
        <f>261854733+23902500</f>
        <v>285757233</v>
      </c>
      <c r="CD12" s="672"/>
      <c r="CE12" s="616">
        <f t="shared" ref="CE12:CE44" si="18">BG12+BI12+BK12+BM12+BO12+BQ12+BS12+BU12+BW12+BY12+CA12+CC12</f>
        <v>1991334500</v>
      </c>
      <c r="CF12" s="616">
        <f>BG12+BI12+BK12+BM12+BO12+BQ12+BS12+BU12+BW12</f>
        <v>1350050644</v>
      </c>
      <c r="CG12" s="616">
        <f t="shared" si="12"/>
        <v>1236209790</v>
      </c>
      <c r="CH12" s="616">
        <f t="shared" ref="CH12:CH44" si="19">BG12+BI12+BK12+BM12+BO12+BQ12+BS12+BU12+BW12+BY12+CA12+CC12</f>
        <v>1991334500</v>
      </c>
      <c r="CI12" s="616">
        <f t="shared" ref="CI12:CI44" si="20">BH12+BJ12+BL12+BN12+BP12+BR12+BT12+BV12+BX12+BZ12+CB12+CD12</f>
        <v>1236209790</v>
      </c>
      <c r="CJ12" s="839"/>
      <c r="CK12" s="840"/>
      <c r="CL12" s="840"/>
      <c r="CM12" s="840"/>
      <c r="CN12" s="840"/>
      <c r="CO12" s="840"/>
      <c r="CP12" s="840"/>
      <c r="CQ12" s="840"/>
      <c r="CR12" s="840"/>
      <c r="CS12" s="840"/>
      <c r="CT12" s="840"/>
      <c r="CU12" s="840"/>
      <c r="CV12" s="840"/>
      <c r="CW12" s="840"/>
      <c r="CX12" s="840"/>
      <c r="CY12" s="840"/>
      <c r="CZ12" s="840"/>
      <c r="DA12" s="840"/>
      <c r="DB12" s="840"/>
      <c r="DC12" s="840"/>
      <c r="DD12" s="840"/>
      <c r="DE12" s="840"/>
      <c r="DF12" s="840"/>
      <c r="DG12" s="840"/>
      <c r="DH12" s="840"/>
      <c r="DI12" s="839">
        <f>DE12+DC12+DA12+CY12+CW12+CU12+CS12+CQ12+CO12+CM12+CK12+DG12</f>
        <v>0</v>
      </c>
      <c r="DJ12" s="841">
        <f>+CK12+CM12+CO12+CQ12</f>
        <v>0</v>
      </c>
      <c r="DK12" s="841">
        <f>CL12+CN12+CP12+CR12</f>
        <v>0</v>
      </c>
      <c r="DL12" s="841">
        <f>CM12+CO12+CQ12+CS12+CU12+CW12+CY12+DA12+DC12+DE12+DG12</f>
        <v>0</v>
      </c>
      <c r="DM12" s="840">
        <f>CL12+CN12+CP12+CR12</f>
        <v>0</v>
      </c>
      <c r="DN12" s="839"/>
      <c r="DO12" s="710"/>
      <c r="DP12" s="638"/>
      <c r="DQ12" s="638"/>
      <c r="DR12" s="638"/>
      <c r="DS12" s="638"/>
      <c r="DT12" s="638"/>
      <c r="DU12" s="638"/>
      <c r="DV12" s="638"/>
      <c r="DW12" s="638"/>
      <c r="DX12" s="638"/>
      <c r="DY12" s="638"/>
      <c r="DZ12" s="638"/>
      <c r="EA12" s="638"/>
      <c r="EB12" s="638"/>
      <c r="EC12" s="638"/>
      <c r="ED12" s="638"/>
      <c r="EE12" s="638"/>
      <c r="EF12" s="638"/>
      <c r="EG12" s="638"/>
      <c r="EH12" s="638"/>
      <c r="EI12" s="638"/>
      <c r="EJ12" s="638"/>
      <c r="EK12" s="638"/>
      <c r="EL12" s="638"/>
      <c r="EM12" s="711">
        <f>EI12+EG12+EE12+EC12+EA12+DY12+DW12+DU12+DS12+DQ12+DO12+EK12</f>
        <v>0</v>
      </c>
      <c r="EN12" s="627">
        <f>+DO12+DQ12+DS12+DU12</f>
        <v>0</v>
      </c>
      <c r="EO12" s="627">
        <f>DP12+DR12+DT12+DV12</f>
        <v>0</v>
      </c>
      <c r="EP12" s="627">
        <f>DQ12+DS12+DU12+DW12+DY12+EA12+EC12+EE12+EG12+EI12+EK12</f>
        <v>0</v>
      </c>
      <c r="EQ12" s="712">
        <f>DP12+DR12+DT12+DV12</f>
        <v>0</v>
      </c>
      <c r="ER12" s="610">
        <f t="shared" si="13"/>
        <v>1.2981677045728035</v>
      </c>
      <c r="ES12" s="610">
        <f t="shared" si="14"/>
        <v>0.91567660479557533</v>
      </c>
      <c r="ET12" s="610">
        <f t="shared" si="15"/>
        <v>0.62079464298941234</v>
      </c>
      <c r="EU12" s="610">
        <f t="shared" si="16"/>
        <v>0.88852577618853568</v>
      </c>
      <c r="EV12" s="610" t="e">
        <f t="shared" si="17"/>
        <v>#DIV/0!</v>
      </c>
      <c r="EW12" s="914"/>
      <c r="EX12" s="919"/>
      <c r="EY12" s="919"/>
      <c r="EZ12" s="922"/>
      <c r="FA12" s="930"/>
      <c r="FB12" s="932"/>
      <c r="FC12" s="50"/>
    </row>
    <row r="13" spans="1:159" s="50" customFormat="1" ht="30" customHeight="1" thickBot="1" x14ac:dyDescent="0.3">
      <c r="A13" s="953"/>
      <c r="B13" s="936"/>
      <c r="C13" s="937"/>
      <c r="D13" s="938"/>
      <c r="E13" s="912"/>
      <c r="F13" s="792" t="s">
        <v>144</v>
      </c>
      <c r="G13" s="600">
        <f t="shared" si="0"/>
        <v>1.1200000000000001</v>
      </c>
      <c r="H13" s="675"/>
      <c r="I13" s="675"/>
      <c r="J13" s="675"/>
      <c r="K13" s="675"/>
      <c r="L13" s="675"/>
      <c r="M13" s="675"/>
      <c r="N13" s="675"/>
      <c r="O13" s="675"/>
      <c r="P13" s="676"/>
      <c r="Q13" s="675"/>
      <c r="R13" s="675"/>
      <c r="S13" s="675"/>
      <c r="T13" s="675"/>
      <c r="U13" s="676"/>
      <c r="V13" s="676"/>
      <c r="W13" s="674">
        <f t="shared" si="1"/>
        <v>0</v>
      </c>
      <c r="X13" s="674">
        <f t="shared" si="2"/>
        <v>0</v>
      </c>
      <c r="Y13" s="674">
        <f t="shared" si="3"/>
        <v>0</v>
      </c>
      <c r="Z13" s="615">
        <v>0</v>
      </c>
      <c r="AA13" s="616">
        <f t="shared" si="5"/>
        <v>0</v>
      </c>
      <c r="AB13" s="677">
        <v>0.87</v>
      </c>
      <c r="AC13" s="677">
        <v>0.87</v>
      </c>
      <c r="AD13" s="677">
        <v>0.87</v>
      </c>
      <c r="AE13" s="677">
        <v>0</v>
      </c>
      <c r="AF13" s="677">
        <v>0</v>
      </c>
      <c r="AG13" s="677">
        <v>0</v>
      </c>
      <c r="AH13" s="677">
        <v>0</v>
      </c>
      <c r="AI13" s="677">
        <v>0</v>
      </c>
      <c r="AJ13" s="677">
        <v>0</v>
      </c>
      <c r="AK13" s="677">
        <v>0</v>
      </c>
      <c r="AL13" s="677">
        <v>0</v>
      </c>
      <c r="AM13" s="677"/>
      <c r="AN13" s="677"/>
      <c r="AO13" s="677"/>
      <c r="AP13" s="677"/>
      <c r="AQ13" s="677"/>
      <c r="AR13" s="677"/>
      <c r="AS13" s="677"/>
      <c r="AT13" s="677"/>
      <c r="AU13" s="677"/>
      <c r="AV13" s="677"/>
      <c r="AW13" s="677"/>
      <c r="AX13" s="677"/>
      <c r="AY13" s="678"/>
      <c r="AZ13" s="679"/>
      <c r="BA13" s="615">
        <f t="shared" si="6"/>
        <v>0.87</v>
      </c>
      <c r="BB13" s="615">
        <f t="shared" si="7"/>
        <v>0.87</v>
      </c>
      <c r="BC13" s="615">
        <f t="shared" si="8"/>
        <v>0.87</v>
      </c>
      <c r="BD13" s="615">
        <f t="shared" si="9"/>
        <v>0.87</v>
      </c>
      <c r="BE13" s="615">
        <f t="shared" si="10"/>
        <v>0.87</v>
      </c>
      <c r="BF13" s="615">
        <v>0.25</v>
      </c>
      <c r="BG13" s="615">
        <v>0.25</v>
      </c>
      <c r="BH13" s="677">
        <v>0.25</v>
      </c>
      <c r="BI13" s="677"/>
      <c r="BJ13" s="680"/>
      <c r="BK13" s="677"/>
      <c r="BL13" s="680"/>
      <c r="BM13" s="677"/>
      <c r="BN13" s="680"/>
      <c r="BO13" s="677"/>
      <c r="BP13" s="680"/>
      <c r="BQ13" s="625"/>
      <c r="BR13" s="626"/>
      <c r="BS13" s="677"/>
      <c r="BT13" s="680"/>
      <c r="BU13" s="672">
        <v>185281745</v>
      </c>
      <c r="BV13" s="680"/>
      <c r="BW13" s="677"/>
      <c r="BX13" s="680"/>
      <c r="BY13" s="677"/>
      <c r="BZ13" s="680"/>
      <c r="CA13" s="677"/>
      <c r="CB13" s="680"/>
      <c r="CC13" s="681"/>
      <c r="CD13" s="680"/>
      <c r="CE13" s="615">
        <f t="shared" si="18"/>
        <v>185281745.25</v>
      </c>
      <c r="CF13" s="615">
        <f t="shared" si="11"/>
        <v>185281745.25</v>
      </c>
      <c r="CG13" s="615">
        <f t="shared" si="12"/>
        <v>0.25</v>
      </c>
      <c r="CH13" s="615">
        <f>BG13+BI13+BK13+BM13+BO13+BQ13+BS13+BU13+BW13+BY13+CA13+CC13</f>
        <v>185281745.25</v>
      </c>
      <c r="CI13" s="615">
        <f t="shared" si="20"/>
        <v>0.25</v>
      </c>
      <c r="CJ13" s="838"/>
      <c r="CK13" s="842"/>
      <c r="CL13" s="842"/>
      <c r="CM13" s="842"/>
      <c r="CN13" s="842"/>
      <c r="CO13" s="842"/>
      <c r="CP13" s="842"/>
      <c r="CQ13" s="842"/>
      <c r="CR13" s="842"/>
      <c r="CS13" s="842"/>
      <c r="CT13" s="842"/>
      <c r="CU13" s="842"/>
      <c r="CV13" s="842"/>
      <c r="CW13" s="842"/>
      <c r="CX13" s="842"/>
      <c r="CY13" s="842"/>
      <c r="CZ13" s="842"/>
      <c r="DA13" s="842"/>
      <c r="DB13" s="842"/>
      <c r="DC13" s="842"/>
      <c r="DD13" s="842"/>
      <c r="DE13" s="842"/>
      <c r="DF13" s="842"/>
      <c r="DG13" s="842"/>
      <c r="DH13" s="842"/>
      <c r="DI13" s="843"/>
      <c r="DJ13" s="844">
        <f>CK13+CM13+CO13+CQ13</f>
        <v>0</v>
      </c>
      <c r="DK13" s="844">
        <f>CL13+CN13+CP13+CR13</f>
        <v>0</v>
      </c>
      <c r="DL13" s="844">
        <f>CM13+CO13+CQ13+CS13+CU13+CW13+CY13+DA13+DC13+DE13+DG13</f>
        <v>0</v>
      </c>
      <c r="DM13" s="843">
        <v>0</v>
      </c>
      <c r="DN13" s="838"/>
      <c r="DO13" s="713"/>
      <c r="DP13" s="626"/>
      <c r="DQ13" s="626"/>
      <c r="DR13" s="626"/>
      <c r="DS13" s="626"/>
      <c r="DT13" s="626"/>
      <c r="DU13" s="626"/>
      <c r="DV13" s="626"/>
      <c r="DW13" s="626"/>
      <c r="DX13" s="626"/>
      <c r="DY13" s="626"/>
      <c r="DZ13" s="626"/>
      <c r="EA13" s="626"/>
      <c r="EB13" s="626"/>
      <c r="EC13" s="626"/>
      <c r="ED13" s="626"/>
      <c r="EE13" s="626"/>
      <c r="EF13" s="626"/>
      <c r="EG13" s="625"/>
      <c r="EH13" s="626"/>
      <c r="EI13" s="625"/>
      <c r="EJ13" s="626"/>
      <c r="EK13" s="625"/>
      <c r="EL13" s="626"/>
      <c r="EM13" s="626"/>
      <c r="EN13" s="714">
        <f>DO13+DQ13+DS13+DU13</f>
        <v>0</v>
      </c>
      <c r="EO13" s="714">
        <f>DP13+DR13+DT13+DV13</f>
        <v>0</v>
      </c>
      <c r="EP13" s="714">
        <f>DQ13+DS13+DU13+DW13+DY13+EA13+EC13+EE13+EG13+EI13+EK13</f>
        <v>0</v>
      </c>
      <c r="EQ13" s="715">
        <v>0</v>
      </c>
      <c r="ER13" s="610" t="e">
        <f t="shared" si="13"/>
        <v>#DIV/0!</v>
      </c>
      <c r="ES13" s="610">
        <f t="shared" si="14"/>
        <v>1.3492964439787412E-9</v>
      </c>
      <c r="ET13" s="610">
        <f t="shared" si="15"/>
        <v>1.3492964439787412E-9</v>
      </c>
      <c r="EU13" s="610">
        <f t="shared" si="16"/>
        <v>6.0448480406408642E-9</v>
      </c>
      <c r="EV13" s="610">
        <f t="shared" si="17"/>
        <v>1</v>
      </c>
      <c r="EW13" s="914"/>
      <c r="EX13" s="919"/>
      <c r="EY13" s="919"/>
      <c r="EZ13" s="922"/>
      <c r="FA13" s="930"/>
      <c r="FB13" s="932"/>
    </row>
    <row r="14" spans="1:159" s="51" customFormat="1" ht="30" customHeight="1" thickBot="1" x14ac:dyDescent="0.3">
      <c r="A14" s="953"/>
      <c r="B14" s="936"/>
      <c r="C14" s="937"/>
      <c r="D14" s="938"/>
      <c r="E14" s="912"/>
      <c r="F14" s="789" t="s">
        <v>145</v>
      </c>
      <c r="G14" s="601">
        <f>AA14+BE14+CH14+CJ14+DN14</f>
        <v>410371508</v>
      </c>
      <c r="H14" s="675"/>
      <c r="I14" s="675"/>
      <c r="J14" s="675"/>
      <c r="K14" s="675"/>
      <c r="L14" s="675"/>
      <c r="M14" s="675"/>
      <c r="N14" s="675"/>
      <c r="O14" s="675"/>
      <c r="P14" s="675"/>
      <c r="Q14" s="675"/>
      <c r="R14" s="675"/>
      <c r="S14" s="675"/>
      <c r="T14" s="675"/>
      <c r="U14" s="675"/>
      <c r="V14" s="675"/>
      <c r="W14" s="674">
        <f t="shared" si="1"/>
        <v>0</v>
      </c>
      <c r="X14" s="674">
        <f t="shared" si="2"/>
        <v>0</v>
      </c>
      <c r="Y14" s="674">
        <f t="shared" si="3"/>
        <v>0</v>
      </c>
      <c r="Z14" s="616">
        <f t="shared" si="4"/>
        <v>0</v>
      </c>
      <c r="AA14" s="616">
        <f t="shared" si="5"/>
        <v>0</v>
      </c>
      <c r="AB14" s="681">
        <v>289222933</v>
      </c>
      <c r="AC14" s="681">
        <v>61199300</v>
      </c>
      <c r="AD14" s="681">
        <v>61199300</v>
      </c>
      <c r="AE14" s="681">
        <v>119469859.34</v>
      </c>
      <c r="AF14" s="681">
        <v>119469859.34</v>
      </c>
      <c r="AG14" s="681">
        <v>89285766.659999996</v>
      </c>
      <c r="AH14" s="681">
        <v>89285766.659999996</v>
      </c>
      <c r="AI14" s="681">
        <v>2754567</v>
      </c>
      <c r="AJ14" s="681">
        <v>2754567</v>
      </c>
      <c r="AK14" s="681">
        <v>15968840</v>
      </c>
      <c r="AL14" s="681">
        <v>15968840</v>
      </c>
      <c r="AM14" s="681">
        <v>544600</v>
      </c>
      <c r="AN14" s="681"/>
      <c r="AO14" s="681"/>
      <c r="AP14" s="681"/>
      <c r="AQ14" s="681">
        <v>-544600</v>
      </c>
      <c r="AR14" s="681"/>
      <c r="AS14" s="681"/>
      <c r="AT14" s="681"/>
      <c r="AU14" s="681"/>
      <c r="AV14" s="681"/>
      <c r="AW14" s="681"/>
      <c r="AX14" s="681"/>
      <c r="AY14" s="681"/>
      <c r="AZ14" s="681"/>
      <c r="BA14" s="616">
        <f>AC14+AE14+AG14+AI14+AK14+AM14+AO14+AQ14+AS14+AU14+AW14+AY14</f>
        <v>288678333</v>
      </c>
      <c r="BB14" s="616">
        <f t="shared" si="7"/>
        <v>288678333</v>
      </c>
      <c r="BC14" s="616">
        <f t="shared" si="8"/>
        <v>288678333</v>
      </c>
      <c r="BD14" s="616">
        <f>AC14+AE14+AG14+AI14+AK14+AM14+AO14+AQ14+AS14+AU14+AW14+AY14</f>
        <v>288678333</v>
      </c>
      <c r="BE14" s="616">
        <f t="shared" si="10"/>
        <v>288678333</v>
      </c>
      <c r="BF14" s="616">
        <v>124198243</v>
      </c>
      <c r="BG14" s="616">
        <v>75315634</v>
      </c>
      <c r="BH14" s="616">
        <v>75315634</v>
      </c>
      <c r="BI14" s="616">
        <v>48882609</v>
      </c>
      <c r="BJ14" s="616">
        <v>37767667</v>
      </c>
      <c r="BK14" s="616">
        <v>-2459167</v>
      </c>
      <c r="BL14" s="616">
        <v>4983666</v>
      </c>
      <c r="BM14" s="682"/>
      <c r="BN14" s="672">
        <v>3500000</v>
      </c>
      <c r="BO14" s="682">
        <v>-45900</v>
      </c>
      <c r="BP14" s="682"/>
      <c r="BQ14" s="627"/>
      <c r="BR14" s="624">
        <v>44779</v>
      </c>
      <c r="BS14" s="682"/>
      <c r="BT14" s="682"/>
      <c r="BU14" s="682">
        <v>-1</v>
      </c>
      <c r="BV14" s="682"/>
      <c r="BW14" s="682"/>
      <c r="BX14" s="682"/>
      <c r="BY14" s="682"/>
      <c r="BZ14" s="682"/>
      <c r="CA14" s="682"/>
      <c r="CB14" s="682"/>
      <c r="CC14" s="682"/>
      <c r="CD14" s="682"/>
      <c r="CE14" s="616">
        <f t="shared" si="18"/>
        <v>121693175</v>
      </c>
      <c r="CF14" s="616">
        <f t="shared" si="11"/>
        <v>121693175</v>
      </c>
      <c r="CG14" s="616">
        <f t="shared" si="12"/>
        <v>121611746</v>
      </c>
      <c r="CH14" s="616">
        <f t="shared" si="19"/>
        <v>121693175</v>
      </c>
      <c r="CI14" s="616">
        <f>BH14+BJ14+BL14+BN14+BP14+BR14+BT14+BV14+BX14+BZ14+CB14+CD14</f>
        <v>121611746</v>
      </c>
      <c r="CJ14" s="838"/>
      <c r="CK14" s="845"/>
      <c r="CL14" s="845"/>
      <c r="CM14" s="845"/>
      <c r="CN14" s="845"/>
      <c r="CO14" s="845"/>
      <c r="CP14" s="845"/>
      <c r="CQ14" s="845"/>
      <c r="CR14" s="845"/>
      <c r="CS14" s="845"/>
      <c r="CT14" s="845"/>
      <c r="CU14" s="845"/>
      <c r="CV14" s="845"/>
      <c r="CW14" s="845"/>
      <c r="CX14" s="845"/>
      <c r="CY14" s="845"/>
      <c r="CZ14" s="845"/>
      <c r="DA14" s="845"/>
      <c r="DB14" s="845"/>
      <c r="DC14" s="845"/>
      <c r="DD14" s="845"/>
      <c r="DE14" s="845"/>
      <c r="DF14" s="845"/>
      <c r="DG14" s="845"/>
      <c r="DH14" s="845"/>
      <c r="DI14" s="839">
        <f>DE14+DC14+DA14+CY14+CW14+CU14+CS14+CQ14+CO14+CM14+CK14+DG14</f>
        <v>0</v>
      </c>
      <c r="DJ14" s="846">
        <f>CK14+CM14+CO14+CQ14</f>
        <v>0</v>
      </c>
      <c r="DK14" s="847">
        <f>CL14+CN14+CP14+CR14</f>
        <v>0</v>
      </c>
      <c r="DL14" s="846">
        <f>CM14+CO14+CQ14+CS14+CU14+CW14+CY14+DA14+DC14+DE14+DG14+CK14</f>
        <v>0</v>
      </c>
      <c r="DM14" s="848">
        <f>CL14+CN14+CP14+CR14</f>
        <v>0</v>
      </c>
      <c r="DN14" s="838"/>
      <c r="DO14" s="716"/>
      <c r="DP14" s="717"/>
      <c r="DQ14" s="717"/>
      <c r="DR14" s="717"/>
      <c r="DS14" s="717"/>
      <c r="DT14" s="717"/>
      <c r="DU14" s="717"/>
      <c r="DV14" s="717"/>
      <c r="DW14" s="717"/>
      <c r="DX14" s="717"/>
      <c r="DY14" s="717"/>
      <c r="DZ14" s="717"/>
      <c r="EA14" s="717"/>
      <c r="EB14" s="717"/>
      <c r="EC14" s="717"/>
      <c r="ED14" s="717"/>
      <c r="EE14" s="717"/>
      <c r="EF14" s="717"/>
      <c r="EG14" s="717"/>
      <c r="EH14" s="717"/>
      <c r="EI14" s="717"/>
      <c r="EJ14" s="717"/>
      <c r="EK14" s="717"/>
      <c r="EL14" s="717"/>
      <c r="EM14" s="633">
        <f>EI14+EG14+EE14+EC14+EA14+DY14+DW14+DU14+DS14+DQ14+DO14+EK14</f>
        <v>0</v>
      </c>
      <c r="EN14" s="627">
        <f>DO14+DQ14+DS14+DU14</f>
        <v>0</v>
      </c>
      <c r="EO14" s="718">
        <f>DP14+DR14+DT14+DV14</f>
        <v>0</v>
      </c>
      <c r="EP14" s="627">
        <f>DQ14+DS14+DU14+DW14+DY14+EA14+EC14+EE14+EG14+EI14+EK14+DO14</f>
        <v>0</v>
      </c>
      <c r="EQ14" s="712">
        <f>DP14+DR14+DT14+DV14</f>
        <v>0</v>
      </c>
      <c r="ER14" s="610" t="e">
        <f t="shared" si="13"/>
        <v>#DIV/0!</v>
      </c>
      <c r="ES14" s="610">
        <f t="shared" si="14"/>
        <v>0.99933086633658785</v>
      </c>
      <c r="ET14" s="610">
        <f t="shared" si="15"/>
        <v>0.99933086633658785</v>
      </c>
      <c r="EU14" s="610">
        <f t="shared" si="16"/>
        <v>0.99980157248148915</v>
      </c>
      <c r="EV14" s="610">
        <f t="shared" si="17"/>
        <v>0.99980157248148915</v>
      </c>
      <c r="EW14" s="914"/>
      <c r="EX14" s="919"/>
      <c r="EY14" s="919"/>
      <c r="EZ14" s="922"/>
      <c r="FA14" s="930"/>
      <c r="FB14" s="932"/>
      <c r="FC14" s="50"/>
    </row>
    <row r="15" spans="1:159" s="50" customFormat="1" ht="30" customHeight="1" thickBot="1" x14ac:dyDescent="0.3">
      <c r="A15" s="953"/>
      <c r="B15" s="936"/>
      <c r="C15" s="937"/>
      <c r="D15" s="938"/>
      <c r="E15" s="912"/>
      <c r="F15" s="792" t="s">
        <v>146</v>
      </c>
      <c r="G15" s="602">
        <f t="shared" si="0"/>
        <v>100</v>
      </c>
      <c r="H15" s="628">
        <v>12.5</v>
      </c>
      <c r="I15" s="629">
        <v>0</v>
      </c>
      <c r="J15" s="629">
        <v>0</v>
      </c>
      <c r="K15" s="629">
        <f t="shared" ref="K15:V15" si="21">K10+K13</f>
        <v>0</v>
      </c>
      <c r="L15" s="629">
        <f t="shared" si="21"/>
        <v>0</v>
      </c>
      <c r="M15" s="630">
        <f t="shared" si="21"/>
        <v>1.75</v>
      </c>
      <c r="N15" s="630">
        <f t="shared" si="21"/>
        <v>1.75</v>
      </c>
      <c r="O15" s="630">
        <f t="shared" si="21"/>
        <v>2</v>
      </c>
      <c r="P15" s="630">
        <f t="shared" si="21"/>
        <v>2</v>
      </c>
      <c r="Q15" s="630">
        <f t="shared" si="21"/>
        <v>3.75</v>
      </c>
      <c r="R15" s="630">
        <f t="shared" si="21"/>
        <v>3.75</v>
      </c>
      <c r="S15" s="630">
        <f t="shared" si="21"/>
        <v>1.88</v>
      </c>
      <c r="T15" s="630">
        <f t="shared" si="21"/>
        <v>1.88</v>
      </c>
      <c r="U15" s="630">
        <f t="shared" si="21"/>
        <v>3.12</v>
      </c>
      <c r="V15" s="630">
        <f t="shared" si="21"/>
        <v>2.25</v>
      </c>
      <c r="W15" s="631">
        <f t="shared" si="1"/>
        <v>12.5</v>
      </c>
      <c r="X15" s="631">
        <f t="shared" si="2"/>
        <v>12.5</v>
      </c>
      <c r="Y15" s="631">
        <f t="shared" si="3"/>
        <v>11.629999999999999</v>
      </c>
      <c r="Z15" s="620">
        <f t="shared" si="4"/>
        <v>12.5</v>
      </c>
      <c r="AA15" s="620">
        <f t="shared" si="5"/>
        <v>11.629999999999999</v>
      </c>
      <c r="AB15" s="630">
        <f t="shared" ref="AB15:AZ15" si="22">AB10+AB13</f>
        <v>25.87</v>
      </c>
      <c r="AC15" s="630">
        <f t="shared" si="22"/>
        <v>0.87</v>
      </c>
      <c r="AD15" s="630">
        <f t="shared" si="22"/>
        <v>0.87</v>
      </c>
      <c r="AE15" s="630">
        <f t="shared" si="22"/>
        <v>4</v>
      </c>
      <c r="AF15" s="630">
        <f t="shared" si="22"/>
        <v>4</v>
      </c>
      <c r="AG15" s="630">
        <f t="shared" si="22"/>
        <v>2</v>
      </c>
      <c r="AH15" s="630">
        <f t="shared" si="22"/>
        <v>2</v>
      </c>
      <c r="AI15" s="630">
        <f t="shared" si="22"/>
        <v>1.68</v>
      </c>
      <c r="AJ15" s="630">
        <f t="shared" si="22"/>
        <v>1.68</v>
      </c>
      <c r="AK15" s="630">
        <f t="shared" si="22"/>
        <v>1.19</v>
      </c>
      <c r="AL15" s="630">
        <f t="shared" si="22"/>
        <v>1.19</v>
      </c>
      <c r="AM15" s="630">
        <f t="shared" si="22"/>
        <v>3.08</v>
      </c>
      <c r="AN15" s="630">
        <f t="shared" si="22"/>
        <v>2.08</v>
      </c>
      <c r="AO15" s="630">
        <f t="shared" si="22"/>
        <v>3</v>
      </c>
      <c r="AP15" s="630">
        <f t="shared" si="22"/>
        <v>2.2000000000000002</v>
      </c>
      <c r="AQ15" s="630">
        <f t="shared" si="22"/>
        <v>3.2</v>
      </c>
      <c r="AR15" s="630">
        <f t="shared" si="22"/>
        <v>5.5</v>
      </c>
      <c r="AS15" s="630">
        <f t="shared" si="22"/>
        <v>2.15</v>
      </c>
      <c r="AT15" s="630">
        <f t="shared" si="22"/>
        <v>2.4</v>
      </c>
      <c r="AU15" s="630">
        <f t="shared" si="22"/>
        <v>1.7</v>
      </c>
      <c r="AV15" s="630">
        <f t="shared" si="22"/>
        <v>1.5</v>
      </c>
      <c r="AW15" s="630">
        <f t="shared" si="22"/>
        <v>1.5</v>
      </c>
      <c r="AX15" s="630">
        <f t="shared" si="22"/>
        <v>1.1000000000000001</v>
      </c>
      <c r="AY15" s="630">
        <f t="shared" si="22"/>
        <v>1.5</v>
      </c>
      <c r="AZ15" s="630">
        <f t="shared" si="22"/>
        <v>1.1000000000000001</v>
      </c>
      <c r="BA15" s="620">
        <f t="shared" si="6"/>
        <v>25.869999999999997</v>
      </c>
      <c r="BB15" s="620">
        <f t="shared" si="7"/>
        <v>25.869999999999997</v>
      </c>
      <c r="BC15" s="620">
        <f t="shared" si="8"/>
        <v>25.62</v>
      </c>
      <c r="BD15" s="620">
        <f t="shared" si="9"/>
        <v>25.869999999999997</v>
      </c>
      <c r="BE15" s="620">
        <f t="shared" si="10"/>
        <v>25.62</v>
      </c>
      <c r="BF15" s="620">
        <f>BF10+BF13</f>
        <v>25.25</v>
      </c>
      <c r="BG15" s="620">
        <f t="shared" ref="BG15:CC16" si="23">BG10+BG13</f>
        <v>0.25</v>
      </c>
      <c r="BH15" s="620">
        <f>BH10+BH13</f>
        <v>0.25</v>
      </c>
      <c r="BI15" s="620">
        <f t="shared" si="23"/>
        <v>3.51</v>
      </c>
      <c r="BJ15" s="620">
        <f t="shared" si="23"/>
        <v>3.51</v>
      </c>
      <c r="BK15" s="620">
        <f t="shared" si="23"/>
        <v>2.94</v>
      </c>
      <c r="BL15" s="620">
        <f t="shared" si="23"/>
        <v>2.2999999999999998</v>
      </c>
      <c r="BM15" s="620">
        <f t="shared" si="23"/>
        <v>2.23</v>
      </c>
      <c r="BN15" s="620">
        <f t="shared" si="23"/>
        <v>2.4</v>
      </c>
      <c r="BO15" s="620">
        <f t="shared" si="23"/>
        <v>2.23</v>
      </c>
      <c r="BP15" s="620">
        <f>BP10+BP13</f>
        <v>2.8</v>
      </c>
      <c r="BQ15" s="632">
        <f t="shared" si="23"/>
        <v>2.23</v>
      </c>
      <c r="BR15" s="632">
        <f>BR10+BR13</f>
        <v>1.99</v>
      </c>
      <c r="BS15" s="620">
        <f t="shared" si="23"/>
        <v>2.23</v>
      </c>
      <c r="BT15" s="620">
        <f t="shared" si="23"/>
        <v>2.5</v>
      </c>
      <c r="BU15" s="620">
        <f t="shared" si="23"/>
        <v>185281747.16</v>
      </c>
      <c r="BV15" s="620">
        <f t="shared" si="23"/>
        <v>2.16</v>
      </c>
      <c r="BW15" s="620">
        <f t="shared" si="23"/>
        <v>1.99</v>
      </c>
      <c r="BX15" s="620">
        <f t="shared" si="23"/>
        <v>1.46</v>
      </c>
      <c r="BY15" s="620">
        <f t="shared" si="23"/>
        <v>1.99</v>
      </c>
      <c r="BZ15" s="620">
        <f t="shared" si="23"/>
        <v>0</v>
      </c>
      <c r="CA15" s="620">
        <f t="shared" si="23"/>
        <v>1.74</v>
      </c>
      <c r="CB15" s="620">
        <f t="shared" si="23"/>
        <v>0</v>
      </c>
      <c r="CC15" s="620">
        <f t="shared" si="23"/>
        <v>1.74</v>
      </c>
      <c r="CD15" s="630"/>
      <c r="CE15" s="631">
        <f t="shared" si="18"/>
        <v>185281770.24000004</v>
      </c>
      <c r="CF15" s="631">
        <f t="shared" si="11"/>
        <v>185281764.77000001</v>
      </c>
      <c r="CG15" s="620">
        <f t="shared" si="12"/>
        <v>19.369999999999997</v>
      </c>
      <c r="CH15" s="620">
        <f t="shared" si="19"/>
        <v>185281770.24000004</v>
      </c>
      <c r="CI15" s="620">
        <f>BH15+BJ15+BL15+BN15+BP15+BR15+BT15+BV15+BX15+BZ15+CB15+CD15</f>
        <v>19.369999999999997</v>
      </c>
      <c r="CJ15" s="567">
        <v>25</v>
      </c>
      <c r="CK15" s="566"/>
      <c r="CL15" s="566"/>
      <c r="CM15" s="566"/>
      <c r="CN15" s="566"/>
      <c r="CO15" s="566"/>
      <c r="CP15" s="566"/>
      <c r="CQ15" s="566"/>
      <c r="CR15" s="566"/>
      <c r="CS15" s="566"/>
      <c r="CT15" s="566"/>
      <c r="CU15" s="566"/>
      <c r="CV15" s="566"/>
      <c r="CW15" s="566"/>
      <c r="CX15" s="566"/>
      <c r="CY15" s="566"/>
      <c r="CZ15" s="566"/>
      <c r="DA15" s="566"/>
      <c r="DB15" s="566"/>
      <c r="DC15" s="566"/>
      <c r="DD15" s="566"/>
      <c r="DE15" s="566"/>
      <c r="DF15" s="566"/>
      <c r="DG15" s="566"/>
      <c r="DH15" s="566"/>
      <c r="DI15" s="565">
        <f>DI10+DI13</f>
        <v>0</v>
      </c>
      <c r="DJ15" s="567">
        <f>DJ10+DJ13</f>
        <v>0</v>
      </c>
      <c r="DK15" s="564">
        <f>DK10+DK13</f>
        <v>0</v>
      </c>
      <c r="DL15" s="566">
        <f>DL10+DL13</f>
        <v>2.94</v>
      </c>
      <c r="DM15" s="565">
        <f>DM10+DM13</f>
        <v>2.94</v>
      </c>
      <c r="DN15" s="567">
        <v>12.5</v>
      </c>
      <c r="DO15" s="719"/>
      <c r="DP15" s="720"/>
      <c r="DQ15" s="720"/>
      <c r="DR15" s="720"/>
      <c r="DS15" s="720"/>
      <c r="DT15" s="720"/>
      <c r="DU15" s="720"/>
      <c r="DV15" s="720"/>
      <c r="DW15" s="720"/>
      <c r="DX15" s="720"/>
      <c r="DY15" s="720"/>
      <c r="DZ15" s="720"/>
      <c r="EA15" s="720"/>
      <c r="EB15" s="720"/>
      <c r="EC15" s="720"/>
      <c r="ED15" s="720"/>
      <c r="EE15" s="720"/>
      <c r="EF15" s="720"/>
      <c r="EG15" s="720"/>
      <c r="EH15" s="720"/>
      <c r="EI15" s="720"/>
      <c r="EJ15" s="720"/>
      <c r="EK15" s="720"/>
      <c r="EL15" s="720"/>
      <c r="EM15" s="634">
        <f>EM10+EM13</f>
        <v>0</v>
      </c>
      <c r="EN15" s="721">
        <f>EN10+EN13</f>
        <v>0</v>
      </c>
      <c r="EO15" s="722">
        <f>EO10+EO13</f>
        <v>0</v>
      </c>
      <c r="EP15" s="723">
        <f>EP10+EP13</f>
        <v>0</v>
      </c>
      <c r="EQ15" s="724">
        <f>EQ10+EQ13</f>
        <v>0</v>
      </c>
      <c r="ER15" s="611">
        <f t="shared" si="13"/>
        <v>0.73366834170854267</v>
      </c>
      <c r="ES15" s="611">
        <f t="shared" si="14"/>
        <v>1.0454347746549692E-7</v>
      </c>
      <c r="ET15" s="611">
        <f t="shared" si="15"/>
        <v>1.0454347437910141E-7</v>
      </c>
      <c r="EU15" s="611">
        <f t="shared" si="16"/>
        <v>3.0558856315327194E-7</v>
      </c>
      <c r="EV15" s="611">
        <f t="shared" si="17"/>
        <v>0.56619999999999993</v>
      </c>
      <c r="EW15" s="914"/>
      <c r="EX15" s="919"/>
      <c r="EY15" s="919"/>
      <c r="EZ15" s="922"/>
      <c r="FA15" s="930"/>
      <c r="FB15" s="932"/>
    </row>
    <row r="16" spans="1:159" s="51" customFormat="1" ht="30" customHeight="1" thickBot="1" x14ac:dyDescent="0.3">
      <c r="A16" s="953"/>
      <c r="B16" s="936"/>
      <c r="C16" s="937"/>
      <c r="D16" s="938"/>
      <c r="E16" s="912"/>
      <c r="F16" s="790" t="s">
        <v>147</v>
      </c>
      <c r="G16" s="603">
        <f>G11+G14</f>
        <v>5953086941</v>
      </c>
      <c r="H16" s="646">
        <f>H11+H14</f>
        <v>455600000</v>
      </c>
      <c r="I16" s="646">
        <v>0</v>
      </c>
      <c r="J16" s="646">
        <f>J11+J14</f>
        <v>0</v>
      </c>
      <c r="K16" s="646">
        <f t="shared" ref="K16:V16" si="24">K11+K14</f>
        <v>0</v>
      </c>
      <c r="L16" s="646">
        <f t="shared" si="24"/>
        <v>0</v>
      </c>
      <c r="M16" s="646">
        <f t="shared" si="24"/>
        <v>244396000</v>
      </c>
      <c r="N16" s="646">
        <f t="shared" si="24"/>
        <v>244396000</v>
      </c>
      <c r="O16" s="646">
        <f t="shared" si="24"/>
        <v>33631900</v>
      </c>
      <c r="P16" s="646">
        <f t="shared" si="24"/>
        <v>33631900</v>
      </c>
      <c r="Q16" s="646">
        <f t="shared" si="24"/>
        <v>0</v>
      </c>
      <c r="R16" s="646">
        <f t="shared" si="24"/>
        <v>0</v>
      </c>
      <c r="S16" s="646">
        <f t="shared" si="24"/>
        <v>0</v>
      </c>
      <c r="T16" s="646">
        <f t="shared" si="24"/>
        <v>0</v>
      </c>
      <c r="U16" s="646">
        <f t="shared" si="24"/>
        <v>275730100</v>
      </c>
      <c r="V16" s="646">
        <f t="shared" si="24"/>
        <v>245217000</v>
      </c>
      <c r="W16" s="647">
        <f t="shared" si="1"/>
        <v>553758000</v>
      </c>
      <c r="X16" s="647">
        <f t="shared" si="2"/>
        <v>553758000</v>
      </c>
      <c r="Y16" s="647">
        <f t="shared" si="3"/>
        <v>523244900</v>
      </c>
      <c r="Z16" s="648">
        <f t="shared" si="4"/>
        <v>553758000</v>
      </c>
      <c r="AA16" s="648">
        <f t="shared" si="5"/>
        <v>523244900</v>
      </c>
      <c r="AB16" s="646">
        <f t="shared" ref="AB16:AZ16" si="25">AB11+AB14</f>
        <v>1265302933</v>
      </c>
      <c r="AC16" s="646">
        <f t="shared" si="25"/>
        <v>61199300</v>
      </c>
      <c r="AD16" s="646">
        <f t="shared" si="25"/>
        <v>61199300</v>
      </c>
      <c r="AE16" s="646">
        <f t="shared" si="25"/>
        <v>393739859.34000003</v>
      </c>
      <c r="AF16" s="646">
        <f t="shared" si="25"/>
        <v>393739859.34000003</v>
      </c>
      <c r="AG16" s="646">
        <f t="shared" si="25"/>
        <v>438422766.65999997</v>
      </c>
      <c r="AH16" s="646">
        <f t="shared" si="25"/>
        <v>438422766.65999997</v>
      </c>
      <c r="AI16" s="646">
        <f t="shared" si="25"/>
        <v>52921567</v>
      </c>
      <c r="AJ16" s="646">
        <f t="shared" si="25"/>
        <v>52921567</v>
      </c>
      <c r="AK16" s="646">
        <f t="shared" si="25"/>
        <v>15968840</v>
      </c>
      <c r="AL16" s="646">
        <f t="shared" si="25"/>
        <v>15968840</v>
      </c>
      <c r="AM16" s="646">
        <f t="shared" si="25"/>
        <v>215979600</v>
      </c>
      <c r="AN16" s="646">
        <f t="shared" si="25"/>
        <v>148606000</v>
      </c>
      <c r="AO16" s="646">
        <f t="shared" si="25"/>
        <v>0</v>
      </c>
      <c r="AP16" s="646">
        <f t="shared" si="25"/>
        <v>19180000</v>
      </c>
      <c r="AQ16" s="646">
        <f t="shared" si="25"/>
        <v>19455400</v>
      </c>
      <c r="AR16" s="646">
        <f t="shared" si="25"/>
        <v>0</v>
      </c>
      <c r="AS16" s="646">
        <f t="shared" si="25"/>
        <v>0</v>
      </c>
      <c r="AT16" s="646">
        <f t="shared" si="25"/>
        <v>56203267</v>
      </c>
      <c r="AU16" s="646">
        <f t="shared" si="25"/>
        <v>0</v>
      </c>
      <c r="AV16" s="646">
        <f t="shared" si="25"/>
        <v>4895733</v>
      </c>
      <c r="AW16" s="646">
        <f t="shared" si="25"/>
        <v>10000000</v>
      </c>
      <c r="AX16" s="646">
        <f t="shared" si="25"/>
        <v>1146000</v>
      </c>
      <c r="AY16" s="646">
        <f t="shared" si="25"/>
        <v>37519000</v>
      </c>
      <c r="AZ16" s="646">
        <f t="shared" si="25"/>
        <v>33838033</v>
      </c>
      <c r="BA16" s="648">
        <f t="shared" si="6"/>
        <v>1245206333</v>
      </c>
      <c r="BB16" s="648">
        <f t="shared" si="7"/>
        <v>1245206333</v>
      </c>
      <c r="BC16" s="648">
        <f t="shared" si="8"/>
        <v>1226121366</v>
      </c>
      <c r="BD16" s="648">
        <f t="shared" si="9"/>
        <v>1245206333</v>
      </c>
      <c r="BE16" s="648">
        <f t="shared" si="10"/>
        <v>1226121366</v>
      </c>
      <c r="BF16" s="648">
        <f>BF11+BF14</f>
        <v>2091630243</v>
      </c>
      <c r="BG16" s="650">
        <f>BG11+BG14</f>
        <v>1963490634</v>
      </c>
      <c r="BH16" s="650">
        <f>BH11+BH14</f>
        <v>1932720634</v>
      </c>
      <c r="BI16" s="650">
        <f t="shared" ref="BI16:CD16" si="26">BI11+BI14</f>
        <v>48882609</v>
      </c>
      <c r="BJ16" s="650">
        <f t="shared" si="26"/>
        <v>37767667</v>
      </c>
      <c r="BK16" s="650">
        <f t="shared" si="26"/>
        <v>22540833</v>
      </c>
      <c r="BL16" s="650">
        <f t="shared" si="26"/>
        <v>4983666</v>
      </c>
      <c r="BM16" s="650">
        <f t="shared" si="26"/>
        <v>0</v>
      </c>
      <c r="BN16" s="650">
        <f t="shared" si="26"/>
        <v>3500000</v>
      </c>
      <c r="BO16" s="650">
        <f t="shared" si="26"/>
        <v>-45900</v>
      </c>
      <c r="BP16" s="650">
        <f t="shared" si="26"/>
        <v>0</v>
      </c>
      <c r="BQ16" s="650">
        <f t="shared" si="23"/>
        <v>0</v>
      </c>
      <c r="BR16" s="650">
        <f t="shared" si="23"/>
        <v>44779</v>
      </c>
      <c r="BS16" s="650">
        <f t="shared" si="26"/>
        <v>0</v>
      </c>
      <c r="BT16" s="650">
        <f t="shared" si="26"/>
        <v>0</v>
      </c>
      <c r="BU16" s="650">
        <f t="shared" si="26"/>
        <v>-1</v>
      </c>
      <c r="BV16" s="650">
        <f t="shared" si="26"/>
        <v>0</v>
      </c>
      <c r="BW16" s="650">
        <f t="shared" si="26"/>
        <v>0</v>
      </c>
      <c r="BX16" s="650">
        <f t="shared" si="26"/>
        <v>12859000</v>
      </c>
      <c r="BY16" s="650">
        <f t="shared" si="26"/>
        <v>0</v>
      </c>
      <c r="BZ16" s="650">
        <f t="shared" si="26"/>
        <v>0</v>
      </c>
      <c r="CA16" s="650">
        <f t="shared" si="26"/>
        <v>54257000</v>
      </c>
      <c r="CB16" s="650">
        <f>CC11+CB14</f>
        <v>23902500</v>
      </c>
      <c r="CC16" s="650">
        <f>CC11+CC14</f>
        <v>23902500</v>
      </c>
      <c r="CD16" s="650">
        <f t="shared" si="26"/>
        <v>0</v>
      </c>
      <c r="CE16" s="648">
        <f t="shared" si="18"/>
        <v>2113027675</v>
      </c>
      <c r="CF16" s="648">
        <f t="shared" si="11"/>
        <v>2034868175</v>
      </c>
      <c r="CG16" s="648">
        <f t="shared" si="12"/>
        <v>1991875746</v>
      </c>
      <c r="CH16" s="648">
        <f t="shared" si="19"/>
        <v>2113027675</v>
      </c>
      <c r="CI16" s="648">
        <f t="shared" si="20"/>
        <v>2015778246</v>
      </c>
      <c r="CJ16" s="559">
        <v>1371654000</v>
      </c>
      <c r="CK16" s="558"/>
      <c r="CL16" s="558"/>
      <c r="CM16" s="558"/>
      <c r="CN16" s="558"/>
      <c r="CO16" s="558"/>
      <c r="CP16" s="558"/>
      <c r="CQ16" s="558"/>
      <c r="CR16" s="558"/>
      <c r="CS16" s="558"/>
      <c r="CT16" s="558"/>
      <c r="CU16" s="558"/>
      <c r="CV16" s="558"/>
      <c r="CW16" s="558"/>
      <c r="CX16" s="558"/>
      <c r="CY16" s="558"/>
      <c r="CZ16" s="558"/>
      <c r="DA16" s="558"/>
      <c r="DB16" s="558"/>
      <c r="DC16" s="558"/>
      <c r="DD16" s="558"/>
      <c r="DE16" s="558"/>
      <c r="DF16" s="558"/>
      <c r="DG16" s="558"/>
      <c r="DH16" s="558"/>
      <c r="DI16" s="559">
        <f>DG16+DE16+DC16+DA16+CY16+CW16+CU16+CS16+CQ16+CO16+CM16+CK16</f>
        <v>0</v>
      </c>
      <c r="DJ16" s="558">
        <f>+DJ11+DJ14</f>
        <v>0</v>
      </c>
      <c r="DK16" s="558">
        <f>+DK11+DK14</f>
        <v>0</v>
      </c>
      <c r="DL16" s="558">
        <f>+DL11+DL14</f>
        <v>0</v>
      </c>
      <c r="DM16" s="558">
        <f>+DM11+DM14</f>
        <v>0</v>
      </c>
      <c r="DN16" s="559">
        <f>DN11+DN14</f>
        <v>719039000</v>
      </c>
      <c r="DO16" s="725"/>
      <c r="DP16" s="726"/>
      <c r="DQ16" s="726"/>
      <c r="DR16" s="726"/>
      <c r="DS16" s="726"/>
      <c r="DT16" s="726"/>
      <c r="DU16" s="726"/>
      <c r="DV16" s="726"/>
      <c r="DW16" s="726"/>
      <c r="DX16" s="726"/>
      <c r="DY16" s="726"/>
      <c r="DZ16" s="726"/>
      <c r="EA16" s="726"/>
      <c r="EB16" s="726"/>
      <c r="EC16" s="726"/>
      <c r="ED16" s="726"/>
      <c r="EE16" s="726"/>
      <c r="EF16" s="726"/>
      <c r="EG16" s="726"/>
      <c r="EH16" s="726"/>
      <c r="EI16" s="726"/>
      <c r="EJ16" s="726"/>
      <c r="EK16" s="726"/>
      <c r="EL16" s="726"/>
      <c r="EM16" s="649">
        <f>EK16+EI16+EG16+EE16+EC16+EA16+DY16+DW16+DU16+DS16+DQ16+DO16</f>
        <v>0</v>
      </c>
      <c r="EN16" s="727">
        <f>+EN11+EN14</f>
        <v>0</v>
      </c>
      <c r="EO16" s="727">
        <f>+EO11+EO14</f>
        <v>0</v>
      </c>
      <c r="EP16" s="727">
        <f>+EP11+EP14</f>
        <v>0</v>
      </c>
      <c r="EQ16" s="728">
        <f>+EQ11+EQ14</f>
        <v>0</v>
      </c>
      <c r="ER16" s="837" t="e">
        <f t="shared" si="13"/>
        <v>#DIV/0!</v>
      </c>
      <c r="ES16" s="612">
        <f t="shared" si="14"/>
        <v>0.97887213062340017</v>
      </c>
      <c r="ET16" s="612">
        <f t="shared" si="15"/>
        <v>0.95397626346753839</v>
      </c>
      <c r="EU16" s="612">
        <f t="shared" si="16"/>
        <v>0.97584910248249168</v>
      </c>
      <c r="EV16" s="613">
        <f t="shared" si="17"/>
        <v>0.63246926331089848</v>
      </c>
      <c r="EW16" s="915"/>
      <c r="EX16" s="920"/>
      <c r="EY16" s="920"/>
      <c r="EZ16" s="923"/>
      <c r="FA16" s="931"/>
      <c r="FB16" s="932"/>
      <c r="FC16" s="50"/>
    </row>
    <row r="17" spans="1:159" s="51" customFormat="1" ht="30" customHeight="1" thickBot="1" x14ac:dyDescent="0.3">
      <c r="A17" s="953"/>
      <c r="B17" s="936">
        <v>2</v>
      </c>
      <c r="C17" s="937" t="s">
        <v>148</v>
      </c>
      <c r="D17" s="938" t="s">
        <v>85</v>
      </c>
      <c r="E17" s="912">
        <v>274</v>
      </c>
      <c r="F17" s="788" t="s">
        <v>141</v>
      </c>
      <c r="G17" s="604">
        <f>AA17+BE17+CH17+CJ17+DN17</f>
        <v>99.08</v>
      </c>
      <c r="H17" s="644">
        <v>12.5</v>
      </c>
      <c r="I17" s="645">
        <v>0</v>
      </c>
      <c r="J17" s="645">
        <v>0</v>
      </c>
      <c r="K17" s="645">
        <v>0</v>
      </c>
      <c r="L17" s="645">
        <v>0</v>
      </c>
      <c r="M17" s="644">
        <v>0.3</v>
      </c>
      <c r="N17" s="644">
        <v>0.3</v>
      </c>
      <c r="O17" s="644">
        <v>2.7</v>
      </c>
      <c r="P17" s="644">
        <v>2.7</v>
      </c>
      <c r="Q17" s="645">
        <v>2</v>
      </c>
      <c r="R17" s="645">
        <v>2</v>
      </c>
      <c r="S17" s="644">
        <v>2.5</v>
      </c>
      <c r="T17" s="644">
        <v>2.5</v>
      </c>
      <c r="U17" s="644">
        <v>5</v>
      </c>
      <c r="V17" s="644">
        <v>4.13</v>
      </c>
      <c r="W17" s="644">
        <f t="shared" si="1"/>
        <v>12.5</v>
      </c>
      <c r="X17" s="644">
        <f t="shared" si="2"/>
        <v>12.5</v>
      </c>
      <c r="Y17" s="669">
        <f t="shared" si="3"/>
        <v>11.629999999999999</v>
      </c>
      <c r="Z17" s="644">
        <f t="shared" si="4"/>
        <v>12.5</v>
      </c>
      <c r="AA17" s="669">
        <f t="shared" si="5"/>
        <v>11.629999999999999</v>
      </c>
      <c r="AB17" s="644">
        <v>25</v>
      </c>
      <c r="AC17" s="644">
        <v>0</v>
      </c>
      <c r="AD17" s="644">
        <v>0</v>
      </c>
      <c r="AE17" s="644">
        <v>2.7</v>
      </c>
      <c r="AF17" s="644">
        <v>2.68</v>
      </c>
      <c r="AG17" s="644">
        <v>2.2999999999999998</v>
      </c>
      <c r="AH17" s="644">
        <v>2.2999999999999998</v>
      </c>
      <c r="AI17" s="644">
        <v>2.5</v>
      </c>
      <c r="AJ17" s="644">
        <v>2.5</v>
      </c>
      <c r="AK17" s="669">
        <v>1.32</v>
      </c>
      <c r="AL17" s="669">
        <v>1.32</v>
      </c>
      <c r="AM17" s="644">
        <v>3</v>
      </c>
      <c r="AN17" s="669">
        <v>2.2000000000000002</v>
      </c>
      <c r="AO17" s="644">
        <v>2.8</v>
      </c>
      <c r="AP17" s="644">
        <v>1.8</v>
      </c>
      <c r="AQ17" s="644">
        <v>2.8</v>
      </c>
      <c r="AR17" s="644">
        <v>4.3</v>
      </c>
      <c r="AS17" s="644">
        <v>2.5</v>
      </c>
      <c r="AT17" s="644">
        <v>1.5</v>
      </c>
      <c r="AU17" s="644">
        <v>2.58</v>
      </c>
      <c r="AV17" s="644">
        <v>2</v>
      </c>
      <c r="AW17" s="669">
        <v>1.25</v>
      </c>
      <c r="AX17" s="669">
        <v>2</v>
      </c>
      <c r="AY17" s="669">
        <v>1.25</v>
      </c>
      <c r="AZ17" s="669">
        <v>2.35</v>
      </c>
      <c r="BA17" s="645">
        <f t="shared" si="6"/>
        <v>25</v>
      </c>
      <c r="BB17" s="645">
        <f t="shared" si="7"/>
        <v>25</v>
      </c>
      <c r="BC17" s="669">
        <f t="shared" si="8"/>
        <v>24.950000000000003</v>
      </c>
      <c r="BD17" s="645">
        <f>AC17+AE17+AG17+AI17+AK17+AM17+AO17+AQ17+AS17+AU17+AW17+AY17</f>
        <v>25</v>
      </c>
      <c r="BE17" s="669">
        <f t="shared" si="10"/>
        <v>24.950000000000003</v>
      </c>
      <c r="BF17" s="644">
        <v>25</v>
      </c>
      <c r="BG17" s="669">
        <v>0</v>
      </c>
      <c r="BH17" s="669">
        <v>0</v>
      </c>
      <c r="BI17" s="669">
        <v>2.69</v>
      </c>
      <c r="BJ17" s="669">
        <v>2.2799999999999998</v>
      </c>
      <c r="BK17" s="669">
        <v>1.1299999999999999</v>
      </c>
      <c r="BL17" s="669">
        <v>2.36</v>
      </c>
      <c r="BM17" s="669">
        <v>1.97</v>
      </c>
      <c r="BN17" s="669">
        <v>1.73</v>
      </c>
      <c r="BO17" s="669">
        <v>1.1299999999999999</v>
      </c>
      <c r="BP17" s="669">
        <v>0.9</v>
      </c>
      <c r="BQ17" s="670">
        <v>1.51</v>
      </c>
      <c r="BR17" s="670">
        <v>1.51</v>
      </c>
      <c r="BS17" s="669">
        <v>3.71</v>
      </c>
      <c r="BT17" s="669">
        <v>3.9</v>
      </c>
      <c r="BU17" s="669">
        <v>1.1299999999999999</v>
      </c>
      <c r="BV17" s="669">
        <v>2.2000000000000002</v>
      </c>
      <c r="BW17" s="669">
        <v>1.1299999999999999</v>
      </c>
      <c r="BX17" s="669">
        <v>1.25</v>
      </c>
      <c r="BY17" s="669">
        <v>1.1299999999999999</v>
      </c>
      <c r="BZ17" s="644"/>
      <c r="CA17" s="669">
        <v>4.03</v>
      </c>
      <c r="CB17" s="644"/>
      <c r="CC17" s="669">
        <v>5.44</v>
      </c>
      <c r="CD17" s="644"/>
      <c r="CE17" s="644">
        <f t="shared" si="18"/>
        <v>25</v>
      </c>
      <c r="CF17" s="669">
        <f t="shared" si="11"/>
        <v>14.399999999999999</v>
      </c>
      <c r="CG17" s="669">
        <f t="shared" si="12"/>
        <v>16.13</v>
      </c>
      <c r="CH17" s="644">
        <f>BG17+BI17+BK17+BM17+BO17+BQ17+BS17+BU17+BW17+BY17+CA17+CC17</f>
        <v>25</v>
      </c>
      <c r="CI17" s="669">
        <f>BH17+BJ17+BL17+BN17+BP17+BR17+BT17+BV17+BX17+BZ17+CB17+CD17</f>
        <v>16.13</v>
      </c>
      <c r="CJ17" s="849">
        <v>25</v>
      </c>
      <c r="CK17" s="850"/>
      <c r="CL17" s="850"/>
      <c r="CM17" s="850"/>
      <c r="CN17" s="850"/>
      <c r="CO17" s="850"/>
      <c r="CP17" s="850"/>
      <c r="CQ17" s="850"/>
      <c r="CR17" s="850"/>
      <c r="CS17" s="850"/>
      <c r="CT17" s="850"/>
      <c r="CU17" s="850"/>
      <c r="CV17" s="850"/>
      <c r="CW17" s="850"/>
      <c r="CX17" s="850"/>
      <c r="CY17" s="850"/>
      <c r="CZ17" s="850"/>
      <c r="DA17" s="850"/>
      <c r="DB17" s="850"/>
      <c r="DC17" s="850"/>
      <c r="DD17" s="850"/>
      <c r="DE17" s="850"/>
      <c r="DF17" s="850"/>
      <c r="DG17" s="850"/>
      <c r="DH17" s="850"/>
      <c r="DI17" s="849"/>
      <c r="DJ17" s="849"/>
      <c r="DK17" s="849"/>
      <c r="DL17" s="849"/>
      <c r="DM17" s="849"/>
      <c r="DN17" s="849">
        <v>12.5</v>
      </c>
      <c r="DO17" s="705"/>
      <c r="DP17" s="706"/>
      <c r="DQ17" s="706"/>
      <c r="DR17" s="706"/>
      <c r="DS17" s="706"/>
      <c r="DT17" s="706"/>
      <c r="DU17" s="706"/>
      <c r="DV17" s="706"/>
      <c r="DW17" s="706"/>
      <c r="DX17" s="706"/>
      <c r="DY17" s="706"/>
      <c r="DZ17" s="706"/>
      <c r="EA17" s="706"/>
      <c r="EB17" s="706"/>
      <c r="EC17" s="706"/>
      <c r="ED17" s="706"/>
      <c r="EE17" s="706"/>
      <c r="EF17" s="706"/>
      <c r="EG17" s="706"/>
      <c r="EH17" s="706"/>
      <c r="EI17" s="706"/>
      <c r="EJ17" s="706"/>
      <c r="EK17" s="706"/>
      <c r="EL17" s="706"/>
      <c r="EM17" s="707"/>
      <c r="EN17" s="707"/>
      <c r="EO17" s="707"/>
      <c r="EP17" s="707"/>
      <c r="EQ17" s="708"/>
      <c r="ER17" s="614">
        <f t="shared" si="13"/>
        <v>1.1061946902654869</v>
      </c>
      <c r="ES17" s="614">
        <f t="shared" si="14"/>
        <v>1.120138888888889</v>
      </c>
      <c r="ET17" s="614">
        <f t="shared" si="15"/>
        <v>0.6452</v>
      </c>
      <c r="EU17" s="614">
        <f t="shared" si="16"/>
        <v>1.0156069364161848</v>
      </c>
      <c r="EV17" s="614">
        <f t="shared" si="17"/>
        <v>0.53199434800161483</v>
      </c>
      <c r="EW17" s="939" t="s">
        <v>694</v>
      </c>
      <c r="EX17" s="921" t="s">
        <v>554</v>
      </c>
      <c r="EY17" s="933" t="s">
        <v>598</v>
      </c>
      <c r="EZ17" s="921" t="s">
        <v>512</v>
      </c>
      <c r="FA17" s="929" t="s">
        <v>515</v>
      </c>
      <c r="FB17" s="50"/>
      <c r="FC17" s="50"/>
    </row>
    <row r="18" spans="1:159" s="51" customFormat="1" ht="30" customHeight="1" thickBot="1" x14ac:dyDescent="0.3">
      <c r="A18" s="953"/>
      <c r="B18" s="936"/>
      <c r="C18" s="937"/>
      <c r="D18" s="938"/>
      <c r="E18" s="912"/>
      <c r="F18" s="791" t="s">
        <v>142</v>
      </c>
      <c r="G18" s="601">
        <f>AA18+BE18+CH18+CJ18+DN18</f>
        <v>9987460566</v>
      </c>
      <c r="H18" s="671">
        <v>815555000</v>
      </c>
      <c r="I18" s="671">
        <v>0</v>
      </c>
      <c r="J18" s="671">
        <v>0</v>
      </c>
      <c r="K18" s="671">
        <v>141890000</v>
      </c>
      <c r="L18" s="671">
        <v>141890000</v>
      </c>
      <c r="M18" s="671">
        <v>354304000</v>
      </c>
      <c r="N18" s="671">
        <v>354304000</v>
      </c>
      <c r="O18" s="671">
        <v>71784000</v>
      </c>
      <c r="P18" s="671">
        <v>71784000</v>
      </c>
      <c r="Q18" s="671">
        <v>0</v>
      </c>
      <c r="R18" s="671">
        <v>0</v>
      </c>
      <c r="S18" s="671">
        <v>0</v>
      </c>
      <c r="T18" s="671">
        <v>0</v>
      </c>
      <c r="U18" s="671">
        <v>369619000</v>
      </c>
      <c r="V18" s="671">
        <v>358386000</v>
      </c>
      <c r="W18" s="674">
        <f t="shared" si="1"/>
        <v>937597000</v>
      </c>
      <c r="X18" s="674">
        <f t="shared" si="2"/>
        <v>937597000</v>
      </c>
      <c r="Y18" s="674">
        <f t="shared" si="3"/>
        <v>926364000</v>
      </c>
      <c r="Z18" s="616">
        <f t="shared" si="4"/>
        <v>937597000</v>
      </c>
      <c r="AA18" s="616">
        <f t="shared" si="5"/>
        <v>926364000</v>
      </c>
      <c r="AB18" s="671">
        <v>2064989000</v>
      </c>
      <c r="AC18" s="671">
        <v>3583000</v>
      </c>
      <c r="AD18" s="671">
        <v>3583000</v>
      </c>
      <c r="AE18" s="671">
        <v>636823000</v>
      </c>
      <c r="AF18" s="671">
        <v>636823000</v>
      </c>
      <c r="AG18" s="671">
        <v>732708000</v>
      </c>
      <c r="AH18" s="671">
        <v>732708000</v>
      </c>
      <c r="AI18" s="671">
        <v>25938000</v>
      </c>
      <c r="AJ18" s="671">
        <v>25938000</v>
      </c>
      <c r="AK18" s="671">
        <v>93003000</v>
      </c>
      <c r="AL18" s="671">
        <v>93003000</v>
      </c>
      <c r="AM18" s="671">
        <v>258746900</v>
      </c>
      <c r="AN18" s="671">
        <v>146437900</v>
      </c>
      <c r="AO18" s="671">
        <v>0</v>
      </c>
      <c r="AP18" s="671">
        <v>59140000</v>
      </c>
      <c r="AQ18" s="671">
        <v>150000000</v>
      </c>
      <c r="AR18" s="671">
        <f>6260000-2111000</f>
        <v>4149000</v>
      </c>
      <c r="AS18" s="671">
        <v>25967100</v>
      </c>
      <c r="AT18" s="671">
        <v>13937000</v>
      </c>
      <c r="AU18" s="671">
        <v>0</v>
      </c>
      <c r="AV18" s="671">
        <v>34682000</v>
      </c>
      <c r="AW18" s="671">
        <v>0</v>
      </c>
      <c r="AX18" s="671">
        <v>68862300</v>
      </c>
      <c r="AY18" s="671">
        <f>22547000+21473466+14800000</f>
        <v>58820466</v>
      </c>
      <c r="AZ18" s="671">
        <v>107703866</v>
      </c>
      <c r="BA18" s="616">
        <f t="shared" si="6"/>
        <v>1985589466</v>
      </c>
      <c r="BB18" s="616">
        <f t="shared" si="7"/>
        <v>1985589466</v>
      </c>
      <c r="BC18" s="616">
        <f t="shared" si="8"/>
        <v>1926967066</v>
      </c>
      <c r="BD18" s="616">
        <f t="shared" si="9"/>
        <v>1985589466</v>
      </c>
      <c r="BE18" s="616">
        <f>AD18+AF18+AH18+AJ18+AL18+AN18+AP18+AR18+AT18+AV18+AX18+AZ18</f>
        <v>1926967066</v>
      </c>
      <c r="BF18" s="616">
        <v>3438586000</v>
      </c>
      <c r="BG18" s="672">
        <v>3211788000</v>
      </c>
      <c r="BH18" s="672">
        <v>3016579000</v>
      </c>
      <c r="BI18" s="672"/>
      <c r="BJ18" s="672"/>
      <c r="BK18" s="672"/>
      <c r="BL18" s="672">
        <v>25000000</v>
      </c>
      <c r="BM18" s="672"/>
      <c r="BN18" s="672"/>
      <c r="BO18" s="672"/>
      <c r="BP18" s="672">
        <v>0</v>
      </c>
      <c r="BQ18" s="624">
        <v>170000000</v>
      </c>
      <c r="BR18" s="624"/>
      <c r="BS18" s="672">
        <v>6688000</v>
      </c>
      <c r="BT18" s="672"/>
      <c r="BU18" s="672">
        <v>70000000</v>
      </c>
      <c r="BV18" s="672">
        <v>20312000</v>
      </c>
      <c r="BW18" s="672">
        <v>4833000</v>
      </c>
      <c r="BX18" s="672"/>
      <c r="BY18" s="672"/>
      <c r="BZ18" s="672"/>
      <c r="CA18" s="672">
        <v>71965000</v>
      </c>
      <c r="CB18" s="709"/>
      <c r="CC18" s="672">
        <v>67511500</v>
      </c>
      <c r="CD18" s="672"/>
      <c r="CE18" s="616">
        <f>BG18+BI18+BK18+BM18+BO18+BQ18+BS18+BU18+BW18+BY18+CA18+CC18</f>
        <v>3602785500</v>
      </c>
      <c r="CF18" s="616">
        <f t="shared" si="11"/>
        <v>3463309000</v>
      </c>
      <c r="CG18" s="616">
        <f t="shared" si="12"/>
        <v>3061891000</v>
      </c>
      <c r="CH18" s="616">
        <f>BG18+BI18+BK18+BM18+BO18+BQ18+BS18+BU18+BW18+BY18+CA18+CC18</f>
        <v>3602785500</v>
      </c>
      <c r="CI18" s="616">
        <f>BH18+BJ18+BL18+BN18+BP18+BR18+BT18+BV18+BX18+BZ18+CD18</f>
        <v>3061891000</v>
      </c>
      <c r="CJ18" s="839">
        <v>2316344000</v>
      </c>
      <c r="CK18" s="840"/>
      <c r="CL18" s="840"/>
      <c r="CM18" s="840"/>
      <c r="CN18" s="840"/>
      <c r="CO18" s="840"/>
      <c r="CP18" s="840"/>
      <c r="CQ18" s="840"/>
      <c r="CR18" s="840"/>
      <c r="CS18" s="840"/>
      <c r="CT18" s="840"/>
      <c r="CU18" s="840"/>
      <c r="CV18" s="840"/>
      <c r="CW18" s="840"/>
      <c r="CX18" s="840"/>
      <c r="CY18" s="840"/>
      <c r="CZ18" s="840"/>
      <c r="DA18" s="840"/>
      <c r="DB18" s="840"/>
      <c r="DC18" s="840"/>
      <c r="DD18" s="840"/>
      <c r="DE18" s="840"/>
      <c r="DF18" s="840"/>
      <c r="DG18" s="840"/>
      <c r="DH18" s="840"/>
      <c r="DI18" s="839"/>
      <c r="DJ18" s="841"/>
      <c r="DK18" s="841"/>
      <c r="DL18" s="841"/>
      <c r="DM18" s="840"/>
      <c r="DN18" s="839">
        <v>1215000000</v>
      </c>
      <c r="DO18" s="710"/>
      <c r="DP18" s="638"/>
      <c r="DQ18" s="638"/>
      <c r="DR18" s="638"/>
      <c r="DS18" s="638"/>
      <c r="DT18" s="638"/>
      <c r="DU18" s="638"/>
      <c r="DV18" s="638"/>
      <c r="DW18" s="638"/>
      <c r="DX18" s="638"/>
      <c r="DY18" s="638"/>
      <c r="DZ18" s="638"/>
      <c r="EA18" s="638"/>
      <c r="EB18" s="638"/>
      <c r="EC18" s="638"/>
      <c r="ED18" s="638"/>
      <c r="EE18" s="638"/>
      <c r="EF18" s="638"/>
      <c r="EG18" s="638"/>
      <c r="EH18" s="638"/>
      <c r="EI18" s="638"/>
      <c r="EJ18" s="638"/>
      <c r="EK18" s="638"/>
      <c r="EL18" s="638"/>
      <c r="EM18" s="711"/>
      <c r="EN18" s="627"/>
      <c r="EO18" s="627"/>
      <c r="EP18" s="627"/>
      <c r="EQ18" s="712"/>
      <c r="ER18" s="610">
        <f t="shared" si="13"/>
        <v>0</v>
      </c>
      <c r="ES18" s="610">
        <f t="shared" si="14"/>
        <v>0.88409408458788974</v>
      </c>
      <c r="ET18" s="610">
        <f t="shared" si="15"/>
        <v>0.84986769265058937</v>
      </c>
      <c r="EU18" s="610">
        <f t="shared" si="16"/>
        <v>0.92620782360076293</v>
      </c>
      <c r="EV18" s="610">
        <f t="shared" si="17"/>
        <v>0.59226487322883714</v>
      </c>
      <c r="EW18" s="940"/>
      <c r="EX18" s="922"/>
      <c r="EY18" s="934"/>
      <c r="EZ18" s="922"/>
      <c r="FA18" s="930"/>
      <c r="FB18" s="50"/>
      <c r="FC18" s="50"/>
    </row>
    <row r="19" spans="1:159" s="51" customFormat="1" ht="30" customHeight="1" thickBot="1" x14ac:dyDescent="0.3">
      <c r="A19" s="953"/>
      <c r="B19" s="936"/>
      <c r="C19" s="937"/>
      <c r="D19" s="938"/>
      <c r="E19" s="912"/>
      <c r="F19" s="793" t="s">
        <v>143</v>
      </c>
      <c r="G19" s="601"/>
      <c r="H19" s="671"/>
      <c r="I19" s="671"/>
      <c r="J19" s="671"/>
      <c r="K19" s="671"/>
      <c r="L19" s="671"/>
      <c r="M19" s="671"/>
      <c r="N19" s="671"/>
      <c r="O19" s="671"/>
      <c r="P19" s="671"/>
      <c r="Q19" s="671"/>
      <c r="R19" s="671"/>
      <c r="S19" s="671"/>
      <c r="T19" s="671"/>
      <c r="U19" s="671"/>
      <c r="V19" s="671"/>
      <c r="W19" s="674">
        <f t="shared" si="1"/>
        <v>0</v>
      </c>
      <c r="X19" s="674">
        <f t="shared" si="2"/>
        <v>0</v>
      </c>
      <c r="Y19" s="674">
        <f t="shared" si="3"/>
        <v>0</v>
      </c>
      <c r="Z19" s="616">
        <f t="shared" si="4"/>
        <v>0</v>
      </c>
      <c r="AA19" s="616">
        <f t="shared" si="5"/>
        <v>0</v>
      </c>
      <c r="AB19" s="671">
        <v>2064989000</v>
      </c>
      <c r="AC19" s="671"/>
      <c r="AD19" s="671"/>
      <c r="AE19" s="671"/>
      <c r="AF19" s="671"/>
      <c r="AG19" s="671">
        <v>21782566</v>
      </c>
      <c r="AH19" s="671">
        <v>21782566</v>
      </c>
      <c r="AI19" s="671">
        <v>98320833</v>
      </c>
      <c r="AJ19" s="671">
        <v>98320833</v>
      </c>
      <c r="AK19" s="671">
        <v>152175033</v>
      </c>
      <c r="AL19" s="671">
        <v>152175033</v>
      </c>
      <c r="AM19" s="671">
        <v>180620100</v>
      </c>
      <c r="AN19" s="671">
        <v>156815500</v>
      </c>
      <c r="AO19" s="671">
        <v>174858000</v>
      </c>
      <c r="AP19" s="671">
        <v>155836867</v>
      </c>
      <c r="AQ19" s="671">
        <v>199477000</v>
      </c>
      <c r="AR19" s="671">
        <v>186923969</v>
      </c>
      <c r="AS19" s="671">
        <v>199477000</v>
      </c>
      <c r="AT19" s="671">
        <v>189612474</v>
      </c>
      <c r="AU19" s="671">
        <v>199477000</v>
      </c>
      <c r="AV19" s="671">
        <v>229570572</v>
      </c>
      <c r="AW19" s="671">
        <v>345103000</v>
      </c>
      <c r="AX19" s="671">
        <v>209920258</v>
      </c>
      <c r="AY19" s="671">
        <f>378025468+21473466+14800000</f>
        <v>414298934</v>
      </c>
      <c r="AZ19" s="671">
        <v>291107831</v>
      </c>
      <c r="BA19" s="616">
        <f t="shared" si="6"/>
        <v>1985589466</v>
      </c>
      <c r="BB19" s="616">
        <f t="shared" si="7"/>
        <v>1985589466</v>
      </c>
      <c r="BC19" s="616">
        <f t="shared" si="8"/>
        <v>1692065903</v>
      </c>
      <c r="BD19" s="616">
        <f t="shared" si="9"/>
        <v>1985589466</v>
      </c>
      <c r="BE19" s="616">
        <f t="shared" si="10"/>
        <v>1692065903</v>
      </c>
      <c r="BF19" s="616"/>
      <c r="BG19" s="672">
        <v>0</v>
      </c>
      <c r="BH19" s="672"/>
      <c r="BI19" s="672">
        <v>54092958</v>
      </c>
      <c r="BJ19" s="672">
        <v>21706299</v>
      </c>
      <c r="BK19" s="672">
        <v>291314524</v>
      </c>
      <c r="BL19" s="672">
        <v>249871865</v>
      </c>
      <c r="BM19" s="672">
        <v>302043091</v>
      </c>
      <c r="BN19" s="672">
        <v>258888000</v>
      </c>
      <c r="BO19" s="672">
        <v>302043091</v>
      </c>
      <c r="BP19" s="672">
        <v>301555000</v>
      </c>
      <c r="BQ19" s="624">
        <v>302043091</v>
      </c>
      <c r="BR19" s="624">
        <v>263964000</v>
      </c>
      <c r="BS19" s="672">
        <v>302043091</v>
      </c>
      <c r="BT19" s="672">
        <v>296573008</v>
      </c>
      <c r="BU19" s="672">
        <v>298130091</v>
      </c>
      <c r="BV19" s="672">
        <v>261938412</v>
      </c>
      <c r="BW19" s="672">
        <v>293052091</v>
      </c>
      <c r="BX19" s="672">
        <v>352141057</v>
      </c>
      <c r="BY19" s="672">
        <v>293052091</v>
      </c>
      <c r="BZ19" s="672"/>
      <c r="CA19" s="672">
        <v>289120691</v>
      </c>
      <c r="CB19" s="672"/>
      <c r="CC19" s="672">
        <f>801651190+67511500+6688000</f>
        <v>875850690</v>
      </c>
      <c r="CD19" s="672"/>
      <c r="CE19" s="616">
        <f t="shared" si="18"/>
        <v>3602785500</v>
      </c>
      <c r="CF19" s="616">
        <f t="shared" si="11"/>
        <v>2144762028</v>
      </c>
      <c r="CG19" s="616">
        <f t="shared" si="12"/>
        <v>2006637641</v>
      </c>
      <c r="CH19" s="616">
        <f t="shared" si="19"/>
        <v>3602785500</v>
      </c>
      <c r="CI19" s="616">
        <f>BH19+BJ19+BL19+BN19+BP19+BR19+BT19+BV19+BX19+BZ19+CB19+CD19</f>
        <v>2006637641</v>
      </c>
      <c r="CJ19" s="839"/>
      <c r="CK19" s="840"/>
      <c r="CL19" s="840"/>
      <c r="CM19" s="840"/>
      <c r="CN19" s="840"/>
      <c r="CO19" s="840"/>
      <c r="CP19" s="840"/>
      <c r="CQ19" s="840"/>
      <c r="CR19" s="840"/>
      <c r="CS19" s="840"/>
      <c r="CT19" s="840"/>
      <c r="CU19" s="840"/>
      <c r="CV19" s="840"/>
      <c r="CW19" s="840"/>
      <c r="CX19" s="840"/>
      <c r="CY19" s="840"/>
      <c r="CZ19" s="840"/>
      <c r="DA19" s="840"/>
      <c r="DB19" s="840"/>
      <c r="DC19" s="840"/>
      <c r="DD19" s="840"/>
      <c r="DE19" s="840"/>
      <c r="DF19" s="840"/>
      <c r="DG19" s="840"/>
      <c r="DH19" s="840"/>
      <c r="DI19" s="839"/>
      <c r="DJ19" s="841"/>
      <c r="DK19" s="841"/>
      <c r="DL19" s="841"/>
      <c r="DM19" s="840"/>
      <c r="DN19" s="839"/>
      <c r="DO19" s="710"/>
      <c r="DP19" s="638"/>
      <c r="DQ19" s="638"/>
      <c r="DR19" s="638"/>
      <c r="DS19" s="638"/>
      <c r="DT19" s="638"/>
      <c r="DU19" s="638"/>
      <c r="DV19" s="638"/>
      <c r="DW19" s="638"/>
      <c r="DX19" s="638"/>
      <c r="DY19" s="638"/>
      <c r="DZ19" s="638"/>
      <c r="EA19" s="638"/>
      <c r="EB19" s="638"/>
      <c r="EC19" s="638"/>
      <c r="ED19" s="638"/>
      <c r="EE19" s="638"/>
      <c r="EF19" s="638"/>
      <c r="EG19" s="638"/>
      <c r="EH19" s="638"/>
      <c r="EI19" s="638"/>
      <c r="EJ19" s="638"/>
      <c r="EK19" s="638"/>
      <c r="EL19" s="638"/>
      <c r="EM19" s="711"/>
      <c r="EN19" s="627"/>
      <c r="EO19" s="627"/>
      <c r="EP19" s="627"/>
      <c r="EQ19" s="712"/>
      <c r="ER19" s="610">
        <f t="shared" si="13"/>
        <v>1.201632978622903</v>
      </c>
      <c r="ES19" s="610">
        <f t="shared" si="14"/>
        <v>0.93559920159123589</v>
      </c>
      <c r="ET19" s="610">
        <f t="shared" si="15"/>
        <v>0.55696839043012691</v>
      </c>
      <c r="EU19" s="610">
        <f t="shared" si="16"/>
        <v>0.89549365214388221</v>
      </c>
      <c r="EV19" s="610" t="e">
        <f t="shared" si="17"/>
        <v>#DIV/0!</v>
      </c>
      <c r="EW19" s="940"/>
      <c r="EX19" s="922"/>
      <c r="EY19" s="934"/>
      <c r="EZ19" s="922"/>
      <c r="FA19" s="930"/>
      <c r="FB19" s="50"/>
      <c r="FC19" s="50"/>
    </row>
    <row r="20" spans="1:159" s="51" customFormat="1" ht="30" customHeight="1" thickBot="1" x14ac:dyDescent="0.3">
      <c r="A20" s="953"/>
      <c r="B20" s="936"/>
      <c r="C20" s="937"/>
      <c r="D20" s="938"/>
      <c r="E20" s="912"/>
      <c r="F20" s="792" t="s">
        <v>144</v>
      </c>
      <c r="G20" s="600">
        <f t="shared" si="0"/>
        <v>0.92</v>
      </c>
      <c r="H20" s="683"/>
      <c r="I20" s="675"/>
      <c r="J20" s="675"/>
      <c r="K20" s="675"/>
      <c r="L20" s="675"/>
      <c r="M20" s="675"/>
      <c r="N20" s="676"/>
      <c r="O20" s="675"/>
      <c r="P20" s="676"/>
      <c r="Q20" s="675"/>
      <c r="R20" s="675"/>
      <c r="S20" s="675"/>
      <c r="T20" s="676"/>
      <c r="U20" s="676"/>
      <c r="V20" s="675"/>
      <c r="W20" s="674">
        <f t="shared" si="1"/>
        <v>0</v>
      </c>
      <c r="X20" s="674">
        <f t="shared" si="2"/>
        <v>0</v>
      </c>
      <c r="Y20" s="674">
        <f t="shared" si="3"/>
        <v>0</v>
      </c>
      <c r="Z20" s="616">
        <f t="shared" si="4"/>
        <v>0</v>
      </c>
      <c r="AA20" s="616">
        <f t="shared" si="5"/>
        <v>0</v>
      </c>
      <c r="AB20" s="677">
        <v>0.87</v>
      </c>
      <c r="AC20" s="677">
        <v>0.83</v>
      </c>
      <c r="AD20" s="677">
        <v>0.83</v>
      </c>
      <c r="AE20" s="677">
        <v>0.02</v>
      </c>
      <c r="AF20" s="677">
        <v>0.02</v>
      </c>
      <c r="AG20" s="677">
        <v>0</v>
      </c>
      <c r="AH20" s="677">
        <v>0</v>
      </c>
      <c r="AI20" s="677">
        <v>0</v>
      </c>
      <c r="AJ20" s="677">
        <v>0</v>
      </c>
      <c r="AK20" s="677">
        <v>0</v>
      </c>
      <c r="AL20" s="677">
        <v>0</v>
      </c>
      <c r="AM20" s="677">
        <v>0.02</v>
      </c>
      <c r="AN20" s="677">
        <v>0</v>
      </c>
      <c r="AO20" s="677"/>
      <c r="AP20" s="677"/>
      <c r="AQ20" s="677"/>
      <c r="AR20" s="677">
        <v>0.02</v>
      </c>
      <c r="AS20" s="677"/>
      <c r="AT20" s="677"/>
      <c r="AU20" s="677"/>
      <c r="AV20" s="677"/>
      <c r="AW20" s="677"/>
      <c r="AX20" s="677"/>
      <c r="AY20" s="677"/>
      <c r="AZ20" s="679"/>
      <c r="BA20" s="615">
        <f t="shared" si="6"/>
        <v>0.87</v>
      </c>
      <c r="BB20" s="615">
        <f t="shared" si="7"/>
        <v>0.87</v>
      </c>
      <c r="BC20" s="615">
        <f t="shared" si="8"/>
        <v>0.87</v>
      </c>
      <c r="BD20" s="615">
        <f t="shared" si="9"/>
        <v>0.87</v>
      </c>
      <c r="BE20" s="615">
        <f t="shared" si="10"/>
        <v>0.87</v>
      </c>
      <c r="BF20" s="615">
        <v>0.05</v>
      </c>
      <c r="BG20" s="681"/>
      <c r="BH20" s="681"/>
      <c r="BI20" s="677"/>
      <c r="BJ20" s="680"/>
      <c r="BK20" s="677">
        <v>0.05</v>
      </c>
      <c r="BL20" s="680">
        <v>0</v>
      </c>
      <c r="BM20" s="616"/>
      <c r="BN20" s="616"/>
      <c r="BO20" s="677"/>
      <c r="BP20" s="680"/>
      <c r="BQ20" s="625"/>
      <c r="BR20" s="626"/>
      <c r="BS20" s="677"/>
      <c r="BT20" s="680"/>
      <c r="BU20" s="680"/>
      <c r="BV20" s="680"/>
      <c r="BW20" s="677"/>
      <c r="BX20" s="680"/>
      <c r="BY20" s="677"/>
      <c r="BZ20" s="680"/>
      <c r="CA20" s="677"/>
      <c r="CB20" s="680"/>
      <c r="CC20" s="681"/>
      <c r="CD20" s="680"/>
      <c r="CE20" s="615">
        <f t="shared" si="18"/>
        <v>0.05</v>
      </c>
      <c r="CF20" s="615">
        <f t="shared" si="11"/>
        <v>0.05</v>
      </c>
      <c r="CG20" s="615">
        <f t="shared" si="12"/>
        <v>0</v>
      </c>
      <c r="CH20" s="615">
        <f t="shared" si="19"/>
        <v>0.05</v>
      </c>
      <c r="CI20" s="615">
        <f t="shared" si="20"/>
        <v>0</v>
      </c>
      <c r="CJ20" s="838"/>
      <c r="CK20" s="842"/>
      <c r="CL20" s="842"/>
      <c r="CM20" s="842"/>
      <c r="CN20" s="842"/>
      <c r="CO20" s="842"/>
      <c r="CP20" s="842"/>
      <c r="CQ20" s="842"/>
      <c r="CR20" s="842"/>
      <c r="CS20" s="842"/>
      <c r="CT20" s="842"/>
      <c r="CU20" s="842"/>
      <c r="CV20" s="842"/>
      <c r="CW20" s="842"/>
      <c r="CX20" s="842"/>
      <c r="CY20" s="842"/>
      <c r="CZ20" s="842"/>
      <c r="DA20" s="842"/>
      <c r="DB20" s="842"/>
      <c r="DC20" s="842"/>
      <c r="DD20" s="842"/>
      <c r="DE20" s="842"/>
      <c r="DF20" s="842"/>
      <c r="DG20" s="842"/>
      <c r="DH20" s="842"/>
      <c r="DI20" s="843"/>
      <c r="DJ20" s="844"/>
      <c r="DK20" s="844"/>
      <c r="DL20" s="844"/>
      <c r="DM20" s="843"/>
      <c r="DN20" s="838"/>
      <c r="DO20" s="713"/>
      <c r="DP20" s="626"/>
      <c r="DQ20" s="626"/>
      <c r="DR20" s="626"/>
      <c r="DS20" s="626"/>
      <c r="DT20" s="626"/>
      <c r="DU20" s="626"/>
      <c r="DV20" s="626"/>
      <c r="DW20" s="626"/>
      <c r="DX20" s="626"/>
      <c r="DY20" s="626"/>
      <c r="DZ20" s="626"/>
      <c r="EA20" s="626"/>
      <c r="EB20" s="626"/>
      <c r="EC20" s="626"/>
      <c r="ED20" s="626"/>
      <c r="EE20" s="626"/>
      <c r="EF20" s="626"/>
      <c r="EG20" s="625"/>
      <c r="EH20" s="626"/>
      <c r="EI20" s="625"/>
      <c r="EJ20" s="626"/>
      <c r="EK20" s="625"/>
      <c r="EL20" s="626"/>
      <c r="EM20" s="626"/>
      <c r="EN20" s="714"/>
      <c r="EO20" s="714"/>
      <c r="EP20" s="714"/>
      <c r="EQ20" s="715"/>
      <c r="ER20" s="610" t="e">
        <f t="shared" si="13"/>
        <v>#DIV/0!</v>
      </c>
      <c r="ES20" s="610">
        <f t="shared" si="14"/>
        <v>0</v>
      </c>
      <c r="ET20" s="610">
        <f t="shared" si="15"/>
        <v>0</v>
      </c>
      <c r="EU20" s="610">
        <f t="shared" si="16"/>
        <v>0.94565217391304346</v>
      </c>
      <c r="EV20" s="610">
        <f t="shared" si="17"/>
        <v>0.94565217391304346</v>
      </c>
      <c r="EW20" s="940"/>
      <c r="EX20" s="922"/>
      <c r="EY20" s="934"/>
      <c r="EZ20" s="922"/>
      <c r="FA20" s="930"/>
      <c r="FB20" s="50"/>
      <c r="FC20" s="50"/>
    </row>
    <row r="21" spans="1:159" s="51" customFormat="1" ht="30" customHeight="1" thickBot="1" x14ac:dyDescent="0.3">
      <c r="A21" s="953"/>
      <c r="B21" s="936"/>
      <c r="C21" s="937"/>
      <c r="D21" s="938"/>
      <c r="E21" s="912"/>
      <c r="F21" s="789" t="s">
        <v>145</v>
      </c>
      <c r="G21" s="601">
        <f>AA21+BE21+CH21+CJ21+DN21</f>
        <v>637578733</v>
      </c>
      <c r="H21" s="684"/>
      <c r="I21" s="684"/>
      <c r="J21" s="684"/>
      <c r="K21" s="684"/>
      <c r="L21" s="684"/>
      <c r="M21" s="684"/>
      <c r="N21" s="684"/>
      <c r="O21" s="684"/>
      <c r="P21" s="684"/>
      <c r="Q21" s="684"/>
      <c r="R21" s="684"/>
      <c r="S21" s="684"/>
      <c r="T21" s="684"/>
      <c r="U21" s="684"/>
      <c r="V21" s="684"/>
      <c r="W21" s="674">
        <f t="shared" si="1"/>
        <v>0</v>
      </c>
      <c r="X21" s="674">
        <f t="shared" si="2"/>
        <v>0</v>
      </c>
      <c r="Y21" s="674">
        <f t="shared" si="3"/>
        <v>0</v>
      </c>
      <c r="Z21" s="616">
        <f t="shared" si="4"/>
        <v>0</v>
      </c>
      <c r="AA21" s="616">
        <f t="shared" si="5"/>
        <v>0</v>
      </c>
      <c r="AB21" s="681">
        <v>425470766</v>
      </c>
      <c r="AC21" s="681">
        <v>64094000</v>
      </c>
      <c r="AD21" s="681">
        <v>64094000</v>
      </c>
      <c r="AE21" s="681">
        <v>127279101</v>
      </c>
      <c r="AF21" s="681">
        <v>127279101</v>
      </c>
      <c r="AG21" s="681">
        <v>170730113</v>
      </c>
      <c r="AH21" s="681">
        <v>170730113</v>
      </c>
      <c r="AI21" s="681">
        <v>27554699</v>
      </c>
      <c r="AJ21" s="681">
        <v>27554699</v>
      </c>
      <c r="AK21" s="681">
        <v>14031159</v>
      </c>
      <c r="AL21" s="681">
        <v>14031159</v>
      </c>
      <c r="AM21" s="681">
        <v>21781694</v>
      </c>
      <c r="AN21" s="681"/>
      <c r="AO21" s="681">
        <v>0</v>
      </c>
      <c r="AP21" s="681">
        <v>1201933</v>
      </c>
      <c r="AQ21" s="681"/>
      <c r="AR21" s="681">
        <v>17829335</v>
      </c>
      <c r="AS21" s="681"/>
      <c r="AT21" s="681"/>
      <c r="AU21" s="681"/>
      <c r="AV21" s="681"/>
      <c r="AW21" s="681"/>
      <c r="AX21" s="681"/>
      <c r="AY21" s="681"/>
      <c r="AZ21" s="681"/>
      <c r="BA21" s="616">
        <f t="shared" si="6"/>
        <v>425470766</v>
      </c>
      <c r="BB21" s="616">
        <f t="shared" si="7"/>
        <v>425470766</v>
      </c>
      <c r="BC21" s="616">
        <f t="shared" si="8"/>
        <v>422720340</v>
      </c>
      <c r="BD21" s="616">
        <f t="shared" si="9"/>
        <v>425470766</v>
      </c>
      <c r="BE21" s="616">
        <f t="shared" si="10"/>
        <v>422720340</v>
      </c>
      <c r="BF21" s="616">
        <v>234901163</v>
      </c>
      <c r="BG21" s="616">
        <v>139627759</v>
      </c>
      <c r="BH21" s="616">
        <v>138764992</v>
      </c>
      <c r="BI21" s="616">
        <f>64585404-862767</f>
        <v>63722637</v>
      </c>
      <c r="BJ21" s="616">
        <v>45660697</v>
      </c>
      <c r="BK21" s="616">
        <f>7672000-19180000</f>
        <v>-11508000</v>
      </c>
      <c r="BL21" s="616">
        <v>3836000</v>
      </c>
      <c r="BM21" s="616">
        <v>7672000</v>
      </c>
      <c r="BN21" s="616">
        <v>12482000</v>
      </c>
      <c r="BO21" s="682">
        <v>7672000</v>
      </c>
      <c r="BP21" s="682">
        <v>3836000</v>
      </c>
      <c r="BQ21" s="633">
        <f>7672000-2</f>
        <v>7671998</v>
      </c>
      <c r="BR21" s="633">
        <v>6429800</v>
      </c>
      <c r="BS21" s="682"/>
      <c r="BT21" s="682">
        <v>3836000</v>
      </c>
      <c r="BU21" s="682">
        <v>-1</v>
      </c>
      <c r="BV21" s="682"/>
      <c r="BW21" s="682"/>
      <c r="BX21" s="682"/>
      <c r="BY21" s="682"/>
      <c r="BZ21" s="682"/>
      <c r="CA21" s="682"/>
      <c r="CB21" s="682"/>
      <c r="CC21" s="682"/>
      <c r="CD21" s="682"/>
      <c r="CE21" s="616">
        <f>BG21+BI21+BK21+BM21+BO21+BQ21+BS21+BU21+BW21+BY21+CA21+CC21</f>
        <v>214858393</v>
      </c>
      <c r="CF21" s="616">
        <f t="shared" si="11"/>
        <v>214858393</v>
      </c>
      <c r="CG21" s="616">
        <f t="shared" si="12"/>
        <v>214845489</v>
      </c>
      <c r="CH21" s="616">
        <f t="shared" si="19"/>
        <v>214858393</v>
      </c>
      <c r="CI21" s="616">
        <f t="shared" si="20"/>
        <v>214845489</v>
      </c>
      <c r="CJ21" s="838"/>
      <c r="CK21" s="845"/>
      <c r="CL21" s="845"/>
      <c r="CM21" s="845"/>
      <c r="CN21" s="845"/>
      <c r="CO21" s="845"/>
      <c r="CP21" s="845"/>
      <c r="CQ21" s="845"/>
      <c r="CR21" s="845"/>
      <c r="CS21" s="845"/>
      <c r="CT21" s="845"/>
      <c r="CU21" s="845"/>
      <c r="CV21" s="845"/>
      <c r="CW21" s="845"/>
      <c r="CX21" s="845"/>
      <c r="CY21" s="845"/>
      <c r="CZ21" s="845"/>
      <c r="DA21" s="845"/>
      <c r="DB21" s="845"/>
      <c r="DC21" s="845"/>
      <c r="DD21" s="845"/>
      <c r="DE21" s="845"/>
      <c r="DF21" s="845"/>
      <c r="DG21" s="845"/>
      <c r="DH21" s="845"/>
      <c r="DI21" s="839"/>
      <c r="DJ21" s="846"/>
      <c r="DK21" s="847"/>
      <c r="DL21" s="846"/>
      <c r="DM21" s="848"/>
      <c r="DN21" s="838"/>
      <c r="DO21" s="716"/>
      <c r="DP21" s="717"/>
      <c r="DQ21" s="717"/>
      <c r="DR21" s="717"/>
      <c r="DS21" s="717"/>
      <c r="DT21" s="717"/>
      <c r="DU21" s="717"/>
      <c r="DV21" s="717"/>
      <c r="DW21" s="717"/>
      <c r="DX21" s="717"/>
      <c r="DY21" s="717"/>
      <c r="DZ21" s="717"/>
      <c r="EA21" s="717"/>
      <c r="EB21" s="717"/>
      <c r="EC21" s="717"/>
      <c r="ED21" s="717"/>
      <c r="EE21" s="717"/>
      <c r="EF21" s="717"/>
      <c r="EG21" s="717"/>
      <c r="EH21" s="717"/>
      <c r="EI21" s="717"/>
      <c r="EJ21" s="717"/>
      <c r="EK21" s="717"/>
      <c r="EL21" s="717"/>
      <c r="EM21" s="633"/>
      <c r="EN21" s="627"/>
      <c r="EO21" s="718"/>
      <c r="EP21" s="627"/>
      <c r="EQ21" s="712"/>
      <c r="ER21" s="610" t="e">
        <f t="shared" si="13"/>
        <v>#DIV/0!</v>
      </c>
      <c r="ES21" s="610">
        <f t="shared" si="14"/>
        <v>0.99993994183880919</v>
      </c>
      <c r="ET21" s="610">
        <f t="shared" si="15"/>
        <v>0.99993994183880919</v>
      </c>
      <c r="EU21" s="610">
        <f t="shared" si="16"/>
        <v>0.99568451637542876</v>
      </c>
      <c r="EV21" s="610">
        <f t="shared" si="17"/>
        <v>0.99997976093095309</v>
      </c>
      <c r="EW21" s="940"/>
      <c r="EX21" s="922"/>
      <c r="EY21" s="934"/>
      <c r="EZ21" s="922"/>
      <c r="FA21" s="930"/>
      <c r="FB21" s="50"/>
      <c r="FC21" s="50"/>
    </row>
    <row r="22" spans="1:159" s="51" customFormat="1" ht="30" customHeight="1" thickBot="1" x14ac:dyDescent="0.3">
      <c r="A22" s="953"/>
      <c r="B22" s="936"/>
      <c r="C22" s="937"/>
      <c r="D22" s="938"/>
      <c r="E22" s="912"/>
      <c r="F22" s="792" t="s">
        <v>146</v>
      </c>
      <c r="G22" s="602">
        <f t="shared" si="0"/>
        <v>100</v>
      </c>
      <c r="H22" s="630">
        <v>12.5</v>
      </c>
      <c r="I22" s="629">
        <v>0</v>
      </c>
      <c r="J22" s="629">
        <v>0</v>
      </c>
      <c r="K22" s="629">
        <f t="shared" ref="K22:V22" si="27">K17+K20</f>
        <v>0</v>
      </c>
      <c r="L22" s="629">
        <f t="shared" si="27"/>
        <v>0</v>
      </c>
      <c r="M22" s="630">
        <f t="shared" si="27"/>
        <v>0.3</v>
      </c>
      <c r="N22" s="630">
        <f t="shared" si="27"/>
        <v>0.3</v>
      </c>
      <c r="O22" s="630">
        <f t="shared" si="27"/>
        <v>2.7</v>
      </c>
      <c r="P22" s="630">
        <f t="shared" si="27"/>
        <v>2.7</v>
      </c>
      <c r="Q22" s="630">
        <f t="shared" si="27"/>
        <v>2</v>
      </c>
      <c r="R22" s="630">
        <f t="shared" si="27"/>
        <v>2</v>
      </c>
      <c r="S22" s="630">
        <f t="shared" si="27"/>
        <v>2.5</v>
      </c>
      <c r="T22" s="630">
        <f t="shared" si="27"/>
        <v>2.5</v>
      </c>
      <c r="U22" s="630">
        <f t="shared" si="27"/>
        <v>5</v>
      </c>
      <c r="V22" s="630">
        <f t="shared" si="27"/>
        <v>4.13</v>
      </c>
      <c r="W22" s="631">
        <f t="shared" si="1"/>
        <v>12.5</v>
      </c>
      <c r="X22" s="631">
        <f t="shared" si="2"/>
        <v>12.5</v>
      </c>
      <c r="Y22" s="620">
        <f t="shared" si="3"/>
        <v>11.629999999999999</v>
      </c>
      <c r="Z22" s="619">
        <f t="shared" si="4"/>
        <v>12.5</v>
      </c>
      <c r="AA22" s="620">
        <f t="shared" si="5"/>
        <v>11.629999999999999</v>
      </c>
      <c r="AB22" s="630">
        <f t="shared" ref="AB22:AZ22" si="28">AB17+AB20</f>
        <v>25.87</v>
      </c>
      <c r="AC22" s="630">
        <f t="shared" si="28"/>
        <v>0.83</v>
      </c>
      <c r="AD22" s="630">
        <f t="shared" si="28"/>
        <v>0.83</v>
      </c>
      <c r="AE22" s="630">
        <f t="shared" si="28"/>
        <v>2.72</v>
      </c>
      <c r="AF22" s="630">
        <f t="shared" si="28"/>
        <v>2.7</v>
      </c>
      <c r="AG22" s="630">
        <f t="shared" si="28"/>
        <v>2.2999999999999998</v>
      </c>
      <c r="AH22" s="630">
        <f t="shared" si="28"/>
        <v>2.2999999999999998</v>
      </c>
      <c r="AI22" s="630">
        <f t="shared" si="28"/>
        <v>2.5</v>
      </c>
      <c r="AJ22" s="630">
        <f t="shared" si="28"/>
        <v>2.5</v>
      </c>
      <c r="AK22" s="630">
        <f t="shared" si="28"/>
        <v>1.32</v>
      </c>
      <c r="AL22" s="630">
        <f t="shared" si="28"/>
        <v>1.32</v>
      </c>
      <c r="AM22" s="630">
        <f t="shared" si="28"/>
        <v>3.02</v>
      </c>
      <c r="AN22" s="630">
        <f t="shared" si="28"/>
        <v>2.2000000000000002</v>
      </c>
      <c r="AO22" s="630">
        <f t="shared" si="28"/>
        <v>2.8</v>
      </c>
      <c r="AP22" s="630">
        <f t="shared" si="28"/>
        <v>1.8</v>
      </c>
      <c r="AQ22" s="630">
        <f t="shared" si="28"/>
        <v>2.8</v>
      </c>
      <c r="AR22" s="630">
        <f t="shared" si="28"/>
        <v>4.3199999999999994</v>
      </c>
      <c r="AS22" s="630">
        <f t="shared" si="28"/>
        <v>2.5</v>
      </c>
      <c r="AT22" s="630">
        <f t="shared" si="28"/>
        <v>1.5</v>
      </c>
      <c r="AU22" s="630">
        <f t="shared" si="28"/>
        <v>2.58</v>
      </c>
      <c r="AV22" s="630">
        <f t="shared" si="28"/>
        <v>2</v>
      </c>
      <c r="AW22" s="630">
        <f t="shared" si="28"/>
        <v>1.25</v>
      </c>
      <c r="AX22" s="630">
        <f t="shared" si="28"/>
        <v>2</v>
      </c>
      <c r="AY22" s="630">
        <f t="shared" si="28"/>
        <v>1.25</v>
      </c>
      <c r="AZ22" s="630">
        <f t="shared" si="28"/>
        <v>2.35</v>
      </c>
      <c r="BA22" s="620">
        <f t="shared" si="6"/>
        <v>25.869999999999997</v>
      </c>
      <c r="BB22" s="620">
        <f t="shared" si="7"/>
        <v>25.869999999999997</v>
      </c>
      <c r="BC22" s="620">
        <f t="shared" si="8"/>
        <v>25.820000000000004</v>
      </c>
      <c r="BD22" s="620">
        <f t="shared" si="9"/>
        <v>25.869999999999997</v>
      </c>
      <c r="BE22" s="620">
        <f t="shared" si="10"/>
        <v>25.820000000000004</v>
      </c>
      <c r="BF22" s="620">
        <f>BF17+BF20</f>
        <v>25.05</v>
      </c>
      <c r="BG22" s="620">
        <f t="shared" ref="BG22:BH22" si="29">BG17+BG20</f>
        <v>0</v>
      </c>
      <c r="BH22" s="620">
        <f t="shared" si="29"/>
        <v>0</v>
      </c>
      <c r="BI22" s="630">
        <f>BI17</f>
        <v>2.69</v>
      </c>
      <c r="BJ22" s="630">
        <f t="shared" ref="BJ22:CC22" si="30">BJ17</f>
        <v>2.2799999999999998</v>
      </c>
      <c r="BK22" s="630">
        <f>BK17+BK20</f>
        <v>1.18</v>
      </c>
      <c r="BL22" s="630">
        <f t="shared" si="30"/>
        <v>2.36</v>
      </c>
      <c r="BM22" s="630">
        <f t="shared" si="30"/>
        <v>1.97</v>
      </c>
      <c r="BN22" s="630">
        <f t="shared" si="30"/>
        <v>1.73</v>
      </c>
      <c r="BO22" s="630">
        <f t="shared" si="30"/>
        <v>1.1299999999999999</v>
      </c>
      <c r="BP22" s="630">
        <f t="shared" si="30"/>
        <v>0.9</v>
      </c>
      <c r="BQ22" s="634">
        <f t="shared" si="30"/>
        <v>1.51</v>
      </c>
      <c r="BR22" s="634">
        <f t="shared" si="30"/>
        <v>1.51</v>
      </c>
      <c r="BS22" s="630">
        <f t="shared" si="30"/>
        <v>3.71</v>
      </c>
      <c r="BT22" s="630">
        <f t="shared" si="30"/>
        <v>3.9</v>
      </c>
      <c r="BU22" s="630">
        <f t="shared" si="30"/>
        <v>1.1299999999999999</v>
      </c>
      <c r="BV22" s="630">
        <f t="shared" si="30"/>
        <v>2.2000000000000002</v>
      </c>
      <c r="BW22" s="630">
        <f t="shared" si="30"/>
        <v>1.1299999999999999</v>
      </c>
      <c r="BX22" s="630">
        <f t="shared" si="30"/>
        <v>1.25</v>
      </c>
      <c r="BY22" s="630">
        <f t="shared" si="30"/>
        <v>1.1299999999999999</v>
      </c>
      <c r="BZ22" s="630">
        <f t="shared" si="30"/>
        <v>0</v>
      </c>
      <c r="CA22" s="630">
        <f t="shared" si="30"/>
        <v>4.03</v>
      </c>
      <c r="CB22" s="630">
        <f t="shared" si="30"/>
        <v>0</v>
      </c>
      <c r="CC22" s="630">
        <f t="shared" si="30"/>
        <v>5.44</v>
      </c>
      <c r="CD22" s="630"/>
      <c r="CE22" s="620">
        <f t="shared" si="18"/>
        <v>25.05</v>
      </c>
      <c r="CF22" s="620">
        <f t="shared" si="11"/>
        <v>14.45</v>
      </c>
      <c r="CG22" s="620">
        <f t="shared" si="12"/>
        <v>16.13</v>
      </c>
      <c r="CH22" s="620">
        <f t="shared" si="19"/>
        <v>25.05</v>
      </c>
      <c r="CI22" s="620">
        <f t="shared" si="20"/>
        <v>16.13</v>
      </c>
      <c r="CJ22" s="567">
        <v>25</v>
      </c>
      <c r="CK22" s="566"/>
      <c r="CL22" s="566"/>
      <c r="CM22" s="566"/>
      <c r="CN22" s="566"/>
      <c r="CO22" s="566"/>
      <c r="CP22" s="566"/>
      <c r="CQ22" s="566"/>
      <c r="CR22" s="566"/>
      <c r="CS22" s="566"/>
      <c r="CT22" s="566"/>
      <c r="CU22" s="566"/>
      <c r="CV22" s="566"/>
      <c r="CW22" s="566"/>
      <c r="CX22" s="566"/>
      <c r="CY22" s="566"/>
      <c r="CZ22" s="566"/>
      <c r="DA22" s="566"/>
      <c r="DB22" s="566"/>
      <c r="DC22" s="566"/>
      <c r="DD22" s="566"/>
      <c r="DE22" s="566"/>
      <c r="DF22" s="566"/>
      <c r="DG22" s="566"/>
      <c r="DH22" s="566"/>
      <c r="DI22" s="565"/>
      <c r="DJ22" s="567"/>
      <c r="DK22" s="564"/>
      <c r="DL22" s="566"/>
      <c r="DM22" s="565"/>
      <c r="DN22" s="567">
        <v>12.5</v>
      </c>
      <c r="DO22" s="719"/>
      <c r="DP22" s="720"/>
      <c r="DQ22" s="720"/>
      <c r="DR22" s="720"/>
      <c r="DS22" s="720"/>
      <c r="DT22" s="720"/>
      <c r="DU22" s="720"/>
      <c r="DV22" s="720"/>
      <c r="DW22" s="720"/>
      <c r="DX22" s="720"/>
      <c r="DY22" s="720"/>
      <c r="DZ22" s="720"/>
      <c r="EA22" s="720"/>
      <c r="EB22" s="720"/>
      <c r="EC22" s="720"/>
      <c r="ED22" s="720"/>
      <c r="EE22" s="720"/>
      <c r="EF22" s="720"/>
      <c r="EG22" s="720"/>
      <c r="EH22" s="720"/>
      <c r="EI22" s="720"/>
      <c r="EJ22" s="720"/>
      <c r="EK22" s="720"/>
      <c r="EL22" s="720"/>
      <c r="EM22" s="634"/>
      <c r="EN22" s="721"/>
      <c r="EO22" s="722"/>
      <c r="EP22" s="723"/>
      <c r="EQ22" s="724"/>
      <c r="ER22" s="611">
        <f t="shared" si="13"/>
        <v>1.1061946902654869</v>
      </c>
      <c r="ES22" s="611">
        <f t="shared" si="14"/>
        <v>1.1162629757785467</v>
      </c>
      <c r="ET22" s="611">
        <f t="shared" si="15"/>
        <v>0.64391217564870251</v>
      </c>
      <c r="EU22" s="611">
        <f t="shared" si="16"/>
        <v>1.0143884892086332</v>
      </c>
      <c r="EV22" s="611">
        <f t="shared" si="17"/>
        <v>0.53579999999999994</v>
      </c>
      <c r="EW22" s="940"/>
      <c r="EX22" s="922"/>
      <c r="EY22" s="934"/>
      <c r="EZ22" s="922"/>
      <c r="FA22" s="930"/>
      <c r="FB22" s="50"/>
      <c r="FC22" s="50"/>
    </row>
    <row r="23" spans="1:159" s="51" customFormat="1" ht="30" customHeight="1" thickBot="1" x14ac:dyDescent="0.3">
      <c r="A23" s="953"/>
      <c r="B23" s="936"/>
      <c r="C23" s="937"/>
      <c r="D23" s="938"/>
      <c r="E23" s="912"/>
      <c r="F23" s="790" t="s">
        <v>147</v>
      </c>
      <c r="G23" s="603">
        <f>G18+G21</f>
        <v>10625039299</v>
      </c>
      <c r="H23" s="646">
        <f>H18+H21</f>
        <v>815555000</v>
      </c>
      <c r="I23" s="646">
        <v>0</v>
      </c>
      <c r="J23" s="646">
        <f>J18+J21</f>
        <v>0</v>
      </c>
      <c r="K23" s="646">
        <f t="shared" ref="K23:V23" si="31">K18+K21</f>
        <v>141890000</v>
      </c>
      <c r="L23" s="646">
        <f t="shared" si="31"/>
        <v>141890000</v>
      </c>
      <c r="M23" s="646">
        <f t="shared" si="31"/>
        <v>354304000</v>
      </c>
      <c r="N23" s="646">
        <f t="shared" si="31"/>
        <v>354304000</v>
      </c>
      <c r="O23" s="646">
        <f t="shared" si="31"/>
        <v>71784000</v>
      </c>
      <c r="P23" s="646">
        <f t="shared" si="31"/>
        <v>71784000</v>
      </c>
      <c r="Q23" s="646">
        <f t="shared" si="31"/>
        <v>0</v>
      </c>
      <c r="R23" s="646">
        <f t="shared" si="31"/>
        <v>0</v>
      </c>
      <c r="S23" s="646">
        <f t="shared" si="31"/>
        <v>0</v>
      </c>
      <c r="T23" s="646">
        <f t="shared" si="31"/>
        <v>0</v>
      </c>
      <c r="U23" s="646">
        <f t="shared" si="31"/>
        <v>369619000</v>
      </c>
      <c r="V23" s="646">
        <f t="shared" si="31"/>
        <v>358386000</v>
      </c>
      <c r="W23" s="647">
        <f t="shared" si="1"/>
        <v>937597000</v>
      </c>
      <c r="X23" s="647">
        <f t="shared" si="2"/>
        <v>937597000</v>
      </c>
      <c r="Y23" s="647">
        <f t="shared" si="3"/>
        <v>926364000</v>
      </c>
      <c r="Z23" s="648">
        <f t="shared" si="4"/>
        <v>937597000</v>
      </c>
      <c r="AA23" s="648">
        <f t="shared" si="5"/>
        <v>926364000</v>
      </c>
      <c r="AB23" s="646">
        <f t="shared" ref="AB23:AZ23" si="32">AB18+AB21</f>
        <v>2490459766</v>
      </c>
      <c r="AC23" s="646">
        <f t="shared" si="32"/>
        <v>67677000</v>
      </c>
      <c r="AD23" s="646">
        <f t="shared" si="32"/>
        <v>67677000</v>
      </c>
      <c r="AE23" s="646">
        <f t="shared" si="32"/>
        <v>764102101</v>
      </c>
      <c r="AF23" s="646">
        <f t="shared" si="32"/>
        <v>764102101</v>
      </c>
      <c r="AG23" s="646">
        <f t="shared" si="32"/>
        <v>903438113</v>
      </c>
      <c r="AH23" s="646">
        <f t="shared" si="32"/>
        <v>903438113</v>
      </c>
      <c r="AI23" s="646">
        <f t="shared" si="32"/>
        <v>53492699</v>
      </c>
      <c r="AJ23" s="646">
        <f t="shared" si="32"/>
        <v>53492699</v>
      </c>
      <c r="AK23" s="646">
        <f t="shared" si="32"/>
        <v>107034159</v>
      </c>
      <c r="AL23" s="646">
        <f t="shared" si="32"/>
        <v>107034159</v>
      </c>
      <c r="AM23" s="646">
        <f t="shared" si="32"/>
        <v>280528594</v>
      </c>
      <c r="AN23" s="646">
        <f t="shared" si="32"/>
        <v>146437900</v>
      </c>
      <c r="AO23" s="646">
        <f t="shared" si="32"/>
        <v>0</v>
      </c>
      <c r="AP23" s="646">
        <f t="shared" si="32"/>
        <v>60341933</v>
      </c>
      <c r="AQ23" s="646">
        <f t="shared" si="32"/>
        <v>150000000</v>
      </c>
      <c r="AR23" s="646">
        <f t="shared" si="32"/>
        <v>21978335</v>
      </c>
      <c r="AS23" s="646">
        <f t="shared" si="32"/>
        <v>25967100</v>
      </c>
      <c r="AT23" s="646">
        <f t="shared" si="32"/>
        <v>13937000</v>
      </c>
      <c r="AU23" s="646">
        <f t="shared" si="32"/>
        <v>0</v>
      </c>
      <c r="AV23" s="646">
        <f t="shared" si="32"/>
        <v>34682000</v>
      </c>
      <c r="AW23" s="646">
        <f t="shared" si="32"/>
        <v>0</v>
      </c>
      <c r="AX23" s="646">
        <f t="shared" si="32"/>
        <v>68862300</v>
      </c>
      <c r="AY23" s="646">
        <f t="shared" si="32"/>
        <v>58820466</v>
      </c>
      <c r="AZ23" s="646">
        <f t="shared" si="32"/>
        <v>107703866</v>
      </c>
      <c r="BA23" s="648">
        <f t="shared" si="6"/>
        <v>2411060232</v>
      </c>
      <c r="BB23" s="648">
        <f t="shared" si="7"/>
        <v>2411060232</v>
      </c>
      <c r="BC23" s="648">
        <f t="shared" si="8"/>
        <v>2349687406</v>
      </c>
      <c r="BD23" s="648">
        <f t="shared" si="9"/>
        <v>2411060232</v>
      </c>
      <c r="BE23" s="648">
        <f t="shared" si="10"/>
        <v>2349687406</v>
      </c>
      <c r="BF23" s="648">
        <f>BF18+BF21</f>
        <v>3673487163</v>
      </c>
      <c r="BG23" s="650">
        <f>BG18+BG21</f>
        <v>3351415759</v>
      </c>
      <c r="BH23" s="650">
        <f>BH18+BH21</f>
        <v>3155343992</v>
      </c>
      <c r="BI23" s="650">
        <f t="shared" ref="BI23:CD23" si="33">BI18+BI21</f>
        <v>63722637</v>
      </c>
      <c r="BJ23" s="650">
        <f t="shared" si="33"/>
        <v>45660697</v>
      </c>
      <c r="BK23" s="650">
        <f t="shared" si="33"/>
        <v>-11508000</v>
      </c>
      <c r="BL23" s="650">
        <f t="shared" si="33"/>
        <v>28836000</v>
      </c>
      <c r="BM23" s="650">
        <f t="shared" si="33"/>
        <v>7672000</v>
      </c>
      <c r="BN23" s="650">
        <f t="shared" si="33"/>
        <v>12482000</v>
      </c>
      <c r="BO23" s="650">
        <f t="shared" si="33"/>
        <v>7672000</v>
      </c>
      <c r="BP23" s="650">
        <f t="shared" si="33"/>
        <v>3836000</v>
      </c>
      <c r="BQ23" s="650">
        <f t="shared" si="33"/>
        <v>177671998</v>
      </c>
      <c r="BR23" s="650">
        <f t="shared" si="33"/>
        <v>6429800</v>
      </c>
      <c r="BS23" s="650">
        <f t="shared" si="33"/>
        <v>6688000</v>
      </c>
      <c r="BT23" s="650">
        <f t="shared" si="33"/>
        <v>3836000</v>
      </c>
      <c r="BU23" s="650">
        <f t="shared" si="33"/>
        <v>69999999</v>
      </c>
      <c r="BV23" s="650">
        <f t="shared" si="33"/>
        <v>20312000</v>
      </c>
      <c r="BW23" s="650">
        <f t="shared" si="33"/>
        <v>4833000</v>
      </c>
      <c r="BX23" s="650">
        <f t="shared" si="33"/>
        <v>0</v>
      </c>
      <c r="BY23" s="650">
        <f t="shared" si="33"/>
        <v>0</v>
      </c>
      <c r="BZ23" s="650">
        <f t="shared" si="33"/>
        <v>0</v>
      </c>
      <c r="CA23" s="650">
        <f t="shared" si="33"/>
        <v>71965000</v>
      </c>
      <c r="CB23" s="650">
        <f>CC18+CB21</f>
        <v>67511500</v>
      </c>
      <c r="CC23" s="650">
        <f>CC18+CC21</f>
        <v>67511500</v>
      </c>
      <c r="CD23" s="650">
        <f t="shared" si="33"/>
        <v>0</v>
      </c>
      <c r="CE23" s="648">
        <f t="shared" si="18"/>
        <v>3817643893</v>
      </c>
      <c r="CF23" s="648">
        <f t="shared" si="11"/>
        <v>3678167393</v>
      </c>
      <c r="CG23" s="648">
        <f t="shared" si="12"/>
        <v>3276736489</v>
      </c>
      <c r="CH23" s="648">
        <f t="shared" si="19"/>
        <v>3817643893</v>
      </c>
      <c r="CI23" s="648">
        <f t="shared" si="20"/>
        <v>3344247989</v>
      </c>
      <c r="CJ23" s="559">
        <v>2316344000</v>
      </c>
      <c r="CK23" s="558"/>
      <c r="CL23" s="558"/>
      <c r="CM23" s="558"/>
      <c r="CN23" s="558"/>
      <c r="CO23" s="558"/>
      <c r="CP23" s="558"/>
      <c r="CQ23" s="558"/>
      <c r="CR23" s="558"/>
      <c r="CS23" s="558"/>
      <c r="CT23" s="558"/>
      <c r="CU23" s="558"/>
      <c r="CV23" s="558"/>
      <c r="CW23" s="558"/>
      <c r="CX23" s="558"/>
      <c r="CY23" s="558"/>
      <c r="CZ23" s="558"/>
      <c r="DA23" s="558"/>
      <c r="DB23" s="558"/>
      <c r="DC23" s="558"/>
      <c r="DD23" s="558"/>
      <c r="DE23" s="558"/>
      <c r="DF23" s="558"/>
      <c r="DG23" s="558"/>
      <c r="DH23" s="558"/>
      <c r="DI23" s="559"/>
      <c r="DJ23" s="558"/>
      <c r="DK23" s="558"/>
      <c r="DL23" s="558"/>
      <c r="DM23" s="558"/>
      <c r="DN23" s="559">
        <f>DN18+DN21</f>
        <v>1215000000</v>
      </c>
      <c r="DO23" s="725"/>
      <c r="DP23" s="726"/>
      <c r="DQ23" s="726"/>
      <c r="DR23" s="726"/>
      <c r="DS23" s="726"/>
      <c r="DT23" s="726"/>
      <c r="DU23" s="726"/>
      <c r="DV23" s="726"/>
      <c r="DW23" s="726"/>
      <c r="DX23" s="726"/>
      <c r="DY23" s="726"/>
      <c r="DZ23" s="726"/>
      <c r="EA23" s="726"/>
      <c r="EB23" s="726"/>
      <c r="EC23" s="726"/>
      <c r="ED23" s="726"/>
      <c r="EE23" s="726"/>
      <c r="EF23" s="726"/>
      <c r="EG23" s="726"/>
      <c r="EH23" s="726"/>
      <c r="EI23" s="726"/>
      <c r="EJ23" s="726"/>
      <c r="EK23" s="726"/>
      <c r="EL23" s="726"/>
      <c r="EM23" s="729"/>
      <c r="EN23" s="730"/>
      <c r="EO23" s="730"/>
      <c r="EP23" s="730"/>
      <c r="EQ23" s="731"/>
      <c r="ER23" s="837">
        <f t="shared" si="13"/>
        <v>0</v>
      </c>
      <c r="ES23" s="612">
        <f t="shared" si="14"/>
        <v>0.89086116505627999</v>
      </c>
      <c r="ET23" s="612">
        <f t="shared" si="15"/>
        <v>0.87599788841803328</v>
      </c>
      <c r="EU23" s="612">
        <f t="shared" si="16"/>
        <v>0.93253898378031597</v>
      </c>
      <c r="EV23" s="613">
        <f t="shared" si="17"/>
        <v>0.62308469726065718</v>
      </c>
      <c r="EW23" s="941"/>
      <c r="EX23" s="923"/>
      <c r="EY23" s="935"/>
      <c r="EZ23" s="923"/>
      <c r="FA23" s="931"/>
      <c r="FB23" s="50"/>
      <c r="FC23" s="50"/>
    </row>
    <row r="24" spans="1:159" s="51" customFormat="1" ht="30" customHeight="1" thickBot="1" x14ac:dyDescent="0.3">
      <c r="A24" s="953"/>
      <c r="B24" s="936">
        <v>3</v>
      </c>
      <c r="C24" s="937" t="s">
        <v>149</v>
      </c>
      <c r="D24" s="938" t="s">
        <v>85</v>
      </c>
      <c r="E24" s="912">
        <v>274</v>
      </c>
      <c r="F24" s="788" t="s">
        <v>141</v>
      </c>
      <c r="G24" s="604">
        <f>AA24+BE24+CH24+CJ24+DN24</f>
        <v>99.539999999999992</v>
      </c>
      <c r="H24" s="644">
        <v>12.5</v>
      </c>
      <c r="I24" s="645">
        <v>0</v>
      </c>
      <c r="J24" s="645">
        <v>0</v>
      </c>
      <c r="K24" s="645">
        <v>0</v>
      </c>
      <c r="L24" s="645">
        <v>0</v>
      </c>
      <c r="M24" s="669">
        <v>2.5</v>
      </c>
      <c r="N24" s="669">
        <v>2.5</v>
      </c>
      <c r="O24" s="669">
        <v>2.5</v>
      </c>
      <c r="P24" s="644">
        <v>2.5</v>
      </c>
      <c r="Q24" s="669">
        <v>1.8</v>
      </c>
      <c r="R24" s="669">
        <v>1.8</v>
      </c>
      <c r="S24" s="669">
        <v>1.48</v>
      </c>
      <c r="T24" s="669">
        <v>1.48</v>
      </c>
      <c r="U24" s="669">
        <v>4.22</v>
      </c>
      <c r="V24" s="669">
        <v>3.72</v>
      </c>
      <c r="W24" s="644">
        <f t="shared" si="1"/>
        <v>12.5</v>
      </c>
      <c r="X24" s="644">
        <f t="shared" si="2"/>
        <v>12.5</v>
      </c>
      <c r="Y24" s="669">
        <f>J24+L24+N24+P24+R24+T24+V24</f>
        <v>12</v>
      </c>
      <c r="Z24" s="644">
        <f t="shared" si="4"/>
        <v>12.5</v>
      </c>
      <c r="AA24" s="669">
        <v>12.04</v>
      </c>
      <c r="AB24" s="644">
        <v>25</v>
      </c>
      <c r="AC24" s="644">
        <v>0</v>
      </c>
      <c r="AD24" s="644">
        <v>0</v>
      </c>
      <c r="AE24" s="669">
        <v>2.27</v>
      </c>
      <c r="AF24" s="669">
        <v>2.27</v>
      </c>
      <c r="AG24" s="669">
        <v>2.27</v>
      </c>
      <c r="AH24" s="669">
        <v>2.27</v>
      </c>
      <c r="AI24" s="669">
        <v>2.27</v>
      </c>
      <c r="AJ24" s="669">
        <v>2.27</v>
      </c>
      <c r="AK24" s="669">
        <v>2.27</v>
      </c>
      <c r="AL24" s="669">
        <v>2.1</v>
      </c>
      <c r="AM24" s="669">
        <v>2.27</v>
      </c>
      <c r="AN24" s="669">
        <v>2.27</v>
      </c>
      <c r="AO24" s="669">
        <v>2.27</v>
      </c>
      <c r="AP24" s="669">
        <v>2.19</v>
      </c>
      <c r="AQ24" s="669">
        <v>2.27</v>
      </c>
      <c r="AR24" s="669">
        <v>2.27</v>
      </c>
      <c r="AS24" s="669">
        <v>2.27</v>
      </c>
      <c r="AT24" s="669">
        <v>2.42</v>
      </c>
      <c r="AU24" s="669">
        <v>2.27</v>
      </c>
      <c r="AV24" s="669">
        <v>2.29</v>
      </c>
      <c r="AW24" s="669">
        <v>2.27</v>
      </c>
      <c r="AX24" s="669">
        <v>2.35</v>
      </c>
      <c r="AY24" s="669">
        <v>2.2999999999999998</v>
      </c>
      <c r="AZ24" s="669">
        <v>2.2999999999999998</v>
      </c>
      <c r="BA24" s="645">
        <f t="shared" si="6"/>
        <v>25</v>
      </c>
      <c r="BB24" s="645">
        <f t="shared" si="7"/>
        <v>25</v>
      </c>
      <c r="BC24" s="645">
        <f t="shared" si="8"/>
        <v>25</v>
      </c>
      <c r="BD24" s="645">
        <f t="shared" si="9"/>
        <v>25</v>
      </c>
      <c r="BE24" s="645">
        <f t="shared" si="10"/>
        <v>25</v>
      </c>
      <c r="BF24" s="645">
        <v>25</v>
      </c>
      <c r="BG24" s="685">
        <v>0</v>
      </c>
      <c r="BH24" s="685">
        <v>0</v>
      </c>
      <c r="BI24" s="686">
        <v>2.4</v>
      </c>
      <c r="BJ24" s="685">
        <v>1.81</v>
      </c>
      <c r="BK24" s="686">
        <v>2.4</v>
      </c>
      <c r="BL24" s="685">
        <v>2.99</v>
      </c>
      <c r="BM24" s="686">
        <v>2.4</v>
      </c>
      <c r="BN24" s="685">
        <f>+BM24/49*48</f>
        <v>2.3510204081632651</v>
      </c>
      <c r="BO24" s="686">
        <v>2.4</v>
      </c>
      <c r="BP24" s="685">
        <v>2.4500000000000002</v>
      </c>
      <c r="BQ24" s="687">
        <v>2.4</v>
      </c>
      <c r="BR24" s="687">
        <v>2.4</v>
      </c>
      <c r="BS24" s="686">
        <v>2.4</v>
      </c>
      <c r="BT24" s="686">
        <v>2.4</v>
      </c>
      <c r="BU24" s="686">
        <v>2.4</v>
      </c>
      <c r="BV24" s="686">
        <v>0.5</v>
      </c>
      <c r="BW24" s="686">
        <v>2.4</v>
      </c>
      <c r="BX24" s="685">
        <v>2.21</v>
      </c>
      <c r="BY24" s="686">
        <v>2.4</v>
      </c>
      <c r="BZ24" s="688"/>
      <c r="CA24" s="686">
        <v>2.4</v>
      </c>
      <c r="CB24" s="688"/>
      <c r="CC24" s="686">
        <v>1</v>
      </c>
      <c r="CD24" s="688"/>
      <c r="CE24" s="645">
        <f t="shared" si="18"/>
        <v>24.999999999999996</v>
      </c>
      <c r="CF24" s="669">
        <f t="shared" si="11"/>
        <v>19.2</v>
      </c>
      <c r="CG24" s="669">
        <f t="shared" si="12"/>
        <v>17.111020408163267</v>
      </c>
      <c r="CH24" s="669">
        <f t="shared" si="19"/>
        <v>24.999999999999996</v>
      </c>
      <c r="CI24" s="669">
        <f t="shared" si="20"/>
        <v>17.111020408163267</v>
      </c>
      <c r="CJ24" s="850">
        <v>25</v>
      </c>
      <c r="CK24" s="851"/>
      <c r="CL24" s="851"/>
      <c r="CM24" s="851"/>
      <c r="CN24" s="851"/>
      <c r="CO24" s="851"/>
      <c r="CP24" s="851"/>
      <c r="CQ24" s="851"/>
      <c r="CR24" s="851"/>
      <c r="CS24" s="851"/>
      <c r="CT24" s="851"/>
      <c r="CU24" s="851"/>
      <c r="CV24" s="851"/>
      <c r="CW24" s="851"/>
      <c r="CX24" s="851"/>
      <c r="CY24" s="851"/>
      <c r="CZ24" s="851"/>
      <c r="DA24" s="851"/>
      <c r="DB24" s="851"/>
      <c r="DC24" s="851"/>
      <c r="DD24" s="851"/>
      <c r="DE24" s="851"/>
      <c r="DF24" s="851"/>
      <c r="DG24" s="851"/>
      <c r="DH24" s="851"/>
      <c r="DI24" s="850"/>
      <c r="DJ24" s="852"/>
      <c r="DK24" s="852"/>
      <c r="DL24" s="852"/>
      <c r="DM24" s="852"/>
      <c r="DN24" s="849">
        <v>12.5</v>
      </c>
      <c r="DO24" s="732"/>
      <c r="DP24" s="733"/>
      <c r="DQ24" s="733"/>
      <c r="DR24" s="733"/>
      <c r="DS24" s="733"/>
      <c r="DT24" s="733"/>
      <c r="DU24" s="733"/>
      <c r="DV24" s="733"/>
      <c r="DW24" s="733"/>
      <c r="DX24" s="733"/>
      <c r="DY24" s="733"/>
      <c r="DZ24" s="733"/>
      <c r="EA24" s="733"/>
      <c r="EB24" s="733"/>
      <c r="EC24" s="733"/>
      <c r="ED24" s="733"/>
      <c r="EE24" s="733"/>
      <c r="EF24" s="733"/>
      <c r="EG24" s="733"/>
      <c r="EH24" s="733"/>
      <c r="EI24" s="733"/>
      <c r="EJ24" s="733"/>
      <c r="EK24" s="733"/>
      <c r="EL24" s="733"/>
      <c r="EM24" s="706"/>
      <c r="EN24" s="734"/>
      <c r="EO24" s="734"/>
      <c r="EP24" s="734"/>
      <c r="EQ24" s="735"/>
      <c r="ER24" s="614">
        <f t="shared" si="13"/>
        <v>0.92083333333333339</v>
      </c>
      <c r="ES24" s="614">
        <f t="shared" si="14"/>
        <v>0.8911989795918368</v>
      </c>
      <c r="ET24" s="614">
        <f t="shared" si="15"/>
        <v>0.68444081632653075</v>
      </c>
      <c r="EU24" s="614">
        <f t="shared" si="16"/>
        <v>0.95504445164309115</v>
      </c>
      <c r="EV24" s="614">
        <f t="shared" si="17"/>
        <v>0.544012662328343</v>
      </c>
      <c r="EW24" s="939" t="s">
        <v>602</v>
      </c>
      <c r="EX24" s="921" t="s">
        <v>603</v>
      </c>
      <c r="EY24" s="933" t="s">
        <v>604</v>
      </c>
      <c r="EZ24" s="921" t="s">
        <v>514</v>
      </c>
      <c r="FA24" s="929" t="s">
        <v>513</v>
      </c>
      <c r="FB24" s="50"/>
      <c r="FC24" s="50"/>
    </row>
    <row r="25" spans="1:159" s="51" customFormat="1" ht="30" customHeight="1" thickBot="1" x14ac:dyDescent="0.3">
      <c r="A25" s="953"/>
      <c r="B25" s="936"/>
      <c r="C25" s="937"/>
      <c r="D25" s="938"/>
      <c r="E25" s="912"/>
      <c r="F25" s="791" t="s">
        <v>142</v>
      </c>
      <c r="G25" s="601">
        <f>AA25+BE25+CH25+CJ25+DN25</f>
        <v>4806714634</v>
      </c>
      <c r="H25" s="671">
        <v>400000000</v>
      </c>
      <c r="I25" s="671">
        <v>0</v>
      </c>
      <c r="J25" s="671">
        <v>0</v>
      </c>
      <c r="K25" s="671">
        <v>0</v>
      </c>
      <c r="L25" s="671">
        <v>0</v>
      </c>
      <c r="M25" s="671">
        <v>246320000</v>
      </c>
      <c r="N25" s="671">
        <v>246320000</v>
      </c>
      <c r="O25" s="671">
        <v>55509000</v>
      </c>
      <c r="P25" s="671">
        <v>55509000</v>
      </c>
      <c r="Q25" s="671">
        <v>0</v>
      </c>
      <c r="R25" s="671">
        <v>0</v>
      </c>
      <c r="S25" s="671">
        <v>0</v>
      </c>
      <c r="T25" s="671">
        <v>0</v>
      </c>
      <c r="U25" s="671">
        <v>127129000</v>
      </c>
      <c r="V25" s="671">
        <v>124623000</v>
      </c>
      <c r="W25" s="674">
        <f t="shared" si="1"/>
        <v>428958000</v>
      </c>
      <c r="X25" s="674">
        <f t="shared" si="2"/>
        <v>428958000</v>
      </c>
      <c r="Y25" s="674">
        <f t="shared" si="3"/>
        <v>426452000</v>
      </c>
      <c r="Z25" s="616">
        <f t="shared" si="4"/>
        <v>428958000</v>
      </c>
      <c r="AA25" s="616">
        <f t="shared" si="5"/>
        <v>426452000</v>
      </c>
      <c r="AB25" s="671">
        <v>1585211000</v>
      </c>
      <c r="AC25" s="671">
        <v>0</v>
      </c>
      <c r="AD25" s="671">
        <v>0</v>
      </c>
      <c r="AE25" s="671">
        <v>753612000</v>
      </c>
      <c r="AF25" s="671">
        <v>753612000</v>
      </c>
      <c r="AG25" s="671">
        <v>714123000</v>
      </c>
      <c r="AH25" s="671">
        <v>714123000</v>
      </c>
      <c r="AI25" s="671">
        <v>75456000</v>
      </c>
      <c r="AJ25" s="671">
        <v>75456000</v>
      </c>
      <c r="AK25" s="671">
        <v>-78986600</v>
      </c>
      <c r="AL25" s="671">
        <v>-78986600</v>
      </c>
      <c r="AM25" s="671">
        <v>56196000</v>
      </c>
      <c r="AN25" s="671">
        <v>12840000</v>
      </c>
      <c r="AO25" s="671">
        <v>0</v>
      </c>
      <c r="AP25" s="671">
        <v>46830000</v>
      </c>
      <c r="AQ25" s="671"/>
      <c r="AR25" s="671"/>
      <c r="AS25" s="671"/>
      <c r="AT25" s="671">
        <v>0</v>
      </c>
      <c r="AU25" s="671">
        <v>65273302</v>
      </c>
      <c r="AV25" s="671">
        <v>71821234</v>
      </c>
      <c r="AW25" s="689"/>
      <c r="AX25" s="671">
        <v>32149000</v>
      </c>
      <c r="AY25" s="671">
        <v>64810600</v>
      </c>
      <c r="AZ25" s="671">
        <v>22242000</v>
      </c>
      <c r="BA25" s="616">
        <f>AC25+AE25+AG25+AI25+AK25+AM25+AO25+AQ25+AS25+AU25+AY25+AW25</f>
        <v>1650484302</v>
      </c>
      <c r="BB25" s="616">
        <f t="shared" si="7"/>
        <v>1650484302</v>
      </c>
      <c r="BC25" s="616">
        <f t="shared" si="8"/>
        <v>1650086634</v>
      </c>
      <c r="BD25" s="616">
        <f>AC25+AE25+AG25+AI25+AK25+AM25+AO25+AQ25+AS25+AU25+AY25+AW25</f>
        <v>1650484302</v>
      </c>
      <c r="BE25" s="616">
        <f t="shared" si="10"/>
        <v>1650086634</v>
      </c>
      <c r="BF25" s="616">
        <v>1230176000</v>
      </c>
      <c r="BG25" s="672">
        <v>1189165000</v>
      </c>
      <c r="BH25" s="672">
        <v>1189165000</v>
      </c>
      <c r="BI25" s="690">
        <v>0</v>
      </c>
      <c r="BJ25" s="673"/>
      <c r="BK25" s="690">
        <v>0</v>
      </c>
      <c r="BL25" s="673"/>
      <c r="BM25" s="690">
        <v>0</v>
      </c>
      <c r="BN25" s="690">
        <v>0</v>
      </c>
      <c r="BO25" s="690">
        <v>0</v>
      </c>
      <c r="BP25" s="673">
        <v>0</v>
      </c>
      <c r="BQ25" s="635">
        <v>0</v>
      </c>
      <c r="BR25" s="636"/>
      <c r="BS25" s="673">
        <v>27090000</v>
      </c>
      <c r="BT25" s="673">
        <v>15050000</v>
      </c>
      <c r="BU25" s="673">
        <v>0</v>
      </c>
      <c r="BV25" s="673"/>
      <c r="BW25" s="673">
        <v>0</v>
      </c>
      <c r="BX25" s="673"/>
      <c r="BY25" s="673">
        <v>13921000</v>
      </c>
      <c r="BZ25" s="673"/>
      <c r="CA25" s="673">
        <v>0</v>
      </c>
      <c r="CB25" s="673"/>
      <c r="CC25" s="673">
        <v>0</v>
      </c>
      <c r="CD25" s="673"/>
      <c r="CE25" s="616">
        <f t="shared" si="18"/>
        <v>1230176000</v>
      </c>
      <c r="CF25" s="616">
        <f t="shared" si="11"/>
        <v>1216255000</v>
      </c>
      <c r="CG25" s="616">
        <f t="shared" si="12"/>
        <v>1204215000</v>
      </c>
      <c r="CH25" s="616">
        <f t="shared" si="19"/>
        <v>1230176000</v>
      </c>
      <c r="CI25" s="616">
        <f t="shared" si="20"/>
        <v>1204215000</v>
      </c>
      <c r="CJ25" s="839">
        <v>1000000000</v>
      </c>
      <c r="CK25" s="840"/>
      <c r="CL25" s="840"/>
      <c r="CM25" s="840"/>
      <c r="CN25" s="840"/>
      <c r="CO25" s="840"/>
      <c r="CP25" s="840"/>
      <c r="CQ25" s="840"/>
      <c r="CR25" s="840"/>
      <c r="CS25" s="840"/>
      <c r="CT25" s="840"/>
      <c r="CU25" s="840"/>
      <c r="CV25" s="840"/>
      <c r="CW25" s="840"/>
      <c r="CX25" s="840"/>
      <c r="CY25" s="840"/>
      <c r="CZ25" s="840"/>
      <c r="DA25" s="840"/>
      <c r="DB25" s="840"/>
      <c r="DC25" s="840"/>
      <c r="DD25" s="840"/>
      <c r="DE25" s="840"/>
      <c r="DF25" s="840"/>
      <c r="DG25" s="840"/>
      <c r="DH25" s="840"/>
      <c r="DI25" s="839"/>
      <c r="DJ25" s="840"/>
      <c r="DK25" s="840"/>
      <c r="DL25" s="840"/>
      <c r="DM25" s="840"/>
      <c r="DN25" s="839">
        <v>500000000</v>
      </c>
      <c r="DO25" s="736"/>
      <c r="DP25" s="737"/>
      <c r="DQ25" s="737"/>
      <c r="DR25" s="737"/>
      <c r="DS25" s="737"/>
      <c r="DT25" s="737"/>
      <c r="DU25" s="737"/>
      <c r="DV25" s="737"/>
      <c r="DW25" s="737"/>
      <c r="DX25" s="737"/>
      <c r="DY25" s="737"/>
      <c r="DZ25" s="737"/>
      <c r="EA25" s="737"/>
      <c r="EB25" s="737"/>
      <c r="EC25" s="737"/>
      <c r="ED25" s="737"/>
      <c r="EE25" s="737"/>
      <c r="EF25" s="737"/>
      <c r="EG25" s="737"/>
      <c r="EH25" s="737"/>
      <c r="EI25" s="737"/>
      <c r="EJ25" s="737"/>
      <c r="EK25" s="737"/>
      <c r="EL25" s="737"/>
      <c r="EM25" s="633"/>
      <c r="EN25" s="738"/>
      <c r="EO25" s="738"/>
      <c r="EP25" s="738"/>
      <c r="EQ25" s="712"/>
      <c r="ER25" s="610" t="e">
        <f t="shared" si="13"/>
        <v>#DIV/0!</v>
      </c>
      <c r="ES25" s="610">
        <f t="shared" si="14"/>
        <v>0.99010076012020509</v>
      </c>
      <c r="ET25" s="610">
        <f t="shared" si="15"/>
        <v>0.97889651562052904</v>
      </c>
      <c r="EU25" s="610">
        <f t="shared" si="16"/>
        <v>0.99546570372499577</v>
      </c>
      <c r="EV25" s="610">
        <f t="shared" si="17"/>
        <v>0.68253555365941454</v>
      </c>
      <c r="EW25" s="940"/>
      <c r="EX25" s="922"/>
      <c r="EY25" s="934"/>
      <c r="EZ25" s="922"/>
      <c r="FA25" s="930"/>
      <c r="FB25" s="50"/>
      <c r="FC25" s="50"/>
    </row>
    <row r="26" spans="1:159" s="51" customFormat="1" ht="30" customHeight="1" thickBot="1" x14ac:dyDescent="0.3">
      <c r="A26" s="953"/>
      <c r="B26" s="936"/>
      <c r="C26" s="937"/>
      <c r="D26" s="938"/>
      <c r="E26" s="912"/>
      <c r="F26" s="793" t="s">
        <v>143</v>
      </c>
      <c r="G26" s="601"/>
      <c r="H26" s="671"/>
      <c r="I26" s="671"/>
      <c r="J26" s="671"/>
      <c r="K26" s="671"/>
      <c r="L26" s="671"/>
      <c r="M26" s="671"/>
      <c r="N26" s="671"/>
      <c r="O26" s="671"/>
      <c r="P26" s="671"/>
      <c r="Q26" s="671"/>
      <c r="R26" s="671"/>
      <c r="S26" s="671"/>
      <c r="T26" s="671"/>
      <c r="U26" s="671"/>
      <c r="V26" s="671"/>
      <c r="W26" s="674">
        <f t="shared" si="1"/>
        <v>0</v>
      </c>
      <c r="X26" s="674">
        <f t="shared" si="2"/>
        <v>0</v>
      </c>
      <c r="Y26" s="674">
        <f t="shared" si="3"/>
        <v>0</v>
      </c>
      <c r="Z26" s="616">
        <f t="shared" si="4"/>
        <v>0</v>
      </c>
      <c r="AA26" s="616">
        <f t="shared" si="5"/>
        <v>0</v>
      </c>
      <c r="AB26" s="671">
        <v>1585211000</v>
      </c>
      <c r="AC26" s="671"/>
      <c r="AD26" s="671"/>
      <c r="AE26" s="671"/>
      <c r="AF26" s="671"/>
      <c r="AG26" s="671">
        <v>32719366</v>
      </c>
      <c r="AH26" s="671">
        <v>32719366</v>
      </c>
      <c r="AI26" s="671">
        <v>104617867</v>
      </c>
      <c r="AJ26" s="671">
        <v>104617867</v>
      </c>
      <c r="AK26" s="671">
        <v>168815633</v>
      </c>
      <c r="AL26" s="671">
        <v>168815633</v>
      </c>
      <c r="AM26" s="671">
        <v>163908467</v>
      </c>
      <c r="AN26" s="671">
        <v>163908467</v>
      </c>
      <c r="AO26" s="671">
        <v>163643000</v>
      </c>
      <c r="AP26" s="671">
        <v>163857000</v>
      </c>
      <c r="AQ26" s="671">
        <v>163643000</v>
      </c>
      <c r="AR26" s="671">
        <v>161742000</v>
      </c>
      <c r="AS26" s="671">
        <v>163643000</v>
      </c>
      <c r="AT26" s="671">
        <v>183873000</v>
      </c>
      <c r="AU26" s="671">
        <v>163643000</v>
      </c>
      <c r="AV26" s="671">
        <v>175149000</v>
      </c>
      <c r="AW26" s="671">
        <v>163643000</v>
      </c>
      <c r="AX26" s="671">
        <v>175149000</v>
      </c>
      <c r="AY26" s="671">
        <v>362207969</v>
      </c>
      <c r="AZ26" s="671">
        <v>253891166</v>
      </c>
      <c r="BA26" s="616">
        <f t="shared" si="6"/>
        <v>1650484302</v>
      </c>
      <c r="BB26" s="616">
        <f t="shared" si="7"/>
        <v>1650484302</v>
      </c>
      <c r="BC26" s="616">
        <f t="shared" si="8"/>
        <v>1583722499</v>
      </c>
      <c r="BD26" s="616">
        <f t="shared" ref="BD26:BD44" si="34">AC26+AE26+AG26+AI26+AK26+AM26+AO26+AQ26+AS26+AU26+AW26+AY26</f>
        <v>1650484302</v>
      </c>
      <c r="BE26" s="616">
        <f t="shared" si="10"/>
        <v>1583722499</v>
      </c>
      <c r="BF26" s="616"/>
      <c r="BG26" s="673">
        <v>0</v>
      </c>
      <c r="BH26" s="673"/>
      <c r="BI26" s="673">
        <v>20334701</v>
      </c>
      <c r="BJ26" s="673">
        <v>18275701</v>
      </c>
      <c r="BK26" s="673">
        <v>127604000</v>
      </c>
      <c r="BL26" s="673">
        <v>116961600</v>
      </c>
      <c r="BM26" s="673">
        <v>127604000</v>
      </c>
      <c r="BN26" s="673">
        <v>114528200</v>
      </c>
      <c r="BO26" s="673">
        <v>127604000</v>
      </c>
      <c r="BP26" s="673">
        <v>121796000</v>
      </c>
      <c r="BQ26" s="636">
        <v>127604000</v>
      </c>
      <c r="BR26" s="636">
        <v>124197233</v>
      </c>
      <c r="BS26" s="673">
        <v>127604000</v>
      </c>
      <c r="BT26" s="673">
        <v>131866033</v>
      </c>
      <c r="BU26" s="673">
        <v>130614000</v>
      </c>
      <c r="BV26" s="673">
        <v>120090333</v>
      </c>
      <c r="BW26" s="673">
        <v>130614000</v>
      </c>
      <c r="BX26" s="673">
        <v>118615000</v>
      </c>
      <c r="BY26" s="673">
        <v>127422000</v>
      </c>
      <c r="BZ26" s="673"/>
      <c r="CA26" s="673">
        <v>112895400</v>
      </c>
      <c r="CB26" s="673"/>
      <c r="CC26" s="673">
        <v>70275899</v>
      </c>
      <c r="CD26" s="673"/>
      <c r="CE26" s="616">
        <f t="shared" si="18"/>
        <v>1230176000</v>
      </c>
      <c r="CF26" s="616">
        <f t="shared" si="11"/>
        <v>919582701</v>
      </c>
      <c r="CG26" s="616">
        <f t="shared" si="12"/>
        <v>866330100</v>
      </c>
      <c r="CH26" s="616">
        <f t="shared" si="19"/>
        <v>1230176000</v>
      </c>
      <c r="CI26" s="616">
        <f>BH26+BJ26+BL26+BN26+BP26+BR26+BT26+BV26+BX26+BZ26+CB26+CD26</f>
        <v>866330100</v>
      </c>
      <c r="CJ26" s="839"/>
      <c r="CK26" s="840"/>
      <c r="CL26" s="840"/>
      <c r="CM26" s="840"/>
      <c r="CN26" s="840"/>
      <c r="CO26" s="840"/>
      <c r="CP26" s="840"/>
      <c r="CQ26" s="840"/>
      <c r="CR26" s="840"/>
      <c r="CS26" s="840"/>
      <c r="CT26" s="840"/>
      <c r="CU26" s="840"/>
      <c r="CV26" s="840"/>
      <c r="CW26" s="840"/>
      <c r="CX26" s="840"/>
      <c r="CY26" s="840"/>
      <c r="CZ26" s="840"/>
      <c r="DA26" s="840"/>
      <c r="DB26" s="840"/>
      <c r="DC26" s="840"/>
      <c r="DD26" s="840"/>
      <c r="DE26" s="840"/>
      <c r="DF26" s="840"/>
      <c r="DG26" s="840"/>
      <c r="DH26" s="840"/>
      <c r="DI26" s="839"/>
      <c r="DJ26" s="840"/>
      <c r="DK26" s="840"/>
      <c r="DL26" s="840"/>
      <c r="DM26" s="840"/>
      <c r="DN26" s="839"/>
      <c r="DO26" s="736"/>
      <c r="DP26" s="737"/>
      <c r="DQ26" s="737"/>
      <c r="DR26" s="737"/>
      <c r="DS26" s="737"/>
      <c r="DT26" s="737"/>
      <c r="DU26" s="737"/>
      <c r="DV26" s="737"/>
      <c r="DW26" s="737"/>
      <c r="DX26" s="737"/>
      <c r="DY26" s="737"/>
      <c r="DZ26" s="737"/>
      <c r="EA26" s="737"/>
      <c r="EB26" s="737"/>
      <c r="EC26" s="737"/>
      <c r="ED26" s="737"/>
      <c r="EE26" s="737"/>
      <c r="EF26" s="737"/>
      <c r="EG26" s="737"/>
      <c r="EH26" s="737"/>
      <c r="EI26" s="737"/>
      <c r="EJ26" s="737"/>
      <c r="EK26" s="737"/>
      <c r="EL26" s="737"/>
      <c r="EM26" s="633"/>
      <c r="EN26" s="738"/>
      <c r="EO26" s="738"/>
      <c r="EP26" s="738"/>
      <c r="EQ26" s="712"/>
      <c r="ER26" s="610">
        <f t="shared" si="13"/>
        <v>0.90813389070084372</v>
      </c>
      <c r="ES26" s="610">
        <f t="shared" si="14"/>
        <v>0.94209047109945576</v>
      </c>
      <c r="ET26" s="610">
        <f t="shared" si="15"/>
        <v>0.70423264638555783</v>
      </c>
      <c r="EU26" s="610">
        <f t="shared" si="16"/>
        <v>0.95330300577381488</v>
      </c>
      <c r="EV26" s="610" t="e">
        <f t="shared" si="17"/>
        <v>#DIV/0!</v>
      </c>
      <c r="EW26" s="940"/>
      <c r="EX26" s="922"/>
      <c r="EY26" s="934"/>
      <c r="EZ26" s="922"/>
      <c r="FA26" s="930"/>
      <c r="FB26" s="50"/>
      <c r="FC26" s="50"/>
    </row>
    <row r="27" spans="1:159" s="51" customFormat="1" ht="30" customHeight="1" thickBot="1" x14ac:dyDescent="0.3">
      <c r="A27" s="953"/>
      <c r="B27" s="936"/>
      <c r="C27" s="937"/>
      <c r="D27" s="938"/>
      <c r="E27" s="912"/>
      <c r="F27" s="792" t="s">
        <v>144</v>
      </c>
      <c r="G27" s="600">
        <f>AA27+BE27+CH27+CJ27+DN27</f>
        <v>0.46</v>
      </c>
      <c r="H27" s="675"/>
      <c r="I27" s="675"/>
      <c r="J27" s="675"/>
      <c r="K27" s="675"/>
      <c r="L27" s="675"/>
      <c r="M27" s="675"/>
      <c r="N27" s="675"/>
      <c r="O27" s="676"/>
      <c r="P27" s="675"/>
      <c r="Q27" s="675"/>
      <c r="R27" s="675"/>
      <c r="S27" s="675"/>
      <c r="T27" s="675"/>
      <c r="U27" s="676"/>
      <c r="V27" s="676"/>
      <c r="W27" s="674">
        <f t="shared" si="1"/>
        <v>0</v>
      </c>
      <c r="X27" s="674">
        <f t="shared" si="2"/>
        <v>0</v>
      </c>
      <c r="Y27" s="674">
        <f t="shared" si="3"/>
        <v>0</v>
      </c>
      <c r="Z27" s="616">
        <f t="shared" si="4"/>
        <v>0</v>
      </c>
      <c r="AA27" s="616">
        <f t="shared" si="5"/>
        <v>0</v>
      </c>
      <c r="AB27" s="677">
        <v>0.46</v>
      </c>
      <c r="AC27" s="677">
        <v>0.19</v>
      </c>
      <c r="AD27" s="677">
        <v>0.19</v>
      </c>
      <c r="AE27" s="677">
        <v>0.27</v>
      </c>
      <c r="AF27" s="677">
        <v>0.27</v>
      </c>
      <c r="AG27" s="677">
        <v>0</v>
      </c>
      <c r="AH27" s="677">
        <v>0</v>
      </c>
      <c r="AI27" s="677">
        <v>0</v>
      </c>
      <c r="AJ27" s="677">
        <v>0</v>
      </c>
      <c r="AK27" s="677">
        <v>0</v>
      </c>
      <c r="AL27" s="677">
        <v>0</v>
      </c>
      <c r="AM27" s="677"/>
      <c r="AN27" s="677"/>
      <c r="AO27" s="677"/>
      <c r="AP27" s="677"/>
      <c r="AQ27" s="677"/>
      <c r="AR27" s="677"/>
      <c r="AS27" s="677"/>
      <c r="AT27" s="677"/>
      <c r="AU27" s="677"/>
      <c r="AV27" s="677"/>
      <c r="AW27" s="677"/>
      <c r="AX27" s="677"/>
      <c r="AY27" s="678"/>
      <c r="AZ27" s="691"/>
      <c r="BA27" s="615">
        <f t="shared" si="6"/>
        <v>0.46</v>
      </c>
      <c r="BB27" s="615">
        <f t="shared" si="7"/>
        <v>0.46</v>
      </c>
      <c r="BC27" s="615">
        <f t="shared" si="8"/>
        <v>0.46</v>
      </c>
      <c r="BD27" s="615">
        <f t="shared" si="34"/>
        <v>0.46</v>
      </c>
      <c r="BE27" s="615">
        <f t="shared" si="10"/>
        <v>0.46</v>
      </c>
      <c r="BF27" s="674">
        <v>0</v>
      </c>
      <c r="BG27" s="692"/>
      <c r="BH27" s="692"/>
      <c r="BI27" s="693">
        <v>0</v>
      </c>
      <c r="BJ27" s="693"/>
      <c r="BK27" s="693">
        <v>0</v>
      </c>
      <c r="BL27" s="692"/>
      <c r="BM27" s="693">
        <v>0</v>
      </c>
      <c r="BN27" s="693">
        <v>0</v>
      </c>
      <c r="BO27" s="693">
        <v>0</v>
      </c>
      <c r="BP27" s="692"/>
      <c r="BQ27" s="637">
        <v>0</v>
      </c>
      <c r="BR27" s="638"/>
      <c r="BS27" s="693"/>
      <c r="BT27" s="692"/>
      <c r="BU27" s="692">
        <v>0</v>
      </c>
      <c r="BV27" s="692"/>
      <c r="BW27" s="693">
        <v>0</v>
      </c>
      <c r="BX27" s="692"/>
      <c r="BY27" s="693">
        <v>0</v>
      </c>
      <c r="BZ27" s="692"/>
      <c r="CA27" s="693">
        <v>0</v>
      </c>
      <c r="CB27" s="692"/>
      <c r="CC27" s="693">
        <v>0</v>
      </c>
      <c r="CD27" s="692"/>
      <c r="CE27" s="674">
        <f t="shared" si="18"/>
        <v>0</v>
      </c>
      <c r="CF27" s="674">
        <f t="shared" si="11"/>
        <v>0</v>
      </c>
      <c r="CG27" s="674">
        <f t="shared" si="12"/>
        <v>0</v>
      </c>
      <c r="CH27" s="674">
        <f t="shared" si="19"/>
        <v>0</v>
      </c>
      <c r="CI27" s="674">
        <f t="shared" si="20"/>
        <v>0</v>
      </c>
      <c r="CJ27" s="838"/>
      <c r="CK27" s="853"/>
      <c r="CL27" s="853"/>
      <c r="CM27" s="853"/>
      <c r="CN27" s="853"/>
      <c r="CO27" s="853"/>
      <c r="CP27" s="853"/>
      <c r="CQ27" s="853"/>
      <c r="CR27" s="853"/>
      <c r="CS27" s="853"/>
      <c r="CT27" s="853"/>
      <c r="CU27" s="853"/>
      <c r="CV27" s="853"/>
      <c r="CW27" s="853"/>
      <c r="CX27" s="853"/>
      <c r="CY27" s="853"/>
      <c r="CZ27" s="853"/>
      <c r="DA27" s="853"/>
      <c r="DB27" s="853"/>
      <c r="DC27" s="853"/>
      <c r="DD27" s="853"/>
      <c r="DE27" s="853"/>
      <c r="DF27" s="853"/>
      <c r="DG27" s="853"/>
      <c r="DH27" s="853"/>
      <c r="DI27" s="839"/>
      <c r="DJ27" s="848"/>
      <c r="DK27" s="848"/>
      <c r="DL27" s="848"/>
      <c r="DM27" s="848"/>
      <c r="DN27" s="838"/>
      <c r="DO27" s="736"/>
      <c r="DP27" s="737"/>
      <c r="DQ27" s="737"/>
      <c r="DR27" s="737"/>
      <c r="DS27" s="737"/>
      <c r="DT27" s="737"/>
      <c r="DU27" s="737"/>
      <c r="DV27" s="737"/>
      <c r="DW27" s="737"/>
      <c r="DX27" s="737"/>
      <c r="DY27" s="737"/>
      <c r="DZ27" s="737"/>
      <c r="EA27" s="737"/>
      <c r="EB27" s="737"/>
      <c r="EC27" s="737"/>
      <c r="ED27" s="737"/>
      <c r="EE27" s="737"/>
      <c r="EF27" s="737"/>
      <c r="EG27" s="737"/>
      <c r="EH27" s="737"/>
      <c r="EI27" s="737"/>
      <c r="EJ27" s="737"/>
      <c r="EK27" s="737"/>
      <c r="EL27" s="737"/>
      <c r="EM27" s="633"/>
      <c r="EN27" s="738"/>
      <c r="EO27" s="738"/>
      <c r="EP27" s="738"/>
      <c r="EQ27" s="712"/>
      <c r="ER27" s="610" t="e">
        <f t="shared" si="13"/>
        <v>#DIV/0!</v>
      </c>
      <c r="ES27" s="610" t="e">
        <f t="shared" si="14"/>
        <v>#DIV/0!</v>
      </c>
      <c r="ET27" s="610" t="e">
        <f t="shared" si="15"/>
        <v>#DIV/0!</v>
      </c>
      <c r="EU27" s="610">
        <f t="shared" si="16"/>
        <v>1</v>
      </c>
      <c r="EV27" s="610">
        <f t="shared" si="17"/>
        <v>1</v>
      </c>
      <c r="EW27" s="940"/>
      <c r="EX27" s="922"/>
      <c r="EY27" s="934"/>
      <c r="EZ27" s="922"/>
      <c r="FA27" s="930"/>
      <c r="FB27" s="50"/>
      <c r="FC27" s="50"/>
    </row>
    <row r="28" spans="1:159" s="51" customFormat="1" ht="30" customHeight="1" thickBot="1" x14ac:dyDescent="0.3">
      <c r="A28" s="953"/>
      <c r="B28" s="936"/>
      <c r="C28" s="937"/>
      <c r="D28" s="938"/>
      <c r="E28" s="912"/>
      <c r="F28" s="789" t="s">
        <v>145</v>
      </c>
      <c r="G28" s="601">
        <f t="shared" si="0"/>
        <v>235822301</v>
      </c>
      <c r="H28" s="694"/>
      <c r="I28" s="675"/>
      <c r="J28" s="675"/>
      <c r="K28" s="675"/>
      <c r="L28" s="675"/>
      <c r="M28" s="675"/>
      <c r="N28" s="675"/>
      <c r="O28" s="675"/>
      <c r="P28" s="675"/>
      <c r="Q28" s="675"/>
      <c r="R28" s="675"/>
      <c r="S28" s="675"/>
      <c r="T28" s="675"/>
      <c r="U28" s="675"/>
      <c r="V28" s="675"/>
      <c r="W28" s="674">
        <f t="shared" si="1"/>
        <v>0</v>
      </c>
      <c r="X28" s="674">
        <f t="shared" si="2"/>
        <v>0</v>
      </c>
      <c r="Y28" s="674">
        <f t="shared" si="3"/>
        <v>0</v>
      </c>
      <c r="Z28" s="616">
        <f t="shared" si="4"/>
        <v>0</v>
      </c>
      <c r="AA28" s="616">
        <f t="shared" si="5"/>
        <v>0</v>
      </c>
      <c r="AB28" s="681">
        <v>169458166</v>
      </c>
      <c r="AC28" s="681">
        <v>45206600</v>
      </c>
      <c r="AD28" s="681">
        <v>45206600</v>
      </c>
      <c r="AE28" s="681">
        <v>77564200</v>
      </c>
      <c r="AF28" s="681">
        <v>77564200</v>
      </c>
      <c r="AG28" s="681">
        <v>31957233</v>
      </c>
      <c r="AH28" s="681">
        <v>31957233</v>
      </c>
      <c r="AI28" s="681">
        <v>14730133</v>
      </c>
      <c r="AJ28" s="681">
        <v>14730133</v>
      </c>
      <c r="AK28" s="681">
        <v>0</v>
      </c>
      <c r="AL28" s="681">
        <v>0</v>
      </c>
      <c r="AM28" s="681"/>
      <c r="AN28" s="681"/>
      <c r="AO28" s="681"/>
      <c r="AP28" s="681"/>
      <c r="AQ28" s="681"/>
      <c r="AR28" s="681"/>
      <c r="AS28" s="681"/>
      <c r="AT28" s="681"/>
      <c r="AU28" s="681"/>
      <c r="AV28" s="681"/>
      <c r="AW28" s="681"/>
      <c r="AX28" s="681"/>
      <c r="AY28" s="681"/>
      <c r="AZ28" s="681"/>
      <c r="BA28" s="616">
        <f t="shared" si="6"/>
        <v>169458166</v>
      </c>
      <c r="BB28" s="616">
        <f t="shared" si="7"/>
        <v>169458166</v>
      </c>
      <c r="BC28" s="616">
        <f t="shared" si="8"/>
        <v>169458166</v>
      </c>
      <c r="BD28" s="616">
        <f t="shared" si="34"/>
        <v>169458166</v>
      </c>
      <c r="BE28" s="616">
        <f t="shared" si="10"/>
        <v>169458166</v>
      </c>
      <c r="BF28" s="616">
        <v>66364135</v>
      </c>
      <c r="BG28" s="616">
        <v>57521066</v>
      </c>
      <c r="BH28" s="616">
        <v>57521066</v>
      </c>
      <c r="BI28" s="673">
        <v>3122000</v>
      </c>
      <c r="BJ28" s="673">
        <v>6030000</v>
      </c>
      <c r="BK28" s="673">
        <v>0</v>
      </c>
      <c r="BL28" s="673">
        <v>2813067</v>
      </c>
      <c r="BM28" s="673">
        <v>5721069</v>
      </c>
      <c r="BN28" s="673">
        <v>0</v>
      </c>
      <c r="BO28" s="673">
        <v>0</v>
      </c>
      <c r="BP28" s="692"/>
      <c r="BQ28" s="636"/>
      <c r="BR28" s="638"/>
      <c r="BS28" s="673">
        <v>-2</v>
      </c>
      <c r="BT28" s="692"/>
      <c r="BU28" s="692">
        <v>0</v>
      </c>
      <c r="BV28" s="692"/>
      <c r="BW28" s="673">
        <v>0</v>
      </c>
      <c r="BX28" s="692"/>
      <c r="BY28" s="673">
        <v>0</v>
      </c>
      <c r="BZ28" s="692"/>
      <c r="CA28" s="673">
        <v>0</v>
      </c>
      <c r="CB28" s="692"/>
      <c r="CC28" s="673">
        <v>0</v>
      </c>
      <c r="CD28" s="692"/>
      <c r="CE28" s="616">
        <f t="shared" si="18"/>
        <v>66364133</v>
      </c>
      <c r="CF28" s="616">
        <f t="shared" si="11"/>
        <v>66364133</v>
      </c>
      <c r="CG28" s="616">
        <f t="shared" si="12"/>
        <v>66364133</v>
      </c>
      <c r="CH28" s="616">
        <f t="shared" si="19"/>
        <v>66364133</v>
      </c>
      <c r="CI28" s="616">
        <f t="shared" si="20"/>
        <v>66364133</v>
      </c>
      <c r="CJ28" s="838"/>
      <c r="CK28" s="853"/>
      <c r="CL28" s="853"/>
      <c r="CM28" s="853"/>
      <c r="CN28" s="853"/>
      <c r="CO28" s="853"/>
      <c r="CP28" s="853"/>
      <c r="CQ28" s="853"/>
      <c r="CR28" s="853"/>
      <c r="CS28" s="853"/>
      <c r="CT28" s="853"/>
      <c r="CU28" s="853"/>
      <c r="CV28" s="853"/>
      <c r="CW28" s="853"/>
      <c r="CX28" s="853"/>
      <c r="CY28" s="853"/>
      <c r="CZ28" s="853"/>
      <c r="DA28" s="853"/>
      <c r="DB28" s="853"/>
      <c r="DC28" s="853"/>
      <c r="DD28" s="853"/>
      <c r="DE28" s="853"/>
      <c r="DF28" s="853"/>
      <c r="DG28" s="853"/>
      <c r="DH28" s="853"/>
      <c r="DI28" s="839"/>
      <c r="DJ28" s="848"/>
      <c r="DK28" s="848"/>
      <c r="DL28" s="848"/>
      <c r="DM28" s="848"/>
      <c r="DN28" s="838"/>
      <c r="DO28" s="736"/>
      <c r="DP28" s="737"/>
      <c r="DQ28" s="737"/>
      <c r="DR28" s="737"/>
      <c r="DS28" s="737"/>
      <c r="DT28" s="737"/>
      <c r="DU28" s="737"/>
      <c r="DV28" s="737"/>
      <c r="DW28" s="737"/>
      <c r="DX28" s="737"/>
      <c r="DY28" s="737"/>
      <c r="DZ28" s="737"/>
      <c r="EA28" s="737"/>
      <c r="EB28" s="737"/>
      <c r="EC28" s="737"/>
      <c r="ED28" s="737"/>
      <c r="EE28" s="737"/>
      <c r="EF28" s="737"/>
      <c r="EG28" s="737"/>
      <c r="EH28" s="737"/>
      <c r="EI28" s="737"/>
      <c r="EJ28" s="737"/>
      <c r="EK28" s="737"/>
      <c r="EL28" s="737"/>
      <c r="EM28" s="633"/>
      <c r="EN28" s="738"/>
      <c r="EO28" s="738"/>
      <c r="EP28" s="738"/>
      <c r="EQ28" s="712"/>
      <c r="ER28" s="610" t="e">
        <f t="shared" si="13"/>
        <v>#DIV/0!</v>
      </c>
      <c r="ES28" s="610">
        <f t="shared" si="14"/>
        <v>1</v>
      </c>
      <c r="ET28" s="610">
        <f t="shared" si="15"/>
        <v>1</v>
      </c>
      <c r="EU28" s="610">
        <f t="shared" si="16"/>
        <v>1</v>
      </c>
      <c r="EV28" s="610">
        <f t="shared" si="17"/>
        <v>0.99999999151903785</v>
      </c>
      <c r="EW28" s="940"/>
      <c r="EX28" s="922"/>
      <c r="EY28" s="934"/>
      <c r="EZ28" s="922"/>
      <c r="FA28" s="930"/>
      <c r="FB28" s="50"/>
      <c r="FC28" s="50"/>
    </row>
    <row r="29" spans="1:159" s="52" customFormat="1" ht="30" customHeight="1" thickBot="1" x14ac:dyDescent="0.3">
      <c r="A29" s="953"/>
      <c r="B29" s="936"/>
      <c r="C29" s="937"/>
      <c r="D29" s="938"/>
      <c r="E29" s="912"/>
      <c r="F29" s="792" t="s">
        <v>146</v>
      </c>
      <c r="G29" s="605">
        <f>G24+G27</f>
        <v>99.999999999999986</v>
      </c>
      <c r="H29" s="630">
        <v>12.5</v>
      </c>
      <c r="I29" s="630">
        <v>0</v>
      </c>
      <c r="J29" s="630">
        <v>0</v>
      </c>
      <c r="K29" s="630">
        <f t="shared" ref="K29:V29" si="35">K24+K27</f>
        <v>0</v>
      </c>
      <c r="L29" s="630">
        <f t="shared" si="35"/>
        <v>0</v>
      </c>
      <c r="M29" s="630">
        <f t="shared" si="35"/>
        <v>2.5</v>
      </c>
      <c r="N29" s="630">
        <f t="shared" si="35"/>
        <v>2.5</v>
      </c>
      <c r="O29" s="630">
        <f t="shared" si="35"/>
        <v>2.5</v>
      </c>
      <c r="P29" s="630">
        <f t="shared" si="35"/>
        <v>2.5</v>
      </c>
      <c r="Q29" s="630">
        <f t="shared" si="35"/>
        <v>1.8</v>
      </c>
      <c r="R29" s="630">
        <f t="shared" si="35"/>
        <v>1.8</v>
      </c>
      <c r="S29" s="630">
        <f t="shared" si="35"/>
        <v>1.48</v>
      </c>
      <c r="T29" s="630">
        <f t="shared" si="35"/>
        <v>1.48</v>
      </c>
      <c r="U29" s="630">
        <f t="shared" si="35"/>
        <v>4.22</v>
      </c>
      <c r="V29" s="630">
        <f t="shared" si="35"/>
        <v>3.72</v>
      </c>
      <c r="W29" s="620">
        <f t="shared" si="1"/>
        <v>12.5</v>
      </c>
      <c r="X29" s="620">
        <f t="shared" si="2"/>
        <v>12.5</v>
      </c>
      <c r="Y29" s="620">
        <f t="shared" si="3"/>
        <v>12</v>
      </c>
      <c r="Z29" s="620">
        <f t="shared" si="4"/>
        <v>12.5</v>
      </c>
      <c r="AA29" s="620">
        <f>AA24</f>
        <v>12.04</v>
      </c>
      <c r="AB29" s="630">
        <f t="shared" ref="AB29:AZ29" si="36">AB24+AB27</f>
        <v>25.46</v>
      </c>
      <c r="AC29" s="630">
        <f t="shared" si="36"/>
        <v>0.19</v>
      </c>
      <c r="AD29" s="630">
        <f t="shared" si="36"/>
        <v>0.19</v>
      </c>
      <c r="AE29" s="630">
        <f t="shared" si="36"/>
        <v>2.54</v>
      </c>
      <c r="AF29" s="630">
        <f t="shared" si="36"/>
        <v>2.54</v>
      </c>
      <c r="AG29" s="630">
        <f t="shared" si="36"/>
        <v>2.27</v>
      </c>
      <c r="AH29" s="630">
        <f t="shared" si="36"/>
        <v>2.27</v>
      </c>
      <c r="AI29" s="630">
        <f t="shared" si="36"/>
        <v>2.27</v>
      </c>
      <c r="AJ29" s="630">
        <f t="shared" si="36"/>
        <v>2.27</v>
      </c>
      <c r="AK29" s="630">
        <f t="shared" si="36"/>
        <v>2.27</v>
      </c>
      <c r="AL29" s="630">
        <f t="shared" si="36"/>
        <v>2.1</v>
      </c>
      <c r="AM29" s="630">
        <f t="shared" si="36"/>
        <v>2.27</v>
      </c>
      <c r="AN29" s="630">
        <f t="shared" si="36"/>
        <v>2.27</v>
      </c>
      <c r="AO29" s="630">
        <f t="shared" si="36"/>
        <v>2.27</v>
      </c>
      <c r="AP29" s="630">
        <f t="shared" si="36"/>
        <v>2.19</v>
      </c>
      <c r="AQ29" s="630">
        <f t="shared" si="36"/>
        <v>2.27</v>
      </c>
      <c r="AR29" s="630">
        <f t="shared" si="36"/>
        <v>2.27</v>
      </c>
      <c r="AS29" s="630">
        <f t="shared" si="36"/>
        <v>2.27</v>
      </c>
      <c r="AT29" s="630">
        <f t="shared" si="36"/>
        <v>2.42</v>
      </c>
      <c r="AU29" s="630">
        <f t="shared" si="36"/>
        <v>2.27</v>
      </c>
      <c r="AV29" s="630">
        <f t="shared" si="36"/>
        <v>2.29</v>
      </c>
      <c r="AW29" s="630">
        <f t="shared" si="36"/>
        <v>2.27</v>
      </c>
      <c r="AX29" s="630">
        <f t="shared" si="36"/>
        <v>2.35</v>
      </c>
      <c r="AY29" s="630">
        <f t="shared" si="36"/>
        <v>2.2999999999999998</v>
      </c>
      <c r="AZ29" s="630">
        <f t="shared" si="36"/>
        <v>2.2999999999999998</v>
      </c>
      <c r="BA29" s="620">
        <f t="shared" si="6"/>
        <v>25.459999999999997</v>
      </c>
      <c r="BB29" s="620">
        <f t="shared" si="7"/>
        <v>25.459999999999997</v>
      </c>
      <c r="BC29" s="620">
        <f t="shared" si="8"/>
        <v>25.459999999999997</v>
      </c>
      <c r="BD29" s="620">
        <f t="shared" si="34"/>
        <v>25.459999999999997</v>
      </c>
      <c r="BE29" s="620">
        <f t="shared" si="10"/>
        <v>25.459999999999997</v>
      </c>
      <c r="BF29" s="619">
        <f>BF24+BF27</f>
        <v>25</v>
      </c>
      <c r="BG29" s="619">
        <f t="shared" ref="BG29:BH29" si="37">BG24+BG27</f>
        <v>0</v>
      </c>
      <c r="BH29" s="619">
        <f t="shared" si="37"/>
        <v>0</v>
      </c>
      <c r="BI29" s="639">
        <f>BI24+BI27</f>
        <v>2.4</v>
      </c>
      <c r="BJ29" s="640">
        <f t="shared" ref="BJ29:CC30" si="38">BJ24+BJ27</f>
        <v>1.81</v>
      </c>
      <c r="BK29" s="639">
        <f t="shared" si="38"/>
        <v>2.4</v>
      </c>
      <c r="BL29" s="640">
        <f t="shared" si="38"/>
        <v>2.99</v>
      </c>
      <c r="BM29" s="639">
        <f t="shared" si="38"/>
        <v>2.4</v>
      </c>
      <c r="BN29" s="640">
        <f t="shared" ref="BN29" si="39">+BN24+BN27</f>
        <v>2.3510204081632651</v>
      </c>
      <c r="BO29" s="639">
        <f t="shared" si="38"/>
        <v>2.4</v>
      </c>
      <c r="BP29" s="640">
        <f t="shared" si="38"/>
        <v>2.4500000000000002</v>
      </c>
      <c r="BQ29" s="641">
        <f t="shared" si="38"/>
        <v>2.4</v>
      </c>
      <c r="BR29" s="641">
        <f t="shared" si="38"/>
        <v>2.4</v>
      </c>
      <c r="BS29" s="639">
        <f t="shared" si="38"/>
        <v>2.4</v>
      </c>
      <c r="BT29" s="639">
        <f t="shared" si="38"/>
        <v>2.4</v>
      </c>
      <c r="BU29" s="639">
        <f t="shared" si="38"/>
        <v>2.4</v>
      </c>
      <c r="BV29" s="639">
        <f t="shared" si="38"/>
        <v>0.5</v>
      </c>
      <c r="BW29" s="639">
        <f t="shared" si="38"/>
        <v>2.4</v>
      </c>
      <c r="BX29" s="639">
        <f t="shared" si="38"/>
        <v>2.21</v>
      </c>
      <c r="BY29" s="639">
        <f t="shared" si="38"/>
        <v>2.4</v>
      </c>
      <c r="BZ29" s="639">
        <f t="shared" si="38"/>
        <v>0</v>
      </c>
      <c r="CA29" s="639">
        <f t="shared" si="38"/>
        <v>2.4</v>
      </c>
      <c r="CB29" s="639">
        <f t="shared" si="38"/>
        <v>0</v>
      </c>
      <c r="CC29" s="639">
        <f t="shared" si="38"/>
        <v>1</v>
      </c>
      <c r="CD29" s="640"/>
      <c r="CE29" s="620">
        <f t="shared" si="18"/>
        <v>24.999999999999996</v>
      </c>
      <c r="CF29" s="620">
        <f t="shared" si="11"/>
        <v>19.2</v>
      </c>
      <c r="CG29" s="620">
        <f t="shared" si="12"/>
        <v>17.111020408163267</v>
      </c>
      <c r="CH29" s="620">
        <f t="shared" si="19"/>
        <v>24.999999999999996</v>
      </c>
      <c r="CI29" s="620">
        <f t="shared" si="20"/>
        <v>17.111020408163267</v>
      </c>
      <c r="CJ29" s="563">
        <v>25</v>
      </c>
      <c r="CK29" s="557"/>
      <c r="CL29" s="557"/>
      <c r="CM29" s="557"/>
      <c r="CN29" s="557"/>
      <c r="CO29" s="557"/>
      <c r="CP29" s="557"/>
      <c r="CQ29" s="557"/>
      <c r="CR29" s="557"/>
      <c r="CS29" s="557"/>
      <c r="CT29" s="557"/>
      <c r="CU29" s="557"/>
      <c r="CV29" s="557"/>
      <c r="CW29" s="557"/>
      <c r="CX29" s="557"/>
      <c r="CY29" s="557"/>
      <c r="CZ29" s="557"/>
      <c r="DA29" s="557"/>
      <c r="DB29" s="557"/>
      <c r="DC29" s="557"/>
      <c r="DD29" s="557"/>
      <c r="DE29" s="557"/>
      <c r="DF29" s="557"/>
      <c r="DG29" s="557"/>
      <c r="DH29" s="557"/>
      <c r="DI29" s="563"/>
      <c r="DJ29" s="557"/>
      <c r="DK29" s="557"/>
      <c r="DL29" s="557"/>
      <c r="DM29" s="557"/>
      <c r="DN29" s="563">
        <v>12.5</v>
      </c>
      <c r="DO29" s="739"/>
      <c r="DP29" s="740"/>
      <c r="DQ29" s="740"/>
      <c r="DR29" s="740"/>
      <c r="DS29" s="740"/>
      <c r="DT29" s="740"/>
      <c r="DU29" s="740"/>
      <c r="DV29" s="740"/>
      <c r="DW29" s="740"/>
      <c r="DX29" s="740"/>
      <c r="DY29" s="740"/>
      <c r="DZ29" s="740"/>
      <c r="EA29" s="740"/>
      <c r="EB29" s="740"/>
      <c r="EC29" s="740"/>
      <c r="ED29" s="740"/>
      <c r="EE29" s="740"/>
      <c r="EF29" s="740"/>
      <c r="EG29" s="740"/>
      <c r="EH29" s="740"/>
      <c r="EI29" s="740"/>
      <c r="EJ29" s="740"/>
      <c r="EK29" s="740"/>
      <c r="EL29" s="740"/>
      <c r="EM29" s="632"/>
      <c r="EN29" s="741"/>
      <c r="EO29" s="741"/>
      <c r="EP29" s="741"/>
      <c r="EQ29" s="742"/>
      <c r="ER29" s="611">
        <f t="shared" si="13"/>
        <v>0.92083333333333339</v>
      </c>
      <c r="ES29" s="611">
        <f t="shared" si="14"/>
        <v>0.8911989795918368</v>
      </c>
      <c r="ET29" s="611">
        <f t="shared" si="15"/>
        <v>0.68444081632653075</v>
      </c>
      <c r="EU29" s="611">
        <f t="shared" si="16"/>
        <v>0.95540623527227553</v>
      </c>
      <c r="EV29" s="611">
        <f t="shared" si="17"/>
        <v>0.5461102040816328</v>
      </c>
      <c r="EW29" s="940"/>
      <c r="EX29" s="922"/>
      <c r="EY29" s="934"/>
      <c r="EZ29" s="922"/>
      <c r="FA29" s="930"/>
      <c r="FC29" s="50"/>
    </row>
    <row r="30" spans="1:159" s="51" customFormat="1" ht="30" customHeight="1" thickBot="1" x14ac:dyDescent="0.3">
      <c r="A30" s="953"/>
      <c r="B30" s="936"/>
      <c r="C30" s="937"/>
      <c r="D30" s="938"/>
      <c r="E30" s="912"/>
      <c r="F30" s="790" t="s">
        <v>147</v>
      </c>
      <c r="G30" s="603">
        <f>G25+G28</f>
        <v>5042536935</v>
      </c>
      <c r="H30" s="646">
        <v>400000000</v>
      </c>
      <c r="I30" s="651">
        <v>0</v>
      </c>
      <c r="J30" s="651">
        <v>0</v>
      </c>
      <c r="K30" s="646">
        <f t="shared" ref="K30:V30" si="40">K25+K28</f>
        <v>0</v>
      </c>
      <c r="L30" s="646">
        <f t="shared" si="40"/>
        <v>0</v>
      </c>
      <c r="M30" s="646">
        <f t="shared" si="40"/>
        <v>246320000</v>
      </c>
      <c r="N30" s="646">
        <f t="shared" si="40"/>
        <v>246320000</v>
      </c>
      <c r="O30" s="646">
        <f t="shared" si="40"/>
        <v>55509000</v>
      </c>
      <c r="P30" s="646">
        <f t="shared" si="40"/>
        <v>55509000</v>
      </c>
      <c r="Q30" s="646">
        <f t="shared" si="40"/>
        <v>0</v>
      </c>
      <c r="R30" s="646">
        <f t="shared" si="40"/>
        <v>0</v>
      </c>
      <c r="S30" s="646">
        <f t="shared" si="40"/>
        <v>0</v>
      </c>
      <c r="T30" s="646">
        <f t="shared" si="40"/>
        <v>0</v>
      </c>
      <c r="U30" s="646">
        <f t="shared" si="40"/>
        <v>127129000</v>
      </c>
      <c r="V30" s="646">
        <f t="shared" si="40"/>
        <v>124623000</v>
      </c>
      <c r="W30" s="647">
        <f t="shared" si="1"/>
        <v>428958000</v>
      </c>
      <c r="X30" s="647">
        <f t="shared" si="2"/>
        <v>428958000</v>
      </c>
      <c r="Y30" s="647">
        <f t="shared" si="3"/>
        <v>426452000</v>
      </c>
      <c r="Z30" s="648">
        <f t="shared" si="4"/>
        <v>428958000</v>
      </c>
      <c r="AA30" s="648">
        <f t="shared" si="5"/>
        <v>426452000</v>
      </c>
      <c r="AB30" s="646">
        <f t="shared" ref="AB30:AJ30" si="41">AB25+AB28</f>
        <v>1754669166</v>
      </c>
      <c r="AC30" s="646">
        <f t="shared" si="41"/>
        <v>45206600</v>
      </c>
      <c r="AD30" s="646">
        <f t="shared" si="41"/>
        <v>45206600</v>
      </c>
      <c r="AE30" s="646">
        <f t="shared" si="41"/>
        <v>831176200</v>
      </c>
      <c r="AF30" s="646">
        <f t="shared" si="41"/>
        <v>831176200</v>
      </c>
      <c r="AG30" s="646">
        <f t="shared" si="41"/>
        <v>746080233</v>
      </c>
      <c r="AH30" s="646">
        <f t="shared" si="41"/>
        <v>746080233</v>
      </c>
      <c r="AI30" s="646">
        <f t="shared" si="41"/>
        <v>90186133</v>
      </c>
      <c r="AJ30" s="646">
        <f t="shared" si="41"/>
        <v>90186133</v>
      </c>
      <c r="AK30" s="646">
        <v>-78986600</v>
      </c>
      <c r="AL30" s="646">
        <f t="shared" ref="AL30:AZ30" si="42">AL25+AL28</f>
        <v>-78986600</v>
      </c>
      <c r="AM30" s="646">
        <f t="shared" si="42"/>
        <v>56196000</v>
      </c>
      <c r="AN30" s="646">
        <f t="shared" si="42"/>
        <v>12840000</v>
      </c>
      <c r="AO30" s="646">
        <f t="shared" si="42"/>
        <v>0</v>
      </c>
      <c r="AP30" s="646">
        <f t="shared" si="42"/>
        <v>46830000</v>
      </c>
      <c r="AQ30" s="646">
        <f t="shared" si="42"/>
        <v>0</v>
      </c>
      <c r="AR30" s="646">
        <f t="shared" si="42"/>
        <v>0</v>
      </c>
      <c r="AS30" s="646">
        <f t="shared" si="42"/>
        <v>0</v>
      </c>
      <c r="AT30" s="646">
        <f t="shared" si="42"/>
        <v>0</v>
      </c>
      <c r="AU30" s="646">
        <f>AU25+AU28</f>
        <v>65273302</v>
      </c>
      <c r="AV30" s="646">
        <f t="shared" si="42"/>
        <v>71821234</v>
      </c>
      <c r="AW30" s="646">
        <f>AU25+AW28</f>
        <v>65273302</v>
      </c>
      <c r="AX30" s="646">
        <f t="shared" si="42"/>
        <v>32149000</v>
      </c>
      <c r="AY30" s="646">
        <f t="shared" si="42"/>
        <v>64810600</v>
      </c>
      <c r="AZ30" s="646">
        <f t="shared" si="42"/>
        <v>22242000</v>
      </c>
      <c r="BA30" s="648">
        <f t="shared" si="6"/>
        <v>1885215770</v>
      </c>
      <c r="BB30" s="648">
        <f t="shared" si="7"/>
        <v>1885215770</v>
      </c>
      <c r="BC30" s="648">
        <f t="shared" si="8"/>
        <v>1819544800</v>
      </c>
      <c r="BD30" s="648">
        <f t="shared" si="34"/>
        <v>1885215770</v>
      </c>
      <c r="BE30" s="648">
        <f t="shared" si="10"/>
        <v>1819544800</v>
      </c>
      <c r="BF30" s="648">
        <f>BF25+BF28</f>
        <v>1296540135</v>
      </c>
      <c r="BG30" s="650">
        <f>BG25+BG28</f>
        <v>1246686066</v>
      </c>
      <c r="BH30" s="650">
        <f>BH25+BH28</f>
        <v>1246686066</v>
      </c>
      <c r="BI30" s="650">
        <f>BI25+BI28</f>
        <v>3122000</v>
      </c>
      <c r="BJ30" s="650">
        <f t="shared" ref="BJ30:BX30" si="43">BJ25+BJ28</f>
        <v>6030000</v>
      </c>
      <c r="BK30" s="650">
        <f t="shared" si="43"/>
        <v>0</v>
      </c>
      <c r="BL30" s="650">
        <f>BL25+BL28</f>
        <v>2813067</v>
      </c>
      <c r="BM30" s="650">
        <f t="shared" si="43"/>
        <v>5721069</v>
      </c>
      <c r="BN30" s="650">
        <f t="shared" si="43"/>
        <v>0</v>
      </c>
      <c r="BO30" s="650">
        <f t="shared" si="43"/>
        <v>0</v>
      </c>
      <c r="BP30" s="650">
        <f t="shared" si="43"/>
        <v>0</v>
      </c>
      <c r="BQ30" s="650">
        <f t="shared" si="38"/>
        <v>0</v>
      </c>
      <c r="BR30" s="650">
        <f t="shared" si="38"/>
        <v>0</v>
      </c>
      <c r="BS30" s="650">
        <f t="shared" si="43"/>
        <v>27089998</v>
      </c>
      <c r="BT30" s="650">
        <f t="shared" si="43"/>
        <v>15050000</v>
      </c>
      <c r="BU30" s="650">
        <f t="shared" si="43"/>
        <v>0</v>
      </c>
      <c r="BV30" s="650">
        <f t="shared" si="43"/>
        <v>0</v>
      </c>
      <c r="BW30" s="650">
        <f>BW25+BW28</f>
        <v>0</v>
      </c>
      <c r="BX30" s="650">
        <f t="shared" si="43"/>
        <v>0</v>
      </c>
      <c r="BY30" s="650">
        <f>BY25+BY28</f>
        <v>13921000</v>
      </c>
      <c r="BZ30" s="650">
        <f t="shared" ref="BZ30" si="44">BZ25+BZ28</f>
        <v>0</v>
      </c>
      <c r="CA30" s="650">
        <f>CA25+CA28</f>
        <v>0</v>
      </c>
      <c r="CB30" s="650">
        <f t="shared" ref="CB30:CD30" si="45">CB25+CB28</f>
        <v>0</v>
      </c>
      <c r="CC30" s="650">
        <f t="shared" si="45"/>
        <v>0</v>
      </c>
      <c r="CD30" s="650">
        <f t="shared" si="45"/>
        <v>0</v>
      </c>
      <c r="CE30" s="648">
        <f t="shared" si="18"/>
        <v>1296540133</v>
      </c>
      <c r="CF30" s="648">
        <f t="shared" si="11"/>
        <v>1282619133</v>
      </c>
      <c r="CG30" s="648">
        <f t="shared" si="12"/>
        <v>1270579133</v>
      </c>
      <c r="CH30" s="648">
        <f t="shared" si="19"/>
        <v>1296540133</v>
      </c>
      <c r="CI30" s="648">
        <f t="shared" si="20"/>
        <v>1270579133</v>
      </c>
      <c r="CJ30" s="559">
        <v>1000000000</v>
      </c>
      <c r="CK30" s="558"/>
      <c r="CL30" s="558"/>
      <c r="CM30" s="558"/>
      <c r="CN30" s="558"/>
      <c r="CO30" s="558"/>
      <c r="CP30" s="558"/>
      <c r="CQ30" s="558"/>
      <c r="CR30" s="558"/>
      <c r="CS30" s="558"/>
      <c r="CT30" s="558"/>
      <c r="CU30" s="558"/>
      <c r="CV30" s="558"/>
      <c r="CW30" s="558"/>
      <c r="CX30" s="558"/>
      <c r="CY30" s="558"/>
      <c r="CZ30" s="558"/>
      <c r="DA30" s="558"/>
      <c r="DB30" s="558"/>
      <c r="DC30" s="558"/>
      <c r="DD30" s="558"/>
      <c r="DE30" s="558"/>
      <c r="DF30" s="558"/>
      <c r="DG30" s="558"/>
      <c r="DH30" s="558"/>
      <c r="DI30" s="559"/>
      <c r="DJ30" s="558"/>
      <c r="DK30" s="558"/>
      <c r="DL30" s="558"/>
      <c r="DM30" s="558"/>
      <c r="DN30" s="559">
        <v>500000000</v>
      </c>
      <c r="DO30" s="725"/>
      <c r="DP30" s="726"/>
      <c r="DQ30" s="726"/>
      <c r="DR30" s="726"/>
      <c r="DS30" s="726"/>
      <c r="DT30" s="726"/>
      <c r="DU30" s="726"/>
      <c r="DV30" s="726"/>
      <c r="DW30" s="726"/>
      <c r="DX30" s="726"/>
      <c r="DY30" s="726"/>
      <c r="DZ30" s="726"/>
      <c r="EA30" s="726"/>
      <c r="EB30" s="726"/>
      <c r="EC30" s="726"/>
      <c r="ED30" s="726"/>
      <c r="EE30" s="726"/>
      <c r="EF30" s="726"/>
      <c r="EG30" s="726"/>
      <c r="EH30" s="726"/>
      <c r="EI30" s="726"/>
      <c r="EJ30" s="726"/>
      <c r="EK30" s="726"/>
      <c r="EL30" s="726"/>
      <c r="EM30" s="729"/>
      <c r="EN30" s="730"/>
      <c r="EO30" s="730"/>
      <c r="EP30" s="730"/>
      <c r="EQ30" s="731"/>
      <c r="ER30" s="837" t="e">
        <f t="shared" si="13"/>
        <v>#DIV/0!</v>
      </c>
      <c r="ES30" s="612">
        <f t="shared" si="14"/>
        <v>0.9906129577438636</v>
      </c>
      <c r="ET30" s="612">
        <f t="shared" si="15"/>
        <v>0.97997670929018588</v>
      </c>
      <c r="EU30" s="612">
        <f t="shared" si="16"/>
        <v>0.9776976400467503</v>
      </c>
      <c r="EV30" s="613">
        <f t="shared" si="17"/>
        <v>0.69738228560937654</v>
      </c>
      <c r="EW30" s="941"/>
      <c r="EX30" s="923"/>
      <c r="EY30" s="935"/>
      <c r="EZ30" s="923"/>
      <c r="FA30" s="931"/>
      <c r="FB30" s="50"/>
      <c r="FC30" s="50"/>
    </row>
    <row r="31" spans="1:159" s="50" customFormat="1" ht="30" customHeight="1" thickBot="1" x14ac:dyDescent="0.3">
      <c r="A31" s="953"/>
      <c r="B31" s="936">
        <v>4</v>
      </c>
      <c r="C31" s="937" t="s">
        <v>150</v>
      </c>
      <c r="D31" s="938" t="s">
        <v>85</v>
      </c>
      <c r="E31" s="912">
        <v>274</v>
      </c>
      <c r="F31" s="788" t="s">
        <v>141</v>
      </c>
      <c r="G31" s="604">
        <f>AA31+BE31+CH31+CJ31+DN31</f>
        <v>0.99</v>
      </c>
      <c r="H31" s="669">
        <v>0.15</v>
      </c>
      <c r="I31" s="645">
        <v>0</v>
      </c>
      <c r="J31" s="645">
        <v>0</v>
      </c>
      <c r="K31" s="669">
        <v>0</v>
      </c>
      <c r="L31" s="669">
        <v>0</v>
      </c>
      <c r="M31" s="669">
        <v>0.04</v>
      </c>
      <c r="N31" s="669">
        <v>0.04</v>
      </c>
      <c r="O31" s="669">
        <v>0.05</v>
      </c>
      <c r="P31" s="669">
        <v>0.05</v>
      </c>
      <c r="Q31" s="669">
        <v>0.02</v>
      </c>
      <c r="R31" s="669">
        <v>0.02</v>
      </c>
      <c r="S31" s="669">
        <v>0.03</v>
      </c>
      <c r="T31" s="669">
        <v>0.03</v>
      </c>
      <c r="U31" s="669">
        <v>0.01</v>
      </c>
      <c r="V31" s="669">
        <v>0.01</v>
      </c>
      <c r="W31" s="695">
        <f t="shared" si="1"/>
        <v>0.15000000000000002</v>
      </c>
      <c r="X31" s="695">
        <f t="shared" si="2"/>
        <v>0.15000000000000002</v>
      </c>
      <c r="Y31" s="695">
        <f>J31+L31+N31+P31+R31+T31+V31</f>
        <v>0.15000000000000002</v>
      </c>
      <c r="Z31" s="695">
        <f t="shared" si="4"/>
        <v>0.15000000000000002</v>
      </c>
      <c r="AA31" s="695">
        <f>Y31</f>
        <v>0.15000000000000002</v>
      </c>
      <c r="AB31" s="669">
        <v>0.25</v>
      </c>
      <c r="AC31" s="669">
        <v>0</v>
      </c>
      <c r="AD31" s="669">
        <v>0</v>
      </c>
      <c r="AE31" s="669">
        <v>0.01</v>
      </c>
      <c r="AF31" s="669">
        <v>0.01</v>
      </c>
      <c r="AG31" s="669">
        <v>0.01</v>
      </c>
      <c r="AH31" s="669">
        <v>0.01</v>
      </c>
      <c r="AI31" s="669">
        <v>0.02</v>
      </c>
      <c r="AJ31" s="669">
        <v>0.02</v>
      </c>
      <c r="AK31" s="669">
        <v>0.01</v>
      </c>
      <c r="AL31" s="669">
        <v>0.01</v>
      </c>
      <c r="AM31" s="669">
        <v>0.03</v>
      </c>
      <c r="AN31" s="669">
        <v>0.01</v>
      </c>
      <c r="AO31" s="669">
        <v>0.02</v>
      </c>
      <c r="AP31" s="669">
        <v>0.02</v>
      </c>
      <c r="AQ31" s="669">
        <v>0.02</v>
      </c>
      <c r="AR31" s="695">
        <v>2.5000000000000001E-2</v>
      </c>
      <c r="AS31" s="669">
        <v>0.02</v>
      </c>
      <c r="AT31" s="669">
        <v>0.03</v>
      </c>
      <c r="AU31" s="669">
        <v>0.03</v>
      </c>
      <c r="AV31" s="669">
        <v>2.3E-2</v>
      </c>
      <c r="AW31" s="669">
        <v>0.04</v>
      </c>
      <c r="AX31" s="669">
        <v>0.05</v>
      </c>
      <c r="AY31" s="669">
        <v>0.04</v>
      </c>
      <c r="AZ31" s="669">
        <v>0.04</v>
      </c>
      <c r="BA31" s="695">
        <f t="shared" si="6"/>
        <v>0.25</v>
      </c>
      <c r="BB31" s="695">
        <f t="shared" si="7"/>
        <v>0.25</v>
      </c>
      <c r="BC31" s="695">
        <f>AD31+AF31+AH31+AJ31+AL31+AN31+AP31+AR31+AT31+AV31+AX31+AZ31</f>
        <v>0.24800000000000003</v>
      </c>
      <c r="BD31" s="669">
        <f>AC31+AE31+AG31+AI31+AK31+AM31+AO31+AQ31+AS31+AU31+AW31+AY31</f>
        <v>0.25</v>
      </c>
      <c r="BE31" s="669">
        <v>0.24</v>
      </c>
      <c r="BF31" s="669">
        <v>0.24</v>
      </c>
      <c r="BG31" s="669">
        <v>0</v>
      </c>
      <c r="BH31" s="669">
        <v>0</v>
      </c>
      <c r="BI31" s="669">
        <v>0.03</v>
      </c>
      <c r="BJ31" s="669">
        <v>0.04</v>
      </c>
      <c r="BK31" s="669">
        <v>0.03</v>
      </c>
      <c r="BL31" s="669">
        <v>0.02</v>
      </c>
      <c r="BM31" s="669">
        <v>0.03</v>
      </c>
      <c r="BN31" s="669">
        <v>0.03</v>
      </c>
      <c r="BO31" s="669">
        <v>0.03</v>
      </c>
      <c r="BP31" s="669">
        <v>0.03</v>
      </c>
      <c r="BQ31" s="670">
        <v>0.02</v>
      </c>
      <c r="BR31" s="670">
        <v>0.02</v>
      </c>
      <c r="BS31" s="669">
        <v>0.02</v>
      </c>
      <c r="BT31" s="669">
        <v>0.03</v>
      </c>
      <c r="BU31" s="669">
        <v>0.02</v>
      </c>
      <c r="BV31" s="669">
        <v>0.02</v>
      </c>
      <c r="BW31" s="669">
        <v>0.02</v>
      </c>
      <c r="BX31" s="669">
        <v>0.02</v>
      </c>
      <c r="BY31" s="669">
        <v>0.02</v>
      </c>
      <c r="BZ31" s="669"/>
      <c r="CA31" s="669">
        <v>0.01</v>
      </c>
      <c r="CB31" s="669"/>
      <c r="CC31" s="669">
        <v>0.01</v>
      </c>
      <c r="CD31" s="669"/>
      <c r="CE31" s="669">
        <f t="shared" si="18"/>
        <v>0.23999999999999996</v>
      </c>
      <c r="CF31" s="669">
        <f t="shared" si="11"/>
        <v>0.19999999999999996</v>
      </c>
      <c r="CG31" s="669">
        <f t="shared" si="12"/>
        <v>0.20999999999999996</v>
      </c>
      <c r="CH31" s="669">
        <f t="shared" si="19"/>
        <v>0.23999999999999996</v>
      </c>
      <c r="CI31" s="669">
        <f t="shared" si="20"/>
        <v>0.20999999999999996</v>
      </c>
      <c r="CJ31" s="854">
        <v>0.24</v>
      </c>
      <c r="CK31" s="854"/>
      <c r="CL31" s="854"/>
      <c r="CM31" s="854"/>
      <c r="CN31" s="854"/>
      <c r="CO31" s="854"/>
      <c r="CP31" s="854"/>
      <c r="CQ31" s="854"/>
      <c r="CR31" s="854"/>
      <c r="CS31" s="854"/>
      <c r="CT31" s="854"/>
      <c r="CU31" s="854"/>
      <c r="CV31" s="854"/>
      <c r="CW31" s="854"/>
      <c r="CX31" s="854"/>
      <c r="CY31" s="854"/>
      <c r="CZ31" s="854"/>
      <c r="DA31" s="854"/>
      <c r="DB31" s="854"/>
      <c r="DC31" s="854"/>
      <c r="DD31" s="854"/>
      <c r="DE31" s="854"/>
      <c r="DF31" s="854"/>
      <c r="DG31" s="854"/>
      <c r="DH31" s="854"/>
      <c r="DI31" s="854">
        <f>DG31+DE31+DC31+DA31+CY31+CW31+CU31+CS31+CQ31+CO31+CM31+CK31</f>
        <v>0</v>
      </c>
      <c r="DJ31" s="854">
        <f t="shared" ref="DJ31:DK36" si="46">CK31+CM31+CO31+CQ31</f>
        <v>0</v>
      </c>
      <c r="DK31" s="854">
        <f t="shared" si="46"/>
        <v>0</v>
      </c>
      <c r="DL31" s="855">
        <f>CM31+CO31+CQ31+CS31+CU31+CW31+CY31+DA31+DC31+DE31+DG31+CK31</f>
        <v>0</v>
      </c>
      <c r="DM31" s="854">
        <f>CL31+CN31+CP31+CR31</f>
        <v>0</v>
      </c>
      <c r="DN31" s="854">
        <v>0.12</v>
      </c>
      <c r="DO31" s="743"/>
      <c r="DP31" s="670"/>
      <c r="DQ31" s="670"/>
      <c r="DR31" s="670"/>
      <c r="DS31" s="670"/>
      <c r="DT31" s="670"/>
      <c r="DU31" s="670"/>
      <c r="DV31" s="670"/>
      <c r="DW31" s="670"/>
      <c r="DX31" s="670"/>
      <c r="DY31" s="670"/>
      <c r="DZ31" s="670"/>
      <c r="EA31" s="670"/>
      <c r="EB31" s="670"/>
      <c r="EC31" s="670"/>
      <c r="ED31" s="670"/>
      <c r="EE31" s="670"/>
      <c r="EF31" s="670"/>
      <c r="EG31" s="706"/>
      <c r="EH31" s="706"/>
      <c r="EI31" s="706"/>
      <c r="EJ31" s="706"/>
      <c r="EK31" s="706"/>
      <c r="EL31" s="706"/>
      <c r="EM31" s="744">
        <f>EK31+EI31+EG31+EE31+EC31+EA31+DY31+DW31+DU31+DS31+DQ31+DO31</f>
        <v>0</v>
      </c>
      <c r="EN31" s="706">
        <f t="shared" ref="EN31:EO36" si="47">DO31+DQ31+DS31+DU31</f>
        <v>0</v>
      </c>
      <c r="EO31" s="744">
        <f t="shared" si="47"/>
        <v>0</v>
      </c>
      <c r="EP31" s="745">
        <f>DQ31+DS31+DU31+DW31+DY31+EA31+EC31+EE31+EG31+EI31+EK31+DO31</f>
        <v>0</v>
      </c>
      <c r="EQ31" s="746">
        <f>DP31+DR31+DT31+DV31</f>
        <v>0</v>
      </c>
      <c r="ER31" s="614">
        <f t="shared" si="13"/>
        <v>1</v>
      </c>
      <c r="ES31" s="614">
        <f t="shared" si="14"/>
        <v>1.05</v>
      </c>
      <c r="ET31" s="614">
        <f t="shared" si="15"/>
        <v>0.875</v>
      </c>
      <c r="EU31" s="614">
        <f t="shared" si="16"/>
        <v>1</v>
      </c>
      <c r="EV31" s="614">
        <f t="shared" si="17"/>
        <v>0.60606060606060608</v>
      </c>
      <c r="EW31" s="942" t="s">
        <v>605</v>
      </c>
      <c r="EX31" s="921" t="s">
        <v>511</v>
      </c>
      <c r="EY31" s="933" t="s">
        <v>86</v>
      </c>
      <c r="EZ31" s="921" t="s">
        <v>516</v>
      </c>
      <c r="FA31" s="929" t="s">
        <v>513</v>
      </c>
      <c r="FB31" s="932"/>
    </row>
    <row r="32" spans="1:159" s="53" customFormat="1" ht="30" customHeight="1" thickBot="1" x14ac:dyDescent="0.3">
      <c r="A32" s="953"/>
      <c r="B32" s="936"/>
      <c r="C32" s="937"/>
      <c r="D32" s="938"/>
      <c r="E32" s="912"/>
      <c r="F32" s="791" t="s">
        <v>142</v>
      </c>
      <c r="G32" s="601">
        <f>AA32+BE32+CH32+CJ32+DN32</f>
        <v>12942666914</v>
      </c>
      <c r="H32" s="671">
        <v>1984550000</v>
      </c>
      <c r="I32" s="696">
        <v>0</v>
      </c>
      <c r="J32" s="696">
        <v>0</v>
      </c>
      <c r="K32" s="671">
        <v>24305000</v>
      </c>
      <c r="L32" s="671">
        <v>24305000</v>
      </c>
      <c r="M32" s="671">
        <v>188163000</v>
      </c>
      <c r="N32" s="671">
        <v>188163000</v>
      </c>
      <c r="O32" s="671">
        <v>42879000</v>
      </c>
      <c r="P32" s="671">
        <v>42879000</v>
      </c>
      <c r="Q32" s="671">
        <v>0</v>
      </c>
      <c r="R32" s="671">
        <v>0</v>
      </c>
      <c r="S32" s="671">
        <v>10246000</v>
      </c>
      <c r="T32" s="671">
        <v>10246000</v>
      </c>
      <c r="U32" s="671">
        <v>1469799000</v>
      </c>
      <c r="V32" s="671">
        <v>1082100630</v>
      </c>
      <c r="W32" s="674">
        <f t="shared" si="1"/>
        <v>1735392000</v>
      </c>
      <c r="X32" s="674">
        <f t="shared" si="2"/>
        <v>1735392000</v>
      </c>
      <c r="Y32" s="674">
        <f t="shared" si="3"/>
        <v>1347693630</v>
      </c>
      <c r="Z32" s="616">
        <f t="shared" si="4"/>
        <v>1735392000</v>
      </c>
      <c r="AA32" s="616">
        <f t="shared" si="5"/>
        <v>1347693630</v>
      </c>
      <c r="AB32" s="671">
        <v>2139022000</v>
      </c>
      <c r="AC32" s="671">
        <v>0</v>
      </c>
      <c r="AD32" s="671">
        <v>0</v>
      </c>
      <c r="AE32" s="671">
        <v>224010000</v>
      </c>
      <c r="AF32" s="671">
        <v>224010000</v>
      </c>
      <c r="AG32" s="671">
        <v>381603000</v>
      </c>
      <c r="AH32" s="671">
        <v>381603000</v>
      </c>
      <c r="AI32" s="671">
        <v>72560000</v>
      </c>
      <c r="AJ32" s="671">
        <v>72560000</v>
      </c>
      <c r="AK32" s="671">
        <v>38080000</v>
      </c>
      <c r="AL32" s="671">
        <v>38080000</v>
      </c>
      <c r="AM32" s="671">
        <v>949417000</v>
      </c>
      <c r="AN32" s="671">
        <v>934417000</v>
      </c>
      <c r="AO32" s="671">
        <v>116348000</v>
      </c>
      <c r="AP32" s="671">
        <v>7200000</v>
      </c>
      <c r="AQ32" s="671"/>
      <c r="AR32" s="671"/>
      <c r="AS32" s="671">
        <v>319390698</v>
      </c>
      <c r="AT32" s="671">
        <v>178960357</v>
      </c>
      <c r="AU32" s="671">
        <v>109508000</v>
      </c>
      <c r="AV32" s="671">
        <v>8595000</v>
      </c>
      <c r="AW32" s="671">
        <v>-18000000</v>
      </c>
      <c r="AX32" s="671">
        <v>44259767</v>
      </c>
      <c r="AY32" s="671">
        <f>16057000-14800000+207432348</f>
        <v>208689348</v>
      </c>
      <c r="AZ32" s="671">
        <v>294821160</v>
      </c>
      <c r="BA32" s="616">
        <f t="shared" si="6"/>
        <v>2401606046</v>
      </c>
      <c r="BB32" s="616">
        <f t="shared" si="7"/>
        <v>2401606046</v>
      </c>
      <c r="BC32" s="616">
        <f t="shared" si="8"/>
        <v>2184506284</v>
      </c>
      <c r="BD32" s="616">
        <f t="shared" si="34"/>
        <v>2401606046</v>
      </c>
      <c r="BE32" s="616">
        <f t="shared" si="10"/>
        <v>2184506284</v>
      </c>
      <c r="BF32" s="616">
        <v>3658882000</v>
      </c>
      <c r="BG32" s="673">
        <v>3420872000</v>
      </c>
      <c r="BH32" s="673">
        <v>3383071000</v>
      </c>
      <c r="BI32" s="673"/>
      <c r="BJ32" s="673"/>
      <c r="BK32" s="673">
        <v>50000000</v>
      </c>
      <c r="BL32" s="673">
        <v>29231000</v>
      </c>
      <c r="BM32" s="673"/>
      <c r="BN32" s="673"/>
      <c r="BO32" s="673"/>
      <c r="BP32" s="673">
        <v>0</v>
      </c>
      <c r="BQ32" s="636">
        <v>70000000</v>
      </c>
      <c r="BR32" s="636"/>
      <c r="BS32" s="673">
        <f>27553000-6688000</f>
        <v>20865000</v>
      </c>
      <c r="BT32" s="673"/>
      <c r="BU32" s="673">
        <v>0</v>
      </c>
      <c r="BV32" s="673"/>
      <c r="BW32" s="673">
        <v>-17004000</v>
      </c>
      <c r="BX32" s="673">
        <v>26108867</v>
      </c>
      <c r="BY32" s="673"/>
      <c r="BZ32" s="673"/>
      <c r="CA32" s="673">
        <v>457000</v>
      </c>
      <c r="CB32" s="673"/>
      <c r="CC32" s="747"/>
      <c r="CD32" s="673"/>
      <c r="CE32" s="616">
        <f>BG32+BI32+BK32+BM32+BO32+BQ32+BS32+BU32+BY32+CA32+BW32</f>
        <v>3545190000</v>
      </c>
      <c r="CF32" s="616">
        <f>BG32+BI32+BK32+BM32+BO32+BQ32+BS32+BU32+BW32</f>
        <v>3544733000</v>
      </c>
      <c r="CG32" s="616">
        <f t="shared" si="12"/>
        <v>3438410867</v>
      </c>
      <c r="CH32" s="623">
        <f>BG32+BI32+BK32+BM32+BO32+BQ32+BS32+BU32+BW32+BY32+CA32+CC32</f>
        <v>3545190000</v>
      </c>
      <c r="CI32" s="616">
        <f t="shared" si="20"/>
        <v>3438410867</v>
      </c>
      <c r="CJ32" s="839">
        <v>3994607000</v>
      </c>
      <c r="CK32" s="840"/>
      <c r="CL32" s="840"/>
      <c r="CM32" s="840"/>
      <c r="CN32" s="840"/>
      <c r="CO32" s="840"/>
      <c r="CP32" s="840"/>
      <c r="CQ32" s="840"/>
      <c r="CR32" s="840"/>
      <c r="CS32" s="840"/>
      <c r="CT32" s="840"/>
      <c r="CU32" s="840"/>
      <c r="CV32" s="840"/>
      <c r="CW32" s="840"/>
      <c r="CX32" s="840"/>
      <c r="CY32" s="840"/>
      <c r="CZ32" s="840"/>
      <c r="DA32" s="840"/>
      <c r="DB32" s="840"/>
      <c r="DC32" s="840"/>
      <c r="DD32" s="840"/>
      <c r="DE32" s="840"/>
      <c r="DF32" s="840"/>
      <c r="DG32" s="840"/>
      <c r="DH32" s="840"/>
      <c r="DI32" s="839">
        <f>DG32+DE32+DC32+DA32+CY32+CW32+CU32+CS32+CQ32+CO32+CM32+CK32</f>
        <v>0</v>
      </c>
      <c r="DJ32" s="840">
        <f t="shared" si="46"/>
        <v>0</v>
      </c>
      <c r="DK32" s="840">
        <f t="shared" si="46"/>
        <v>0</v>
      </c>
      <c r="DL32" s="841">
        <f>CM32+CO32+CQ32+CS32+CU32+CW32+CY32+DA32+DC32+DE32+DG32+CK32</f>
        <v>0</v>
      </c>
      <c r="DM32" s="840">
        <f>CL32+CN32+CP32+CR32</f>
        <v>0</v>
      </c>
      <c r="DN32" s="839">
        <v>1870670000</v>
      </c>
      <c r="DO32" s="748"/>
      <c r="DP32" s="738"/>
      <c r="DQ32" s="738"/>
      <c r="DR32" s="738"/>
      <c r="DS32" s="738"/>
      <c r="DT32" s="738"/>
      <c r="DU32" s="738"/>
      <c r="DV32" s="738"/>
      <c r="DW32" s="738"/>
      <c r="DX32" s="738"/>
      <c r="DY32" s="738"/>
      <c r="DZ32" s="738"/>
      <c r="EA32" s="738"/>
      <c r="EB32" s="738"/>
      <c r="EC32" s="738"/>
      <c r="ED32" s="738"/>
      <c r="EE32" s="738"/>
      <c r="EF32" s="738"/>
      <c r="EG32" s="738"/>
      <c r="EH32" s="738"/>
      <c r="EI32" s="738"/>
      <c r="EJ32" s="738"/>
      <c r="EK32" s="738"/>
      <c r="EL32" s="738"/>
      <c r="EM32" s="633">
        <f>EK32+EI32+EG32+EE32+EC32+EA32+DY32+DW32+DU32+DS32+DQ32+DO32</f>
        <v>0</v>
      </c>
      <c r="EN32" s="738">
        <f t="shared" si="47"/>
        <v>0</v>
      </c>
      <c r="EO32" s="738">
        <f t="shared" si="47"/>
        <v>0</v>
      </c>
      <c r="EP32" s="749">
        <f>DQ32+DS32+DU32+DW32+DY32+EA32+EC32+EE32+EG32+EI32+EK32+DO32</f>
        <v>0</v>
      </c>
      <c r="EQ32" s="712">
        <f>DP32+DR32+DT32+DV32</f>
        <v>0</v>
      </c>
      <c r="ER32" s="610">
        <f t="shared" si="13"/>
        <v>-1.5354544224888262</v>
      </c>
      <c r="ES32" s="610">
        <f t="shared" si="14"/>
        <v>0.9700056018323524</v>
      </c>
      <c r="ET32" s="610">
        <f t="shared" si="15"/>
        <v>0.9698805612675202</v>
      </c>
      <c r="EU32" s="610">
        <f t="shared" si="16"/>
        <v>0.90742708111730996</v>
      </c>
      <c r="EV32" s="610">
        <f t="shared" si="17"/>
        <v>0.53857607765984727</v>
      </c>
      <c r="EW32" s="943"/>
      <c r="EX32" s="922"/>
      <c r="EY32" s="934"/>
      <c r="EZ32" s="922"/>
      <c r="FA32" s="930"/>
      <c r="FB32" s="932"/>
      <c r="FC32" s="50"/>
    </row>
    <row r="33" spans="1:159" s="53" customFormat="1" ht="30" customHeight="1" thickBot="1" x14ac:dyDescent="0.3">
      <c r="A33" s="953"/>
      <c r="B33" s="936"/>
      <c r="C33" s="937"/>
      <c r="D33" s="938"/>
      <c r="E33" s="912"/>
      <c r="F33" s="793" t="s">
        <v>143</v>
      </c>
      <c r="G33" s="601"/>
      <c r="H33" s="671"/>
      <c r="I33" s="671"/>
      <c r="J33" s="671"/>
      <c r="K33" s="671"/>
      <c r="L33" s="671"/>
      <c r="M33" s="671"/>
      <c r="N33" s="671"/>
      <c r="O33" s="671"/>
      <c r="P33" s="671"/>
      <c r="Q33" s="671"/>
      <c r="R33" s="671"/>
      <c r="S33" s="671"/>
      <c r="T33" s="671"/>
      <c r="U33" s="671"/>
      <c r="V33" s="671"/>
      <c r="W33" s="674">
        <f t="shared" si="1"/>
        <v>0</v>
      </c>
      <c r="X33" s="674">
        <f t="shared" si="2"/>
        <v>0</v>
      </c>
      <c r="Y33" s="674">
        <f t="shared" si="3"/>
        <v>0</v>
      </c>
      <c r="Z33" s="616">
        <f t="shared" si="4"/>
        <v>0</v>
      </c>
      <c r="AA33" s="616">
        <f t="shared" si="5"/>
        <v>0</v>
      </c>
      <c r="AB33" s="671">
        <v>2139022000</v>
      </c>
      <c r="AC33" s="671"/>
      <c r="AD33" s="671"/>
      <c r="AE33" s="671"/>
      <c r="AF33" s="671"/>
      <c r="AG33" s="671">
        <v>2635800</v>
      </c>
      <c r="AH33" s="671">
        <v>2635800</v>
      </c>
      <c r="AI33" s="671">
        <v>34586066</v>
      </c>
      <c r="AJ33" s="671">
        <v>34586066</v>
      </c>
      <c r="AK33" s="671">
        <v>62233034</v>
      </c>
      <c r="AL33" s="671">
        <v>62233034</v>
      </c>
      <c r="AM33" s="671">
        <v>83003401</v>
      </c>
      <c r="AN33" s="671">
        <v>79481400</v>
      </c>
      <c r="AO33" s="671">
        <v>78449000</v>
      </c>
      <c r="AP33" s="671">
        <v>86246433</v>
      </c>
      <c r="AQ33" s="671">
        <v>434840400</v>
      </c>
      <c r="AR33" s="671">
        <v>88552242</v>
      </c>
      <c r="AS33" s="671">
        <v>265332400</v>
      </c>
      <c r="AT33" s="671">
        <v>85262615</v>
      </c>
      <c r="AU33" s="671">
        <v>289180400</v>
      </c>
      <c r="AV33" s="671">
        <v>86753474</v>
      </c>
      <c r="AW33" s="671">
        <v>322832400</v>
      </c>
      <c r="AX33" s="671">
        <v>506185740</v>
      </c>
      <c r="AY33" s="671">
        <f>653880797+207432348-14800000-18000000</f>
        <v>828513145</v>
      </c>
      <c r="AZ33" s="671">
        <v>503515234</v>
      </c>
      <c r="BA33" s="616">
        <f t="shared" si="6"/>
        <v>2401606046</v>
      </c>
      <c r="BB33" s="616">
        <f t="shared" si="7"/>
        <v>2401606046</v>
      </c>
      <c r="BC33" s="616">
        <f t="shared" si="8"/>
        <v>1535452038</v>
      </c>
      <c r="BD33" s="616">
        <f t="shared" si="34"/>
        <v>2401606046</v>
      </c>
      <c r="BE33" s="616">
        <f t="shared" si="10"/>
        <v>1535452038</v>
      </c>
      <c r="BF33" s="616"/>
      <c r="BG33" s="673">
        <v>0</v>
      </c>
      <c r="BH33" s="673"/>
      <c r="BI33" s="673">
        <v>28805127</v>
      </c>
      <c r="BJ33" s="673">
        <v>6155167</v>
      </c>
      <c r="BK33" s="673">
        <v>686438561</v>
      </c>
      <c r="BL33" s="673">
        <v>481967610</v>
      </c>
      <c r="BM33" s="673">
        <v>98483728</v>
      </c>
      <c r="BN33" s="673">
        <v>89704000</v>
      </c>
      <c r="BO33" s="673">
        <v>588483728</v>
      </c>
      <c r="BP33" s="673">
        <v>525791703</v>
      </c>
      <c r="BQ33" s="636">
        <v>98483728</v>
      </c>
      <c r="BR33" s="636">
        <v>88573167</v>
      </c>
      <c r="BS33" s="673">
        <v>538483728</v>
      </c>
      <c r="BT33" s="673">
        <v>451672276</v>
      </c>
      <c r="BU33" s="673">
        <v>98483728</v>
      </c>
      <c r="BV33" s="673">
        <v>82310988</v>
      </c>
      <c r="BW33" s="673">
        <v>538483728</v>
      </c>
      <c r="BX33" s="673">
        <v>504479976</v>
      </c>
      <c r="BY33" s="673">
        <v>96411527</v>
      </c>
      <c r="BZ33" s="673"/>
      <c r="CA33" s="673">
        <f>83792693-6680000</f>
        <v>77112693</v>
      </c>
      <c r="CB33" s="673"/>
      <c r="CC33" s="673">
        <f>712523724-17004000</f>
        <v>695519724</v>
      </c>
      <c r="CD33" s="673"/>
      <c r="CE33" s="616">
        <f t="shared" si="18"/>
        <v>3545190000</v>
      </c>
      <c r="CF33" s="616">
        <f t="shared" si="11"/>
        <v>2676146056</v>
      </c>
      <c r="CG33" s="616">
        <f t="shared" si="12"/>
        <v>2230654887</v>
      </c>
      <c r="CH33" s="623">
        <f t="shared" si="19"/>
        <v>3545190000</v>
      </c>
      <c r="CI33" s="616">
        <f t="shared" si="20"/>
        <v>2230654887</v>
      </c>
      <c r="CJ33" s="839"/>
      <c r="CK33" s="840"/>
      <c r="CL33" s="840"/>
      <c r="CM33" s="840"/>
      <c r="CN33" s="840"/>
      <c r="CO33" s="840"/>
      <c r="CP33" s="840"/>
      <c r="CQ33" s="840"/>
      <c r="CR33" s="840"/>
      <c r="CS33" s="840"/>
      <c r="CT33" s="840"/>
      <c r="CU33" s="840"/>
      <c r="CV33" s="840"/>
      <c r="CW33" s="840"/>
      <c r="CX33" s="840"/>
      <c r="CY33" s="840"/>
      <c r="CZ33" s="840"/>
      <c r="DA33" s="840"/>
      <c r="DB33" s="840"/>
      <c r="DC33" s="840"/>
      <c r="DD33" s="840"/>
      <c r="DE33" s="840"/>
      <c r="DF33" s="840"/>
      <c r="DG33" s="840"/>
      <c r="DH33" s="840"/>
      <c r="DI33" s="839">
        <f>DE33+DC33+DA33+CY33+CW33+CU33+CS33+CQ33+CO33+CM33+CK33+DG33</f>
        <v>0</v>
      </c>
      <c r="DJ33" s="840">
        <f t="shared" si="46"/>
        <v>0</v>
      </c>
      <c r="DK33" s="840">
        <f t="shared" si="46"/>
        <v>0</v>
      </c>
      <c r="DL33" s="841">
        <f>CM33+CO33+CQ33+CS33+CU33+CW33+CY33+DA33+DC33+DE33+DG33</f>
        <v>0</v>
      </c>
      <c r="DM33" s="840">
        <f>CL33+CN33+CP33+CR33</f>
        <v>0</v>
      </c>
      <c r="DN33" s="839"/>
      <c r="DO33" s="748"/>
      <c r="DP33" s="738"/>
      <c r="DQ33" s="738"/>
      <c r="DR33" s="738"/>
      <c r="DS33" s="738"/>
      <c r="DT33" s="738"/>
      <c r="DU33" s="738"/>
      <c r="DV33" s="738"/>
      <c r="DW33" s="738"/>
      <c r="DX33" s="738"/>
      <c r="DY33" s="738"/>
      <c r="DZ33" s="738"/>
      <c r="EA33" s="738"/>
      <c r="EB33" s="738"/>
      <c r="EC33" s="738"/>
      <c r="ED33" s="738"/>
      <c r="EE33" s="738"/>
      <c r="EF33" s="738"/>
      <c r="EG33" s="738"/>
      <c r="EH33" s="738"/>
      <c r="EI33" s="738"/>
      <c r="EJ33" s="738"/>
      <c r="EK33" s="738"/>
      <c r="EL33" s="738"/>
      <c r="EM33" s="633">
        <f>EI33+EG33+EE33+EC33+EA33+DY33+DW33+DU33+DS33+DQ33+DO33+EK33</f>
        <v>0</v>
      </c>
      <c r="EN33" s="738">
        <f t="shared" si="47"/>
        <v>0</v>
      </c>
      <c r="EO33" s="738">
        <f t="shared" si="47"/>
        <v>0</v>
      </c>
      <c r="EP33" s="627">
        <f>DQ33+DS33+DU33+DW33+DY33+EA33+EC33+EE33+EG33+EI33+EK33</f>
        <v>0</v>
      </c>
      <c r="EQ33" s="712">
        <f>DP33+DR33+DT33+DV33</f>
        <v>0</v>
      </c>
      <c r="ER33" s="610">
        <f t="shared" si="13"/>
        <v>0.93685277710007242</v>
      </c>
      <c r="ES33" s="610">
        <f t="shared" si="14"/>
        <v>0.83353256523454866</v>
      </c>
      <c r="ET33" s="610">
        <f t="shared" si="15"/>
        <v>0.62920601914142826</v>
      </c>
      <c r="EU33" s="610">
        <f t="shared" si="16"/>
        <v>0.74168782747716733</v>
      </c>
      <c r="EV33" s="610" t="e">
        <f t="shared" si="17"/>
        <v>#DIV/0!</v>
      </c>
      <c r="EW33" s="943"/>
      <c r="EX33" s="922"/>
      <c r="EY33" s="934"/>
      <c r="EZ33" s="922"/>
      <c r="FA33" s="930"/>
      <c r="FB33" s="932"/>
      <c r="FC33" s="50"/>
    </row>
    <row r="34" spans="1:159" s="50" customFormat="1" ht="30" customHeight="1" thickBot="1" x14ac:dyDescent="0.3">
      <c r="A34" s="953"/>
      <c r="B34" s="936"/>
      <c r="C34" s="937"/>
      <c r="D34" s="938"/>
      <c r="E34" s="912"/>
      <c r="F34" s="792" t="s">
        <v>144</v>
      </c>
      <c r="G34" s="600">
        <f>AA34+BE34+CH34+CJ34+DN34</f>
        <v>0.01</v>
      </c>
      <c r="H34" s="675"/>
      <c r="I34" s="675"/>
      <c r="J34" s="675"/>
      <c r="K34" s="675"/>
      <c r="L34" s="675"/>
      <c r="M34" s="676"/>
      <c r="N34" s="675"/>
      <c r="O34" s="676"/>
      <c r="P34" s="675"/>
      <c r="Q34" s="675"/>
      <c r="R34" s="675"/>
      <c r="S34" s="675"/>
      <c r="T34" s="676"/>
      <c r="U34" s="676"/>
      <c r="V34" s="676"/>
      <c r="W34" s="674">
        <f t="shared" si="1"/>
        <v>0</v>
      </c>
      <c r="X34" s="674">
        <f t="shared" si="2"/>
        <v>0</v>
      </c>
      <c r="Y34" s="674">
        <f t="shared" si="3"/>
        <v>0</v>
      </c>
      <c r="Z34" s="616">
        <f t="shared" si="4"/>
        <v>0</v>
      </c>
      <c r="AA34" s="616">
        <f t="shared" si="5"/>
        <v>0</v>
      </c>
      <c r="AB34" s="677">
        <v>0</v>
      </c>
      <c r="AC34" s="677">
        <v>0</v>
      </c>
      <c r="AD34" s="677">
        <v>0</v>
      </c>
      <c r="AE34" s="677">
        <v>0</v>
      </c>
      <c r="AF34" s="677">
        <v>0</v>
      </c>
      <c r="AG34" s="677">
        <v>0</v>
      </c>
      <c r="AH34" s="677">
        <v>0</v>
      </c>
      <c r="AI34" s="677">
        <v>0</v>
      </c>
      <c r="AJ34" s="677">
        <v>0</v>
      </c>
      <c r="AK34" s="677">
        <v>0</v>
      </c>
      <c r="AL34" s="677">
        <v>0</v>
      </c>
      <c r="AM34" s="677"/>
      <c r="AN34" s="677"/>
      <c r="AO34" s="677"/>
      <c r="AP34" s="677"/>
      <c r="AQ34" s="677"/>
      <c r="AR34" s="677"/>
      <c r="AS34" s="677"/>
      <c r="AT34" s="678"/>
      <c r="AU34" s="677"/>
      <c r="AV34" s="677"/>
      <c r="AW34" s="677"/>
      <c r="AX34" s="677"/>
      <c r="AY34" s="678"/>
      <c r="AZ34" s="678"/>
      <c r="BA34" s="616">
        <f t="shared" si="6"/>
        <v>0</v>
      </c>
      <c r="BB34" s="616">
        <f t="shared" si="7"/>
        <v>0</v>
      </c>
      <c r="BC34" s="616">
        <f t="shared" si="8"/>
        <v>0</v>
      </c>
      <c r="BD34" s="616">
        <f t="shared" si="34"/>
        <v>0</v>
      </c>
      <c r="BE34" s="616">
        <f t="shared" si="10"/>
        <v>0</v>
      </c>
      <c r="BF34" s="615">
        <v>0.01</v>
      </c>
      <c r="BG34" s="677"/>
      <c r="BH34" s="677"/>
      <c r="BI34" s="677"/>
      <c r="BJ34" s="697"/>
      <c r="BK34" s="677">
        <v>0.01</v>
      </c>
      <c r="BL34" s="677">
        <v>0.01</v>
      </c>
      <c r="BM34" s="677"/>
      <c r="BN34" s="677"/>
      <c r="BO34" s="677"/>
      <c r="BP34" s="677"/>
      <c r="BQ34" s="625"/>
      <c r="BR34" s="625"/>
      <c r="BS34" s="677"/>
      <c r="BT34" s="677"/>
      <c r="BU34" s="677"/>
      <c r="BV34" s="677"/>
      <c r="BW34" s="677"/>
      <c r="BX34" s="677"/>
      <c r="BY34" s="677"/>
      <c r="BZ34" s="677"/>
      <c r="CA34" s="677"/>
      <c r="CB34" s="677"/>
      <c r="CC34" s="677"/>
      <c r="CD34" s="681"/>
      <c r="CE34" s="615">
        <f t="shared" si="18"/>
        <v>0.01</v>
      </c>
      <c r="CF34" s="615">
        <f t="shared" si="11"/>
        <v>0.01</v>
      </c>
      <c r="CG34" s="615">
        <f t="shared" si="12"/>
        <v>0.01</v>
      </c>
      <c r="CH34" s="615">
        <f t="shared" si="19"/>
        <v>0.01</v>
      </c>
      <c r="CI34" s="615">
        <f t="shared" si="20"/>
        <v>0.01</v>
      </c>
      <c r="CJ34" s="838"/>
      <c r="CK34" s="842"/>
      <c r="CL34" s="842"/>
      <c r="CM34" s="842"/>
      <c r="CN34" s="842"/>
      <c r="CO34" s="842"/>
      <c r="CP34" s="842"/>
      <c r="CQ34" s="842"/>
      <c r="CR34" s="842"/>
      <c r="CS34" s="842"/>
      <c r="CT34" s="842"/>
      <c r="CU34" s="842"/>
      <c r="CV34" s="842"/>
      <c r="CW34" s="842"/>
      <c r="CX34" s="842"/>
      <c r="CY34" s="842"/>
      <c r="CZ34" s="842"/>
      <c r="DA34" s="842"/>
      <c r="DB34" s="842"/>
      <c r="DC34" s="842"/>
      <c r="DD34" s="842"/>
      <c r="DE34" s="842"/>
      <c r="DF34" s="842"/>
      <c r="DG34" s="842"/>
      <c r="DH34" s="842"/>
      <c r="DI34" s="856">
        <f>DE34+DC34+DA34+CY34+CW34+CU34+CS34+CQ34+CO34+CM34+CK34+DG34</f>
        <v>0</v>
      </c>
      <c r="DJ34" s="857">
        <f t="shared" si="46"/>
        <v>0</v>
      </c>
      <c r="DK34" s="857">
        <f t="shared" si="46"/>
        <v>0</v>
      </c>
      <c r="DL34" s="858">
        <f>CM34+CO34+CQ34+CS34+CU34+CW34+CY34+DA34+DC34+DE34+DG34</f>
        <v>0</v>
      </c>
      <c r="DM34" s="856">
        <f>CL34+CN34+CP34+CR34</f>
        <v>0</v>
      </c>
      <c r="DN34" s="838"/>
      <c r="DO34" s="750"/>
      <c r="DP34" s="625"/>
      <c r="DQ34" s="625"/>
      <c r="DR34" s="625"/>
      <c r="DS34" s="625"/>
      <c r="DT34" s="625"/>
      <c r="DU34" s="625"/>
      <c r="DV34" s="625"/>
      <c r="DW34" s="625"/>
      <c r="DX34" s="625"/>
      <c r="DY34" s="625"/>
      <c r="DZ34" s="625"/>
      <c r="EA34" s="625"/>
      <c r="EB34" s="625"/>
      <c r="EC34" s="625"/>
      <c r="ED34" s="625"/>
      <c r="EE34" s="625"/>
      <c r="EF34" s="625"/>
      <c r="EG34" s="625"/>
      <c r="EH34" s="625"/>
      <c r="EI34" s="625"/>
      <c r="EJ34" s="625"/>
      <c r="EK34" s="625"/>
      <c r="EL34" s="625"/>
      <c r="EM34" s="751">
        <f>EI34+EG34+EE34+EC34+EA34+DY34+DW34+DU34+DS34+DQ34+DO34+EK34</f>
        <v>0</v>
      </c>
      <c r="EN34" s="752">
        <f t="shared" si="47"/>
        <v>0</v>
      </c>
      <c r="EO34" s="752">
        <f t="shared" si="47"/>
        <v>0</v>
      </c>
      <c r="EP34" s="753">
        <f>DQ34+DS34+DU34+DW34+DY34+EA34+EC34+EE34+EG34+EI34+EK34</f>
        <v>0</v>
      </c>
      <c r="EQ34" s="754">
        <f>DP34+DR34+DT34+DV34</f>
        <v>0</v>
      </c>
      <c r="ER34" s="610" t="e">
        <f t="shared" si="13"/>
        <v>#DIV/0!</v>
      </c>
      <c r="ES34" s="610">
        <f t="shared" si="14"/>
        <v>1</v>
      </c>
      <c r="ET34" s="610">
        <f t="shared" si="15"/>
        <v>1</v>
      </c>
      <c r="EU34" s="610">
        <f t="shared" si="16"/>
        <v>1</v>
      </c>
      <c r="EV34" s="610">
        <f t="shared" si="17"/>
        <v>1</v>
      </c>
      <c r="EW34" s="943"/>
      <c r="EX34" s="922"/>
      <c r="EY34" s="934"/>
      <c r="EZ34" s="922"/>
      <c r="FA34" s="930"/>
      <c r="FB34" s="932"/>
    </row>
    <row r="35" spans="1:159" s="50" customFormat="1" ht="30" customHeight="1" thickBot="1" x14ac:dyDescent="0.3">
      <c r="A35" s="953"/>
      <c r="B35" s="936"/>
      <c r="C35" s="937"/>
      <c r="D35" s="938"/>
      <c r="E35" s="912"/>
      <c r="F35" s="789" t="s">
        <v>145</v>
      </c>
      <c r="G35" s="601">
        <f>AA35+BE35+CH35+CJ35+DN35</f>
        <v>1792703775</v>
      </c>
      <c r="H35" s="675"/>
      <c r="I35" s="675"/>
      <c r="J35" s="675"/>
      <c r="K35" s="675"/>
      <c r="L35" s="675"/>
      <c r="M35" s="675"/>
      <c r="N35" s="675"/>
      <c r="O35" s="675"/>
      <c r="P35" s="675"/>
      <c r="Q35" s="675"/>
      <c r="R35" s="675"/>
      <c r="S35" s="675"/>
      <c r="T35" s="675"/>
      <c r="U35" s="675"/>
      <c r="V35" s="675"/>
      <c r="W35" s="674">
        <f t="shared" si="1"/>
        <v>0</v>
      </c>
      <c r="X35" s="674">
        <f t="shared" si="2"/>
        <v>0</v>
      </c>
      <c r="Y35" s="674">
        <f t="shared" si="3"/>
        <v>0</v>
      </c>
      <c r="Z35" s="616">
        <f t="shared" si="4"/>
        <v>0</v>
      </c>
      <c r="AA35" s="616">
        <f t="shared" si="5"/>
        <v>0</v>
      </c>
      <c r="AB35" s="681">
        <v>1148470263</v>
      </c>
      <c r="AC35" s="681">
        <v>52606533</v>
      </c>
      <c r="AD35" s="681">
        <v>52606533</v>
      </c>
      <c r="AE35" s="681">
        <v>93212912.670000017</v>
      </c>
      <c r="AF35" s="681">
        <v>93212912.670000017</v>
      </c>
      <c r="AG35" s="681">
        <v>58157720.329999983</v>
      </c>
      <c r="AH35" s="681">
        <v>58157720.329999983</v>
      </c>
      <c r="AI35" s="681">
        <v>6547334</v>
      </c>
      <c r="AJ35" s="681">
        <v>6547334</v>
      </c>
      <c r="AK35" s="681">
        <v>5153333</v>
      </c>
      <c r="AL35" s="681">
        <v>5153333</v>
      </c>
      <c r="AM35" s="681">
        <v>14161430</v>
      </c>
      <c r="AN35" s="681">
        <v>7351630</v>
      </c>
      <c r="AO35" s="681">
        <v>918631000</v>
      </c>
      <c r="AP35" s="681"/>
      <c r="AQ35" s="681"/>
      <c r="AR35" s="681"/>
      <c r="AS35" s="681"/>
      <c r="AT35" s="681">
        <v>3452800</v>
      </c>
      <c r="AU35" s="681"/>
      <c r="AV35" s="681">
        <v>918631000</v>
      </c>
      <c r="AW35" s="681"/>
      <c r="AX35" s="681">
        <v>3357000</v>
      </c>
      <c r="AY35" s="681"/>
      <c r="AZ35" s="681"/>
      <c r="BA35" s="616">
        <f t="shared" si="6"/>
        <v>1148470263</v>
      </c>
      <c r="BB35" s="616">
        <f t="shared" si="7"/>
        <v>1148470263</v>
      </c>
      <c r="BC35" s="616">
        <f t="shared" si="8"/>
        <v>1148470263</v>
      </c>
      <c r="BD35" s="616">
        <f t="shared" si="34"/>
        <v>1148470263</v>
      </c>
      <c r="BE35" s="616">
        <f t="shared" si="10"/>
        <v>1148470263</v>
      </c>
      <c r="BF35" s="616">
        <v>649054246</v>
      </c>
      <c r="BG35" s="616">
        <v>437854546</v>
      </c>
      <c r="BH35" s="616">
        <v>437854546</v>
      </c>
      <c r="BI35" s="698">
        <v>82363322</v>
      </c>
      <c r="BJ35" s="698">
        <v>23038466</v>
      </c>
      <c r="BK35" s="698">
        <v>95815617</v>
      </c>
      <c r="BL35" s="698">
        <v>104731617</v>
      </c>
      <c r="BM35" s="673">
        <v>4981000</v>
      </c>
      <c r="BN35" s="673">
        <v>5902000</v>
      </c>
      <c r="BO35" s="673">
        <f>4981000-4367400</f>
        <v>613600</v>
      </c>
      <c r="BP35" s="673">
        <v>22638385</v>
      </c>
      <c r="BQ35" s="636">
        <f>4981000-1</f>
        <v>4980999</v>
      </c>
      <c r="BR35" s="636">
        <v>14414528</v>
      </c>
      <c r="BS35" s="673">
        <v>2000000</v>
      </c>
      <c r="BT35" s="673">
        <v>19745728</v>
      </c>
      <c r="BU35" s="673">
        <f>2000000-453333</f>
        <v>1546667</v>
      </c>
      <c r="BV35" s="673">
        <v>2720000</v>
      </c>
      <c r="BW35" s="673">
        <v>2000000</v>
      </c>
      <c r="BX35" s="673">
        <v>3541200</v>
      </c>
      <c r="BY35" s="673">
        <v>4000000</v>
      </c>
      <c r="BZ35" s="673"/>
      <c r="CA35" s="673">
        <v>4000000</v>
      </c>
      <c r="CB35" s="673"/>
      <c r="CC35" s="673">
        <v>4077761</v>
      </c>
      <c r="CD35" s="692"/>
      <c r="CE35" s="616">
        <f t="shared" si="18"/>
        <v>644233512</v>
      </c>
      <c r="CF35" s="616">
        <f t="shared" si="11"/>
        <v>632155751</v>
      </c>
      <c r="CG35" s="616">
        <f t="shared" si="12"/>
        <v>634586470</v>
      </c>
      <c r="CH35" s="616">
        <f t="shared" si="19"/>
        <v>644233512</v>
      </c>
      <c r="CI35" s="616">
        <f t="shared" si="20"/>
        <v>634586470</v>
      </c>
      <c r="CJ35" s="838"/>
      <c r="CK35" s="853"/>
      <c r="CL35" s="853"/>
      <c r="CM35" s="853"/>
      <c r="CN35" s="853"/>
      <c r="CO35" s="853"/>
      <c r="CP35" s="853"/>
      <c r="CQ35" s="853"/>
      <c r="CR35" s="853"/>
      <c r="CS35" s="853"/>
      <c r="CT35" s="853"/>
      <c r="CU35" s="853"/>
      <c r="CV35" s="853"/>
      <c r="CW35" s="853"/>
      <c r="CX35" s="853"/>
      <c r="CY35" s="853"/>
      <c r="CZ35" s="853"/>
      <c r="DA35" s="853"/>
      <c r="DB35" s="853"/>
      <c r="DC35" s="853"/>
      <c r="DD35" s="853"/>
      <c r="DE35" s="853"/>
      <c r="DF35" s="853"/>
      <c r="DG35" s="853"/>
      <c r="DH35" s="853"/>
      <c r="DI35" s="856">
        <f>DE35+DC35+DA35+CY35+CW35+CU35+CS35+CQ35+CO35+CM35+CK35+DG35</f>
        <v>0</v>
      </c>
      <c r="DJ35" s="848">
        <f t="shared" si="46"/>
        <v>0</v>
      </c>
      <c r="DK35" s="848">
        <f t="shared" si="46"/>
        <v>0</v>
      </c>
      <c r="DL35" s="846">
        <f>CM35+CO35+CQ35+CS35+CU35+CW35+CY35+DA35+DC35+DE35+DG35+CK35</f>
        <v>0</v>
      </c>
      <c r="DM35" s="848">
        <f>CL35+CN35+CP35+CR35</f>
        <v>0</v>
      </c>
      <c r="DN35" s="838"/>
      <c r="DO35" s="710"/>
      <c r="DP35" s="638"/>
      <c r="DQ35" s="638"/>
      <c r="DR35" s="638"/>
      <c r="DS35" s="638"/>
      <c r="DT35" s="638"/>
      <c r="DU35" s="638"/>
      <c r="DV35" s="638"/>
      <c r="DW35" s="638"/>
      <c r="DX35" s="638"/>
      <c r="DY35" s="638"/>
      <c r="DZ35" s="638"/>
      <c r="EA35" s="638"/>
      <c r="EB35" s="638"/>
      <c r="EC35" s="638"/>
      <c r="ED35" s="638"/>
      <c r="EE35" s="638"/>
      <c r="EF35" s="638"/>
      <c r="EG35" s="638"/>
      <c r="EH35" s="638"/>
      <c r="EI35" s="638"/>
      <c r="EJ35" s="638"/>
      <c r="EK35" s="638"/>
      <c r="EL35" s="638"/>
      <c r="EM35" s="751">
        <f>EI35+EG35+EE35+EC35+EA35+DY35+DW35+DU35+DS35+DQ35+DO35+EK35</f>
        <v>0</v>
      </c>
      <c r="EN35" s="738">
        <f t="shared" si="47"/>
        <v>0</v>
      </c>
      <c r="EO35" s="738">
        <f t="shared" si="47"/>
        <v>0</v>
      </c>
      <c r="EP35" s="627">
        <f>DQ35+DS35+DU35+DW35+DY35+EA35+EC35+EE35+EG35+EI35+EK35+DO35</f>
        <v>0</v>
      </c>
      <c r="EQ35" s="712">
        <f>DP35+DR35+DT35+DV35</f>
        <v>0</v>
      </c>
      <c r="ER35" s="610">
        <f t="shared" si="13"/>
        <v>1.7706</v>
      </c>
      <c r="ES35" s="610">
        <f t="shared" si="14"/>
        <v>1.0038451267684505</v>
      </c>
      <c r="ET35" s="610">
        <f t="shared" si="15"/>
        <v>0.98502555079748788</v>
      </c>
      <c r="EU35" s="610">
        <f t="shared" si="16"/>
        <v>1.0013650923781237</v>
      </c>
      <c r="EV35" s="610">
        <f t="shared" si="17"/>
        <v>0.99461871942563407</v>
      </c>
      <c r="EW35" s="943"/>
      <c r="EX35" s="922"/>
      <c r="EY35" s="934"/>
      <c r="EZ35" s="922"/>
      <c r="FA35" s="930"/>
      <c r="FB35" s="932"/>
    </row>
    <row r="36" spans="1:159" s="50" customFormat="1" ht="30" customHeight="1" thickBot="1" x14ac:dyDescent="0.3">
      <c r="A36" s="953"/>
      <c r="B36" s="936"/>
      <c r="C36" s="937"/>
      <c r="D36" s="938"/>
      <c r="E36" s="912"/>
      <c r="F36" s="792" t="s">
        <v>146</v>
      </c>
      <c r="G36" s="605">
        <f>G31+G34</f>
        <v>1</v>
      </c>
      <c r="H36" s="630">
        <v>0.15</v>
      </c>
      <c r="I36" s="629">
        <v>0</v>
      </c>
      <c r="J36" s="629">
        <v>0</v>
      </c>
      <c r="K36" s="630">
        <f t="shared" ref="K36:V36" si="48">K31+K34</f>
        <v>0</v>
      </c>
      <c r="L36" s="630">
        <f t="shared" si="48"/>
        <v>0</v>
      </c>
      <c r="M36" s="630">
        <f t="shared" si="48"/>
        <v>0.04</v>
      </c>
      <c r="N36" s="630">
        <f t="shared" si="48"/>
        <v>0.04</v>
      </c>
      <c r="O36" s="630">
        <f t="shared" si="48"/>
        <v>0.05</v>
      </c>
      <c r="P36" s="630">
        <f t="shared" si="48"/>
        <v>0.05</v>
      </c>
      <c r="Q36" s="630">
        <f t="shared" si="48"/>
        <v>0.02</v>
      </c>
      <c r="R36" s="630">
        <f t="shared" si="48"/>
        <v>0.02</v>
      </c>
      <c r="S36" s="630">
        <f t="shared" si="48"/>
        <v>0.03</v>
      </c>
      <c r="T36" s="630">
        <f t="shared" si="48"/>
        <v>0.03</v>
      </c>
      <c r="U36" s="630">
        <f t="shared" si="48"/>
        <v>0.01</v>
      </c>
      <c r="V36" s="630">
        <f t="shared" si="48"/>
        <v>0.01</v>
      </c>
      <c r="W36" s="620">
        <f t="shared" si="1"/>
        <v>0.15000000000000002</v>
      </c>
      <c r="X36" s="620">
        <f t="shared" si="2"/>
        <v>0.15000000000000002</v>
      </c>
      <c r="Y36" s="620">
        <f t="shared" si="3"/>
        <v>0.15000000000000002</v>
      </c>
      <c r="Z36" s="619">
        <f t="shared" si="4"/>
        <v>0.15000000000000002</v>
      </c>
      <c r="AA36" s="619">
        <f t="shared" si="5"/>
        <v>0.15000000000000002</v>
      </c>
      <c r="AB36" s="630">
        <v>0.25</v>
      </c>
      <c r="AC36" s="630">
        <f t="shared" ref="AC36:AY36" si="49">AC31+AC34</f>
        <v>0</v>
      </c>
      <c r="AD36" s="630">
        <f t="shared" si="49"/>
        <v>0</v>
      </c>
      <c r="AE36" s="630">
        <f t="shared" si="49"/>
        <v>0.01</v>
      </c>
      <c r="AF36" s="630">
        <f t="shared" si="49"/>
        <v>0.01</v>
      </c>
      <c r="AG36" s="630">
        <f t="shared" si="49"/>
        <v>0.01</v>
      </c>
      <c r="AH36" s="630">
        <f t="shared" si="49"/>
        <v>0.01</v>
      </c>
      <c r="AI36" s="630">
        <f t="shared" si="49"/>
        <v>0.02</v>
      </c>
      <c r="AJ36" s="630">
        <f t="shared" si="49"/>
        <v>0.02</v>
      </c>
      <c r="AK36" s="630">
        <f t="shared" si="49"/>
        <v>0.01</v>
      </c>
      <c r="AL36" s="630">
        <f t="shared" si="49"/>
        <v>0.01</v>
      </c>
      <c r="AM36" s="630">
        <f t="shared" si="49"/>
        <v>0.03</v>
      </c>
      <c r="AN36" s="630">
        <f t="shared" si="49"/>
        <v>0.01</v>
      </c>
      <c r="AO36" s="630">
        <f t="shared" si="49"/>
        <v>0.02</v>
      </c>
      <c r="AP36" s="630">
        <f t="shared" si="49"/>
        <v>0.02</v>
      </c>
      <c r="AQ36" s="630">
        <f t="shared" si="49"/>
        <v>0.02</v>
      </c>
      <c r="AR36" s="630">
        <f t="shared" si="49"/>
        <v>2.5000000000000001E-2</v>
      </c>
      <c r="AS36" s="630">
        <f t="shared" si="49"/>
        <v>0.02</v>
      </c>
      <c r="AT36" s="630">
        <f t="shared" si="49"/>
        <v>0.03</v>
      </c>
      <c r="AU36" s="630">
        <f t="shared" si="49"/>
        <v>0.03</v>
      </c>
      <c r="AV36" s="630">
        <f t="shared" si="49"/>
        <v>2.3E-2</v>
      </c>
      <c r="AW36" s="630">
        <f t="shared" si="49"/>
        <v>0.04</v>
      </c>
      <c r="AX36" s="630">
        <f t="shared" si="49"/>
        <v>0.05</v>
      </c>
      <c r="AY36" s="630">
        <f t="shared" si="49"/>
        <v>0.04</v>
      </c>
      <c r="AZ36" s="630">
        <f>AZ31</f>
        <v>0.04</v>
      </c>
      <c r="BA36" s="620">
        <f t="shared" si="6"/>
        <v>0.25</v>
      </c>
      <c r="BB36" s="620">
        <f t="shared" si="7"/>
        <v>0.25</v>
      </c>
      <c r="BC36" s="642">
        <f t="shared" si="8"/>
        <v>0.24800000000000003</v>
      </c>
      <c r="BD36" s="620">
        <f t="shared" si="34"/>
        <v>0.25</v>
      </c>
      <c r="BE36" s="642">
        <f t="shared" si="10"/>
        <v>0.24800000000000003</v>
      </c>
      <c r="BF36" s="642">
        <f>BF31+BF34</f>
        <v>0.25</v>
      </c>
      <c r="BG36" s="620">
        <f t="shared" ref="BG36" si="50">BG31+BG34</f>
        <v>0</v>
      </c>
      <c r="BH36" s="620">
        <f>BH31+BH34</f>
        <v>0</v>
      </c>
      <c r="BI36" s="620">
        <f t="shared" ref="BI36:CD37" si="51">BI31+BI34</f>
        <v>0.03</v>
      </c>
      <c r="BJ36" s="620">
        <f t="shared" si="51"/>
        <v>0.04</v>
      </c>
      <c r="BK36" s="620">
        <f t="shared" si="51"/>
        <v>0.04</v>
      </c>
      <c r="BL36" s="620">
        <f t="shared" si="51"/>
        <v>0.03</v>
      </c>
      <c r="BM36" s="620">
        <f t="shared" si="51"/>
        <v>0.03</v>
      </c>
      <c r="BN36" s="620">
        <f t="shared" si="51"/>
        <v>0.03</v>
      </c>
      <c r="BO36" s="620">
        <f t="shared" si="51"/>
        <v>0.03</v>
      </c>
      <c r="BP36" s="620">
        <f t="shared" si="51"/>
        <v>0.03</v>
      </c>
      <c r="BQ36" s="632">
        <f t="shared" si="51"/>
        <v>0.02</v>
      </c>
      <c r="BR36" s="632">
        <f t="shared" si="51"/>
        <v>0.02</v>
      </c>
      <c r="BS36" s="620">
        <f t="shared" si="51"/>
        <v>0.02</v>
      </c>
      <c r="BT36" s="620">
        <f t="shared" si="51"/>
        <v>0.03</v>
      </c>
      <c r="BU36" s="620">
        <f t="shared" si="51"/>
        <v>0.02</v>
      </c>
      <c r="BV36" s="620">
        <f t="shared" si="51"/>
        <v>0.02</v>
      </c>
      <c r="BW36" s="620">
        <f t="shared" si="51"/>
        <v>0.02</v>
      </c>
      <c r="BX36" s="620">
        <f t="shared" si="51"/>
        <v>0.02</v>
      </c>
      <c r="BY36" s="620">
        <f t="shared" si="51"/>
        <v>0.02</v>
      </c>
      <c r="BZ36" s="620">
        <f t="shared" si="51"/>
        <v>0</v>
      </c>
      <c r="CA36" s="620">
        <f t="shared" si="51"/>
        <v>0.01</v>
      </c>
      <c r="CB36" s="620">
        <f t="shared" si="51"/>
        <v>0</v>
      </c>
      <c r="CC36" s="620">
        <f t="shared" si="51"/>
        <v>0.01</v>
      </c>
      <c r="CD36" s="620">
        <f t="shared" si="51"/>
        <v>0</v>
      </c>
      <c r="CE36" s="631">
        <f t="shared" si="18"/>
        <v>0.24999999999999997</v>
      </c>
      <c r="CF36" s="620">
        <f t="shared" si="11"/>
        <v>0.20999999999999996</v>
      </c>
      <c r="CG36" s="620">
        <f t="shared" si="12"/>
        <v>0.21999999999999997</v>
      </c>
      <c r="CH36" s="620">
        <f>BG36+BI36+BK36+BM36+BO36+BQ36+BS36+BU36+BW36+BY36+CA36+CC36</f>
        <v>0.24999999999999997</v>
      </c>
      <c r="CI36" s="620">
        <f>BH36+BJ36+BL36+BN36+BP36+BR36+BT36+BV36+BX36+BZ36+CB36+CD36</f>
        <v>0.21999999999999997</v>
      </c>
      <c r="CJ36" s="563">
        <v>0.24</v>
      </c>
      <c r="CK36" s="565"/>
      <c r="CL36" s="565"/>
      <c r="CM36" s="565"/>
      <c r="CN36" s="565"/>
      <c r="CO36" s="565"/>
      <c r="CP36" s="565"/>
      <c r="CQ36" s="565"/>
      <c r="CR36" s="565"/>
      <c r="CS36" s="565"/>
      <c r="CT36" s="565"/>
      <c r="CU36" s="565"/>
      <c r="CV36" s="565"/>
      <c r="CW36" s="565"/>
      <c r="CX36" s="565"/>
      <c r="CY36" s="565"/>
      <c r="CZ36" s="565"/>
      <c r="DA36" s="565"/>
      <c r="DB36" s="565"/>
      <c r="DC36" s="565"/>
      <c r="DD36" s="565"/>
      <c r="DE36" s="565"/>
      <c r="DF36" s="565"/>
      <c r="DG36" s="565"/>
      <c r="DH36" s="565"/>
      <c r="DI36" s="563">
        <f>DE36+DC36+DA36+CY36+CW36+CU36+CS36+CQ36+CO36+CM36+CK36+DG36</f>
        <v>0</v>
      </c>
      <c r="DJ36" s="561">
        <f t="shared" si="46"/>
        <v>0</v>
      </c>
      <c r="DK36" s="561">
        <f t="shared" si="46"/>
        <v>0</v>
      </c>
      <c r="DL36" s="560">
        <f>CM36+CO36+CQ36+CS36+CU36+CW36+CY36+DA36+DC36+DE36+DG36+CK36</f>
        <v>0</v>
      </c>
      <c r="DM36" s="561">
        <f>CN36+CP36+CR36+CL36</f>
        <v>0</v>
      </c>
      <c r="DN36" s="563">
        <v>0.12</v>
      </c>
      <c r="DO36" s="755"/>
      <c r="DP36" s="756"/>
      <c r="DQ36" s="756"/>
      <c r="DR36" s="756"/>
      <c r="DS36" s="756"/>
      <c r="DT36" s="756"/>
      <c r="DU36" s="756"/>
      <c r="DV36" s="756"/>
      <c r="DW36" s="756"/>
      <c r="DX36" s="756"/>
      <c r="DY36" s="756"/>
      <c r="DZ36" s="756"/>
      <c r="EA36" s="756"/>
      <c r="EB36" s="756"/>
      <c r="EC36" s="756"/>
      <c r="ED36" s="756"/>
      <c r="EE36" s="756"/>
      <c r="EF36" s="756"/>
      <c r="EG36" s="756"/>
      <c r="EH36" s="756"/>
      <c r="EI36" s="756"/>
      <c r="EJ36" s="756"/>
      <c r="EK36" s="756"/>
      <c r="EL36" s="756"/>
      <c r="EM36" s="632">
        <f>EI36+EG36+EE36+EC36+EA36+DY36+DW36+DU36+DS36+DQ36+DO36+EK36</f>
        <v>0</v>
      </c>
      <c r="EN36" s="757">
        <f t="shared" si="47"/>
        <v>0</v>
      </c>
      <c r="EO36" s="757">
        <f t="shared" si="47"/>
        <v>0</v>
      </c>
      <c r="EP36" s="758">
        <f>DQ36+DS36+DU36+DW36+DY36+EA36+EC36+EE36+EG36+EI36+EK36+DO36</f>
        <v>0</v>
      </c>
      <c r="EQ36" s="759">
        <f>DR36+DT36+DV36+DP36</f>
        <v>0</v>
      </c>
      <c r="ER36" s="611">
        <f t="shared" si="13"/>
        <v>1</v>
      </c>
      <c r="ES36" s="611">
        <f t="shared" si="14"/>
        <v>1.0476190476190477</v>
      </c>
      <c r="ET36" s="611">
        <f t="shared" si="15"/>
        <v>0.88</v>
      </c>
      <c r="EU36" s="611">
        <f t="shared" si="16"/>
        <v>1.0131147540983607</v>
      </c>
      <c r="EV36" s="611">
        <f t="shared" si="17"/>
        <v>0.61799999999999999</v>
      </c>
      <c r="EW36" s="943"/>
      <c r="EX36" s="922"/>
      <c r="EY36" s="934"/>
      <c r="EZ36" s="922"/>
      <c r="FA36" s="930"/>
      <c r="FB36" s="932"/>
    </row>
    <row r="37" spans="1:159" s="54" customFormat="1" ht="30" customHeight="1" thickBot="1" x14ac:dyDescent="0.3">
      <c r="A37" s="953"/>
      <c r="B37" s="936"/>
      <c r="C37" s="937"/>
      <c r="D37" s="938"/>
      <c r="E37" s="912"/>
      <c r="F37" s="790" t="s">
        <v>147</v>
      </c>
      <c r="G37" s="603">
        <f>G32+G35</f>
        <v>14735370689</v>
      </c>
      <c r="H37" s="646">
        <f>H32+H35</f>
        <v>1984550000</v>
      </c>
      <c r="I37" s="646">
        <v>0</v>
      </c>
      <c r="J37" s="646">
        <f>J32+J35</f>
        <v>0</v>
      </c>
      <c r="K37" s="646">
        <f t="shared" ref="K37:V37" si="52">K32+K35</f>
        <v>24305000</v>
      </c>
      <c r="L37" s="646">
        <f t="shared" si="52"/>
        <v>24305000</v>
      </c>
      <c r="M37" s="646">
        <f t="shared" si="52"/>
        <v>188163000</v>
      </c>
      <c r="N37" s="646">
        <f t="shared" si="52"/>
        <v>188163000</v>
      </c>
      <c r="O37" s="646">
        <f t="shared" si="52"/>
        <v>42879000</v>
      </c>
      <c r="P37" s="646">
        <f t="shared" si="52"/>
        <v>42879000</v>
      </c>
      <c r="Q37" s="646">
        <f t="shared" si="52"/>
        <v>0</v>
      </c>
      <c r="R37" s="646">
        <f t="shared" si="52"/>
        <v>0</v>
      </c>
      <c r="S37" s="646">
        <f t="shared" si="52"/>
        <v>10246000</v>
      </c>
      <c r="T37" s="646">
        <f t="shared" si="52"/>
        <v>10246000</v>
      </c>
      <c r="U37" s="646">
        <f t="shared" si="52"/>
        <v>1469799000</v>
      </c>
      <c r="V37" s="646">
        <f t="shared" si="52"/>
        <v>1082100630</v>
      </c>
      <c r="W37" s="647">
        <f t="shared" si="1"/>
        <v>1735392000</v>
      </c>
      <c r="X37" s="647">
        <f t="shared" si="2"/>
        <v>1735392000</v>
      </c>
      <c r="Y37" s="647">
        <f t="shared" si="3"/>
        <v>1347693630</v>
      </c>
      <c r="Z37" s="648">
        <f t="shared" si="4"/>
        <v>1735392000</v>
      </c>
      <c r="AA37" s="648">
        <f t="shared" si="5"/>
        <v>1347693630</v>
      </c>
      <c r="AB37" s="646">
        <f>AB32+AB35</f>
        <v>3287492263</v>
      </c>
      <c r="AC37" s="646">
        <f t="shared" ref="AC37:AZ37" si="53">AC32+AC35</f>
        <v>52606533</v>
      </c>
      <c r="AD37" s="646">
        <f t="shared" si="53"/>
        <v>52606533</v>
      </c>
      <c r="AE37" s="646">
        <f t="shared" si="53"/>
        <v>317222912.67000002</v>
      </c>
      <c r="AF37" s="646">
        <f t="shared" si="53"/>
        <v>317222912.67000002</v>
      </c>
      <c r="AG37" s="646">
        <f t="shared" si="53"/>
        <v>439760720.32999998</v>
      </c>
      <c r="AH37" s="646">
        <f t="shared" si="53"/>
        <v>439760720.32999998</v>
      </c>
      <c r="AI37" s="646">
        <f t="shared" si="53"/>
        <v>79107334</v>
      </c>
      <c r="AJ37" s="646">
        <f t="shared" si="53"/>
        <v>79107334</v>
      </c>
      <c r="AK37" s="646">
        <f t="shared" si="53"/>
        <v>43233333</v>
      </c>
      <c r="AL37" s="646">
        <f t="shared" si="53"/>
        <v>43233333</v>
      </c>
      <c r="AM37" s="646">
        <f t="shared" si="53"/>
        <v>963578430</v>
      </c>
      <c r="AN37" s="646">
        <f t="shared" si="53"/>
        <v>941768630</v>
      </c>
      <c r="AO37" s="646">
        <f t="shared" si="53"/>
        <v>1034979000</v>
      </c>
      <c r="AP37" s="646">
        <f t="shared" si="53"/>
        <v>7200000</v>
      </c>
      <c r="AQ37" s="646">
        <f t="shared" si="53"/>
        <v>0</v>
      </c>
      <c r="AR37" s="646">
        <f t="shared" si="53"/>
        <v>0</v>
      </c>
      <c r="AS37" s="646">
        <f t="shared" si="53"/>
        <v>319390698</v>
      </c>
      <c r="AT37" s="646">
        <f>AT32+AT35</f>
        <v>182413157</v>
      </c>
      <c r="AU37" s="646">
        <f t="shared" si="53"/>
        <v>109508000</v>
      </c>
      <c r="AV37" s="646">
        <f t="shared" si="53"/>
        <v>927226000</v>
      </c>
      <c r="AW37" s="646">
        <f t="shared" si="53"/>
        <v>-18000000</v>
      </c>
      <c r="AX37" s="646">
        <f t="shared" si="53"/>
        <v>47616767</v>
      </c>
      <c r="AY37" s="646">
        <f t="shared" si="53"/>
        <v>208689348</v>
      </c>
      <c r="AZ37" s="646">
        <f t="shared" si="53"/>
        <v>294821160</v>
      </c>
      <c r="BA37" s="648">
        <f t="shared" si="6"/>
        <v>3550076309</v>
      </c>
      <c r="BB37" s="648">
        <f t="shared" si="7"/>
        <v>3550076309</v>
      </c>
      <c r="BC37" s="648">
        <f t="shared" si="8"/>
        <v>3332976547</v>
      </c>
      <c r="BD37" s="648">
        <f t="shared" si="34"/>
        <v>3550076309</v>
      </c>
      <c r="BE37" s="648">
        <f t="shared" si="10"/>
        <v>3332976547</v>
      </c>
      <c r="BF37" s="648">
        <f>BF32+BF35</f>
        <v>4307936246</v>
      </c>
      <c r="BG37" s="650">
        <f>BG32+BG35</f>
        <v>3858726546</v>
      </c>
      <c r="BH37" s="650">
        <f>BH32+BH35</f>
        <v>3820925546</v>
      </c>
      <c r="BI37" s="650">
        <f t="shared" ref="BI37:CD37" si="54">BI32+BI35</f>
        <v>82363322</v>
      </c>
      <c r="BJ37" s="650">
        <f t="shared" si="54"/>
        <v>23038466</v>
      </c>
      <c r="BK37" s="650">
        <f t="shared" si="54"/>
        <v>145815617</v>
      </c>
      <c r="BL37" s="650">
        <f t="shared" si="54"/>
        <v>133962617</v>
      </c>
      <c r="BM37" s="650">
        <f t="shared" si="54"/>
        <v>4981000</v>
      </c>
      <c r="BN37" s="650">
        <f t="shared" si="54"/>
        <v>5902000</v>
      </c>
      <c r="BO37" s="650">
        <f t="shared" si="54"/>
        <v>613600</v>
      </c>
      <c r="BP37" s="650">
        <f t="shared" si="54"/>
        <v>22638385</v>
      </c>
      <c r="BQ37" s="650">
        <f t="shared" si="51"/>
        <v>74980999</v>
      </c>
      <c r="BR37" s="650">
        <f t="shared" si="51"/>
        <v>14414528</v>
      </c>
      <c r="BS37" s="650">
        <f t="shared" si="54"/>
        <v>22865000</v>
      </c>
      <c r="BT37" s="650">
        <f t="shared" si="54"/>
        <v>19745728</v>
      </c>
      <c r="BU37" s="650">
        <f t="shared" si="54"/>
        <v>1546667</v>
      </c>
      <c r="BV37" s="650">
        <f t="shared" si="54"/>
        <v>2720000</v>
      </c>
      <c r="BW37" s="650">
        <f>BW32+BW35</f>
        <v>-15004000</v>
      </c>
      <c r="BX37" s="650">
        <f t="shared" si="54"/>
        <v>29650067</v>
      </c>
      <c r="BY37" s="650">
        <f t="shared" si="54"/>
        <v>4000000</v>
      </c>
      <c r="BZ37" s="650">
        <f t="shared" si="54"/>
        <v>0</v>
      </c>
      <c r="CA37" s="650">
        <f t="shared" si="54"/>
        <v>4457000</v>
      </c>
      <c r="CB37" s="650">
        <f t="shared" si="54"/>
        <v>0</v>
      </c>
      <c r="CC37" s="650">
        <f>BW32+CC35</f>
        <v>-12926239</v>
      </c>
      <c r="CD37" s="650">
        <f t="shared" si="54"/>
        <v>0</v>
      </c>
      <c r="CE37" s="648">
        <f>BG37+BI37+BK37+BM37+BO37+BQ37+BS37+BU37+BW37+BY37+CA37+CC37</f>
        <v>4172419512</v>
      </c>
      <c r="CF37" s="648">
        <f t="shared" si="11"/>
        <v>4176888751</v>
      </c>
      <c r="CG37" s="648">
        <f t="shared" si="12"/>
        <v>4072997337</v>
      </c>
      <c r="CH37" s="648">
        <f>BG37+BI37+BK37+BM37+BO37+BQ37+BS37+BU37+BW37+BY37+CA37+CC37</f>
        <v>4172419512</v>
      </c>
      <c r="CI37" s="648">
        <f t="shared" si="20"/>
        <v>4072997337</v>
      </c>
      <c r="CJ37" s="559">
        <v>3994607000</v>
      </c>
      <c r="CK37" s="558"/>
      <c r="CL37" s="558"/>
      <c r="CM37" s="558"/>
      <c r="CN37" s="558"/>
      <c r="CO37" s="558"/>
      <c r="CP37" s="558"/>
      <c r="CQ37" s="558"/>
      <c r="CR37" s="558"/>
      <c r="CS37" s="558"/>
      <c r="CT37" s="558"/>
      <c r="CU37" s="558"/>
      <c r="CV37" s="558"/>
      <c r="CW37" s="558"/>
      <c r="CX37" s="558"/>
      <c r="CY37" s="558"/>
      <c r="CZ37" s="558"/>
      <c r="DA37" s="558"/>
      <c r="DB37" s="558"/>
      <c r="DC37" s="558"/>
      <c r="DD37" s="558"/>
      <c r="DE37" s="558"/>
      <c r="DF37" s="558"/>
      <c r="DG37" s="558"/>
      <c r="DH37" s="558"/>
      <c r="DI37" s="559">
        <f>DG37+DE37+DC37+DA37+CY37+CW37+CU37+CS37+CQ37+CO37+CM37+CK37</f>
        <v>0</v>
      </c>
      <c r="DJ37" s="558">
        <f>+DJ32+DJ35</f>
        <v>0</v>
      </c>
      <c r="DK37" s="558">
        <f>DK32+DK35</f>
        <v>0</v>
      </c>
      <c r="DL37" s="558">
        <f>+DL32+DL35</f>
        <v>0</v>
      </c>
      <c r="DM37" s="558">
        <f>+DM32+DM35</f>
        <v>0</v>
      </c>
      <c r="DN37" s="559">
        <f>DN32+DN35</f>
        <v>1870670000</v>
      </c>
      <c r="DO37" s="725"/>
      <c r="DP37" s="726"/>
      <c r="DQ37" s="726"/>
      <c r="DR37" s="726"/>
      <c r="DS37" s="726"/>
      <c r="DT37" s="726"/>
      <c r="DU37" s="726"/>
      <c r="DV37" s="726"/>
      <c r="DW37" s="726"/>
      <c r="DX37" s="726"/>
      <c r="DY37" s="726"/>
      <c r="DZ37" s="726"/>
      <c r="EA37" s="726"/>
      <c r="EB37" s="726"/>
      <c r="EC37" s="726"/>
      <c r="ED37" s="726"/>
      <c r="EE37" s="726"/>
      <c r="EF37" s="726"/>
      <c r="EG37" s="726"/>
      <c r="EH37" s="726"/>
      <c r="EI37" s="726"/>
      <c r="EJ37" s="726"/>
      <c r="EK37" s="726"/>
      <c r="EL37" s="726"/>
      <c r="EM37" s="729">
        <f>EK37+EI37+EG37+EE37+EC37+EA37+DY37+DW37+DU37+DS37+DQ37+DO37</f>
        <v>0</v>
      </c>
      <c r="EN37" s="730">
        <f>+EN32+EN35</f>
        <v>0</v>
      </c>
      <c r="EO37" s="730">
        <f>EO32+EO35</f>
        <v>0</v>
      </c>
      <c r="EP37" s="730">
        <f>+EP32+EP35</f>
        <v>0</v>
      </c>
      <c r="EQ37" s="731">
        <f>+EQ32+EQ35</f>
        <v>0</v>
      </c>
      <c r="ER37" s="837">
        <f t="shared" si="13"/>
        <v>-1.9761441615569182</v>
      </c>
      <c r="ES37" s="612">
        <f t="shared" si="14"/>
        <v>0.9751270813772267</v>
      </c>
      <c r="ET37" s="612">
        <f t="shared" si="15"/>
        <v>0.97617157749501005</v>
      </c>
      <c r="EU37" s="612">
        <f t="shared" si="16"/>
        <v>0.92510433272531778</v>
      </c>
      <c r="EV37" s="613">
        <f t="shared" si="17"/>
        <v>0.59405818141613775</v>
      </c>
      <c r="EW37" s="944"/>
      <c r="EX37" s="923"/>
      <c r="EY37" s="935"/>
      <c r="EZ37" s="923"/>
      <c r="FA37" s="931"/>
      <c r="FB37" s="932"/>
      <c r="FC37" s="50"/>
    </row>
    <row r="38" spans="1:159" s="50" customFormat="1" ht="30" customHeight="1" thickBot="1" x14ac:dyDescent="0.3">
      <c r="A38" s="953"/>
      <c r="B38" s="936">
        <v>5</v>
      </c>
      <c r="C38" s="937" t="s">
        <v>151</v>
      </c>
      <c r="D38" s="938" t="s">
        <v>85</v>
      </c>
      <c r="E38" s="912">
        <v>274</v>
      </c>
      <c r="F38" s="788" t="s">
        <v>141</v>
      </c>
      <c r="G38" s="606">
        <f>AA38+BE38+CH38+CJ38+DN38</f>
        <v>5.01</v>
      </c>
      <c r="H38" s="645">
        <v>1</v>
      </c>
      <c r="I38" s="645">
        <v>0</v>
      </c>
      <c r="J38" s="645">
        <v>0</v>
      </c>
      <c r="K38" s="645">
        <v>0</v>
      </c>
      <c r="L38" s="645">
        <v>0</v>
      </c>
      <c r="M38" s="669">
        <v>0.15</v>
      </c>
      <c r="N38" s="669">
        <v>0.15</v>
      </c>
      <c r="O38" s="669">
        <v>0.19</v>
      </c>
      <c r="P38" s="669">
        <v>0.19</v>
      </c>
      <c r="Q38" s="669">
        <v>0.06</v>
      </c>
      <c r="R38" s="669">
        <v>0.06</v>
      </c>
      <c r="S38" s="669">
        <v>0.25</v>
      </c>
      <c r="T38" s="669">
        <v>0.25</v>
      </c>
      <c r="U38" s="669">
        <v>0.35</v>
      </c>
      <c r="V38" s="669">
        <v>0.35</v>
      </c>
      <c r="W38" s="644">
        <f t="shared" si="1"/>
        <v>0.99999999999999989</v>
      </c>
      <c r="X38" s="644">
        <f t="shared" si="2"/>
        <v>0.99999999999999989</v>
      </c>
      <c r="Y38" s="644">
        <f t="shared" si="3"/>
        <v>0.99999999999999989</v>
      </c>
      <c r="Z38" s="645">
        <f t="shared" si="4"/>
        <v>0.99999999999999989</v>
      </c>
      <c r="AA38" s="645">
        <f t="shared" si="5"/>
        <v>0.99999999999999989</v>
      </c>
      <c r="AB38" s="645">
        <v>1</v>
      </c>
      <c r="AC38" s="645">
        <v>0</v>
      </c>
      <c r="AD38" s="645">
        <v>0</v>
      </c>
      <c r="AE38" s="669">
        <v>0.1</v>
      </c>
      <c r="AF38" s="669">
        <v>0.1</v>
      </c>
      <c r="AG38" s="669">
        <v>0.1</v>
      </c>
      <c r="AH38" s="669">
        <v>0.1</v>
      </c>
      <c r="AI38" s="669">
        <v>0.1</v>
      </c>
      <c r="AJ38" s="669">
        <v>0.1</v>
      </c>
      <c r="AK38" s="669">
        <v>0.05</v>
      </c>
      <c r="AL38" s="669">
        <v>0.05</v>
      </c>
      <c r="AM38" s="669">
        <v>0.05</v>
      </c>
      <c r="AN38" s="669">
        <v>0.05</v>
      </c>
      <c r="AO38" s="669">
        <v>0.05</v>
      </c>
      <c r="AP38" s="669">
        <v>0.02</v>
      </c>
      <c r="AQ38" s="669">
        <v>0.05</v>
      </c>
      <c r="AR38" s="669">
        <v>0.03</v>
      </c>
      <c r="AS38" s="669">
        <v>0.1</v>
      </c>
      <c r="AT38" s="669">
        <v>0.1</v>
      </c>
      <c r="AU38" s="669">
        <v>0.1</v>
      </c>
      <c r="AV38" s="669">
        <v>0.05</v>
      </c>
      <c r="AW38" s="669">
        <v>0.1</v>
      </c>
      <c r="AX38" s="669">
        <v>0.12</v>
      </c>
      <c r="AY38" s="669">
        <v>0.2</v>
      </c>
      <c r="AZ38" s="669">
        <v>0.28000000000000003</v>
      </c>
      <c r="BA38" s="644">
        <f t="shared" si="6"/>
        <v>1</v>
      </c>
      <c r="BB38" s="644">
        <f t="shared" si="7"/>
        <v>1</v>
      </c>
      <c r="BC38" s="644">
        <f t="shared" si="8"/>
        <v>1</v>
      </c>
      <c r="BD38" s="644">
        <f t="shared" si="34"/>
        <v>1</v>
      </c>
      <c r="BE38" s="644">
        <f t="shared" si="10"/>
        <v>1</v>
      </c>
      <c r="BF38" s="644">
        <v>1</v>
      </c>
      <c r="BG38" s="699">
        <v>0</v>
      </c>
      <c r="BH38" s="699">
        <v>0</v>
      </c>
      <c r="BI38" s="699">
        <v>0.06</v>
      </c>
      <c r="BJ38" s="699">
        <v>0.06</v>
      </c>
      <c r="BK38" s="699">
        <v>0.05</v>
      </c>
      <c r="BL38" s="699">
        <v>0.05</v>
      </c>
      <c r="BM38" s="699">
        <v>7.0000000000000007E-2</v>
      </c>
      <c r="BN38" s="699">
        <v>7.0000000000000007E-2</v>
      </c>
      <c r="BO38" s="699">
        <v>7.0000000000000007E-2</v>
      </c>
      <c r="BP38" s="669">
        <v>7.0000000000000007E-2</v>
      </c>
      <c r="BQ38" s="700">
        <v>0.08</v>
      </c>
      <c r="BR38" s="700">
        <v>0.08</v>
      </c>
      <c r="BS38" s="699">
        <v>0.08</v>
      </c>
      <c r="BT38" s="699">
        <v>0.08</v>
      </c>
      <c r="BU38" s="699">
        <v>0.12</v>
      </c>
      <c r="BV38" s="699">
        <v>0.12</v>
      </c>
      <c r="BW38" s="699">
        <v>7.0000000000000007E-2</v>
      </c>
      <c r="BX38" s="699">
        <v>7.0000000000000007E-2</v>
      </c>
      <c r="BY38" s="699">
        <v>7.0000000000000007E-2</v>
      </c>
      <c r="BZ38" s="701"/>
      <c r="CA38" s="699">
        <v>0.12</v>
      </c>
      <c r="CB38" s="701"/>
      <c r="CC38" s="699">
        <v>0.22</v>
      </c>
      <c r="CD38" s="701"/>
      <c r="CE38" s="644">
        <f t="shared" si="18"/>
        <v>1.0100000000000002</v>
      </c>
      <c r="CF38" s="644">
        <f t="shared" si="11"/>
        <v>0.60000000000000009</v>
      </c>
      <c r="CG38" s="644">
        <f t="shared" si="12"/>
        <v>0.60000000000000009</v>
      </c>
      <c r="CH38" s="644">
        <f>BG38+BI38+BK38+BM38+BO38+BQ38+BS38+BU38+BW38+BY38+CA38+CC38</f>
        <v>1.0100000000000002</v>
      </c>
      <c r="CI38" s="669">
        <f t="shared" si="20"/>
        <v>0.60000000000000009</v>
      </c>
      <c r="CJ38" s="849">
        <v>1</v>
      </c>
      <c r="CK38" s="859"/>
      <c r="CL38" s="859"/>
      <c r="CM38" s="859"/>
      <c r="CN38" s="859"/>
      <c r="CO38" s="859"/>
      <c r="CP38" s="859"/>
      <c r="CQ38" s="859"/>
      <c r="CR38" s="859"/>
      <c r="CS38" s="859"/>
      <c r="CT38" s="859"/>
      <c r="CU38" s="859"/>
      <c r="CV38" s="859"/>
      <c r="CW38" s="859"/>
      <c r="CX38" s="859"/>
      <c r="CY38" s="859"/>
      <c r="CZ38" s="859"/>
      <c r="DA38" s="859"/>
      <c r="DB38" s="859"/>
      <c r="DC38" s="859"/>
      <c r="DD38" s="859"/>
      <c r="DE38" s="859"/>
      <c r="DF38" s="859"/>
      <c r="DG38" s="859"/>
      <c r="DH38" s="859"/>
      <c r="DI38" s="850">
        <f>DG38+DE38+DC38+DA38+CY38+CW38+CU38+CS38+CQ38+CO38+CM38+CK38</f>
        <v>0</v>
      </c>
      <c r="DJ38" s="850">
        <f t="shared" ref="DJ38:DK42" si="55">CK38+CM38+CO38+CQ38</f>
        <v>0</v>
      </c>
      <c r="DK38" s="854">
        <f t="shared" si="55"/>
        <v>0</v>
      </c>
      <c r="DL38" s="860">
        <f>CM38+CO38+CQ38+CS38+CU38+CW38+CY38+DA38+DC38+DE38+DG38+CK38</f>
        <v>0</v>
      </c>
      <c r="DM38" s="854">
        <f>CL38+CN38+CP38+CR38</f>
        <v>0</v>
      </c>
      <c r="DN38" s="849">
        <v>1</v>
      </c>
      <c r="DO38" s="760"/>
      <c r="DP38" s="761"/>
      <c r="DQ38" s="761"/>
      <c r="DR38" s="761"/>
      <c r="DS38" s="761"/>
      <c r="DT38" s="761"/>
      <c r="DU38" s="761"/>
      <c r="DV38" s="761"/>
      <c r="DW38" s="761"/>
      <c r="DX38" s="761"/>
      <c r="DY38" s="761"/>
      <c r="DZ38" s="761"/>
      <c r="EA38" s="761"/>
      <c r="EB38" s="761"/>
      <c r="EC38" s="761"/>
      <c r="ED38" s="761"/>
      <c r="EE38" s="761"/>
      <c r="EF38" s="761"/>
      <c r="EG38" s="762"/>
      <c r="EH38" s="762"/>
      <c r="EI38" s="762"/>
      <c r="EJ38" s="762"/>
      <c r="EK38" s="762"/>
      <c r="EL38" s="762"/>
      <c r="EM38" s="744">
        <f>EK38+EI38+EG38+EE38+EC38+EA38+DY38+DW38+DU38+DS38+DQ38+DO38</f>
        <v>0</v>
      </c>
      <c r="EN38" s="706">
        <f t="shared" ref="EN38:EO42" si="56">DO38+DQ38+DS38+DU38</f>
        <v>0</v>
      </c>
      <c r="EO38" s="763">
        <f t="shared" si="56"/>
        <v>0</v>
      </c>
      <c r="EP38" s="764">
        <f>DQ38+DS38+DU38+DW38+DY38+EA38+EC38+EE38+EG38+EI38+EK38+DO38</f>
        <v>0</v>
      </c>
      <c r="EQ38" s="765">
        <f>DP38+DR38+DT38+DV38</f>
        <v>0</v>
      </c>
      <c r="ER38" s="614">
        <f t="shared" si="13"/>
        <v>1</v>
      </c>
      <c r="ES38" s="614">
        <f t="shared" si="14"/>
        <v>1</v>
      </c>
      <c r="ET38" s="614">
        <f t="shared" si="15"/>
        <v>0.59405940594059403</v>
      </c>
      <c r="EU38" s="614">
        <f t="shared" si="16"/>
        <v>1</v>
      </c>
      <c r="EV38" s="614">
        <f t="shared" si="17"/>
        <v>0.51896207584830345</v>
      </c>
      <c r="EW38" s="942" t="s">
        <v>590</v>
      </c>
      <c r="EX38" s="921" t="s">
        <v>511</v>
      </c>
      <c r="EY38" s="933" t="s">
        <v>86</v>
      </c>
      <c r="EZ38" s="921" t="s">
        <v>517</v>
      </c>
      <c r="FA38" s="929" t="s">
        <v>513</v>
      </c>
      <c r="FB38" s="932"/>
    </row>
    <row r="39" spans="1:159" s="51" customFormat="1" ht="30" customHeight="1" thickBot="1" x14ac:dyDescent="0.3">
      <c r="A39" s="953"/>
      <c r="B39" s="936"/>
      <c r="C39" s="937"/>
      <c r="D39" s="938"/>
      <c r="E39" s="912"/>
      <c r="F39" s="791" t="s">
        <v>142</v>
      </c>
      <c r="G39" s="601">
        <f>AA39+BE39+CH39+CJ39+DN39</f>
        <v>916660367</v>
      </c>
      <c r="H39" s="671">
        <v>101225000</v>
      </c>
      <c r="I39" s="671">
        <v>0</v>
      </c>
      <c r="J39" s="671">
        <v>0</v>
      </c>
      <c r="K39" s="671">
        <v>30690000</v>
      </c>
      <c r="L39" s="671">
        <v>30690000</v>
      </c>
      <c r="M39" s="671">
        <v>14984000</v>
      </c>
      <c r="N39" s="671">
        <v>14984000</v>
      </c>
      <c r="O39" s="671">
        <v>0</v>
      </c>
      <c r="P39" s="671">
        <v>0</v>
      </c>
      <c r="Q39" s="671">
        <v>16500000</v>
      </c>
      <c r="R39" s="671">
        <v>16500000</v>
      </c>
      <c r="S39" s="671">
        <v>0</v>
      </c>
      <c r="T39" s="671">
        <v>0</v>
      </c>
      <c r="U39" s="671">
        <v>39051000</v>
      </c>
      <c r="V39" s="671">
        <v>25268000</v>
      </c>
      <c r="W39" s="674">
        <f t="shared" si="1"/>
        <v>101225000</v>
      </c>
      <c r="X39" s="674">
        <f t="shared" si="2"/>
        <v>101225000</v>
      </c>
      <c r="Y39" s="674">
        <f t="shared" si="3"/>
        <v>87442000</v>
      </c>
      <c r="Z39" s="616">
        <f t="shared" si="4"/>
        <v>101225000</v>
      </c>
      <c r="AA39" s="616">
        <f t="shared" si="5"/>
        <v>87442000</v>
      </c>
      <c r="AB39" s="671">
        <v>204662000</v>
      </c>
      <c r="AC39" s="671">
        <v>0</v>
      </c>
      <c r="AD39" s="671">
        <v>0</v>
      </c>
      <c r="AE39" s="671">
        <v>0</v>
      </c>
      <c r="AF39" s="671">
        <v>0</v>
      </c>
      <c r="AG39" s="671">
        <v>141777000</v>
      </c>
      <c r="AH39" s="671">
        <v>141777000</v>
      </c>
      <c r="AI39" s="671">
        <v>24480000</v>
      </c>
      <c r="AJ39" s="671">
        <v>24480000</v>
      </c>
      <c r="AK39" s="671">
        <v>0</v>
      </c>
      <c r="AL39" s="671">
        <v>0</v>
      </c>
      <c r="AM39" s="671">
        <v>30261000</v>
      </c>
      <c r="AN39" s="671">
        <v>0</v>
      </c>
      <c r="AO39" s="671"/>
      <c r="AP39" s="671">
        <v>21615000</v>
      </c>
      <c r="AQ39" s="671"/>
      <c r="AR39" s="671"/>
      <c r="AS39" s="671"/>
      <c r="AT39" s="671">
        <v>0</v>
      </c>
      <c r="AU39" s="671"/>
      <c r="AV39" s="689"/>
      <c r="AW39" s="671"/>
      <c r="AX39" s="671">
        <v>0</v>
      </c>
      <c r="AY39" s="671">
        <v>8144000</v>
      </c>
      <c r="AZ39" s="671">
        <v>12564367</v>
      </c>
      <c r="BA39" s="616">
        <f t="shared" si="6"/>
        <v>204662000</v>
      </c>
      <c r="BB39" s="616">
        <f t="shared" si="7"/>
        <v>204662000</v>
      </c>
      <c r="BC39" s="616">
        <f t="shared" si="8"/>
        <v>200436367</v>
      </c>
      <c r="BD39" s="616">
        <f t="shared" si="34"/>
        <v>204662000</v>
      </c>
      <c r="BE39" s="616">
        <f t="shared" si="10"/>
        <v>200436367</v>
      </c>
      <c r="BF39" s="616">
        <v>310151000</v>
      </c>
      <c r="BG39" s="673">
        <v>301862000</v>
      </c>
      <c r="BH39" s="673">
        <v>205407000</v>
      </c>
      <c r="BI39" s="673"/>
      <c r="BJ39" s="673"/>
      <c r="BK39" s="673"/>
      <c r="BL39" s="673"/>
      <c r="BM39" s="673"/>
      <c r="BN39" s="673"/>
      <c r="BO39" s="673"/>
      <c r="BP39" s="673">
        <v>0</v>
      </c>
      <c r="BQ39" s="636"/>
      <c r="BR39" s="636"/>
      <c r="BS39" s="673"/>
      <c r="BT39" s="673"/>
      <c r="BU39" s="673"/>
      <c r="BV39" s="673"/>
      <c r="BW39" s="673">
        <v>-74410000</v>
      </c>
      <c r="BX39" s="673"/>
      <c r="BY39" s="673"/>
      <c r="BZ39" s="673"/>
      <c r="CA39" s="673">
        <v>8289000</v>
      </c>
      <c r="CB39" s="673"/>
      <c r="CC39" s="673"/>
      <c r="CD39" s="673"/>
      <c r="CE39" s="616">
        <f t="shared" si="18"/>
        <v>235741000</v>
      </c>
      <c r="CF39" s="616">
        <f>BG39+BI39+BK39+BM39+BO39+BQ39+BS39+BU39+BW39</f>
        <v>227452000</v>
      </c>
      <c r="CG39" s="616">
        <f t="shared" si="12"/>
        <v>205407000</v>
      </c>
      <c r="CH39" s="616">
        <f t="shared" si="19"/>
        <v>235741000</v>
      </c>
      <c r="CI39" s="616">
        <f t="shared" si="20"/>
        <v>205407000</v>
      </c>
      <c r="CJ39" s="839">
        <v>257697000</v>
      </c>
      <c r="CK39" s="840"/>
      <c r="CL39" s="840"/>
      <c r="CM39" s="840"/>
      <c r="CN39" s="840"/>
      <c r="CO39" s="840"/>
      <c r="CP39" s="840"/>
      <c r="CQ39" s="840"/>
      <c r="CR39" s="840"/>
      <c r="CS39" s="840"/>
      <c r="CT39" s="840"/>
      <c r="CU39" s="840"/>
      <c r="CV39" s="840"/>
      <c r="CW39" s="840"/>
      <c r="CX39" s="840"/>
      <c r="CY39" s="840"/>
      <c r="CZ39" s="840"/>
      <c r="DA39" s="840"/>
      <c r="DB39" s="840"/>
      <c r="DC39" s="840"/>
      <c r="DD39" s="840"/>
      <c r="DE39" s="840"/>
      <c r="DF39" s="840"/>
      <c r="DG39" s="840"/>
      <c r="DH39" s="840"/>
      <c r="DI39" s="839">
        <f>DG39+DE39+DC39+DA39+CY39+CW39+CU39+CS39+CQ39+CO39+CM39+CK39</f>
        <v>0</v>
      </c>
      <c r="DJ39" s="840">
        <f t="shared" si="55"/>
        <v>0</v>
      </c>
      <c r="DK39" s="840">
        <f t="shared" si="55"/>
        <v>0</v>
      </c>
      <c r="DL39" s="841">
        <f>CM39+CO39+CQ39+CS39+CU39+CW39+CY39+DA39+DC39+DE39+DG39+CK39</f>
        <v>0</v>
      </c>
      <c r="DM39" s="840">
        <f>CL39+CN39+CP39+CR39</f>
        <v>0</v>
      </c>
      <c r="DN39" s="839">
        <v>135344000</v>
      </c>
      <c r="DO39" s="710"/>
      <c r="DP39" s="638"/>
      <c r="DQ39" s="638"/>
      <c r="DR39" s="638"/>
      <c r="DS39" s="638"/>
      <c r="DT39" s="638"/>
      <c r="DU39" s="638"/>
      <c r="DV39" s="638"/>
      <c r="DW39" s="638"/>
      <c r="DX39" s="638"/>
      <c r="DY39" s="638"/>
      <c r="DZ39" s="638"/>
      <c r="EA39" s="638"/>
      <c r="EB39" s="638"/>
      <c r="EC39" s="638"/>
      <c r="ED39" s="638"/>
      <c r="EE39" s="638"/>
      <c r="EF39" s="638"/>
      <c r="EG39" s="638"/>
      <c r="EH39" s="638"/>
      <c r="EI39" s="638"/>
      <c r="EJ39" s="638"/>
      <c r="EK39" s="638"/>
      <c r="EL39" s="638"/>
      <c r="EM39" s="633">
        <f>EK39+EI39+EG39+EE39+EC39+EA39+DY39+DW39+DU39+DS39+DQ39+DO39</f>
        <v>0</v>
      </c>
      <c r="EN39" s="738">
        <f t="shared" si="56"/>
        <v>0</v>
      </c>
      <c r="EO39" s="738">
        <f t="shared" si="56"/>
        <v>0</v>
      </c>
      <c r="EP39" s="749">
        <f>DQ39+DS39+DU39+DW39+DY39+EA39+EC39+EE39+EG39+EI39+EK39+DO39</f>
        <v>0</v>
      </c>
      <c r="EQ39" s="712">
        <f>DP39+DR39+DT39+DV39</f>
        <v>0</v>
      </c>
      <c r="ER39" s="610">
        <f t="shared" si="13"/>
        <v>0</v>
      </c>
      <c r="ES39" s="610">
        <f t="shared" si="14"/>
        <v>0.9030784517172854</v>
      </c>
      <c r="ET39" s="610">
        <f t="shared" si="15"/>
        <v>0.87132488620986592</v>
      </c>
      <c r="EU39" s="610">
        <f t="shared" si="16"/>
        <v>0.92490023605999183</v>
      </c>
      <c r="EV39" s="610">
        <f t="shared" si="17"/>
        <v>0.53813318951969047</v>
      </c>
      <c r="EW39" s="943"/>
      <c r="EX39" s="922"/>
      <c r="EY39" s="934"/>
      <c r="EZ39" s="922"/>
      <c r="FA39" s="930"/>
      <c r="FB39" s="932"/>
      <c r="FC39" s="50"/>
    </row>
    <row r="40" spans="1:159" s="51" customFormat="1" ht="30" customHeight="1" thickBot="1" x14ac:dyDescent="0.3">
      <c r="A40" s="953"/>
      <c r="B40" s="936"/>
      <c r="C40" s="937"/>
      <c r="D40" s="938"/>
      <c r="E40" s="912"/>
      <c r="F40" s="793" t="s">
        <v>143</v>
      </c>
      <c r="G40" s="601"/>
      <c r="H40" s="671"/>
      <c r="I40" s="671"/>
      <c r="J40" s="671"/>
      <c r="K40" s="671"/>
      <c r="L40" s="671"/>
      <c r="M40" s="671"/>
      <c r="N40" s="671"/>
      <c r="O40" s="671"/>
      <c r="P40" s="671"/>
      <c r="Q40" s="671"/>
      <c r="R40" s="671"/>
      <c r="S40" s="671"/>
      <c r="T40" s="671"/>
      <c r="U40" s="671"/>
      <c r="V40" s="671"/>
      <c r="W40" s="674">
        <f t="shared" si="1"/>
        <v>0</v>
      </c>
      <c r="X40" s="674">
        <f t="shared" si="2"/>
        <v>0</v>
      </c>
      <c r="Y40" s="674">
        <f t="shared" si="3"/>
        <v>0</v>
      </c>
      <c r="Z40" s="616">
        <f t="shared" si="4"/>
        <v>0</v>
      </c>
      <c r="AA40" s="616">
        <f t="shared" si="5"/>
        <v>0</v>
      </c>
      <c r="AB40" s="671">
        <v>204662000</v>
      </c>
      <c r="AC40" s="671"/>
      <c r="AD40" s="671"/>
      <c r="AE40" s="671"/>
      <c r="AF40" s="671"/>
      <c r="AG40" s="671"/>
      <c r="AH40" s="671"/>
      <c r="AI40" s="671">
        <v>7313366</v>
      </c>
      <c r="AJ40" s="671">
        <v>7313366</v>
      </c>
      <c r="AK40" s="671">
        <v>17475667</v>
      </c>
      <c r="AL40" s="671">
        <v>17475667</v>
      </c>
      <c r="AM40" s="671">
        <v>18473000</v>
      </c>
      <c r="AN40" s="671">
        <v>18473000</v>
      </c>
      <c r="AO40" s="671">
        <v>18473000</v>
      </c>
      <c r="AP40" s="671">
        <v>18473000</v>
      </c>
      <c r="AQ40" s="671">
        <v>22796000</v>
      </c>
      <c r="AR40" s="671">
        <v>20778600</v>
      </c>
      <c r="AS40" s="671">
        <v>22796000</v>
      </c>
      <c r="AT40" s="671">
        <v>22796000</v>
      </c>
      <c r="AU40" s="671">
        <v>22796000</v>
      </c>
      <c r="AV40" s="671">
        <v>22796000</v>
      </c>
      <c r="AW40" s="671">
        <v>22796000</v>
      </c>
      <c r="AX40" s="671">
        <v>22796000</v>
      </c>
      <c r="AY40" s="671">
        <v>51742967</v>
      </c>
      <c r="AZ40" s="671">
        <v>26632000</v>
      </c>
      <c r="BA40" s="616">
        <f t="shared" si="6"/>
        <v>204662000</v>
      </c>
      <c r="BB40" s="616">
        <f t="shared" si="7"/>
        <v>204662000</v>
      </c>
      <c r="BC40" s="616">
        <f t="shared" si="8"/>
        <v>177533633</v>
      </c>
      <c r="BD40" s="616">
        <f t="shared" si="34"/>
        <v>204662000</v>
      </c>
      <c r="BE40" s="616">
        <f t="shared" si="10"/>
        <v>177533633</v>
      </c>
      <c r="BF40" s="616"/>
      <c r="BG40" s="690">
        <v>0</v>
      </c>
      <c r="BH40" s="673"/>
      <c r="BI40" s="673">
        <v>2350700</v>
      </c>
      <c r="BJ40" s="673">
        <v>2350700</v>
      </c>
      <c r="BK40" s="673">
        <v>20177000</v>
      </c>
      <c r="BL40" s="673">
        <v>20177000</v>
      </c>
      <c r="BM40" s="673">
        <v>20177000</v>
      </c>
      <c r="BN40" s="673">
        <v>20177000</v>
      </c>
      <c r="BO40" s="673">
        <v>20177000</v>
      </c>
      <c r="BP40" s="673">
        <v>20177000</v>
      </c>
      <c r="BQ40" s="636">
        <v>20177000</v>
      </c>
      <c r="BR40" s="636">
        <v>20177000</v>
      </c>
      <c r="BS40" s="673">
        <v>20177000</v>
      </c>
      <c r="BT40" s="673">
        <v>20177000</v>
      </c>
      <c r="BU40" s="673">
        <v>20177000</v>
      </c>
      <c r="BV40" s="673">
        <v>20177000</v>
      </c>
      <c r="BW40" s="673">
        <v>20177000</v>
      </c>
      <c r="BX40" s="673">
        <v>20177000</v>
      </c>
      <c r="BY40" s="673">
        <v>20177000</v>
      </c>
      <c r="BZ40" s="673"/>
      <c r="CA40" s="673">
        <v>20177000</v>
      </c>
      <c r="CB40" s="673"/>
      <c r="CC40" s="673">
        <f>126207300-74410000</f>
        <v>51797300</v>
      </c>
      <c r="CD40" s="673"/>
      <c r="CE40" s="616">
        <f t="shared" si="18"/>
        <v>235741000</v>
      </c>
      <c r="CF40" s="616">
        <f t="shared" si="11"/>
        <v>143589700</v>
      </c>
      <c r="CG40" s="616">
        <f t="shared" si="12"/>
        <v>143589700</v>
      </c>
      <c r="CH40" s="616">
        <f t="shared" si="19"/>
        <v>235741000</v>
      </c>
      <c r="CI40" s="616">
        <f t="shared" si="20"/>
        <v>143589700</v>
      </c>
      <c r="CJ40" s="839"/>
      <c r="CK40" s="840"/>
      <c r="CL40" s="840"/>
      <c r="CM40" s="840"/>
      <c r="CN40" s="840"/>
      <c r="CO40" s="840"/>
      <c r="CP40" s="840"/>
      <c r="CQ40" s="840"/>
      <c r="CR40" s="840"/>
      <c r="CS40" s="840"/>
      <c r="CT40" s="840"/>
      <c r="CU40" s="840"/>
      <c r="CV40" s="840"/>
      <c r="CW40" s="840"/>
      <c r="CX40" s="840"/>
      <c r="CY40" s="840"/>
      <c r="CZ40" s="840"/>
      <c r="DA40" s="840"/>
      <c r="DB40" s="840"/>
      <c r="DC40" s="840"/>
      <c r="DD40" s="840"/>
      <c r="DE40" s="840"/>
      <c r="DF40" s="840"/>
      <c r="DG40" s="840"/>
      <c r="DH40" s="840"/>
      <c r="DI40" s="839">
        <f>DE40+DC40+DA40+CY40+CW40+CU40+CS40+CQ40+CO40+CM40+CK40+DG40</f>
        <v>0</v>
      </c>
      <c r="DJ40" s="840">
        <f t="shared" si="55"/>
        <v>0</v>
      </c>
      <c r="DK40" s="840">
        <f t="shared" si="55"/>
        <v>0</v>
      </c>
      <c r="DL40" s="841">
        <f>CM40+CO40+CQ40+CS40+CU40+CW40+CY40+DA40+DC40+DE40+DG40</f>
        <v>0</v>
      </c>
      <c r="DM40" s="840">
        <f>CL40+CN40+CP40+CR40</f>
        <v>0</v>
      </c>
      <c r="DN40" s="839"/>
      <c r="DO40" s="710"/>
      <c r="DP40" s="638"/>
      <c r="DQ40" s="638"/>
      <c r="DR40" s="638"/>
      <c r="DS40" s="638"/>
      <c r="DT40" s="638"/>
      <c r="DU40" s="638"/>
      <c r="DV40" s="638"/>
      <c r="DW40" s="638"/>
      <c r="DX40" s="638"/>
      <c r="DY40" s="638"/>
      <c r="DZ40" s="638"/>
      <c r="EA40" s="638"/>
      <c r="EB40" s="638"/>
      <c r="EC40" s="638"/>
      <c r="ED40" s="638"/>
      <c r="EE40" s="638"/>
      <c r="EF40" s="638"/>
      <c r="EG40" s="638"/>
      <c r="EH40" s="638"/>
      <c r="EI40" s="638"/>
      <c r="EJ40" s="638"/>
      <c r="EK40" s="638"/>
      <c r="EL40" s="638"/>
      <c r="EM40" s="633">
        <f>EI40+EG40+EE40+EC40+EA40+DY40+DW40+DU40+DS40+DQ40+DO40+EK40</f>
        <v>0</v>
      </c>
      <c r="EN40" s="738">
        <f t="shared" si="56"/>
        <v>0</v>
      </c>
      <c r="EO40" s="738">
        <f t="shared" si="56"/>
        <v>0</v>
      </c>
      <c r="EP40" s="627">
        <f>DQ40+DS40+DU40+DW40+DY40+EA40+EC40+EE40+EG40+EI40+EK40</f>
        <v>0</v>
      </c>
      <c r="EQ40" s="712">
        <f>DP40+DR40+DT40+DV40</f>
        <v>0</v>
      </c>
      <c r="ER40" s="610">
        <f t="shared" si="13"/>
        <v>1</v>
      </c>
      <c r="ES40" s="610">
        <f t="shared" si="14"/>
        <v>1</v>
      </c>
      <c r="ET40" s="610">
        <f t="shared" si="15"/>
        <v>0.60909939297788673</v>
      </c>
      <c r="EU40" s="610">
        <f t="shared" si="16"/>
        <v>0.92210126468872944</v>
      </c>
      <c r="EV40" s="610" t="e">
        <f t="shared" si="17"/>
        <v>#DIV/0!</v>
      </c>
      <c r="EW40" s="943"/>
      <c r="EX40" s="922"/>
      <c r="EY40" s="934"/>
      <c r="EZ40" s="922"/>
      <c r="FA40" s="930"/>
      <c r="FB40" s="932"/>
      <c r="FC40" s="50"/>
    </row>
    <row r="41" spans="1:159" s="50" customFormat="1" ht="30" customHeight="1" thickBot="1" x14ac:dyDescent="0.3">
      <c r="A41" s="953"/>
      <c r="B41" s="936"/>
      <c r="C41" s="937"/>
      <c r="D41" s="938"/>
      <c r="E41" s="912"/>
      <c r="F41" s="792" t="s">
        <v>144</v>
      </c>
      <c r="G41" s="601">
        <f t="shared" si="0"/>
        <v>0</v>
      </c>
      <c r="H41" s="675"/>
      <c r="I41" s="675"/>
      <c r="J41" s="675"/>
      <c r="K41" s="675"/>
      <c r="L41" s="676"/>
      <c r="M41" s="675"/>
      <c r="N41" s="675"/>
      <c r="O41" s="675"/>
      <c r="P41" s="675"/>
      <c r="Q41" s="675"/>
      <c r="R41" s="676"/>
      <c r="S41" s="675"/>
      <c r="T41" s="675"/>
      <c r="U41" s="676"/>
      <c r="V41" s="676"/>
      <c r="W41" s="674">
        <f t="shared" si="1"/>
        <v>0</v>
      </c>
      <c r="X41" s="674">
        <f t="shared" si="2"/>
        <v>0</v>
      </c>
      <c r="Y41" s="674">
        <f t="shared" si="3"/>
        <v>0</v>
      </c>
      <c r="Z41" s="616">
        <f t="shared" si="4"/>
        <v>0</v>
      </c>
      <c r="AA41" s="616">
        <f t="shared" si="5"/>
        <v>0</v>
      </c>
      <c r="AB41" s="677">
        <v>0</v>
      </c>
      <c r="AC41" s="677">
        <v>0</v>
      </c>
      <c r="AD41" s="677">
        <v>0</v>
      </c>
      <c r="AE41" s="677">
        <v>0</v>
      </c>
      <c r="AF41" s="677">
        <v>0</v>
      </c>
      <c r="AG41" s="677">
        <v>0</v>
      </c>
      <c r="AH41" s="677">
        <v>0</v>
      </c>
      <c r="AI41" s="677">
        <v>0</v>
      </c>
      <c r="AJ41" s="677">
        <v>0</v>
      </c>
      <c r="AK41" s="677">
        <v>0</v>
      </c>
      <c r="AL41" s="677">
        <v>0</v>
      </c>
      <c r="AM41" s="677"/>
      <c r="AN41" s="677"/>
      <c r="AO41" s="677"/>
      <c r="AP41" s="677"/>
      <c r="AQ41" s="677"/>
      <c r="AR41" s="677"/>
      <c r="AS41" s="677"/>
      <c r="AT41" s="677"/>
      <c r="AU41" s="677"/>
      <c r="AV41" s="677"/>
      <c r="AW41" s="677"/>
      <c r="AX41" s="677"/>
      <c r="AY41" s="677"/>
      <c r="AZ41" s="677"/>
      <c r="BA41" s="616">
        <f t="shared" si="6"/>
        <v>0</v>
      </c>
      <c r="BB41" s="616">
        <f t="shared" si="7"/>
        <v>0</v>
      </c>
      <c r="BC41" s="616">
        <f t="shared" si="8"/>
        <v>0</v>
      </c>
      <c r="BD41" s="616">
        <f t="shared" si="34"/>
        <v>0</v>
      </c>
      <c r="BE41" s="616">
        <f t="shared" si="10"/>
        <v>0</v>
      </c>
      <c r="BF41" s="674">
        <v>0</v>
      </c>
      <c r="BG41" s="690">
        <v>0</v>
      </c>
      <c r="BH41" s="702"/>
      <c r="BI41" s="702"/>
      <c r="BJ41" s="702"/>
      <c r="BK41" s="702"/>
      <c r="BL41" s="702"/>
      <c r="BM41" s="702"/>
      <c r="BN41" s="702"/>
      <c r="BO41" s="702"/>
      <c r="BP41" s="702"/>
      <c r="BQ41" s="643"/>
      <c r="BR41" s="643"/>
      <c r="BS41" s="702"/>
      <c r="BT41" s="702"/>
      <c r="BU41" s="702"/>
      <c r="BV41" s="702"/>
      <c r="BW41" s="702"/>
      <c r="BX41" s="702"/>
      <c r="BY41" s="702"/>
      <c r="BZ41" s="702"/>
      <c r="CA41" s="702"/>
      <c r="CB41" s="702"/>
      <c r="CC41" s="702"/>
      <c r="CD41" s="702"/>
      <c r="CE41" s="674">
        <f t="shared" si="18"/>
        <v>0</v>
      </c>
      <c r="CF41" s="674">
        <f t="shared" si="11"/>
        <v>0</v>
      </c>
      <c r="CG41" s="674">
        <f t="shared" si="12"/>
        <v>0</v>
      </c>
      <c r="CH41" s="674">
        <f t="shared" si="19"/>
        <v>0</v>
      </c>
      <c r="CI41" s="674">
        <f t="shared" si="20"/>
        <v>0</v>
      </c>
      <c r="CJ41" s="838"/>
      <c r="CK41" s="861"/>
      <c r="CL41" s="861"/>
      <c r="CM41" s="861"/>
      <c r="CN41" s="861"/>
      <c r="CO41" s="861"/>
      <c r="CP41" s="861"/>
      <c r="CQ41" s="861"/>
      <c r="CR41" s="861"/>
      <c r="CS41" s="861"/>
      <c r="CT41" s="861"/>
      <c r="CU41" s="861"/>
      <c r="CV41" s="861"/>
      <c r="CW41" s="861"/>
      <c r="CX41" s="861"/>
      <c r="CY41" s="861"/>
      <c r="CZ41" s="861"/>
      <c r="DA41" s="861"/>
      <c r="DB41" s="861"/>
      <c r="DC41" s="861"/>
      <c r="DD41" s="861"/>
      <c r="DE41" s="861"/>
      <c r="DF41" s="861"/>
      <c r="DG41" s="861"/>
      <c r="DH41" s="861"/>
      <c r="DI41" s="856">
        <f>DE41+DC41+DA41+CY41+CW41+CU41+CS41+CQ41+CO41+CM41+CK41+DG41</f>
        <v>0</v>
      </c>
      <c r="DJ41" s="857">
        <f t="shared" si="55"/>
        <v>0</v>
      </c>
      <c r="DK41" s="857">
        <f t="shared" si="55"/>
        <v>0</v>
      </c>
      <c r="DL41" s="858">
        <f>CM41+CO41+CQ41+CS41+CU41+CW41+CY41+DA41+DC41+DE41+DG41</f>
        <v>0</v>
      </c>
      <c r="DM41" s="842">
        <v>0</v>
      </c>
      <c r="DN41" s="838"/>
      <c r="DO41" s="766"/>
      <c r="DP41" s="643"/>
      <c r="DQ41" s="643"/>
      <c r="DR41" s="643"/>
      <c r="DS41" s="643"/>
      <c r="DT41" s="643"/>
      <c r="DU41" s="643"/>
      <c r="DV41" s="643"/>
      <c r="DW41" s="643"/>
      <c r="DX41" s="643"/>
      <c r="DY41" s="643"/>
      <c r="DZ41" s="643"/>
      <c r="EA41" s="643"/>
      <c r="EB41" s="643"/>
      <c r="EC41" s="643"/>
      <c r="ED41" s="643"/>
      <c r="EE41" s="643"/>
      <c r="EF41" s="643"/>
      <c r="EG41" s="643"/>
      <c r="EH41" s="643"/>
      <c r="EI41" s="643"/>
      <c r="EJ41" s="643"/>
      <c r="EK41" s="643"/>
      <c r="EL41" s="643"/>
      <c r="EM41" s="751">
        <f>EI41+EG41+EE41+EC41+EA41+DY41+DW41+DU41+DS41+DQ41+DO41+EK41</f>
        <v>0</v>
      </c>
      <c r="EN41" s="752">
        <f t="shared" si="56"/>
        <v>0</v>
      </c>
      <c r="EO41" s="752">
        <f t="shared" si="56"/>
        <v>0</v>
      </c>
      <c r="EP41" s="753">
        <f>DQ41+DS41+DU41+DW41+DY41+EA41+EC41+EE41+EG41+EI41+EK41</f>
        <v>0</v>
      </c>
      <c r="EQ41" s="767">
        <v>0</v>
      </c>
      <c r="ER41" s="610" t="e">
        <f t="shared" si="13"/>
        <v>#DIV/0!</v>
      </c>
      <c r="ES41" s="610" t="e">
        <f t="shared" si="14"/>
        <v>#DIV/0!</v>
      </c>
      <c r="ET41" s="610" t="e">
        <f t="shared" si="15"/>
        <v>#DIV/0!</v>
      </c>
      <c r="EU41" s="610" t="e">
        <f t="shared" si="16"/>
        <v>#DIV/0!</v>
      </c>
      <c r="EV41" s="610" t="e">
        <f t="shared" si="17"/>
        <v>#DIV/0!</v>
      </c>
      <c r="EW41" s="943"/>
      <c r="EX41" s="922"/>
      <c r="EY41" s="934"/>
      <c r="EZ41" s="922"/>
      <c r="FA41" s="930"/>
      <c r="FB41" s="932"/>
    </row>
    <row r="42" spans="1:159" s="51" customFormat="1" ht="30" customHeight="1" thickBot="1" x14ac:dyDescent="0.3">
      <c r="A42" s="953"/>
      <c r="B42" s="936"/>
      <c r="C42" s="937"/>
      <c r="D42" s="938"/>
      <c r="E42" s="912"/>
      <c r="F42" s="789" t="s">
        <v>145</v>
      </c>
      <c r="G42" s="601">
        <f>AA42+BE42+CH42+CJ42+DN42</f>
        <v>74649600</v>
      </c>
      <c r="H42" s="675"/>
      <c r="I42" s="675"/>
      <c r="J42" s="675"/>
      <c r="K42" s="675"/>
      <c r="L42" s="675"/>
      <c r="M42" s="675"/>
      <c r="N42" s="675"/>
      <c r="O42" s="675"/>
      <c r="P42" s="675"/>
      <c r="Q42" s="675"/>
      <c r="R42" s="675"/>
      <c r="S42" s="675"/>
      <c r="T42" s="675"/>
      <c r="U42" s="675"/>
      <c r="V42" s="675"/>
      <c r="W42" s="674">
        <f t="shared" si="1"/>
        <v>0</v>
      </c>
      <c r="X42" s="674">
        <f t="shared" si="2"/>
        <v>0</v>
      </c>
      <c r="Y42" s="674">
        <f t="shared" si="3"/>
        <v>0</v>
      </c>
      <c r="Z42" s="616">
        <f t="shared" si="4"/>
        <v>0</v>
      </c>
      <c r="AA42" s="616">
        <f t="shared" si="5"/>
        <v>0</v>
      </c>
      <c r="AB42" s="681">
        <v>52744200</v>
      </c>
      <c r="AC42" s="681">
        <v>20517333</v>
      </c>
      <c r="AD42" s="681">
        <v>20517333</v>
      </c>
      <c r="AE42" s="681">
        <v>15384000</v>
      </c>
      <c r="AF42" s="681">
        <v>15384000</v>
      </c>
      <c r="AG42" s="681">
        <v>5866667</v>
      </c>
      <c r="AH42" s="681">
        <v>5866667</v>
      </c>
      <c r="AI42" s="681">
        <v>10976200</v>
      </c>
      <c r="AJ42" s="681">
        <v>10976200</v>
      </c>
      <c r="AK42" s="681">
        <v>0</v>
      </c>
      <c r="AL42" s="681">
        <v>0</v>
      </c>
      <c r="AM42" s="681"/>
      <c r="AN42" s="681"/>
      <c r="AO42" s="681"/>
      <c r="AP42" s="681"/>
      <c r="AQ42" s="681"/>
      <c r="AR42" s="681"/>
      <c r="AS42" s="681"/>
      <c r="AT42" s="681"/>
      <c r="AU42" s="681"/>
      <c r="AV42" s="681"/>
      <c r="AW42" s="681"/>
      <c r="AX42" s="681"/>
      <c r="AY42" s="681"/>
      <c r="AZ42" s="681"/>
      <c r="BA42" s="616">
        <f t="shared" si="6"/>
        <v>52744200</v>
      </c>
      <c r="BB42" s="616">
        <f t="shared" si="7"/>
        <v>52744200</v>
      </c>
      <c r="BC42" s="616">
        <f t="shared" si="8"/>
        <v>52744200</v>
      </c>
      <c r="BD42" s="616">
        <f t="shared" si="34"/>
        <v>52744200</v>
      </c>
      <c r="BE42" s="616">
        <f t="shared" si="10"/>
        <v>52744200</v>
      </c>
      <c r="BF42" s="616">
        <v>22902734</v>
      </c>
      <c r="BG42" s="616">
        <v>17651733</v>
      </c>
      <c r="BH42" s="616">
        <v>16654400</v>
      </c>
      <c r="BI42" s="616">
        <f>5251001-997333</f>
        <v>4253668</v>
      </c>
      <c r="BJ42" s="616">
        <v>5251000</v>
      </c>
      <c r="BK42" s="616">
        <v>0</v>
      </c>
      <c r="BL42" s="616">
        <v>0</v>
      </c>
      <c r="BM42" s="673">
        <v>0</v>
      </c>
      <c r="BN42" s="673">
        <v>0</v>
      </c>
      <c r="BO42" s="673">
        <v>0</v>
      </c>
      <c r="BP42" s="673">
        <v>0</v>
      </c>
      <c r="BQ42" s="636">
        <f>-1</f>
        <v>-1</v>
      </c>
      <c r="BR42" s="638"/>
      <c r="BS42" s="692"/>
      <c r="BT42" s="692"/>
      <c r="BU42" s="692"/>
      <c r="BV42" s="692"/>
      <c r="BW42" s="692"/>
      <c r="BX42" s="692"/>
      <c r="BY42" s="692"/>
      <c r="BZ42" s="692"/>
      <c r="CA42" s="692"/>
      <c r="CB42" s="692"/>
      <c r="CC42" s="692"/>
      <c r="CD42" s="692"/>
      <c r="CE42" s="616">
        <f>BG42+BI42+BK42+BM42+BO42+BQ42+BS42+BU42+BW42+BY42+CA42+CC42</f>
        <v>21905400</v>
      </c>
      <c r="CF42" s="616">
        <f t="shared" si="11"/>
        <v>21905400</v>
      </c>
      <c r="CG42" s="616">
        <f t="shared" si="12"/>
        <v>21905400</v>
      </c>
      <c r="CH42" s="616">
        <f>BG42+BI42+BK42+BM42+BO42+BQ42+BS42+BU42+BW42+BY42+CA42+CC42</f>
        <v>21905400</v>
      </c>
      <c r="CI42" s="616">
        <f>BH42+BJ42+BL42+BN42+BP42+BR42+BT42+BV42+BX42+BZ42+CB42+CD42</f>
        <v>21905400</v>
      </c>
      <c r="CJ42" s="838"/>
      <c r="CK42" s="853"/>
      <c r="CL42" s="853"/>
      <c r="CM42" s="853"/>
      <c r="CN42" s="853"/>
      <c r="CO42" s="853"/>
      <c r="CP42" s="853"/>
      <c r="CQ42" s="853"/>
      <c r="CR42" s="853"/>
      <c r="CS42" s="853"/>
      <c r="CT42" s="853"/>
      <c r="CU42" s="853"/>
      <c r="CV42" s="853"/>
      <c r="CW42" s="853"/>
      <c r="CX42" s="853"/>
      <c r="CY42" s="853"/>
      <c r="CZ42" s="853"/>
      <c r="DA42" s="853"/>
      <c r="DB42" s="853"/>
      <c r="DC42" s="853"/>
      <c r="DD42" s="853"/>
      <c r="DE42" s="853"/>
      <c r="DF42" s="853"/>
      <c r="DG42" s="853"/>
      <c r="DH42" s="853"/>
      <c r="DI42" s="856">
        <f>DE42+DC42+DA42+CY42+CW42+CU42+CS42+CQ42+CO42+CM42+CK42+DG42</f>
        <v>0</v>
      </c>
      <c r="DJ42" s="848">
        <f t="shared" si="55"/>
        <v>0</v>
      </c>
      <c r="DK42" s="848">
        <f t="shared" si="55"/>
        <v>0</v>
      </c>
      <c r="DL42" s="846">
        <f>CM42+CO42+CQ42+CS42+CU42+CW42+CY42+DA42+DC42+DE42+DG42+CK42</f>
        <v>0</v>
      </c>
      <c r="DM42" s="848">
        <f>CL42+CN42+CP42+CR42</f>
        <v>0</v>
      </c>
      <c r="DN42" s="838"/>
      <c r="DO42" s="710"/>
      <c r="DP42" s="638"/>
      <c r="DQ42" s="638"/>
      <c r="DR42" s="638"/>
      <c r="DS42" s="638"/>
      <c r="DT42" s="638"/>
      <c r="DU42" s="638"/>
      <c r="DV42" s="638"/>
      <c r="DW42" s="638"/>
      <c r="DX42" s="638"/>
      <c r="DY42" s="638"/>
      <c r="DZ42" s="638"/>
      <c r="EA42" s="638"/>
      <c r="EB42" s="638"/>
      <c r="EC42" s="638"/>
      <c r="ED42" s="638"/>
      <c r="EE42" s="638"/>
      <c r="EF42" s="638"/>
      <c r="EG42" s="638"/>
      <c r="EH42" s="638"/>
      <c r="EI42" s="638"/>
      <c r="EJ42" s="638"/>
      <c r="EK42" s="638"/>
      <c r="EL42" s="638"/>
      <c r="EM42" s="751">
        <f>EI42+EG42+EE42+EC42+EA42+DY42+DW42+DU42+DS42+DQ42+DO42+EK42</f>
        <v>0</v>
      </c>
      <c r="EN42" s="738">
        <f t="shared" si="56"/>
        <v>0</v>
      </c>
      <c r="EO42" s="738">
        <f t="shared" si="56"/>
        <v>0</v>
      </c>
      <c r="EP42" s="627">
        <f>DQ42+DS42+DU42+DW42+DY42+EA42+EC42+EE42+EG42+EI42+EK42+DO42</f>
        <v>0</v>
      </c>
      <c r="EQ42" s="712">
        <f>DP42+DR42+DT42+DV42</f>
        <v>0</v>
      </c>
      <c r="ER42" s="610" t="e">
        <f t="shared" si="13"/>
        <v>#DIV/0!</v>
      </c>
      <c r="ES42" s="610">
        <f t="shared" si="14"/>
        <v>1</v>
      </c>
      <c r="ET42" s="610">
        <f t="shared" si="15"/>
        <v>1</v>
      </c>
      <c r="EU42" s="610">
        <f t="shared" si="16"/>
        <v>1</v>
      </c>
      <c r="EV42" s="610">
        <f t="shared" si="17"/>
        <v>1</v>
      </c>
      <c r="EW42" s="943"/>
      <c r="EX42" s="922"/>
      <c r="EY42" s="934"/>
      <c r="EZ42" s="922"/>
      <c r="FA42" s="930"/>
      <c r="FB42" s="932"/>
      <c r="FC42" s="50"/>
    </row>
    <row r="43" spans="1:159" s="50" customFormat="1" ht="30" customHeight="1" thickBot="1" x14ac:dyDescent="0.3">
      <c r="A43" s="953"/>
      <c r="B43" s="936"/>
      <c r="C43" s="937"/>
      <c r="D43" s="938"/>
      <c r="E43" s="912"/>
      <c r="F43" s="792" t="s">
        <v>146</v>
      </c>
      <c r="G43" s="602">
        <f t="shared" si="0"/>
        <v>5</v>
      </c>
      <c r="H43" s="629">
        <v>1</v>
      </c>
      <c r="I43" s="629">
        <v>0</v>
      </c>
      <c r="J43" s="629">
        <v>0</v>
      </c>
      <c r="K43" s="630">
        <f t="shared" ref="K43:V43" si="57">K38+K41</f>
        <v>0</v>
      </c>
      <c r="L43" s="630">
        <f t="shared" si="57"/>
        <v>0</v>
      </c>
      <c r="M43" s="630">
        <f t="shared" si="57"/>
        <v>0.15</v>
      </c>
      <c r="N43" s="630">
        <f t="shared" si="57"/>
        <v>0.15</v>
      </c>
      <c r="O43" s="630">
        <f t="shared" si="57"/>
        <v>0.19</v>
      </c>
      <c r="P43" s="630">
        <f t="shared" si="57"/>
        <v>0.19</v>
      </c>
      <c r="Q43" s="630">
        <f t="shared" si="57"/>
        <v>0.06</v>
      </c>
      <c r="R43" s="630">
        <f t="shared" si="57"/>
        <v>0.06</v>
      </c>
      <c r="S43" s="630">
        <f t="shared" si="57"/>
        <v>0.25</v>
      </c>
      <c r="T43" s="630">
        <f t="shared" si="57"/>
        <v>0.25</v>
      </c>
      <c r="U43" s="630">
        <f t="shared" si="57"/>
        <v>0.35</v>
      </c>
      <c r="V43" s="630">
        <f t="shared" si="57"/>
        <v>0.35</v>
      </c>
      <c r="W43" s="631">
        <f t="shared" si="1"/>
        <v>0.99999999999999989</v>
      </c>
      <c r="X43" s="631">
        <f t="shared" si="2"/>
        <v>0.99999999999999989</v>
      </c>
      <c r="Y43" s="631">
        <f t="shared" si="3"/>
        <v>0.99999999999999989</v>
      </c>
      <c r="Z43" s="619">
        <f t="shared" si="4"/>
        <v>0.99999999999999989</v>
      </c>
      <c r="AA43" s="619">
        <f t="shared" si="5"/>
        <v>0.99999999999999989</v>
      </c>
      <c r="AB43" s="629">
        <v>1</v>
      </c>
      <c r="AC43" s="628">
        <f t="shared" ref="AC43:AZ43" si="58">AC38+AC41</f>
        <v>0</v>
      </c>
      <c r="AD43" s="628">
        <f t="shared" si="58"/>
        <v>0</v>
      </c>
      <c r="AE43" s="628">
        <f t="shared" si="58"/>
        <v>0.1</v>
      </c>
      <c r="AF43" s="628">
        <f t="shared" si="58"/>
        <v>0.1</v>
      </c>
      <c r="AG43" s="628">
        <f t="shared" si="58"/>
        <v>0.1</v>
      </c>
      <c r="AH43" s="628">
        <f t="shared" si="58"/>
        <v>0.1</v>
      </c>
      <c r="AI43" s="630">
        <f t="shared" si="58"/>
        <v>0.1</v>
      </c>
      <c r="AJ43" s="630">
        <f t="shared" si="58"/>
        <v>0.1</v>
      </c>
      <c r="AK43" s="630">
        <f t="shared" si="58"/>
        <v>0.05</v>
      </c>
      <c r="AL43" s="630">
        <f t="shared" si="58"/>
        <v>0.05</v>
      </c>
      <c r="AM43" s="630">
        <f t="shared" si="58"/>
        <v>0.05</v>
      </c>
      <c r="AN43" s="630">
        <f t="shared" si="58"/>
        <v>0.05</v>
      </c>
      <c r="AO43" s="630">
        <f t="shared" si="58"/>
        <v>0.05</v>
      </c>
      <c r="AP43" s="630">
        <f t="shared" si="58"/>
        <v>0.02</v>
      </c>
      <c r="AQ43" s="630">
        <f t="shared" si="58"/>
        <v>0.05</v>
      </c>
      <c r="AR43" s="628">
        <f t="shared" si="58"/>
        <v>0.03</v>
      </c>
      <c r="AS43" s="628">
        <f t="shared" si="58"/>
        <v>0.1</v>
      </c>
      <c r="AT43" s="628">
        <f t="shared" si="58"/>
        <v>0.1</v>
      </c>
      <c r="AU43" s="628">
        <f t="shared" si="58"/>
        <v>0.1</v>
      </c>
      <c r="AV43" s="628">
        <f t="shared" si="58"/>
        <v>0.05</v>
      </c>
      <c r="AW43" s="628">
        <f t="shared" si="58"/>
        <v>0.1</v>
      </c>
      <c r="AX43" s="630">
        <f t="shared" si="58"/>
        <v>0.12</v>
      </c>
      <c r="AY43" s="628">
        <f t="shared" si="58"/>
        <v>0.2</v>
      </c>
      <c r="AZ43" s="628">
        <f t="shared" si="58"/>
        <v>0.28000000000000003</v>
      </c>
      <c r="BA43" s="620">
        <f t="shared" si="6"/>
        <v>1</v>
      </c>
      <c r="BB43" s="620">
        <f t="shared" si="7"/>
        <v>1</v>
      </c>
      <c r="BC43" s="620">
        <f t="shared" si="8"/>
        <v>1</v>
      </c>
      <c r="BD43" s="620">
        <f t="shared" si="34"/>
        <v>1</v>
      </c>
      <c r="BE43" s="620">
        <f t="shared" si="10"/>
        <v>1</v>
      </c>
      <c r="BF43" s="631">
        <v>1</v>
      </c>
      <c r="BG43" s="620">
        <f>BG38+BG41</f>
        <v>0</v>
      </c>
      <c r="BH43" s="620">
        <f t="shared" ref="BH43:CD44" si="59">BH38+BH41</f>
        <v>0</v>
      </c>
      <c r="BI43" s="620">
        <f t="shared" si="59"/>
        <v>0.06</v>
      </c>
      <c r="BJ43" s="620">
        <f t="shared" si="59"/>
        <v>0.06</v>
      </c>
      <c r="BK43" s="620">
        <f t="shared" si="59"/>
        <v>0.05</v>
      </c>
      <c r="BL43" s="620">
        <f t="shared" si="59"/>
        <v>0.05</v>
      </c>
      <c r="BM43" s="620">
        <f t="shared" si="59"/>
        <v>7.0000000000000007E-2</v>
      </c>
      <c r="BN43" s="620">
        <f t="shared" si="59"/>
        <v>7.0000000000000007E-2</v>
      </c>
      <c r="BO43" s="620">
        <f t="shared" si="59"/>
        <v>7.0000000000000007E-2</v>
      </c>
      <c r="BP43" s="620">
        <f t="shared" si="59"/>
        <v>7.0000000000000007E-2</v>
      </c>
      <c r="BQ43" s="632">
        <f t="shared" si="59"/>
        <v>0.08</v>
      </c>
      <c r="BR43" s="632">
        <f t="shared" si="59"/>
        <v>0.08</v>
      </c>
      <c r="BS43" s="620">
        <f t="shared" si="59"/>
        <v>0.08</v>
      </c>
      <c r="BT43" s="620">
        <f t="shared" si="59"/>
        <v>0.08</v>
      </c>
      <c r="BU43" s="620">
        <f t="shared" si="59"/>
        <v>0.12</v>
      </c>
      <c r="BV43" s="620">
        <f t="shared" si="59"/>
        <v>0.12</v>
      </c>
      <c r="BW43" s="620">
        <f t="shared" si="59"/>
        <v>7.0000000000000007E-2</v>
      </c>
      <c r="BX43" s="620">
        <f t="shared" si="59"/>
        <v>7.0000000000000007E-2</v>
      </c>
      <c r="BY43" s="620">
        <f t="shared" si="59"/>
        <v>7.0000000000000007E-2</v>
      </c>
      <c r="BZ43" s="620">
        <f t="shared" si="59"/>
        <v>0</v>
      </c>
      <c r="CA43" s="620">
        <f t="shared" si="59"/>
        <v>0.12</v>
      </c>
      <c r="CB43" s="620">
        <f t="shared" si="59"/>
        <v>0</v>
      </c>
      <c r="CC43" s="620">
        <f t="shared" si="59"/>
        <v>0.22</v>
      </c>
      <c r="CD43" s="620">
        <f t="shared" si="59"/>
        <v>0</v>
      </c>
      <c r="CE43" s="631">
        <f t="shared" si="18"/>
        <v>1.0100000000000002</v>
      </c>
      <c r="CF43" s="631">
        <f t="shared" si="11"/>
        <v>0.60000000000000009</v>
      </c>
      <c r="CG43" s="631">
        <f t="shared" si="12"/>
        <v>0.60000000000000009</v>
      </c>
      <c r="CH43" s="631">
        <f t="shared" si="19"/>
        <v>1.0100000000000002</v>
      </c>
      <c r="CI43" s="631">
        <f t="shared" si="20"/>
        <v>0.60000000000000009</v>
      </c>
      <c r="CJ43" s="567">
        <v>1</v>
      </c>
      <c r="CK43" s="562"/>
      <c r="CL43" s="562"/>
      <c r="CM43" s="562"/>
      <c r="CN43" s="562"/>
      <c r="CO43" s="562"/>
      <c r="CP43" s="562"/>
      <c r="CQ43" s="562"/>
      <c r="CR43" s="562"/>
      <c r="CS43" s="562"/>
      <c r="CT43" s="562"/>
      <c r="CU43" s="562"/>
      <c r="CV43" s="562"/>
      <c r="CW43" s="562"/>
      <c r="CX43" s="562"/>
      <c r="CY43" s="562"/>
      <c r="CZ43" s="562"/>
      <c r="DA43" s="562"/>
      <c r="DB43" s="562"/>
      <c r="DC43" s="562"/>
      <c r="DD43" s="562"/>
      <c r="DE43" s="562"/>
      <c r="DF43" s="562"/>
      <c r="DG43" s="562"/>
      <c r="DH43" s="562"/>
      <c r="DI43" s="563">
        <f>DE43+DC43+DA43+CY43+CW43+CU43+CS43+CQ43+CO43+CM43+CK43+DG43</f>
        <v>0</v>
      </c>
      <c r="DJ43" s="562"/>
      <c r="DK43" s="561">
        <f>CL43+CN43+CP43+CR43</f>
        <v>0</v>
      </c>
      <c r="DL43" s="560">
        <f>CM43+CO43+CQ43+CS43+CU43+CW43+CY43+DA43+DC43+DE43+DG43+CK43</f>
        <v>0</v>
      </c>
      <c r="DM43" s="561">
        <f>CN43+CP43+CR43+CL43</f>
        <v>0</v>
      </c>
      <c r="DN43" s="567">
        <v>1</v>
      </c>
      <c r="DO43" s="768"/>
      <c r="DP43" s="769"/>
      <c r="DQ43" s="769"/>
      <c r="DR43" s="769"/>
      <c r="DS43" s="769"/>
      <c r="DT43" s="769"/>
      <c r="DU43" s="769"/>
      <c r="DV43" s="769"/>
      <c r="DW43" s="769"/>
      <c r="DX43" s="769"/>
      <c r="DY43" s="769"/>
      <c r="DZ43" s="769"/>
      <c r="EA43" s="769"/>
      <c r="EB43" s="769"/>
      <c r="EC43" s="769"/>
      <c r="ED43" s="769"/>
      <c r="EE43" s="769"/>
      <c r="EF43" s="769"/>
      <c r="EG43" s="769"/>
      <c r="EH43" s="769"/>
      <c r="EI43" s="769"/>
      <c r="EJ43" s="769"/>
      <c r="EK43" s="769"/>
      <c r="EL43" s="769"/>
      <c r="EM43" s="632">
        <f>EI43+EG43+EE43+EC43+EA43+DY43+DW43+DU43+DS43+DQ43+DO43+EK43</f>
        <v>0</v>
      </c>
      <c r="EN43" s="770"/>
      <c r="EO43" s="757">
        <f>DP43+DR43+DT43+DV43</f>
        <v>0</v>
      </c>
      <c r="EP43" s="758">
        <f>DQ43+DS43+DU43+DW43+DY43+EA43+EC43+EE43+EG43+EI43+EK43+DO43</f>
        <v>0</v>
      </c>
      <c r="EQ43" s="759">
        <f>DR43+DT43+DV43+DP43</f>
        <v>0</v>
      </c>
      <c r="ER43" s="611">
        <f t="shared" si="13"/>
        <v>1</v>
      </c>
      <c r="ES43" s="611">
        <f t="shared" si="14"/>
        <v>1</v>
      </c>
      <c r="ET43" s="611">
        <f t="shared" si="15"/>
        <v>0.59405940594059403</v>
      </c>
      <c r="EU43" s="611">
        <f t="shared" si="16"/>
        <v>1</v>
      </c>
      <c r="EV43" s="611">
        <f t="shared" si="17"/>
        <v>0.52</v>
      </c>
      <c r="EW43" s="943"/>
      <c r="EX43" s="922"/>
      <c r="EY43" s="934"/>
      <c r="EZ43" s="922"/>
      <c r="FA43" s="930"/>
      <c r="FB43" s="932"/>
    </row>
    <row r="44" spans="1:159" s="55" customFormat="1" ht="30" customHeight="1" thickBot="1" x14ac:dyDescent="0.3">
      <c r="A44" s="954"/>
      <c r="B44" s="936"/>
      <c r="C44" s="937"/>
      <c r="D44" s="938"/>
      <c r="E44" s="912"/>
      <c r="F44" s="790" t="s">
        <v>147</v>
      </c>
      <c r="G44" s="603">
        <f>G39+G42</f>
        <v>991309967</v>
      </c>
      <c r="H44" s="646">
        <f>H39+H42</f>
        <v>101225000</v>
      </c>
      <c r="I44" s="646">
        <v>0</v>
      </c>
      <c r="J44" s="646">
        <f>J39+J42</f>
        <v>0</v>
      </c>
      <c r="K44" s="646">
        <f t="shared" ref="K44:V44" si="60">K39+K42</f>
        <v>30690000</v>
      </c>
      <c r="L44" s="646">
        <f t="shared" si="60"/>
        <v>30690000</v>
      </c>
      <c r="M44" s="646">
        <f t="shared" si="60"/>
        <v>14984000</v>
      </c>
      <c r="N44" s="646">
        <f t="shared" si="60"/>
        <v>14984000</v>
      </c>
      <c r="O44" s="646">
        <f t="shared" si="60"/>
        <v>0</v>
      </c>
      <c r="P44" s="646">
        <f t="shared" si="60"/>
        <v>0</v>
      </c>
      <c r="Q44" s="646">
        <f t="shared" si="60"/>
        <v>16500000</v>
      </c>
      <c r="R44" s="646">
        <f t="shared" si="60"/>
        <v>16500000</v>
      </c>
      <c r="S44" s="646">
        <f t="shared" si="60"/>
        <v>0</v>
      </c>
      <c r="T44" s="646">
        <f t="shared" si="60"/>
        <v>0</v>
      </c>
      <c r="U44" s="646">
        <f t="shared" si="60"/>
        <v>39051000</v>
      </c>
      <c r="V44" s="646">
        <f t="shared" si="60"/>
        <v>25268000</v>
      </c>
      <c r="W44" s="647">
        <f t="shared" si="1"/>
        <v>101225000</v>
      </c>
      <c r="X44" s="647">
        <f t="shared" si="2"/>
        <v>101225000</v>
      </c>
      <c r="Y44" s="647">
        <f t="shared" si="3"/>
        <v>87442000</v>
      </c>
      <c r="Z44" s="648">
        <f t="shared" si="4"/>
        <v>101225000</v>
      </c>
      <c r="AA44" s="648">
        <f t="shared" si="5"/>
        <v>87442000</v>
      </c>
      <c r="AB44" s="646">
        <f>AB39+AB42</f>
        <v>257406200</v>
      </c>
      <c r="AC44" s="646">
        <f t="shared" ref="AC44:AZ44" si="61">AC39+AC42</f>
        <v>20517333</v>
      </c>
      <c r="AD44" s="646">
        <f t="shared" si="61"/>
        <v>20517333</v>
      </c>
      <c r="AE44" s="646">
        <f t="shared" si="61"/>
        <v>15384000</v>
      </c>
      <c r="AF44" s="646">
        <f t="shared" si="61"/>
        <v>15384000</v>
      </c>
      <c r="AG44" s="646">
        <f t="shared" si="61"/>
        <v>147643667</v>
      </c>
      <c r="AH44" s="646">
        <f t="shared" si="61"/>
        <v>147643667</v>
      </c>
      <c r="AI44" s="646">
        <f t="shared" si="61"/>
        <v>35456200</v>
      </c>
      <c r="AJ44" s="646">
        <f t="shared" si="61"/>
        <v>35456200</v>
      </c>
      <c r="AK44" s="646">
        <f t="shared" si="61"/>
        <v>0</v>
      </c>
      <c r="AL44" s="646">
        <f t="shared" si="61"/>
        <v>0</v>
      </c>
      <c r="AM44" s="646">
        <f t="shared" si="61"/>
        <v>30261000</v>
      </c>
      <c r="AN44" s="646">
        <f t="shared" si="61"/>
        <v>0</v>
      </c>
      <c r="AO44" s="646">
        <f t="shared" si="61"/>
        <v>0</v>
      </c>
      <c r="AP44" s="646">
        <f t="shared" si="61"/>
        <v>21615000</v>
      </c>
      <c r="AQ44" s="646">
        <f t="shared" si="61"/>
        <v>0</v>
      </c>
      <c r="AR44" s="646">
        <f t="shared" si="61"/>
        <v>0</v>
      </c>
      <c r="AS44" s="646">
        <f t="shared" si="61"/>
        <v>0</v>
      </c>
      <c r="AT44" s="646">
        <f>AT39+AT42</f>
        <v>0</v>
      </c>
      <c r="AU44" s="646">
        <f t="shared" si="61"/>
        <v>0</v>
      </c>
      <c r="AV44" s="646">
        <f t="shared" si="61"/>
        <v>0</v>
      </c>
      <c r="AW44" s="646">
        <f t="shared" si="61"/>
        <v>0</v>
      </c>
      <c r="AX44" s="646">
        <f t="shared" si="61"/>
        <v>0</v>
      </c>
      <c r="AY44" s="646">
        <f t="shared" si="61"/>
        <v>8144000</v>
      </c>
      <c r="AZ44" s="646">
        <f t="shared" si="61"/>
        <v>12564367</v>
      </c>
      <c r="BA44" s="648">
        <f t="shared" si="6"/>
        <v>257406200</v>
      </c>
      <c r="BB44" s="648">
        <f t="shared" si="7"/>
        <v>257406200</v>
      </c>
      <c r="BC44" s="648">
        <f t="shared" si="8"/>
        <v>253180567</v>
      </c>
      <c r="BD44" s="648">
        <f t="shared" si="34"/>
        <v>257406200</v>
      </c>
      <c r="BE44" s="648">
        <f t="shared" si="10"/>
        <v>253180567</v>
      </c>
      <c r="BF44" s="648">
        <f>BF39+BF42</f>
        <v>333053734</v>
      </c>
      <c r="BG44" s="648">
        <f>BG39+BG42</f>
        <v>319513733</v>
      </c>
      <c r="BH44" s="648">
        <f>BH39+BH42</f>
        <v>222061400</v>
      </c>
      <c r="BI44" s="648">
        <f>BI39+BI42</f>
        <v>4253668</v>
      </c>
      <c r="BJ44" s="648">
        <f t="shared" ref="BJ44:CC44" si="62">BJ39+BJ42</f>
        <v>5251000</v>
      </c>
      <c r="BK44" s="648">
        <f t="shared" si="62"/>
        <v>0</v>
      </c>
      <c r="BL44" s="648">
        <f t="shared" si="62"/>
        <v>0</v>
      </c>
      <c r="BM44" s="648">
        <f t="shared" si="62"/>
        <v>0</v>
      </c>
      <c r="BN44" s="648">
        <f t="shared" si="62"/>
        <v>0</v>
      </c>
      <c r="BO44" s="648">
        <f t="shared" si="62"/>
        <v>0</v>
      </c>
      <c r="BP44" s="648">
        <f t="shared" si="62"/>
        <v>0</v>
      </c>
      <c r="BQ44" s="649">
        <f t="shared" si="59"/>
        <v>-1</v>
      </c>
      <c r="BR44" s="649">
        <f>BR39+BR42</f>
        <v>0</v>
      </c>
      <c r="BS44" s="648">
        <f t="shared" si="62"/>
        <v>0</v>
      </c>
      <c r="BT44" s="648">
        <f t="shared" si="62"/>
        <v>0</v>
      </c>
      <c r="BU44" s="648">
        <f t="shared" si="62"/>
        <v>0</v>
      </c>
      <c r="BV44" s="648">
        <f t="shared" si="62"/>
        <v>0</v>
      </c>
      <c r="BW44" s="648">
        <f t="shared" si="62"/>
        <v>-74410000</v>
      </c>
      <c r="BX44" s="648">
        <f t="shared" si="62"/>
        <v>0</v>
      </c>
      <c r="BY44" s="648">
        <f t="shared" si="62"/>
        <v>0</v>
      </c>
      <c r="BZ44" s="648">
        <f t="shared" si="62"/>
        <v>0</v>
      </c>
      <c r="CA44" s="648">
        <f t="shared" si="62"/>
        <v>8289000</v>
      </c>
      <c r="CB44" s="648">
        <f t="shared" si="62"/>
        <v>0</v>
      </c>
      <c r="CC44" s="648">
        <f t="shared" si="62"/>
        <v>0</v>
      </c>
      <c r="CD44" s="650"/>
      <c r="CE44" s="648">
        <f t="shared" si="18"/>
        <v>257646400</v>
      </c>
      <c r="CF44" s="648">
        <f t="shared" si="11"/>
        <v>249357400</v>
      </c>
      <c r="CG44" s="648">
        <f t="shared" si="12"/>
        <v>227312400</v>
      </c>
      <c r="CH44" s="647">
        <f t="shared" si="19"/>
        <v>257646400</v>
      </c>
      <c r="CI44" s="647">
        <f t="shared" si="20"/>
        <v>227312400</v>
      </c>
      <c r="CJ44" s="559">
        <v>257697000</v>
      </c>
      <c r="CK44" s="558"/>
      <c r="CL44" s="558"/>
      <c r="CM44" s="558"/>
      <c r="CN44" s="558"/>
      <c r="CO44" s="558"/>
      <c r="CP44" s="558"/>
      <c r="CQ44" s="558"/>
      <c r="CR44" s="558"/>
      <c r="CS44" s="558"/>
      <c r="CT44" s="558"/>
      <c r="CU44" s="558"/>
      <c r="CV44" s="558"/>
      <c r="CW44" s="558"/>
      <c r="CX44" s="558"/>
      <c r="CY44" s="558"/>
      <c r="CZ44" s="558"/>
      <c r="DA44" s="558"/>
      <c r="DB44" s="558"/>
      <c r="DC44" s="558"/>
      <c r="DD44" s="558"/>
      <c r="DE44" s="558"/>
      <c r="DF44" s="558"/>
      <c r="DG44" s="558"/>
      <c r="DH44" s="558"/>
      <c r="DI44" s="559">
        <f>DG44+DE44+DC44+DA44+CY44+CW44+CU44+CS44+CQ44+CO44+CM44+CK44</f>
        <v>0</v>
      </c>
      <c r="DJ44" s="558">
        <f>+DJ39+DJ42</f>
        <v>0</v>
      </c>
      <c r="DK44" s="558">
        <f>DK39+DK42</f>
        <v>0</v>
      </c>
      <c r="DL44" s="558">
        <f>+DL39+DL42</f>
        <v>0</v>
      </c>
      <c r="DM44" s="558">
        <f>+DM39+DM42</f>
        <v>0</v>
      </c>
      <c r="DN44" s="559">
        <f>DN39+DN42</f>
        <v>135344000</v>
      </c>
      <c r="DO44" s="725"/>
      <c r="DP44" s="726"/>
      <c r="DQ44" s="726"/>
      <c r="DR44" s="726"/>
      <c r="DS44" s="726"/>
      <c r="DT44" s="726"/>
      <c r="DU44" s="726"/>
      <c r="DV44" s="726"/>
      <c r="DW44" s="726"/>
      <c r="DX44" s="726"/>
      <c r="DY44" s="726"/>
      <c r="DZ44" s="726"/>
      <c r="EA44" s="726"/>
      <c r="EB44" s="726"/>
      <c r="EC44" s="726"/>
      <c r="ED44" s="726"/>
      <c r="EE44" s="726"/>
      <c r="EF44" s="726"/>
      <c r="EG44" s="726"/>
      <c r="EH44" s="726"/>
      <c r="EI44" s="726"/>
      <c r="EJ44" s="726"/>
      <c r="EK44" s="726"/>
      <c r="EL44" s="726"/>
      <c r="EM44" s="729">
        <f>EK44+EI44+EG44+EE44+EC44+EA44+DY44+DW44+DU44+DS44+DQ44+DO44</f>
        <v>0</v>
      </c>
      <c r="EN44" s="730">
        <f>+EN39+EN42</f>
        <v>0</v>
      </c>
      <c r="EO44" s="730">
        <f>EO39+EO42</f>
        <v>0</v>
      </c>
      <c r="EP44" s="730">
        <f>+EP39+EP42</f>
        <v>0</v>
      </c>
      <c r="EQ44" s="731">
        <f>+EQ39+EQ42</f>
        <v>0</v>
      </c>
      <c r="ER44" s="837">
        <f t="shared" si="13"/>
        <v>0</v>
      </c>
      <c r="ES44" s="612">
        <f t="shared" si="14"/>
        <v>0.9115927580252281</v>
      </c>
      <c r="ET44" s="612">
        <f t="shared" si="15"/>
        <v>0.88226499574610784</v>
      </c>
      <c r="EU44" s="612">
        <f t="shared" si="16"/>
        <v>0.93412107891496654</v>
      </c>
      <c r="EV44" s="613">
        <f t="shared" si="17"/>
        <v>0.57291360513477008</v>
      </c>
      <c r="EW44" s="944"/>
      <c r="EX44" s="923"/>
      <c r="EY44" s="935"/>
      <c r="EZ44" s="923"/>
      <c r="FA44" s="931"/>
      <c r="FB44" s="932"/>
      <c r="FC44" s="50"/>
    </row>
    <row r="45" spans="1:159" s="56" customFormat="1" ht="30" customHeight="1" thickBot="1" x14ac:dyDescent="0.3">
      <c r="A45" s="945" t="s">
        <v>152</v>
      </c>
      <c r="B45" s="945"/>
      <c r="C45" s="945"/>
      <c r="D45" s="945"/>
      <c r="E45" s="945"/>
      <c r="F45" s="352" t="s">
        <v>153</v>
      </c>
      <c r="G45" s="607">
        <f>G11+G18+G25+G32+G39</f>
        <v>34196217914</v>
      </c>
      <c r="H45" s="607">
        <f t="shared" ref="H45:BS45" si="63">H11+H18+H25+H32+H39</f>
        <v>3756930000</v>
      </c>
      <c r="I45" s="607">
        <f t="shared" si="63"/>
        <v>0</v>
      </c>
      <c r="J45" s="607">
        <f t="shared" si="63"/>
        <v>0</v>
      </c>
      <c r="K45" s="607">
        <f t="shared" si="63"/>
        <v>196885000</v>
      </c>
      <c r="L45" s="607">
        <f t="shared" si="63"/>
        <v>196885000</v>
      </c>
      <c r="M45" s="607">
        <f t="shared" si="63"/>
        <v>1048167000</v>
      </c>
      <c r="N45" s="607">
        <f t="shared" si="63"/>
        <v>1048167000</v>
      </c>
      <c r="O45" s="607">
        <f t="shared" si="63"/>
        <v>203803900</v>
      </c>
      <c r="P45" s="607">
        <f t="shared" si="63"/>
        <v>203803900</v>
      </c>
      <c r="Q45" s="607">
        <f t="shared" si="63"/>
        <v>16500000</v>
      </c>
      <c r="R45" s="607">
        <f t="shared" si="63"/>
        <v>16500000</v>
      </c>
      <c r="S45" s="607">
        <f t="shared" si="63"/>
        <v>10246000</v>
      </c>
      <c r="T45" s="607">
        <f t="shared" si="63"/>
        <v>10246000</v>
      </c>
      <c r="U45" s="607">
        <f t="shared" si="63"/>
        <v>2281328100</v>
      </c>
      <c r="V45" s="607">
        <f t="shared" si="63"/>
        <v>1835594630</v>
      </c>
      <c r="W45" s="607">
        <f t="shared" si="63"/>
        <v>3756930000</v>
      </c>
      <c r="X45" s="607">
        <f t="shared" si="63"/>
        <v>3756930000</v>
      </c>
      <c r="Y45" s="607">
        <f t="shared" si="63"/>
        <v>3311196530</v>
      </c>
      <c r="Z45" s="607">
        <f t="shared" si="63"/>
        <v>3756930000</v>
      </c>
      <c r="AA45" s="607">
        <f t="shared" si="63"/>
        <v>3311196530</v>
      </c>
      <c r="AB45" s="607">
        <f t="shared" si="63"/>
        <v>6969964000</v>
      </c>
      <c r="AC45" s="607">
        <f t="shared" si="63"/>
        <v>3583000</v>
      </c>
      <c r="AD45" s="607">
        <f t="shared" si="63"/>
        <v>3583000</v>
      </c>
      <c r="AE45" s="607">
        <f t="shared" si="63"/>
        <v>1888715000</v>
      </c>
      <c r="AF45" s="607">
        <f t="shared" si="63"/>
        <v>1888715000</v>
      </c>
      <c r="AG45" s="607">
        <f t="shared" si="63"/>
        <v>2319348000</v>
      </c>
      <c r="AH45" s="607">
        <f t="shared" si="63"/>
        <v>2319348000</v>
      </c>
      <c r="AI45" s="607">
        <f t="shared" si="63"/>
        <v>248601000</v>
      </c>
      <c r="AJ45" s="607">
        <f t="shared" si="63"/>
        <v>248601000</v>
      </c>
      <c r="AK45" s="607">
        <f t="shared" si="63"/>
        <v>52096400</v>
      </c>
      <c r="AL45" s="607">
        <f t="shared" si="63"/>
        <v>52096400</v>
      </c>
      <c r="AM45" s="607">
        <f t="shared" si="63"/>
        <v>1510055900</v>
      </c>
      <c r="AN45" s="607">
        <f t="shared" si="63"/>
        <v>1242300900</v>
      </c>
      <c r="AO45" s="607">
        <f t="shared" si="63"/>
        <v>116348000</v>
      </c>
      <c r="AP45" s="607">
        <f t="shared" si="63"/>
        <v>153965000</v>
      </c>
      <c r="AQ45" s="607">
        <f t="shared" si="63"/>
        <v>170000000</v>
      </c>
      <c r="AR45" s="607">
        <f t="shared" si="63"/>
        <v>4149000</v>
      </c>
      <c r="AS45" s="607">
        <f t="shared" si="63"/>
        <v>345357798</v>
      </c>
      <c r="AT45" s="607">
        <f t="shared" si="63"/>
        <v>249100624</v>
      </c>
      <c r="AU45" s="607">
        <f t="shared" si="63"/>
        <v>174781302</v>
      </c>
      <c r="AV45" s="607">
        <f t="shared" si="63"/>
        <v>119993967</v>
      </c>
      <c r="AW45" s="607">
        <f t="shared" si="63"/>
        <v>-8000000</v>
      </c>
      <c r="AX45" s="607">
        <f t="shared" si="63"/>
        <v>146417067</v>
      </c>
      <c r="AY45" s="607">
        <f t="shared" si="63"/>
        <v>377983414</v>
      </c>
      <c r="AZ45" s="607">
        <f t="shared" si="63"/>
        <v>471169426</v>
      </c>
      <c r="BA45" s="607">
        <f t="shared" si="63"/>
        <v>7198869814</v>
      </c>
      <c r="BB45" s="607">
        <f t="shared" si="63"/>
        <v>7198869814</v>
      </c>
      <c r="BC45" s="607">
        <f t="shared" si="63"/>
        <v>6899439384</v>
      </c>
      <c r="BD45" s="607">
        <f t="shared" si="63"/>
        <v>7198869814</v>
      </c>
      <c r="BE45" s="607">
        <f t="shared" si="63"/>
        <v>6899439384</v>
      </c>
      <c r="BF45" s="607">
        <f t="shared" si="63"/>
        <v>10605227000</v>
      </c>
      <c r="BG45" s="607">
        <f t="shared" si="63"/>
        <v>10011862000</v>
      </c>
      <c r="BH45" s="607">
        <f t="shared" si="63"/>
        <v>9651627000</v>
      </c>
      <c r="BI45" s="607">
        <f t="shared" si="63"/>
        <v>0</v>
      </c>
      <c r="BJ45" s="607">
        <f t="shared" si="63"/>
        <v>0</v>
      </c>
      <c r="BK45" s="607">
        <f t="shared" si="63"/>
        <v>75000000</v>
      </c>
      <c r="BL45" s="607">
        <f t="shared" si="63"/>
        <v>54231000</v>
      </c>
      <c r="BM45" s="607">
        <f t="shared" si="63"/>
        <v>0</v>
      </c>
      <c r="BN45" s="607">
        <f t="shared" si="63"/>
        <v>0</v>
      </c>
      <c r="BO45" s="607">
        <f t="shared" si="63"/>
        <v>0</v>
      </c>
      <c r="BP45" s="607">
        <f t="shared" si="63"/>
        <v>0</v>
      </c>
      <c r="BQ45" s="607">
        <f t="shared" si="63"/>
        <v>240000000</v>
      </c>
      <c r="BR45" s="607">
        <f t="shared" si="63"/>
        <v>0</v>
      </c>
      <c r="BS45" s="607">
        <f t="shared" si="63"/>
        <v>54643000</v>
      </c>
      <c r="BT45" s="607">
        <f t="shared" ref="BT45:DM45" si="64">BT11+BT18+BT25+BT32+BT39</f>
        <v>15050000</v>
      </c>
      <c r="BU45" s="607">
        <f t="shared" si="64"/>
        <v>70000000</v>
      </c>
      <c r="BV45" s="607">
        <f t="shared" si="64"/>
        <v>20312000</v>
      </c>
      <c r="BW45" s="607">
        <f t="shared" si="64"/>
        <v>-86581000</v>
      </c>
      <c r="BX45" s="607">
        <f t="shared" si="64"/>
        <v>38967867</v>
      </c>
      <c r="BY45" s="607">
        <f t="shared" si="64"/>
        <v>13921000</v>
      </c>
      <c r="BZ45" s="607">
        <f t="shared" si="64"/>
        <v>0</v>
      </c>
      <c r="CA45" s="607">
        <f t="shared" si="64"/>
        <v>134968000</v>
      </c>
      <c r="CB45" s="607">
        <f t="shared" si="64"/>
        <v>0</v>
      </c>
      <c r="CC45" s="607">
        <f t="shared" si="64"/>
        <v>91414000</v>
      </c>
      <c r="CD45" s="607">
        <f t="shared" si="64"/>
        <v>0</v>
      </c>
      <c r="CE45" s="607">
        <f t="shared" si="64"/>
        <v>10605227000</v>
      </c>
      <c r="CF45" s="607">
        <f t="shared" si="64"/>
        <v>10364924000</v>
      </c>
      <c r="CG45" s="607">
        <f t="shared" si="64"/>
        <v>9780187867</v>
      </c>
      <c r="CH45" s="607">
        <f t="shared" si="64"/>
        <v>10605227000</v>
      </c>
      <c r="CI45" s="607">
        <f t="shared" si="64"/>
        <v>9780187867</v>
      </c>
      <c r="CJ45" s="607">
        <f t="shared" si="64"/>
        <v>8940302000</v>
      </c>
      <c r="CK45" s="607">
        <f t="shared" si="64"/>
        <v>0</v>
      </c>
      <c r="CL45" s="607">
        <f t="shared" si="64"/>
        <v>0</v>
      </c>
      <c r="CM45" s="607">
        <f t="shared" si="64"/>
        <v>0</v>
      </c>
      <c r="CN45" s="607">
        <f t="shared" si="64"/>
        <v>0</v>
      </c>
      <c r="CO45" s="607">
        <f t="shared" si="64"/>
        <v>0</v>
      </c>
      <c r="CP45" s="607">
        <f t="shared" si="64"/>
        <v>0</v>
      </c>
      <c r="CQ45" s="607">
        <f t="shared" si="64"/>
        <v>0</v>
      </c>
      <c r="CR45" s="607">
        <f t="shared" si="64"/>
        <v>0</v>
      </c>
      <c r="CS45" s="607">
        <f t="shared" si="64"/>
        <v>0</v>
      </c>
      <c r="CT45" s="607">
        <f t="shared" si="64"/>
        <v>0</v>
      </c>
      <c r="CU45" s="607">
        <f t="shared" si="64"/>
        <v>0</v>
      </c>
      <c r="CV45" s="607">
        <f t="shared" si="64"/>
        <v>0</v>
      </c>
      <c r="CW45" s="607">
        <f t="shared" si="64"/>
        <v>0</v>
      </c>
      <c r="CX45" s="607">
        <f t="shared" si="64"/>
        <v>0</v>
      </c>
      <c r="CY45" s="607">
        <f t="shared" si="64"/>
        <v>0</v>
      </c>
      <c r="CZ45" s="607">
        <f t="shared" si="64"/>
        <v>0</v>
      </c>
      <c r="DA45" s="607">
        <f t="shared" si="64"/>
        <v>0</v>
      </c>
      <c r="DB45" s="607">
        <f t="shared" si="64"/>
        <v>0</v>
      </c>
      <c r="DC45" s="607">
        <f t="shared" si="64"/>
        <v>0</v>
      </c>
      <c r="DD45" s="607">
        <f t="shared" si="64"/>
        <v>0</v>
      </c>
      <c r="DE45" s="607">
        <f t="shared" si="64"/>
        <v>0</v>
      </c>
      <c r="DF45" s="607">
        <f t="shared" si="64"/>
        <v>0</v>
      </c>
      <c r="DG45" s="607">
        <f t="shared" si="64"/>
        <v>0</v>
      </c>
      <c r="DH45" s="607">
        <f t="shared" si="64"/>
        <v>0</v>
      </c>
      <c r="DI45" s="607">
        <f t="shared" si="64"/>
        <v>0</v>
      </c>
      <c r="DJ45" s="607">
        <f t="shared" si="64"/>
        <v>0</v>
      </c>
      <c r="DK45" s="607">
        <f t="shared" si="64"/>
        <v>0</v>
      </c>
      <c r="DL45" s="607">
        <f t="shared" si="64"/>
        <v>0</v>
      </c>
      <c r="DM45" s="607">
        <f t="shared" si="64"/>
        <v>0</v>
      </c>
      <c r="DN45" s="607">
        <f t="shared" ref="DN45" si="65">DN11+DN18+DN25+DN32+DN39</f>
        <v>4440053000</v>
      </c>
      <c r="DO45" s="771"/>
      <c r="DP45" s="772"/>
      <c r="DQ45" s="772"/>
      <c r="DR45" s="772"/>
      <c r="DS45" s="772"/>
      <c r="DT45" s="772"/>
      <c r="DU45" s="772"/>
      <c r="DV45" s="772"/>
      <c r="DW45" s="772"/>
      <c r="DX45" s="772"/>
      <c r="DY45" s="772"/>
      <c r="DZ45" s="772"/>
      <c r="EA45" s="772"/>
      <c r="EB45" s="772"/>
      <c r="EC45" s="772"/>
      <c r="ED45" s="772"/>
      <c r="EE45" s="772"/>
      <c r="EF45" s="772"/>
      <c r="EG45" s="772"/>
      <c r="EH45" s="772"/>
      <c r="EI45" s="772"/>
      <c r="EJ45" s="772"/>
      <c r="EK45" s="772"/>
      <c r="EL45" s="772"/>
      <c r="EM45" s="773"/>
      <c r="EN45" s="774"/>
      <c r="EO45" s="772"/>
      <c r="EP45" s="772"/>
      <c r="EQ45" s="775"/>
      <c r="ER45" s="958"/>
      <c r="ES45" s="959"/>
      <c r="ET45" s="959"/>
      <c r="EU45" s="959"/>
      <c r="EV45" s="959"/>
      <c r="EW45" s="960"/>
      <c r="EX45" s="960"/>
      <c r="EY45" s="960"/>
      <c r="EZ45" s="960"/>
      <c r="FA45" s="961"/>
    </row>
    <row r="46" spans="1:159" s="56" customFormat="1" ht="30" customHeight="1" thickBot="1" x14ac:dyDescent="0.3">
      <c r="A46" s="945"/>
      <c r="B46" s="945"/>
      <c r="C46" s="945"/>
      <c r="D46" s="945"/>
      <c r="E46" s="945"/>
      <c r="F46" s="353" t="s">
        <v>154</v>
      </c>
      <c r="G46" s="608">
        <f>G14+G21+G28+G35+G42</f>
        <v>3151125917</v>
      </c>
      <c r="H46" s="608">
        <f t="shared" ref="H46:BS46" si="66">H14+H21+H28+H35+H42</f>
        <v>0</v>
      </c>
      <c r="I46" s="608">
        <f t="shared" si="66"/>
        <v>0</v>
      </c>
      <c r="J46" s="608">
        <f t="shared" si="66"/>
        <v>0</v>
      </c>
      <c r="K46" s="608">
        <f t="shared" si="66"/>
        <v>0</v>
      </c>
      <c r="L46" s="608">
        <f t="shared" si="66"/>
        <v>0</v>
      </c>
      <c r="M46" s="608">
        <f t="shared" si="66"/>
        <v>0</v>
      </c>
      <c r="N46" s="608">
        <f t="shared" si="66"/>
        <v>0</v>
      </c>
      <c r="O46" s="608">
        <f t="shared" si="66"/>
        <v>0</v>
      </c>
      <c r="P46" s="608">
        <f t="shared" si="66"/>
        <v>0</v>
      </c>
      <c r="Q46" s="608">
        <f t="shared" si="66"/>
        <v>0</v>
      </c>
      <c r="R46" s="608">
        <f t="shared" si="66"/>
        <v>0</v>
      </c>
      <c r="S46" s="608">
        <f t="shared" si="66"/>
        <v>0</v>
      </c>
      <c r="T46" s="608">
        <f t="shared" si="66"/>
        <v>0</v>
      </c>
      <c r="U46" s="608">
        <f t="shared" si="66"/>
        <v>0</v>
      </c>
      <c r="V46" s="608">
        <f t="shared" si="66"/>
        <v>0</v>
      </c>
      <c r="W46" s="608">
        <f t="shared" si="66"/>
        <v>0</v>
      </c>
      <c r="X46" s="608">
        <f t="shared" si="66"/>
        <v>0</v>
      </c>
      <c r="Y46" s="608">
        <f t="shared" si="66"/>
        <v>0</v>
      </c>
      <c r="Z46" s="608">
        <f t="shared" si="66"/>
        <v>0</v>
      </c>
      <c r="AA46" s="608">
        <f t="shared" si="66"/>
        <v>0</v>
      </c>
      <c r="AB46" s="608">
        <f t="shared" si="66"/>
        <v>2085366328</v>
      </c>
      <c r="AC46" s="608">
        <f t="shared" si="66"/>
        <v>243623766</v>
      </c>
      <c r="AD46" s="608">
        <f t="shared" si="66"/>
        <v>243623766</v>
      </c>
      <c r="AE46" s="608">
        <f t="shared" si="66"/>
        <v>432910073.01000005</v>
      </c>
      <c r="AF46" s="608">
        <f t="shared" si="66"/>
        <v>432910073.01000005</v>
      </c>
      <c r="AG46" s="608">
        <f t="shared" si="66"/>
        <v>355997499.98999995</v>
      </c>
      <c r="AH46" s="608">
        <f t="shared" si="66"/>
        <v>355997499.98999995</v>
      </c>
      <c r="AI46" s="608">
        <f t="shared" si="66"/>
        <v>62562933</v>
      </c>
      <c r="AJ46" s="608">
        <f t="shared" si="66"/>
        <v>62562933</v>
      </c>
      <c r="AK46" s="608">
        <f t="shared" si="66"/>
        <v>35153332</v>
      </c>
      <c r="AL46" s="608">
        <f t="shared" si="66"/>
        <v>35153332</v>
      </c>
      <c r="AM46" s="608">
        <f t="shared" si="66"/>
        <v>36487724</v>
      </c>
      <c r="AN46" s="608">
        <f t="shared" si="66"/>
        <v>7351630</v>
      </c>
      <c r="AO46" s="608">
        <f t="shared" si="66"/>
        <v>918631000</v>
      </c>
      <c r="AP46" s="608">
        <f t="shared" si="66"/>
        <v>1201933</v>
      </c>
      <c r="AQ46" s="608">
        <f t="shared" si="66"/>
        <v>-544600</v>
      </c>
      <c r="AR46" s="608">
        <f t="shared" si="66"/>
        <v>17829335</v>
      </c>
      <c r="AS46" s="608">
        <f t="shared" si="66"/>
        <v>0</v>
      </c>
      <c r="AT46" s="608">
        <f t="shared" si="66"/>
        <v>3452800</v>
      </c>
      <c r="AU46" s="608">
        <f t="shared" si="66"/>
        <v>0</v>
      </c>
      <c r="AV46" s="608">
        <f t="shared" si="66"/>
        <v>918631000</v>
      </c>
      <c r="AW46" s="608">
        <f t="shared" si="66"/>
        <v>0</v>
      </c>
      <c r="AX46" s="608">
        <f t="shared" si="66"/>
        <v>3357000</v>
      </c>
      <c r="AY46" s="608">
        <f t="shared" si="66"/>
        <v>0</v>
      </c>
      <c r="AZ46" s="608">
        <f t="shared" si="66"/>
        <v>0</v>
      </c>
      <c r="BA46" s="608">
        <f t="shared" si="66"/>
        <v>2084821728</v>
      </c>
      <c r="BB46" s="608">
        <f t="shared" si="66"/>
        <v>2084821728</v>
      </c>
      <c r="BC46" s="608">
        <f t="shared" si="66"/>
        <v>2082071302</v>
      </c>
      <c r="BD46" s="608">
        <f t="shared" si="66"/>
        <v>2084821728</v>
      </c>
      <c r="BE46" s="608">
        <f t="shared" si="66"/>
        <v>2082071302</v>
      </c>
      <c r="BF46" s="608">
        <f t="shared" si="66"/>
        <v>1097420521</v>
      </c>
      <c r="BG46" s="608">
        <f t="shared" si="66"/>
        <v>727970738</v>
      </c>
      <c r="BH46" s="608">
        <f t="shared" si="66"/>
        <v>726110638</v>
      </c>
      <c r="BI46" s="608">
        <f t="shared" si="66"/>
        <v>202344236</v>
      </c>
      <c r="BJ46" s="608">
        <f t="shared" si="66"/>
        <v>117747830</v>
      </c>
      <c r="BK46" s="608">
        <f t="shared" si="66"/>
        <v>81848450</v>
      </c>
      <c r="BL46" s="608">
        <f t="shared" si="66"/>
        <v>116364350</v>
      </c>
      <c r="BM46" s="608">
        <f t="shared" si="66"/>
        <v>18374069</v>
      </c>
      <c r="BN46" s="608">
        <f t="shared" si="66"/>
        <v>21884000</v>
      </c>
      <c r="BO46" s="608">
        <f t="shared" si="66"/>
        <v>8239700</v>
      </c>
      <c r="BP46" s="608">
        <f t="shared" si="66"/>
        <v>26474385</v>
      </c>
      <c r="BQ46" s="608">
        <f t="shared" si="66"/>
        <v>12652996</v>
      </c>
      <c r="BR46" s="608">
        <f t="shared" si="66"/>
        <v>20889107</v>
      </c>
      <c r="BS46" s="608">
        <f t="shared" si="66"/>
        <v>1999998</v>
      </c>
      <c r="BT46" s="608">
        <f t="shared" ref="BT46:DM46" si="67">BT14+BT21+BT28+BT35+BT42</f>
        <v>23581728</v>
      </c>
      <c r="BU46" s="608">
        <f t="shared" si="67"/>
        <v>1546665</v>
      </c>
      <c r="BV46" s="608">
        <f t="shared" si="67"/>
        <v>2720000</v>
      </c>
      <c r="BW46" s="608">
        <f t="shared" si="67"/>
        <v>2000000</v>
      </c>
      <c r="BX46" s="608">
        <f t="shared" si="67"/>
        <v>3541200</v>
      </c>
      <c r="BY46" s="608">
        <f t="shared" si="67"/>
        <v>4000000</v>
      </c>
      <c r="BZ46" s="608">
        <f t="shared" si="67"/>
        <v>0</v>
      </c>
      <c r="CA46" s="608">
        <f t="shared" si="67"/>
        <v>4000000</v>
      </c>
      <c r="CB46" s="608">
        <f t="shared" si="67"/>
        <v>0</v>
      </c>
      <c r="CC46" s="608">
        <f t="shared" si="67"/>
        <v>4077761</v>
      </c>
      <c r="CD46" s="608">
        <f t="shared" si="67"/>
        <v>0</v>
      </c>
      <c r="CE46" s="608">
        <f t="shared" si="67"/>
        <v>1069054613</v>
      </c>
      <c r="CF46" s="608">
        <f t="shared" si="67"/>
        <v>1056976852</v>
      </c>
      <c r="CG46" s="608">
        <f t="shared" si="67"/>
        <v>1059313238</v>
      </c>
      <c r="CH46" s="608">
        <f t="shared" si="67"/>
        <v>1069054613</v>
      </c>
      <c r="CI46" s="608">
        <f t="shared" si="67"/>
        <v>1059313238</v>
      </c>
      <c r="CJ46" s="608">
        <f t="shared" si="67"/>
        <v>0</v>
      </c>
      <c r="CK46" s="608">
        <f t="shared" si="67"/>
        <v>0</v>
      </c>
      <c r="CL46" s="608">
        <f t="shared" si="67"/>
        <v>0</v>
      </c>
      <c r="CM46" s="608">
        <f t="shared" si="67"/>
        <v>0</v>
      </c>
      <c r="CN46" s="608">
        <f t="shared" si="67"/>
        <v>0</v>
      </c>
      <c r="CO46" s="608">
        <f t="shared" si="67"/>
        <v>0</v>
      </c>
      <c r="CP46" s="608">
        <f t="shared" si="67"/>
        <v>0</v>
      </c>
      <c r="CQ46" s="608">
        <f t="shared" si="67"/>
        <v>0</v>
      </c>
      <c r="CR46" s="608">
        <f t="shared" si="67"/>
        <v>0</v>
      </c>
      <c r="CS46" s="608">
        <f t="shared" si="67"/>
        <v>0</v>
      </c>
      <c r="CT46" s="608">
        <f t="shared" si="67"/>
        <v>0</v>
      </c>
      <c r="CU46" s="608">
        <f t="shared" si="67"/>
        <v>0</v>
      </c>
      <c r="CV46" s="608">
        <f t="shared" si="67"/>
        <v>0</v>
      </c>
      <c r="CW46" s="608">
        <f t="shared" si="67"/>
        <v>0</v>
      </c>
      <c r="CX46" s="608">
        <f t="shared" si="67"/>
        <v>0</v>
      </c>
      <c r="CY46" s="608">
        <f t="shared" si="67"/>
        <v>0</v>
      </c>
      <c r="CZ46" s="608">
        <f t="shared" si="67"/>
        <v>0</v>
      </c>
      <c r="DA46" s="608">
        <f t="shared" si="67"/>
        <v>0</v>
      </c>
      <c r="DB46" s="608">
        <f t="shared" si="67"/>
        <v>0</v>
      </c>
      <c r="DC46" s="608">
        <f t="shared" si="67"/>
        <v>0</v>
      </c>
      <c r="DD46" s="608">
        <f t="shared" si="67"/>
        <v>0</v>
      </c>
      <c r="DE46" s="608">
        <f t="shared" si="67"/>
        <v>0</v>
      </c>
      <c r="DF46" s="608">
        <f t="shared" si="67"/>
        <v>0</v>
      </c>
      <c r="DG46" s="608">
        <f t="shared" si="67"/>
        <v>0</v>
      </c>
      <c r="DH46" s="608">
        <f t="shared" si="67"/>
        <v>0</v>
      </c>
      <c r="DI46" s="608">
        <f t="shared" si="67"/>
        <v>0</v>
      </c>
      <c r="DJ46" s="608">
        <f t="shared" si="67"/>
        <v>0</v>
      </c>
      <c r="DK46" s="608">
        <f t="shared" si="67"/>
        <v>0</v>
      </c>
      <c r="DL46" s="608">
        <f t="shared" si="67"/>
        <v>0</v>
      </c>
      <c r="DM46" s="608">
        <f t="shared" si="67"/>
        <v>0</v>
      </c>
      <c r="DN46" s="608">
        <f t="shared" ref="DN46" si="68">DN14+DN21+DN28+DN35+DN42</f>
        <v>0</v>
      </c>
      <c r="DO46" s="776"/>
      <c r="DP46" s="777"/>
      <c r="DQ46" s="777"/>
      <c r="DR46" s="777"/>
      <c r="DS46" s="777"/>
      <c r="DT46" s="777"/>
      <c r="DU46" s="777"/>
      <c r="DV46" s="777"/>
      <c r="DW46" s="777"/>
      <c r="DX46" s="777"/>
      <c r="DY46" s="777"/>
      <c r="DZ46" s="777"/>
      <c r="EA46" s="777"/>
      <c r="EB46" s="777"/>
      <c r="EC46" s="777"/>
      <c r="ED46" s="777"/>
      <c r="EE46" s="777"/>
      <c r="EF46" s="777"/>
      <c r="EG46" s="778"/>
      <c r="EH46" s="778"/>
      <c r="EI46" s="778"/>
      <c r="EJ46" s="778"/>
      <c r="EK46" s="778"/>
      <c r="EL46" s="778"/>
      <c r="EM46" s="779"/>
      <c r="EN46" s="780"/>
      <c r="EO46" s="777"/>
      <c r="EP46" s="777"/>
      <c r="EQ46" s="781"/>
      <c r="ER46" s="958"/>
      <c r="ES46" s="959"/>
      <c r="ET46" s="959"/>
      <c r="EU46" s="959"/>
      <c r="EV46" s="959"/>
      <c r="EW46" s="959"/>
      <c r="EX46" s="959"/>
      <c r="EY46" s="959"/>
      <c r="EZ46" s="959"/>
      <c r="FA46" s="962"/>
    </row>
    <row r="47" spans="1:159" s="56" customFormat="1" ht="30" customHeight="1" thickBot="1" x14ac:dyDescent="0.3">
      <c r="A47" s="945"/>
      <c r="B47" s="945"/>
      <c r="C47" s="945"/>
      <c r="D47" s="945"/>
      <c r="E47" s="945"/>
      <c r="F47" s="354" t="s">
        <v>155</v>
      </c>
      <c r="G47" s="609">
        <f>G44+G37+G30+G23+G16</f>
        <v>37347343831</v>
      </c>
      <c r="H47" s="609">
        <f t="shared" ref="H47:BS47" si="69">H44+H37+H30+H23+H16</f>
        <v>3756930000</v>
      </c>
      <c r="I47" s="609">
        <f t="shared" si="69"/>
        <v>0</v>
      </c>
      <c r="J47" s="609">
        <f t="shared" si="69"/>
        <v>0</v>
      </c>
      <c r="K47" s="609">
        <f t="shared" si="69"/>
        <v>196885000</v>
      </c>
      <c r="L47" s="609">
        <f t="shared" si="69"/>
        <v>196885000</v>
      </c>
      <c r="M47" s="609">
        <f t="shared" si="69"/>
        <v>1048167000</v>
      </c>
      <c r="N47" s="609">
        <f t="shared" si="69"/>
        <v>1048167000</v>
      </c>
      <c r="O47" s="609">
        <f t="shared" si="69"/>
        <v>203803900</v>
      </c>
      <c r="P47" s="609">
        <f t="shared" si="69"/>
        <v>203803900</v>
      </c>
      <c r="Q47" s="609">
        <f t="shared" si="69"/>
        <v>16500000</v>
      </c>
      <c r="R47" s="609">
        <f t="shared" si="69"/>
        <v>16500000</v>
      </c>
      <c r="S47" s="609">
        <f t="shared" si="69"/>
        <v>10246000</v>
      </c>
      <c r="T47" s="609">
        <f t="shared" si="69"/>
        <v>10246000</v>
      </c>
      <c r="U47" s="609">
        <f t="shared" si="69"/>
        <v>2281328100</v>
      </c>
      <c r="V47" s="609">
        <f t="shared" si="69"/>
        <v>1835594630</v>
      </c>
      <c r="W47" s="609">
        <f t="shared" si="69"/>
        <v>3756930000</v>
      </c>
      <c r="X47" s="609">
        <f t="shared" si="69"/>
        <v>3756930000</v>
      </c>
      <c r="Y47" s="609">
        <f t="shared" si="69"/>
        <v>3311196530</v>
      </c>
      <c r="Z47" s="609">
        <f t="shared" si="69"/>
        <v>3756930000</v>
      </c>
      <c r="AA47" s="609">
        <f t="shared" si="69"/>
        <v>3311196530</v>
      </c>
      <c r="AB47" s="609">
        <f t="shared" si="69"/>
        <v>9055330328</v>
      </c>
      <c r="AC47" s="609">
        <f t="shared" si="69"/>
        <v>247206766</v>
      </c>
      <c r="AD47" s="609">
        <f t="shared" si="69"/>
        <v>247206766</v>
      </c>
      <c r="AE47" s="609">
        <f t="shared" si="69"/>
        <v>2321625073.0100002</v>
      </c>
      <c r="AF47" s="609">
        <f t="shared" si="69"/>
        <v>2321625073.0100002</v>
      </c>
      <c r="AG47" s="609">
        <f t="shared" si="69"/>
        <v>2675345499.9899998</v>
      </c>
      <c r="AH47" s="609">
        <f t="shared" si="69"/>
        <v>2675345499.9899998</v>
      </c>
      <c r="AI47" s="609">
        <f t="shared" si="69"/>
        <v>311163933</v>
      </c>
      <c r="AJ47" s="609">
        <f t="shared" si="69"/>
        <v>311163933</v>
      </c>
      <c r="AK47" s="609">
        <f t="shared" si="69"/>
        <v>87249732</v>
      </c>
      <c r="AL47" s="609">
        <f t="shared" si="69"/>
        <v>87249732</v>
      </c>
      <c r="AM47" s="609">
        <f t="shared" si="69"/>
        <v>1546543624</v>
      </c>
      <c r="AN47" s="609">
        <f t="shared" si="69"/>
        <v>1249652530</v>
      </c>
      <c r="AO47" s="609">
        <f t="shared" si="69"/>
        <v>1034979000</v>
      </c>
      <c r="AP47" s="609">
        <f t="shared" si="69"/>
        <v>155166933</v>
      </c>
      <c r="AQ47" s="609">
        <f t="shared" si="69"/>
        <v>169455400</v>
      </c>
      <c r="AR47" s="609">
        <f t="shared" si="69"/>
        <v>21978335</v>
      </c>
      <c r="AS47" s="609">
        <f t="shared" si="69"/>
        <v>345357798</v>
      </c>
      <c r="AT47" s="609">
        <f t="shared" si="69"/>
        <v>252553424</v>
      </c>
      <c r="AU47" s="609">
        <f t="shared" si="69"/>
        <v>174781302</v>
      </c>
      <c r="AV47" s="609">
        <f t="shared" si="69"/>
        <v>1038624967</v>
      </c>
      <c r="AW47" s="609">
        <f t="shared" si="69"/>
        <v>57273302</v>
      </c>
      <c r="AX47" s="609">
        <f t="shared" si="69"/>
        <v>149774067</v>
      </c>
      <c r="AY47" s="609">
        <f t="shared" si="69"/>
        <v>377983414</v>
      </c>
      <c r="AZ47" s="609">
        <f t="shared" si="69"/>
        <v>471169426</v>
      </c>
      <c r="BA47" s="609">
        <f t="shared" si="69"/>
        <v>9348964844</v>
      </c>
      <c r="BB47" s="609">
        <f t="shared" si="69"/>
        <v>9348964844</v>
      </c>
      <c r="BC47" s="609">
        <f t="shared" si="69"/>
        <v>8981510686</v>
      </c>
      <c r="BD47" s="609">
        <f t="shared" si="69"/>
        <v>9348964844</v>
      </c>
      <c r="BE47" s="609">
        <f t="shared" si="69"/>
        <v>8981510686</v>
      </c>
      <c r="BF47" s="609">
        <f t="shared" si="69"/>
        <v>11702647521</v>
      </c>
      <c r="BG47" s="609">
        <f t="shared" si="69"/>
        <v>10739832738</v>
      </c>
      <c r="BH47" s="609">
        <f t="shared" si="69"/>
        <v>10377737638</v>
      </c>
      <c r="BI47" s="609">
        <f t="shared" si="69"/>
        <v>202344236</v>
      </c>
      <c r="BJ47" s="609">
        <f t="shared" si="69"/>
        <v>117747830</v>
      </c>
      <c r="BK47" s="609">
        <f t="shared" si="69"/>
        <v>156848450</v>
      </c>
      <c r="BL47" s="609">
        <f t="shared" si="69"/>
        <v>170595350</v>
      </c>
      <c r="BM47" s="609">
        <f t="shared" si="69"/>
        <v>18374069</v>
      </c>
      <c r="BN47" s="609">
        <f t="shared" si="69"/>
        <v>21884000</v>
      </c>
      <c r="BO47" s="609">
        <f t="shared" si="69"/>
        <v>8239700</v>
      </c>
      <c r="BP47" s="609">
        <f t="shared" si="69"/>
        <v>26474385</v>
      </c>
      <c r="BQ47" s="609">
        <f t="shared" si="69"/>
        <v>252652996</v>
      </c>
      <c r="BR47" s="609">
        <f t="shared" si="69"/>
        <v>20889107</v>
      </c>
      <c r="BS47" s="609">
        <f t="shared" si="69"/>
        <v>56642998</v>
      </c>
      <c r="BT47" s="609">
        <f t="shared" ref="BT47:DM47" si="70">BT44+BT37+BT30+BT23+BT16</f>
        <v>38631728</v>
      </c>
      <c r="BU47" s="609">
        <f t="shared" si="70"/>
        <v>71546665</v>
      </c>
      <c r="BV47" s="609">
        <f t="shared" si="70"/>
        <v>23032000</v>
      </c>
      <c r="BW47" s="609">
        <f t="shared" si="70"/>
        <v>-84581000</v>
      </c>
      <c r="BX47" s="609">
        <f t="shared" si="70"/>
        <v>42509067</v>
      </c>
      <c r="BY47" s="609">
        <f t="shared" si="70"/>
        <v>17921000</v>
      </c>
      <c r="BZ47" s="609">
        <f t="shared" si="70"/>
        <v>0</v>
      </c>
      <c r="CA47" s="609">
        <f t="shared" si="70"/>
        <v>138968000</v>
      </c>
      <c r="CB47" s="609">
        <f t="shared" si="70"/>
        <v>91414000</v>
      </c>
      <c r="CC47" s="609">
        <f t="shared" si="70"/>
        <v>78487761</v>
      </c>
      <c r="CD47" s="609">
        <f t="shared" si="70"/>
        <v>0</v>
      </c>
      <c r="CE47" s="609">
        <f t="shared" si="70"/>
        <v>11657277613</v>
      </c>
      <c r="CF47" s="609">
        <f t="shared" si="70"/>
        <v>11421900852</v>
      </c>
      <c r="CG47" s="609">
        <f t="shared" si="70"/>
        <v>10839501105</v>
      </c>
      <c r="CH47" s="609">
        <f t="shared" si="70"/>
        <v>11657277613</v>
      </c>
      <c r="CI47" s="609">
        <f t="shared" si="70"/>
        <v>10930915105</v>
      </c>
      <c r="CJ47" s="609">
        <f t="shared" si="70"/>
        <v>8940302000</v>
      </c>
      <c r="CK47" s="609">
        <f t="shared" si="70"/>
        <v>0</v>
      </c>
      <c r="CL47" s="609">
        <f t="shared" si="70"/>
        <v>0</v>
      </c>
      <c r="CM47" s="609">
        <f t="shared" si="70"/>
        <v>0</v>
      </c>
      <c r="CN47" s="609">
        <f t="shared" si="70"/>
        <v>0</v>
      </c>
      <c r="CO47" s="609">
        <f t="shared" si="70"/>
        <v>0</v>
      </c>
      <c r="CP47" s="609">
        <f t="shared" si="70"/>
        <v>0</v>
      </c>
      <c r="CQ47" s="609">
        <f t="shared" si="70"/>
        <v>0</v>
      </c>
      <c r="CR47" s="609">
        <f t="shared" si="70"/>
        <v>0</v>
      </c>
      <c r="CS47" s="609">
        <f t="shared" si="70"/>
        <v>0</v>
      </c>
      <c r="CT47" s="609">
        <f t="shared" si="70"/>
        <v>0</v>
      </c>
      <c r="CU47" s="609">
        <f t="shared" si="70"/>
        <v>0</v>
      </c>
      <c r="CV47" s="609">
        <f t="shared" si="70"/>
        <v>0</v>
      </c>
      <c r="CW47" s="609">
        <f t="shared" si="70"/>
        <v>0</v>
      </c>
      <c r="CX47" s="609">
        <f t="shared" si="70"/>
        <v>0</v>
      </c>
      <c r="CY47" s="609">
        <f t="shared" si="70"/>
        <v>0</v>
      </c>
      <c r="CZ47" s="609">
        <f t="shared" si="70"/>
        <v>0</v>
      </c>
      <c r="DA47" s="609">
        <f t="shared" si="70"/>
        <v>0</v>
      </c>
      <c r="DB47" s="609">
        <f t="shared" si="70"/>
        <v>0</v>
      </c>
      <c r="DC47" s="609">
        <f t="shared" si="70"/>
        <v>0</v>
      </c>
      <c r="DD47" s="609">
        <f t="shared" si="70"/>
        <v>0</v>
      </c>
      <c r="DE47" s="609">
        <f t="shared" si="70"/>
        <v>0</v>
      </c>
      <c r="DF47" s="609">
        <f t="shared" si="70"/>
        <v>0</v>
      </c>
      <c r="DG47" s="609">
        <f t="shared" si="70"/>
        <v>0</v>
      </c>
      <c r="DH47" s="609">
        <f t="shared" si="70"/>
        <v>0</v>
      </c>
      <c r="DI47" s="609">
        <f t="shared" si="70"/>
        <v>0</v>
      </c>
      <c r="DJ47" s="609">
        <f t="shared" si="70"/>
        <v>0</v>
      </c>
      <c r="DK47" s="609">
        <f t="shared" si="70"/>
        <v>0</v>
      </c>
      <c r="DL47" s="609">
        <f t="shared" si="70"/>
        <v>0</v>
      </c>
      <c r="DM47" s="609">
        <f t="shared" si="70"/>
        <v>0</v>
      </c>
      <c r="DN47" s="609">
        <f t="shared" ref="DN47" si="71">DN44+DN37+DN30+DN23+DN16</f>
        <v>4440053000</v>
      </c>
      <c r="DO47" s="782"/>
      <c r="DP47" s="783"/>
      <c r="DQ47" s="783"/>
      <c r="DR47" s="783"/>
      <c r="DS47" s="783"/>
      <c r="DT47" s="783"/>
      <c r="DU47" s="783"/>
      <c r="DV47" s="783"/>
      <c r="DW47" s="783"/>
      <c r="DX47" s="783"/>
      <c r="DY47" s="783"/>
      <c r="DZ47" s="783"/>
      <c r="EA47" s="783"/>
      <c r="EB47" s="783"/>
      <c r="EC47" s="783"/>
      <c r="ED47" s="783"/>
      <c r="EE47" s="783"/>
      <c r="EF47" s="783"/>
      <c r="EG47" s="783"/>
      <c r="EH47" s="783"/>
      <c r="EI47" s="783"/>
      <c r="EJ47" s="783"/>
      <c r="EK47" s="783"/>
      <c r="EL47" s="783"/>
      <c r="EM47" s="784"/>
      <c r="EN47" s="785"/>
      <c r="EO47" s="786"/>
      <c r="EP47" s="786"/>
      <c r="EQ47" s="787"/>
      <c r="ER47" s="963"/>
      <c r="ES47" s="964"/>
      <c r="ET47" s="964"/>
      <c r="EU47" s="964"/>
      <c r="EV47" s="964"/>
      <c r="EW47" s="964"/>
      <c r="EX47" s="964"/>
      <c r="EY47" s="964"/>
      <c r="EZ47" s="964"/>
      <c r="FA47" s="965"/>
    </row>
    <row r="48" spans="1:159" x14ac:dyDescent="0.25">
      <c r="H48" s="60"/>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60"/>
      <c r="AK48" s="60"/>
      <c r="AL48" s="60"/>
      <c r="AM48" s="60"/>
      <c r="AN48" s="60"/>
      <c r="AO48" s="60"/>
      <c r="AP48" s="60"/>
      <c r="AQ48" s="60"/>
      <c r="AR48" s="60"/>
      <c r="AS48" s="60"/>
      <c r="AT48" s="60"/>
      <c r="AU48" s="60"/>
      <c r="AV48" s="60"/>
      <c r="AW48" s="60"/>
      <c r="AX48" s="60"/>
      <c r="AY48" s="60"/>
      <c r="AZ48" s="60"/>
      <c r="BA48" s="60"/>
      <c r="BB48" s="60"/>
      <c r="BC48" s="60"/>
      <c r="BD48" s="60"/>
      <c r="BE48" s="60"/>
      <c r="BF48" s="60"/>
      <c r="BG48" s="60"/>
      <c r="BH48" s="60"/>
      <c r="BI48" s="60"/>
      <c r="BJ48" s="60"/>
      <c r="BK48" s="60"/>
      <c r="BL48" s="60"/>
      <c r="BM48" s="60"/>
      <c r="BN48" s="60"/>
      <c r="BO48" s="60"/>
      <c r="BP48" s="60"/>
      <c r="BQ48" s="60"/>
      <c r="BR48" s="60"/>
      <c r="BS48" s="60"/>
      <c r="BT48" s="60"/>
      <c r="BU48" s="60"/>
      <c r="BV48" s="60"/>
      <c r="BW48" s="60"/>
      <c r="BX48" s="60"/>
      <c r="BY48" s="60"/>
      <c r="BZ48" s="60"/>
      <c r="CA48" s="60"/>
      <c r="CB48" s="60"/>
      <c r="CC48" s="60"/>
      <c r="CD48" s="60"/>
      <c r="CE48" s="60"/>
      <c r="CF48" s="60"/>
      <c r="CG48" s="60"/>
      <c r="CH48" s="60"/>
      <c r="CI48" s="60"/>
      <c r="CJ48" s="60"/>
      <c r="CK48" s="60"/>
      <c r="CL48" s="60"/>
      <c r="CM48" s="60"/>
      <c r="CN48" s="60"/>
      <c r="CO48" s="60"/>
      <c r="CP48" s="60"/>
      <c r="CQ48" s="60"/>
      <c r="CR48" s="60"/>
      <c r="CS48" s="60"/>
      <c r="CT48" s="60"/>
      <c r="CU48" s="60"/>
      <c r="CV48" s="60"/>
      <c r="CW48" s="60"/>
      <c r="CX48" s="60"/>
      <c r="CY48" s="60"/>
      <c r="CZ48" s="60"/>
      <c r="DA48" s="60"/>
      <c r="DB48" s="60"/>
      <c r="DC48" s="60"/>
      <c r="DD48" s="60"/>
      <c r="DE48" s="60"/>
      <c r="DF48" s="60"/>
      <c r="DG48" s="60"/>
      <c r="DH48" s="60"/>
      <c r="DI48" s="60"/>
      <c r="DJ48" s="60"/>
      <c r="DK48" s="60"/>
      <c r="DL48" s="60"/>
      <c r="DM48" s="60"/>
      <c r="DN48" s="60"/>
      <c r="DO48" s="60"/>
      <c r="DP48" s="60"/>
      <c r="DQ48" s="60"/>
      <c r="DR48" s="60"/>
      <c r="DS48" s="60"/>
      <c r="DT48" s="60"/>
      <c r="DU48" s="60"/>
      <c r="DV48" s="60"/>
      <c r="DW48" s="60"/>
      <c r="DX48" s="60"/>
      <c r="DY48" s="60"/>
      <c r="DZ48" s="60"/>
      <c r="EA48" s="60"/>
      <c r="EB48" s="60"/>
      <c r="EC48" s="60"/>
      <c r="ED48" s="60"/>
      <c r="EE48" s="60"/>
      <c r="EF48" s="60"/>
    </row>
    <row r="49" spans="6:150" x14ac:dyDescent="0.25">
      <c r="F49" s="61" t="s">
        <v>90</v>
      </c>
      <c r="G49"/>
      <c r="H49"/>
      <c r="I49"/>
      <c r="J49"/>
      <c r="K49"/>
      <c r="L49"/>
      <c r="M49"/>
      <c r="N49"/>
      <c r="O49"/>
      <c r="P49"/>
      <c r="Q49"/>
      <c r="R49"/>
      <c r="S49"/>
      <c r="T49"/>
      <c r="U49"/>
      <c r="V49"/>
      <c r="W49"/>
      <c r="X49"/>
      <c r="Y49"/>
      <c r="Z49"/>
      <c r="AA49"/>
      <c r="AB49"/>
      <c r="AC49"/>
      <c r="AD49"/>
      <c r="AE49"/>
      <c r="AF49"/>
      <c r="AG49"/>
      <c r="AH49"/>
      <c r="AI49"/>
      <c r="AJ49"/>
      <c r="AK49"/>
      <c r="AL49"/>
      <c r="AM49"/>
      <c r="AN49" s="62"/>
      <c r="AO49" s="62"/>
      <c r="AP49" s="62"/>
      <c r="AQ49" s="62"/>
      <c r="AR49" s="62"/>
      <c r="AS49" s="62"/>
      <c r="AT49" s="62"/>
      <c r="AU49" s="62"/>
      <c r="AV49" s="62"/>
      <c r="AW49" s="62"/>
      <c r="AX49" s="62"/>
      <c r="AY49" s="62"/>
      <c r="AZ49" s="62">
        <f>AZ40+AZ33+AZ26+AZ19+AZ12</f>
        <v>1241850693</v>
      </c>
      <c r="BA49" s="62"/>
      <c r="BB49" s="62"/>
      <c r="BC49" s="62">
        <f>BC12+BC19+BC26+BC33+BC40</f>
        <v>5802018863</v>
      </c>
      <c r="BD49" s="62"/>
      <c r="BE49" s="62"/>
      <c r="BF49" s="62"/>
      <c r="BG49" s="388"/>
      <c r="BH49" s="62"/>
      <c r="BI49" s="62"/>
      <c r="BJ49" s="62"/>
      <c r="BK49" s="62"/>
      <c r="BL49" s="62"/>
      <c r="BM49" s="62"/>
      <c r="BN49" s="62"/>
      <c r="BO49" s="62"/>
      <c r="BP49" s="62"/>
      <c r="BQ49" s="62"/>
      <c r="BR49" s="62"/>
      <c r="BS49" s="62"/>
      <c r="BT49" s="62"/>
      <c r="BU49" s="62"/>
      <c r="BV49" s="62"/>
      <c r="BW49" s="62"/>
      <c r="BX49" s="62"/>
      <c r="BY49" s="62"/>
      <c r="BZ49" s="62"/>
      <c r="CA49" s="62"/>
      <c r="CB49" s="62"/>
      <c r="CC49" s="62"/>
      <c r="CD49" s="62"/>
      <c r="CE49" s="62"/>
      <c r="CF49" s="62"/>
      <c r="CG49" s="62"/>
      <c r="CH49" s="62"/>
      <c r="CI49" s="62"/>
      <c r="CJ49" s="62"/>
      <c r="ET49" s="568"/>
    </row>
    <row r="50" spans="6:150" ht="15.75" customHeight="1" x14ac:dyDescent="0.25">
      <c r="F50" s="355" t="s">
        <v>91</v>
      </c>
      <c r="G50" s="946" t="s">
        <v>92</v>
      </c>
      <c r="H50" s="947"/>
      <c r="I50" s="947"/>
      <c r="J50" s="947"/>
      <c r="K50" s="947"/>
      <c r="L50" s="947"/>
      <c r="M50" s="948"/>
      <c r="N50" s="949" t="s">
        <v>93</v>
      </c>
      <c r="O50" s="950"/>
      <c r="P50" s="950"/>
      <c r="Q50" s="950"/>
      <c r="R50" s="950"/>
      <c r="S50" s="950"/>
      <c r="T50" s="951"/>
      <c r="U50" s="952"/>
      <c r="V50" s="952"/>
      <c r="W50" s="952"/>
      <c r="X50" s="952"/>
      <c r="Y50" s="952"/>
      <c r="Z50" s="952"/>
      <c r="AA50" s="952"/>
      <c r="AB50" s="952"/>
      <c r="AC50" s="952"/>
      <c r="AD50" s="952"/>
      <c r="AE50" s="952"/>
      <c r="AF50" s="952"/>
      <c r="AG50" s="952"/>
      <c r="AH50" s="952"/>
      <c r="AI50" s="952"/>
      <c r="AJ50" s="952"/>
      <c r="AK50" s="952"/>
      <c r="AL50" s="952"/>
      <c r="AM50" s="952"/>
      <c r="AN50" s="952"/>
      <c r="AO50" s="952"/>
      <c r="AP50" s="952"/>
      <c r="AQ50" s="952"/>
      <c r="AR50" s="952"/>
      <c r="AS50" s="952"/>
      <c r="AT50" s="952"/>
      <c r="AU50" s="952"/>
      <c r="AV50" s="952"/>
      <c r="AW50" s="952"/>
      <c r="AX50" s="952"/>
      <c r="AY50" s="952"/>
      <c r="AZ50" s="952"/>
      <c r="BA50" s="952"/>
      <c r="BB50" s="952"/>
      <c r="BC50" s="952"/>
      <c r="BD50" s="952"/>
      <c r="BE50" s="952"/>
      <c r="BJ50" s="67"/>
      <c r="ES50" s="378"/>
      <c r="ET50" s="568"/>
    </row>
    <row r="51" spans="6:150" ht="15.75" customHeight="1" x14ac:dyDescent="0.25">
      <c r="F51" s="356">
        <v>13</v>
      </c>
      <c r="G51" s="966" t="s">
        <v>156</v>
      </c>
      <c r="H51" s="966"/>
      <c r="I51" s="966"/>
      <c r="J51" s="966"/>
      <c r="K51" s="966"/>
      <c r="L51" s="966"/>
      <c r="M51" s="966"/>
      <c r="N51" s="966" t="s">
        <v>95</v>
      </c>
      <c r="O51" s="966"/>
      <c r="P51" s="966"/>
      <c r="Q51" s="966"/>
      <c r="R51" s="966"/>
      <c r="S51" s="966"/>
      <c r="T51" s="966"/>
      <c r="U51" s="952"/>
      <c r="V51" s="952"/>
      <c r="W51" s="952"/>
      <c r="X51" s="952"/>
      <c r="Y51" s="952"/>
      <c r="Z51" s="952"/>
      <c r="AA51" s="952"/>
      <c r="AB51" s="952"/>
      <c r="AC51" s="952"/>
      <c r="AD51" s="952"/>
      <c r="AE51" s="952"/>
      <c r="AF51" s="952"/>
      <c r="AG51" s="952"/>
      <c r="AH51" s="952"/>
      <c r="AI51" s="952"/>
      <c r="AJ51" s="952"/>
      <c r="AK51" s="952"/>
      <c r="AL51" s="952"/>
      <c r="AM51" s="952"/>
      <c r="AN51" s="952"/>
      <c r="AO51" s="952"/>
      <c r="AP51" s="952"/>
      <c r="AQ51" s="952"/>
      <c r="AR51" s="952"/>
      <c r="AS51" s="952"/>
      <c r="AT51" s="952"/>
      <c r="AU51" s="952"/>
      <c r="AV51" s="952"/>
      <c r="AW51" s="952"/>
      <c r="AX51" s="952"/>
      <c r="AY51" s="952"/>
      <c r="AZ51" s="952"/>
      <c r="BA51" s="952"/>
      <c r="BB51" s="952"/>
      <c r="BC51" s="952"/>
      <c r="BD51" s="952"/>
      <c r="BE51" s="952"/>
      <c r="CF51" s="67"/>
      <c r="CI51" s="67"/>
      <c r="ET51" s="143"/>
    </row>
    <row r="52" spans="6:150" ht="15.75" customHeight="1" x14ac:dyDescent="0.25">
      <c r="F52" s="356">
        <v>14</v>
      </c>
      <c r="G52" s="966" t="s">
        <v>96</v>
      </c>
      <c r="H52" s="966"/>
      <c r="I52" s="966"/>
      <c r="J52" s="966"/>
      <c r="K52" s="966"/>
      <c r="L52" s="966"/>
      <c r="M52" s="966"/>
      <c r="N52" s="967" t="s">
        <v>481</v>
      </c>
      <c r="O52" s="967"/>
      <c r="P52" s="967"/>
      <c r="Q52" s="967"/>
      <c r="R52" s="967"/>
      <c r="S52" s="967"/>
      <c r="T52" s="967"/>
      <c r="BC52" s="67"/>
      <c r="BE52" s="67"/>
      <c r="BF52" s="63"/>
      <c r="BG52" s="69"/>
      <c r="CE52" s="67"/>
      <c r="CF52" s="67"/>
    </row>
    <row r="53" spans="6:150" x14ac:dyDescent="0.25">
      <c r="AH53" s="64"/>
      <c r="AI53" s="64"/>
      <c r="AJ53" s="64"/>
      <c r="AK53" s="64"/>
      <c r="AL53" s="64"/>
      <c r="AM53" s="64"/>
      <c r="AN53" s="64"/>
      <c r="AO53" s="64"/>
      <c r="AP53" s="64"/>
      <c r="AQ53" s="64"/>
      <c r="AR53" s="64"/>
      <c r="AS53" s="64"/>
      <c r="AT53" s="64"/>
      <c r="AU53" s="64"/>
      <c r="AV53" s="64"/>
      <c r="AW53" s="64"/>
      <c r="AX53" s="64"/>
      <c r="BF53" s="65"/>
      <c r="BG53" s="69"/>
      <c r="CF53" s="67"/>
      <c r="CH53" s="67"/>
      <c r="CJ53" s="66"/>
      <c r="CK53" s="66"/>
      <c r="CL53" s="66"/>
      <c r="CM53" s="66"/>
      <c r="CN53" s="66"/>
      <c r="CO53" s="66"/>
      <c r="CP53" s="66"/>
      <c r="CQ53" s="66"/>
      <c r="CR53" s="66"/>
      <c r="CS53" s="66"/>
      <c r="CT53" s="66"/>
      <c r="CU53" s="66"/>
      <c r="CV53" s="66"/>
      <c r="CW53" s="66"/>
      <c r="CX53" s="66"/>
      <c r="CY53" s="66"/>
      <c r="CZ53" s="66"/>
      <c r="DA53" s="66"/>
      <c r="DB53" s="66"/>
      <c r="DC53" s="66"/>
      <c r="DD53" s="66"/>
      <c r="DE53" s="66"/>
      <c r="DF53" s="66"/>
      <c r="DG53" s="66"/>
      <c r="DH53" s="66"/>
    </row>
    <row r="54" spans="6:150" x14ac:dyDescent="0.25">
      <c r="BC54" s="67"/>
      <c r="BF54" s="68"/>
      <c r="BG54" s="69"/>
      <c r="CE54" s="67"/>
      <c r="CF54" s="67"/>
      <c r="CJ54" s="66"/>
      <c r="CK54" s="66"/>
      <c r="CL54" s="66"/>
      <c r="CM54" s="66"/>
      <c r="CN54" s="66"/>
      <c r="CO54" s="66"/>
      <c r="CP54" s="66"/>
      <c r="CQ54" s="66"/>
      <c r="CR54" s="66"/>
      <c r="CS54" s="66"/>
      <c r="CT54" s="66"/>
      <c r="CU54" s="66"/>
      <c r="CV54" s="66"/>
      <c r="CW54" s="66"/>
      <c r="CX54" s="66"/>
      <c r="CY54" s="66"/>
      <c r="CZ54" s="66"/>
      <c r="DA54" s="66"/>
      <c r="DB54" s="66"/>
      <c r="DC54" s="66"/>
      <c r="DD54" s="66"/>
      <c r="DE54" s="66"/>
      <c r="DF54" s="66"/>
      <c r="DG54" s="66"/>
      <c r="DH54" s="66"/>
    </row>
    <row r="55" spans="6:150" x14ac:dyDescent="0.25">
      <c r="G55" s="69"/>
      <c r="BX55" s="67"/>
      <c r="CJ55" s="66"/>
      <c r="CK55" s="66"/>
      <c r="CL55" s="66"/>
      <c r="CM55" s="66"/>
      <c r="CN55" s="66"/>
      <c r="CO55" s="66"/>
      <c r="CP55" s="66"/>
      <c r="CQ55" s="66"/>
      <c r="CR55" s="66"/>
      <c r="CS55" s="66"/>
      <c r="CT55" s="66"/>
      <c r="CU55" s="66"/>
      <c r="CV55" s="66"/>
      <c r="CW55" s="66"/>
      <c r="CX55" s="66"/>
      <c r="CY55" s="66"/>
      <c r="CZ55" s="66"/>
      <c r="DA55" s="66"/>
      <c r="DB55" s="66"/>
      <c r="DC55" s="66"/>
      <c r="DD55" s="66"/>
      <c r="DE55" s="66"/>
      <c r="DF55" s="66"/>
      <c r="DG55" s="66"/>
      <c r="DH55" s="66"/>
      <c r="DN55" s="66"/>
      <c r="DO55" s="66"/>
      <c r="DP55" s="66"/>
      <c r="DQ55" s="66"/>
      <c r="DR55" s="66"/>
      <c r="DS55" s="66"/>
      <c r="DT55" s="66"/>
      <c r="DU55" s="66"/>
      <c r="DV55" s="66"/>
      <c r="DW55" s="66"/>
      <c r="DX55" s="66"/>
      <c r="DY55" s="66"/>
      <c r="DZ55" s="66"/>
      <c r="EA55" s="66"/>
      <c r="EB55" s="66"/>
      <c r="EC55" s="66"/>
      <c r="ED55" s="66"/>
      <c r="EE55" s="66"/>
      <c r="EF55" s="66"/>
    </row>
    <row r="56" spans="6:150" x14ac:dyDescent="0.25">
      <c r="BE56" s="67"/>
      <c r="BF56" s="70"/>
      <c r="CE56" s="67"/>
      <c r="CJ56" s="66"/>
      <c r="CK56" s="66"/>
      <c r="CL56" s="66"/>
      <c r="CM56" s="66"/>
      <c r="CN56" s="66"/>
      <c r="CO56" s="66"/>
      <c r="CP56" s="66"/>
      <c r="CQ56" s="66"/>
      <c r="CR56" s="66"/>
      <c r="CS56" s="66"/>
      <c r="CT56" s="66"/>
      <c r="CU56" s="66"/>
      <c r="CV56" s="66"/>
      <c r="CW56" s="66"/>
      <c r="CX56" s="66"/>
      <c r="CY56" s="66"/>
      <c r="CZ56" s="66"/>
      <c r="DA56" s="66"/>
      <c r="DB56" s="66"/>
      <c r="DC56" s="66"/>
      <c r="DD56" s="66"/>
      <c r="DE56" s="66"/>
      <c r="DF56" s="66"/>
      <c r="DG56" s="66"/>
      <c r="DH56" s="66"/>
    </row>
    <row r="57" spans="6:150" x14ac:dyDescent="0.25">
      <c r="G57" s="69"/>
      <c r="Q57" s="69"/>
    </row>
    <row r="58" spans="6:150" x14ac:dyDescent="0.25">
      <c r="BF58" s="64"/>
      <c r="CJ58" s="71"/>
      <c r="CK58" s="71"/>
      <c r="CL58" s="71"/>
      <c r="CM58" s="71"/>
      <c r="CN58" s="71"/>
      <c r="CO58" s="71"/>
      <c r="CP58" s="71"/>
      <c r="CQ58" s="71"/>
      <c r="CR58" s="71"/>
      <c r="CS58" s="71"/>
      <c r="CT58" s="71"/>
      <c r="CU58" s="71"/>
      <c r="CV58" s="71"/>
      <c r="CW58" s="71"/>
      <c r="CX58" s="71"/>
      <c r="CY58" s="71"/>
      <c r="CZ58" s="71"/>
      <c r="DA58" s="71"/>
      <c r="DB58" s="71"/>
      <c r="DC58" s="71"/>
      <c r="DD58" s="71"/>
      <c r="DE58" s="71"/>
      <c r="DF58" s="71"/>
      <c r="DG58" s="71"/>
      <c r="DH58" s="71"/>
    </row>
    <row r="60" spans="6:150" x14ac:dyDescent="0.25">
      <c r="BF60" s="64"/>
      <c r="CJ60" s="64"/>
      <c r="CK60" s="64"/>
      <c r="CL60" s="64"/>
      <c r="CM60" s="64"/>
      <c r="CN60" s="64"/>
      <c r="CO60" s="64"/>
      <c r="CP60" s="64"/>
      <c r="CQ60" s="64"/>
      <c r="CR60" s="64"/>
      <c r="CS60" s="64"/>
      <c r="CT60" s="64"/>
      <c r="CU60" s="64"/>
      <c r="CV60" s="64"/>
      <c r="CW60" s="64"/>
      <c r="CX60" s="64"/>
      <c r="CY60" s="64"/>
      <c r="CZ60" s="64"/>
      <c r="DA60" s="64"/>
      <c r="DB60" s="64"/>
      <c r="DC60" s="64"/>
      <c r="DD60" s="64"/>
      <c r="DE60" s="64"/>
      <c r="DF60" s="64"/>
      <c r="DG60" s="64"/>
      <c r="DH60" s="64"/>
    </row>
  </sheetData>
  <mergeCells count="85">
    <mergeCell ref="ER45:FA47"/>
    <mergeCell ref="G51:M51"/>
    <mergeCell ref="N51:T51"/>
    <mergeCell ref="U51:BE51"/>
    <mergeCell ref="G52:M52"/>
    <mergeCell ref="N52:T52"/>
    <mergeCell ref="EZ38:EZ44"/>
    <mergeCell ref="FA38:FA44"/>
    <mergeCell ref="FB38:FB44"/>
    <mergeCell ref="A45:E47"/>
    <mergeCell ref="G50:M50"/>
    <mergeCell ref="N50:T50"/>
    <mergeCell ref="U50:BE50"/>
    <mergeCell ref="A10:A44"/>
    <mergeCell ref="B10:B16"/>
    <mergeCell ref="C10:C16"/>
    <mergeCell ref="D10:D16"/>
    <mergeCell ref="EZ31:EZ37"/>
    <mergeCell ref="FA31:FA37"/>
    <mergeCell ref="FB31:FB37"/>
    <mergeCell ref="B38:B44"/>
    <mergeCell ref="C38:C44"/>
    <mergeCell ref="D38:D44"/>
    <mergeCell ref="E38:E44"/>
    <mergeCell ref="EW38:EW44"/>
    <mergeCell ref="EX38:EX44"/>
    <mergeCell ref="EY38:EY44"/>
    <mergeCell ref="EY24:EY30"/>
    <mergeCell ref="EZ24:EZ30"/>
    <mergeCell ref="FA24:FA30"/>
    <mergeCell ref="B31:B37"/>
    <mergeCell ref="C31:C37"/>
    <mergeCell ref="D31:D37"/>
    <mergeCell ref="E31:E37"/>
    <mergeCell ref="EW31:EW37"/>
    <mergeCell ref="EX31:EX37"/>
    <mergeCell ref="EY31:EY37"/>
    <mergeCell ref="EX24:EX30"/>
    <mergeCell ref="B24:B30"/>
    <mergeCell ref="C24:C30"/>
    <mergeCell ref="D24:D30"/>
    <mergeCell ref="E24:E30"/>
    <mergeCell ref="EW24:EW30"/>
    <mergeCell ref="B17:B23"/>
    <mergeCell ref="C17:C23"/>
    <mergeCell ref="D17:D23"/>
    <mergeCell ref="E17:E23"/>
    <mergeCell ref="EW17:EW23"/>
    <mergeCell ref="FA10:FA16"/>
    <mergeCell ref="FB10:FB16"/>
    <mergeCell ref="EX17:EX23"/>
    <mergeCell ref="EY17:EY23"/>
    <mergeCell ref="EZ17:EZ23"/>
    <mergeCell ref="FA17:FA23"/>
    <mergeCell ref="E10:E16"/>
    <mergeCell ref="EW10:EW16"/>
    <mergeCell ref="EX7:EX9"/>
    <mergeCell ref="EY7:EY9"/>
    <mergeCell ref="EZ7:EZ9"/>
    <mergeCell ref="EX10:EX16"/>
    <mergeCell ref="EY10:EY16"/>
    <mergeCell ref="EZ10:EZ16"/>
    <mergeCell ref="EV7:EV9"/>
    <mergeCell ref="EW7:EW9"/>
    <mergeCell ref="FA7:FA9"/>
    <mergeCell ref="H8:AA8"/>
    <mergeCell ref="AB8:BE8"/>
    <mergeCell ref="BF8:CI8"/>
    <mergeCell ref="CJ8:DM8"/>
    <mergeCell ref="A4:E4"/>
    <mergeCell ref="F4:FA4"/>
    <mergeCell ref="DN8:EQ8"/>
    <mergeCell ref="A5:E5"/>
    <mergeCell ref="A1:E3"/>
    <mergeCell ref="F1:FA1"/>
    <mergeCell ref="F2:FA2"/>
    <mergeCell ref="F3:EQ3"/>
    <mergeCell ref="ER3:FA3"/>
    <mergeCell ref="F5:FA5"/>
    <mergeCell ref="A7:G8"/>
    <mergeCell ref="H7:EQ7"/>
    <mergeCell ref="ER7:ER9"/>
    <mergeCell ref="ES7:ES9"/>
    <mergeCell ref="ET7:ET9"/>
    <mergeCell ref="EU7:EU9"/>
  </mergeCells>
  <dataValidations disablePrompts="1" count="1">
    <dataValidation type="list" allowBlank="1" showInputMessage="1" showErrorMessage="1" sqref="D10 D17 D24 D31 D38" xr:uid="{00000000-0002-0000-0100-000000000000}">
      <formula1>"suma,creciente"</formula1>
    </dataValidation>
  </dataValidations>
  <printOptions horizontalCentered="1" verticalCentered="1"/>
  <pageMargins left="0" right="0" top="0.74803149606299213" bottom="0" header="0.31496062992126012" footer="0"/>
  <pageSetup scale="20" fitToWidth="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106"/>
  <sheetViews>
    <sheetView zoomScale="75" zoomScaleNormal="75" workbookViewId="0">
      <selection activeCell="D8" sqref="D8"/>
    </sheetView>
  </sheetViews>
  <sheetFormatPr baseColWidth="10" defaultColWidth="10.85546875" defaultRowHeight="12.75" x14ac:dyDescent="0.25"/>
  <cols>
    <col min="1" max="1" width="11.42578125" style="72" customWidth="1"/>
    <col min="2" max="2" width="13.42578125" style="72" customWidth="1"/>
    <col min="3" max="3" width="24.7109375" style="91" customWidth="1"/>
    <col min="4" max="5" width="9" style="72" customWidth="1"/>
    <col min="6" max="6" width="10.28515625" style="72" customWidth="1"/>
    <col min="7" max="13" width="7.42578125" style="72" customWidth="1"/>
    <col min="14" max="18" width="7.42578125" style="84" customWidth="1"/>
    <col min="19" max="19" width="7.7109375" style="84" customWidth="1"/>
    <col min="20" max="20" width="12" style="84" customWidth="1"/>
    <col min="21" max="21" width="10.140625" style="84" customWidth="1"/>
    <col min="22" max="22" width="46" style="90" customWidth="1"/>
    <col min="23" max="23" width="9.28515625" style="72" customWidth="1"/>
    <col min="24" max="16384" width="10.85546875" style="72"/>
  </cols>
  <sheetData>
    <row r="1" spans="1:25" ht="43.5" customHeight="1" thickBot="1" x14ac:dyDescent="0.3">
      <c r="A1" s="864"/>
      <c r="B1" s="864"/>
      <c r="C1" s="864"/>
      <c r="D1" s="968" t="s">
        <v>0</v>
      </c>
      <c r="E1" s="968"/>
      <c r="F1" s="968"/>
      <c r="G1" s="968"/>
      <c r="H1" s="968"/>
      <c r="I1" s="968"/>
      <c r="J1" s="968"/>
      <c r="K1" s="968"/>
      <c r="L1" s="968"/>
      <c r="M1" s="968"/>
      <c r="N1" s="968"/>
      <c r="O1" s="968"/>
      <c r="P1" s="968"/>
      <c r="Q1" s="968"/>
      <c r="R1" s="968"/>
      <c r="S1" s="968"/>
      <c r="T1" s="968"/>
      <c r="U1" s="968"/>
      <c r="V1" s="968"/>
    </row>
    <row r="2" spans="1:25" ht="50.25" customHeight="1" thickBot="1" x14ac:dyDescent="0.3">
      <c r="A2" s="864"/>
      <c r="B2" s="864"/>
      <c r="C2" s="864"/>
      <c r="D2" s="969" t="s">
        <v>157</v>
      </c>
      <c r="E2" s="969"/>
      <c r="F2" s="969"/>
      <c r="G2" s="969"/>
      <c r="H2" s="969"/>
      <c r="I2" s="969"/>
      <c r="J2" s="969"/>
      <c r="K2" s="969"/>
      <c r="L2" s="969"/>
      <c r="M2" s="969"/>
      <c r="N2" s="969"/>
      <c r="O2" s="969"/>
      <c r="P2" s="969"/>
      <c r="Q2" s="969"/>
      <c r="R2" s="969"/>
      <c r="S2" s="969"/>
      <c r="T2" s="969"/>
      <c r="U2" s="969"/>
      <c r="V2" s="969"/>
    </row>
    <row r="3" spans="1:25" ht="43.5" customHeight="1" thickBot="1" x14ac:dyDescent="0.3">
      <c r="A3" s="864"/>
      <c r="B3" s="864"/>
      <c r="C3" s="864"/>
      <c r="D3" s="970" t="s">
        <v>158</v>
      </c>
      <c r="E3" s="970"/>
      <c r="F3" s="970"/>
      <c r="G3" s="970"/>
      <c r="H3" s="970"/>
      <c r="I3" s="970"/>
      <c r="J3" s="970"/>
      <c r="K3" s="970"/>
      <c r="L3" s="970"/>
      <c r="M3" s="970"/>
      <c r="N3" s="970"/>
      <c r="O3" s="970"/>
      <c r="P3" s="970"/>
      <c r="Q3" s="970"/>
      <c r="R3" s="970"/>
      <c r="S3" s="970"/>
      <c r="T3" s="970"/>
      <c r="U3" s="970"/>
      <c r="V3" s="386" t="s">
        <v>506</v>
      </c>
    </row>
    <row r="4" spans="1:25" ht="43.5" customHeight="1" thickBot="1" x14ac:dyDescent="0.3">
      <c r="A4" s="869" t="s">
        <v>4</v>
      </c>
      <c r="B4" s="869"/>
      <c r="C4" s="869"/>
      <c r="D4" s="971" t="s">
        <v>5</v>
      </c>
      <c r="E4" s="971"/>
      <c r="F4" s="971"/>
      <c r="G4" s="971"/>
      <c r="H4" s="971"/>
      <c r="I4" s="971"/>
      <c r="J4" s="971"/>
      <c r="K4" s="971"/>
      <c r="L4" s="971"/>
      <c r="M4" s="971"/>
      <c r="N4" s="971"/>
      <c r="O4" s="971"/>
      <c r="P4" s="971"/>
      <c r="Q4" s="971"/>
      <c r="R4" s="971"/>
      <c r="S4" s="971"/>
      <c r="T4" s="971"/>
      <c r="U4" s="971"/>
      <c r="V4" s="971"/>
    </row>
    <row r="5" spans="1:25" ht="43.5" customHeight="1" thickBot="1" x14ac:dyDescent="0.3">
      <c r="A5" s="972" t="s">
        <v>6</v>
      </c>
      <c r="B5" s="972"/>
      <c r="C5" s="972"/>
      <c r="D5" s="971" t="s">
        <v>7</v>
      </c>
      <c r="E5" s="971"/>
      <c r="F5" s="971"/>
      <c r="G5" s="971"/>
      <c r="H5" s="971"/>
      <c r="I5" s="971"/>
      <c r="J5" s="971"/>
      <c r="K5" s="971"/>
      <c r="L5" s="971"/>
      <c r="M5" s="971"/>
      <c r="N5" s="971"/>
      <c r="O5" s="971"/>
      <c r="P5" s="971"/>
      <c r="Q5" s="971"/>
      <c r="R5" s="971"/>
      <c r="S5" s="971"/>
      <c r="T5" s="971"/>
      <c r="U5" s="971"/>
      <c r="V5" s="971"/>
    </row>
    <row r="6" spans="1:25" ht="18.75" customHeight="1" thickBot="1" x14ac:dyDescent="0.3">
      <c r="A6" s="864"/>
      <c r="B6" s="864"/>
      <c r="C6" s="864"/>
      <c r="D6" s="864"/>
      <c r="E6" s="864"/>
      <c r="F6" s="864"/>
      <c r="G6" s="864"/>
      <c r="H6" s="864"/>
      <c r="I6" s="864"/>
      <c r="J6" s="864"/>
      <c r="K6" s="864"/>
      <c r="L6" s="864"/>
      <c r="M6" s="864"/>
      <c r="N6" s="864"/>
      <c r="O6" s="864"/>
      <c r="P6" s="864"/>
      <c r="Q6" s="864"/>
      <c r="R6" s="864"/>
      <c r="S6" s="864"/>
      <c r="T6" s="864"/>
      <c r="U6" s="864"/>
      <c r="V6" s="864"/>
    </row>
    <row r="7" spans="1:25" s="73" customFormat="1" ht="35.25" customHeight="1" thickBot="1" x14ac:dyDescent="0.3">
      <c r="A7" s="973" t="s">
        <v>159</v>
      </c>
      <c r="B7" s="974" t="s">
        <v>160</v>
      </c>
      <c r="C7" s="974" t="s">
        <v>161</v>
      </c>
      <c r="D7" s="975" t="s">
        <v>162</v>
      </c>
      <c r="E7" s="975"/>
      <c r="F7" s="976" t="s">
        <v>505</v>
      </c>
      <c r="G7" s="976"/>
      <c r="H7" s="976"/>
      <c r="I7" s="976"/>
      <c r="J7" s="976"/>
      <c r="K7" s="976"/>
      <c r="L7" s="976"/>
      <c r="M7" s="976"/>
      <c r="N7" s="976"/>
      <c r="O7" s="976"/>
      <c r="P7" s="976"/>
      <c r="Q7" s="976"/>
      <c r="R7" s="976"/>
      <c r="S7" s="976"/>
      <c r="T7" s="977" t="s">
        <v>163</v>
      </c>
      <c r="U7" s="977"/>
      <c r="V7" s="978" t="s">
        <v>692</v>
      </c>
    </row>
    <row r="8" spans="1:25" s="73" customFormat="1" ht="54" customHeight="1" thickBot="1" x14ac:dyDescent="0.3">
      <c r="A8" s="973"/>
      <c r="B8" s="974"/>
      <c r="C8" s="974"/>
      <c r="D8" s="74" t="s">
        <v>164</v>
      </c>
      <c r="E8" s="74" t="s">
        <v>165</v>
      </c>
      <c r="F8" s="74" t="s">
        <v>166</v>
      </c>
      <c r="G8" s="75" t="s">
        <v>167</v>
      </c>
      <c r="H8" s="75" t="s">
        <v>168</v>
      </c>
      <c r="I8" s="75" t="s">
        <v>169</v>
      </c>
      <c r="J8" s="75" t="s">
        <v>170</v>
      </c>
      <c r="K8" s="75" t="s">
        <v>171</v>
      </c>
      <c r="L8" s="75" t="s">
        <v>172</v>
      </c>
      <c r="M8" s="75" t="s">
        <v>173</v>
      </c>
      <c r="N8" s="75" t="s">
        <v>174</v>
      </c>
      <c r="O8" s="75" t="s">
        <v>175</v>
      </c>
      <c r="P8" s="75" t="s">
        <v>176</v>
      </c>
      <c r="Q8" s="75" t="s">
        <v>177</v>
      </c>
      <c r="R8" s="75" t="s">
        <v>178</v>
      </c>
      <c r="S8" s="76" t="s">
        <v>179</v>
      </c>
      <c r="T8" s="76" t="s">
        <v>180</v>
      </c>
      <c r="U8" s="76" t="s">
        <v>181</v>
      </c>
      <c r="V8" s="979"/>
    </row>
    <row r="9" spans="1:25" s="73" customFormat="1" ht="51.75" customHeight="1" thickBot="1" x14ac:dyDescent="0.3">
      <c r="A9" s="980" t="s">
        <v>182</v>
      </c>
      <c r="B9" s="981" t="s">
        <v>183</v>
      </c>
      <c r="C9" s="982" t="s">
        <v>184</v>
      </c>
      <c r="D9" s="983"/>
      <c r="E9" s="984" t="s">
        <v>185</v>
      </c>
      <c r="F9" s="78" t="s">
        <v>186</v>
      </c>
      <c r="G9" s="593"/>
      <c r="H9" s="593">
        <v>1</v>
      </c>
      <c r="I9" s="593"/>
      <c r="J9" s="593"/>
      <c r="K9" s="593"/>
      <c r="L9" s="593"/>
      <c r="M9" s="593"/>
      <c r="N9" s="593"/>
      <c r="O9" s="593"/>
      <c r="P9" s="593"/>
      <c r="Q9" s="593"/>
      <c r="R9" s="593"/>
      <c r="S9" s="79">
        <f t="shared" ref="S9:S46" si="0">SUM(G9:R9)</f>
        <v>1</v>
      </c>
      <c r="T9" s="985">
        <v>0.19</v>
      </c>
      <c r="U9" s="991">
        <v>1.9E-2</v>
      </c>
      <c r="V9" s="990" t="s">
        <v>571</v>
      </c>
      <c r="W9" s="80"/>
      <c r="X9" s="80"/>
    </row>
    <row r="10" spans="1:25" s="73" customFormat="1" ht="50.1" customHeight="1" thickBot="1" x14ac:dyDescent="0.3">
      <c r="A10" s="980"/>
      <c r="B10" s="981"/>
      <c r="C10" s="982"/>
      <c r="D10" s="983"/>
      <c r="E10" s="984"/>
      <c r="F10" s="81" t="s">
        <v>188</v>
      </c>
      <c r="G10" s="594"/>
      <c r="H10" s="594">
        <v>1</v>
      </c>
      <c r="I10" s="594"/>
      <c r="J10" s="594"/>
      <c r="K10" s="594"/>
      <c r="L10" s="594"/>
      <c r="M10" s="594"/>
      <c r="N10" s="594"/>
      <c r="O10" s="594"/>
      <c r="P10" s="594"/>
      <c r="Q10" s="594"/>
      <c r="R10" s="594"/>
      <c r="S10" s="82">
        <f t="shared" si="0"/>
        <v>1</v>
      </c>
      <c r="T10" s="985"/>
      <c r="U10" s="991"/>
      <c r="V10" s="990"/>
      <c r="X10" s="80"/>
      <c r="Y10" s="377"/>
    </row>
    <row r="11" spans="1:25" s="73" customFormat="1" ht="50.1" customHeight="1" thickBot="1" x14ac:dyDescent="0.3">
      <c r="A11" s="980"/>
      <c r="B11" s="981"/>
      <c r="C11" s="986" t="s">
        <v>189</v>
      </c>
      <c r="D11" s="987" t="s">
        <v>185</v>
      </c>
      <c r="E11" s="987" t="s">
        <v>185</v>
      </c>
      <c r="F11" s="78" t="s">
        <v>186</v>
      </c>
      <c r="G11" s="593">
        <v>0.02</v>
      </c>
      <c r="H11" s="593">
        <v>5.0000000000000001E-3</v>
      </c>
      <c r="I11" s="593">
        <v>0.16</v>
      </c>
      <c r="J11" s="593">
        <v>0.1</v>
      </c>
      <c r="K11" s="593">
        <v>0.1</v>
      </c>
      <c r="L11" s="593">
        <v>0.1</v>
      </c>
      <c r="M11" s="593">
        <v>0.1</v>
      </c>
      <c r="N11" s="593">
        <v>0.09</v>
      </c>
      <c r="O11" s="593">
        <v>9.5000000000000001E-2</v>
      </c>
      <c r="P11" s="593">
        <v>0.09</v>
      </c>
      <c r="Q11" s="593">
        <v>7.0000000000000007E-2</v>
      </c>
      <c r="R11" s="593">
        <v>7.0000000000000007E-2</v>
      </c>
      <c r="S11" s="79">
        <f t="shared" si="0"/>
        <v>1</v>
      </c>
      <c r="T11" s="985"/>
      <c r="U11" s="989">
        <v>9.5000000000000001E-2</v>
      </c>
      <c r="V11" s="990" t="s">
        <v>593</v>
      </c>
      <c r="W11" s="80"/>
      <c r="X11" s="80"/>
    </row>
    <row r="12" spans="1:25" s="73" customFormat="1" ht="49.5" customHeight="1" thickBot="1" x14ac:dyDescent="0.3">
      <c r="A12" s="980"/>
      <c r="B12" s="981"/>
      <c r="C12" s="986"/>
      <c r="D12" s="987"/>
      <c r="E12" s="987"/>
      <c r="F12" s="81" t="s">
        <v>188</v>
      </c>
      <c r="G12" s="594">
        <v>0.02</v>
      </c>
      <c r="H12" s="594">
        <v>5.0000000000000001E-3</v>
      </c>
      <c r="I12" s="594">
        <v>9.9199999999999997E-2</v>
      </c>
      <c r="J12" s="594">
        <v>0.1053</v>
      </c>
      <c r="K12" s="594">
        <v>0.1215</v>
      </c>
      <c r="L12" s="594">
        <v>9.11E-2</v>
      </c>
      <c r="M12" s="594">
        <v>0.1072</v>
      </c>
      <c r="N12" s="594">
        <v>0.13070000000000001</v>
      </c>
      <c r="O12" s="594">
        <v>0.105</v>
      </c>
      <c r="P12" s="594"/>
      <c r="Q12" s="594"/>
      <c r="R12" s="594"/>
      <c r="S12" s="82">
        <f t="shared" si="0"/>
        <v>0.78500000000000003</v>
      </c>
      <c r="T12" s="985"/>
      <c r="U12" s="989"/>
      <c r="V12" s="990"/>
      <c r="X12" s="80"/>
    </row>
    <row r="13" spans="1:25" s="73" customFormat="1" ht="50.1" customHeight="1" thickBot="1" x14ac:dyDescent="0.3">
      <c r="A13" s="980"/>
      <c r="B13" s="981"/>
      <c r="C13" s="986" t="s">
        <v>190</v>
      </c>
      <c r="D13" s="987"/>
      <c r="E13" s="987" t="s">
        <v>185</v>
      </c>
      <c r="F13" s="78" t="s">
        <v>186</v>
      </c>
      <c r="G13" s="593">
        <v>0.02</v>
      </c>
      <c r="H13" s="593">
        <v>0.08</v>
      </c>
      <c r="I13" s="593">
        <v>0.09</v>
      </c>
      <c r="J13" s="593">
        <v>0.09</v>
      </c>
      <c r="K13" s="593">
        <v>0.09</v>
      </c>
      <c r="L13" s="593">
        <v>0.09</v>
      </c>
      <c r="M13" s="593">
        <v>0.09</v>
      </c>
      <c r="N13" s="593">
        <v>0.09</v>
      </c>
      <c r="O13" s="593">
        <v>0.09</v>
      </c>
      <c r="P13" s="593">
        <v>0.09</v>
      </c>
      <c r="Q13" s="593">
        <v>0.09</v>
      </c>
      <c r="R13" s="593">
        <v>0.09</v>
      </c>
      <c r="S13" s="79">
        <f t="shared" si="0"/>
        <v>0.99999999999999978</v>
      </c>
      <c r="T13" s="985"/>
      <c r="U13" s="989">
        <v>3.7999999999999999E-2</v>
      </c>
      <c r="V13" s="990" t="s">
        <v>594</v>
      </c>
      <c r="W13" s="80"/>
      <c r="X13" s="80"/>
    </row>
    <row r="14" spans="1:25" s="73" customFormat="1" ht="50.1" customHeight="1" thickBot="1" x14ac:dyDescent="0.3">
      <c r="A14" s="980"/>
      <c r="B14" s="981"/>
      <c r="C14" s="986"/>
      <c r="D14" s="987"/>
      <c r="E14" s="987"/>
      <c r="F14" s="81" t="s">
        <v>188</v>
      </c>
      <c r="G14" s="594">
        <v>0.02</v>
      </c>
      <c r="H14" s="594">
        <v>0.08</v>
      </c>
      <c r="I14" s="594">
        <v>0.09</v>
      </c>
      <c r="J14" s="594">
        <v>0.09</v>
      </c>
      <c r="K14" s="594">
        <v>0.09</v>
      </c>
      <c r="L14" s="594">
        <v>0.09</v>
      </c>
      <c r="M14" s="594">
        <v>0.09</v>
      </c>
      <c r="N14" s="594">
        <v>0.09</v>
      </c>
      <c r="O14" s="594">
        <v>0.09</v>
      </c>
      <c r="P14" s="594"/>
      <c r="Q14" s="594"/>
      <c r="R14" s="594"/>
      <c r="S14" s="82">
        <f t="shared" si="0"/>
        <v>0.72999999999999987</v>
      </c>
      <c r="T14" s="985"/>
      <c r="U14" s="989"/>
      <c r="V14" s="990"/>
      <c r="X14" s="80"/>
    </row>
    <row r="15" spans="1:25" s="73" customFormat="1" ht="50.1" customHeight="1" thickBot="1" x14ac:dyDescent="0.3">
      <c r="A15" s="980"/>
      <c r="B15" s="981"/>
      <c r="C15" s="986" t="s">
        <v>191</v>
      </c>
      <c r="D15" s="987"/>
      <c r="E15" s="987" t="s">
        <v>185</v>
      </c>
      <c r="F15" s="78" t="s">
        <v>186</v>
      </c>
      <c r="G15" s="593"/>
      <c r="H15" s="593">
        <v>0.09</v>
      </c>
      <c r="I15" s="593">
        <v>0.09</v>
      </c>
      <c r="J15" s="593">
        <v>0.1</v>
      </c>
      <c r="K15" s="593">
        <v>0.1</v>
      </c>
      <c r="L15" s="593">
        <v>0.1</v>
      </c>
      <c r="M15" s="593">
        <v>0.1</v>
      </c>
      <c r="N15" s="593">
        <v>0.1</v>
      </c>
      <c r="O15" s="593">
        <v>0.08</v>
      </c>
      <c r="P15" s="593">
        <v>0.08</v>
      </c>
      <c r="Q15" s="593">
        <v>0.08</v>
      </c>
      <c r="R15" s="593">
        <v>0.08</v>
      </c>
      <c r="S15" s="79">
        <f t="shared" si="0"/>
        <v>0.99999999999999978</v>
      </c>
      <c r="T15" s="985"/>
      <c r="U15" s="989">
        <v>3.7999999999999999E-2</v>
      </c>
      <c r="V15" s="990" t="s">
        <v>595</v>
      </c>
      <c r="W15" s="80"/>
      <c r="X15" s="80"/>
    </row>
    <row r="16" spans="1:25" s="73" customFormat="1" ht="50.1" customHeight="1" thickBot="1" x14ac:dyDescent="0.3">
      <c r="A16" s="980"/>
      <c r="B16" s="981"/>
      <c r="C16" s="986"/>
      <c r="D16" s="987"/>
      <c r="E16" s="987"/>
      <c r="F16" s="81" t="s">
        <v>188</v>
      </c>
      <c r="G16" s="594"/>
      <c r="H16" s="594">
        <v>0.09</v>
      </c>
      <c r="I16" s="594">
        <v>7.0000000000000007E-2</v>
      </c>
      <c r="J16" s="594">
        <v>0.14000000000000001</v>
      </c>
      <c r="K16" s="594">
        <v>0.21299999999999999</v>
      </c>
      <c r="L16" s="594">
        <v>0</v>
      </c>
      <c r="M16" s="594">
        <v>0.14699999999999999</v>
      </c>
      <c r="N16" s="594">
        <v>0</v>
      </c>
      <c r="O16" s="594">
        <v>0</v>
      </c>
      <c r="P16" s="594"/>
      <c r="Q16" s="594"/>
      <c r="R16" s="594"/>
      <c r="S16" s="82">
        <f>SUM(G16:R16)</f>
        <v>0.66</v>
      </c>
      <c r="T16" s="985"/>
      <c r="U16" s="989"/>
      <c r="V16" s="990"/>
      <c r="X16" s="80"/>
    </row>
    <row r="17" spans="1:24" s="73" customFormat="1" ht="34.5" customHeight="1" thickBot="1" x14ac:dyDescent="0.3">
      <c r="A17" s="980"/>
      <c r="B17" s="988" t="s">
        <v>192</v>
      </c>
      <c r="C17" s="992" t="s">
        <v>193</v>
      </c>
      <c r="D17" s="884"/>
      <c r="E17" s="987" t="s">
        <v>185</v>
      </c>
      <c r="F17" s="78" t="s">
        <v>186</v>
      </c>
      <c r="G17" s="593"/>
      <c r="H17" s="593">
        <v>1</v>
      </c>
      <c r="I17" s="593"/>
      <c r="J17" s="593"/>
      <c r="K17" s="593"/>
      <c r="L17" s="593"/>
      <c r="M17" s="593"/>
      <c r="N17" s="593"/>
      <c r="O17" s="593"/>
      <c r="P17" s="593"/>
      <c r="Q17" s="593"/>
      <c r="R17" s="593"/>
      <c r="S17" s="79">
        <f t="shared" si="0"/>
        <v>1</v>
      </c>
      <c r="T17" s="993">
        <v>0.32</v>
      </c>
      <c r="U17" s="989">
        <v>0.02</v>
      </c>
      <c r="V17" s="994" t="s">
        <v>571</v>
      </c>
      <c r="X17" s="80"/>
    </row>
    <row r="18" spans="1:24" s="73" customFormat="1" ht="34.5" customHeight="1" thickBot="1" x14ac:dyDescent="0.3">
      <c r="A18" s="980"/>
      <c r="B18" s="988"/>
      <c r="C18" s="992"/>
      <c r="D18" s="884"/>
      <c r="E18" s="987"/>
      <c r="F18" s="81" t="s">
        <v>188</v>
      </c>
      <c r="G18" s="594"/>
      <c r="H18" s="594">
        <v>1</v>
      </c>
      <c r="I18" s="594"/>
      <c r="J18" s="594"/>
      <c r="K18" s="594"/>
      <c r="L18" s="594"/>
      <c r="M18" s="594"/>
      <c r="N18" s="594"/>
      <c r="O18" s="594"/>
      <c r="P18" s="594"/>
      <c r="Q18" s="594"/>
      <c r="R18" s="594"/>
      <c r="S18" s="82">
        <f t="shared" si="0"/>
        <v>1</v>
      </c>
      <c r="T18" s="993"/>
      <c r="U18" s="989"/>
      <c r="V18" s="994"/>
      <c r="W18" s="80"/>
      <c r="X18" s="80"/>
    </row>
    <row r="19" spans="1:24" s="73" customFormat="1" ht="50.1" customHeight="1" thickBot="1" x14ac:dyDescent="0.3">
      <c r="A19" s="980"/>
      <c r="B19" s="988"/>
      <c r="C19" s="992" t="s">
        <v>194</v>
      </c>
      <c r="D19" s="987"/>
      <c r="E19" s="987" t="s">
        <v>185</v>
      </c>
      <c r="F19" s="78" t="s">
        <v>186</v>
      </c>
      <c r="G19" s="593"/>
      <c r="H19" s="593">
        <v>7.4999999999999997E-2</v>
      </c>
      <c r="I19" s="593">
        <v>7.4999999999999997E-2</v>
      </c>
      <c r="J19" s="593">
        <v>7.4999999999999997E-2</v>
      </c>
      <c r="K19" s="593">
        <v>7.4999999999999997E-2</v>
      </c>
      <c r="L19" s="593">
        <v>7.4999999999999997E-2</v>
      </c>
      <c r="M19" s="593">
        <v>7.4999999999999997E-2</v>
      </c>
      <c r="N19" s="593">
        <v>7.4999999999999997E-2</v>
      </c>
      <c r="O19" s="593">
        <v>7.4999999999999997E-2</v>
      </c>
      <c r="P19" s="593">
        <v>7.4999999999999997E-2</v>
      </c>
      <c r="Q19" s="593">
        <v>0.2</v>
      </c>
      <c r="R19" s="593">
        <v>0.125</v>
      </c>
      <c r="S19" s="83">
        <f t="shared" si="0"/>
        <v>1</v>
      </c>
      <c r="T19" s="993"/>
      <c r="U19" s="989">
        <v>7.4999999999999997E-2</v>
      </c>
      <c r="V19" s="994" t="s">
        <v>599</v>
      </c>
      <c r="W19" s="80"/>
      <c r="X19" s="80"/>
    </row>
    <row r="20" spans="1:24" s="73" customFormat="1" ht="53.25" customHeight="1" thickBot="1" x14ac:dyDescent="0.3">
      <c r="A20" s="980"/>
      <c r="B20" s="988"/>
      <c r="C20" s="992"/>
      <c r="D20" s="987"/>
      <c r="E20" s="987"/>
      <c r="F20" s="81" t="s">
        <v>188</v>
      </c>
      <c r="G20" s="594"/>
      <c r="H20" s="594">
        <v>7.4999999999999997E-2</v>
      </c>
      <c r="I20" s="594">
        <v>7.4999999999999997E-2</v>
      </c>
      <c r="J20" s="594">
        <v>7.4999999999999997E-2</v>
      </c>
      <c r="K20" s="594">
        <v>7.0000000000000007E-2</v>
      </c>
      <c r="L20" s="594">
        <v>7.4999999999999997E-2</v>
      </c>
      <c r="M20" s="594">
        <v>0.13</v>
      </c>
      <c r="N20" s="594">
        <v>0.14000000000000001</v>
      </c>
      <c r="O20" s="594">
        <v>7.4999999999999997E-2</v>
      </c>
      <c r="P20" s="594"/>
      <c r="Q20" s="594"/>
      <c r="R20" s="594"/>
      <c r="S20" s="82">
        <f t="shared" si="0"/>
        <v>0.71499999999999997</v>
      </c>
      <c r="T20" s="993"/>
      <c r="U20" s="989"/>
      <c r="V20" s="994"/>
      <c r="X20" s="80"/>
    </row>
    <row r="21" spans="1:24" s="73" customFormat="1" ht="50.1" customHeight="1" thickBot="1" x14ac:dyDescent="0.3">
      <c r="A21" s="980"/>
      <c r="B21" s="988"/>
      <c r="C21" s="986" t="s">
        <v>195</v>
      </c>
      <c r="D21" s="987" t="s">
        <v>185</v>
      </c>
      <c r="E21" s="987" t="s">
        <v>185</v>
      </c>
      <c r="F21" s="78" t="s">
        <v>186</v>
      </c>
      <c r="G21" s="593"/>
      <c r="H21" s="593">
        <v>0.05</v>
      </c>
      <c r="I21" s="593">
        <v>0.05</v>
      </c>
      <c r="J21" s="593">
        <v>0.05</v>
      </c>
      <c r="K21" s="593">
        <v>0.05</v>
      </c>
      <c r="L21" s="593">
        <v>0.05</v>
      </c>
      <c r="M21" s="593">
        <v>0.25</v>
      </c>
      <c r="N21" s="593">
        <v>0.05</v>
      </c>
      <c r="O21" s="593">
        <v>0.05</v>
      </c>
      <c r="P21" s="593">
        <v>0.05</v>
      </c>
      <c r="Q21" s="593">
        <v>0.2</v>
      </c>
      <c r="R21" s="593">
        <v>0.15</v>
      </c>
      <c r="S21" s="79">
        <f t="shared" si="0"/>
        <v>1</v>
      </c>
      <c r="T21" s="993"/>
      <c r="U21" s="989">
        <v>0.105</v>
      </c>
      <c r="V21" s="994" t="s">
        <v>600</v>
      </c>
      <c r="W21" s="80"/>
      <c r="X21" s="80"/>
    </row>
    <row r="22" spans="1:24" s="73" customFormat="1" ht="50.1" customHeight="1" thickBot="1" x14ac:dyDescent="0.3">
      <c r="A22" s="980"/>
      <c r="B22" s="988"/>
      <c r="C22" s="986"/>
      <c r="D22" s="987"/>
      <c r="E22" s="987"/>
      <c r="F22" s="81" t="s">
        <v>188</v>
      </c>
      <c r="G22" s="594"/>
      <c r="H22" s="594">
        <v>0</v>
      </c>
      <c r="I22" s="594">
        <v>0.2</v>
      </c>
      <c r="J22" s="594">
        <v>0.02</v>
      </c>
      <c r="K22" s="594">
        <v>0.02</v>
      </c>
      <c r="L22" s="594">
        <v>0.05</v>
      </c>
      <c r="M22" s="594">
        <v>0.27</v>
      </c>
      <c r="N22" s="594">
        <v>0.14000000000000001</v>
      </c>
      <c r="O22" s="594">
        <v>0.1</v>
      </c>
      <c r="P22" s="594"/>
      <c r="Q22" s="594"/>
      <c r="R22" s="594"/>
      <c r="S22" s="82">
        <f t="shared" si="0"/>
        <v>0.8</v>
      </c>
      <c r="T22" s="993"/>
      <c r="U22" s="989"/>
      <c r="V22" s="994"/>
      <c r="X22" s="80"/>
    </row>
    <row r="23" spans="1:24" s="73" customFormat="1" ht="50.1" customHeight="1" thickBot="1" x14ac:dyDescent="0.3">
      <c r="A23" s="980"/>
      <c r="B23" s="988"/>
      <c r="C23" s="986" t="s">
        <v>196</v>
      </c>
      <c r="D23" s="987"/>
      <c r="E23" s="987" t="s">
        <v>185</v>
      </c>
      <c r="F23" s="78" t="s">
        <v>186</v>
      </c>
      <c r="G23" s="593"/>
      <c r="H23" s="593">
        <v>0.03</v>
      </c>
      <c r="I23" s="593">
        <v>0.03</v>
      </c>
      <c r="J23" s="593">
        <v>0.12</v>
      </c>
      <c r="K23" s="593">
        <v>0.03</v>
      </c>
      <c r="L23" s="593">
        <v>7.0000000000000007E-2</v>
      </c>
      <c r="M23" s="593">
        <v>0.13</v>
      </c>
      <c r="N23" s="593">
        <v>0.03</v>
      </c>
      <c r="O23" s="593">
        <v>0.03</v>
      </c>
      <c r="P23" s="593">
        <v>0.03</v>
      </c>
      <c r="Q23" s="593">
        <v>0.13</v>
      </c>
      <c r="R23" s="593">
        <v>0.37</v>
      </c>
      <c r="S23" s="79">
        <f t="shared" si="0"/>
        <v>1</v>
      </c>
      <c r="T23" s="993"/>
      <c r="U23" s="989">
        <v>0.12</v>
      </c>
      <c r="V23" s="994" t="s">
        <v>601</v>
      </c>
      <c r="W23" s="80"/>
      <c r="X23" s="80"/>
    </row>
    <row r="24" spans="1:24" s="73" customFormat="1" ht="50.1" customHeight="1" thickBot="1" x14ac:dyDescent="0.3">
      <c r="A24" s="980"/>
      <c r="B24" s="988"/>
      <c r="C24" s="986"/>
      <c r="D24" s="987"/>
      <c r="E24" s="987"/>
      <c r="F24" s="81" t="s">
        <v>188</v>
      </c>
      <c r="G24" s="594"/>
      <c r="H24" s="594">
        <v>0.03</v>
      </c>
      <c r="I24" s="594">
        <v>0.03</v>
      </c>
      <c r="J24" s="594">
        <v>0.12</v>
      </c>
      <c r="K24" s="594">
        <v>0.03</v>
      </c>
      <c r="L24" s="594">
        <v>7.0000000000000007E-2</v>
      </c>
      <c r="M24" s="594">
        <v>0.13</v>
      </c>
      <c r="N24" s="594">
        <v>0.03</v>
      </c>
      <c r="O24" s="594">
        <v>0.03</v>
      </c>
      <c r="P24" s="594"/>
      <c r="Q24" s="594"/>
      <c r="R24" s="594"/>
      <c r="S24" s="82">
        <f t="shared" si="0"/>
        <v>0.47000000000000008</v>
      </c>
      <c r="T24" s="993"/>
      <c r="U24" s="989"/>
      <c r="V24" s="994"/>
      <c r="X24" s="80"/>
    </row>
    <row r="25" spans="1:24" s="73" customFormat="1" ht="50.1" customHeight="1" thickBot="1" x14ac:dyDescent="0.3">
      <c r="A25" s="980"/>
      <c r="B25" s="995" t="s">
        <v>197</v>
      </c>
      <c r="C25" s="986" t="s">
        <v>198</v>
      </c>
      <c r="D25" s="987"/>
      <c r="E25" s="987" t="s">
        <v>185</v>
      </c>
      <c r="F25" s="78" t="s">
        <v>186</v>
      </c>
      <c r="G25" s="593">
        <v>0.02</v>
      </c>
      <c r="H25" s="593">
        <v>0.09</v>
      </c>
      <c r="I25" s="593">
        <v>0.09</v>
      </c>
      <c r="J25" s="593">
        <v>0.09</v>
      </c>
      <c r="K25" s="593">
        <v>0.09</v>
      </c>
      <c r="L25" s="593">
        <v>0.09</v>
      </c>
      <c r="M25" s="593">
        <v>0.09</v>
      </c>
      <c r="N25" s="593">
        <v>0.09</v>
      </c>
      <c r="O25" s="593">
        <v>0.09</v>
      </c>
      <c r="P25" s="593">
        <v>0.09</v>
      </c>
      <c r="Q25" s="593">
        <v>0.09</v>
      </c>
      <c r="R25" s="593">
        <v>0.08</v>
      </c>
      <c r="S25" s="79">
        <f t="shared" si="0"/>
        <v>0.99999999999999978</v>
      </c>
      <c r="T25" s="993">
        <v>0.12</v>
      </c>
      <c r="U25" s="989">
        <v>4.8000000000000001E-2</v>
      </c>
      <c r="V25" s="998" t="s">
        <v>606</v>
      </c>
      <c r="X25" s="80"/>
    </row>
    <row r="26" spans="1:24" s="73" customFormat="1" ht="50.1" customHeight="1" thickBot="1" x14ac:dyDescent="0.3">
      <c r="A26" s="980"/>
      <c r="B26" s="995"/>
      <c r="C26" s="986"/>
      <c r="D26" s="987"/>
      <c r="E26" s="987"/>
      <c r="F26" s="81" t="s">
        <v>188</v>
      </c>
      <c r="G26" s="594">
        <v>0.02</v>
      </c>
      <c r="H26" s="594">
        <v>6.8000000000000005E-2</v>
      </c>
      <c r="I26" s="594">
        <v>0.112</v>
      </c>
      <c r="J26" s="594">
        <v>8.8200000000000001E-2</v>
      </c>
      <c r="K26" s="594">
        <v>9.1836734693877542E-2</v>
      </c>
      <c r="L26" s="594">
        <v>0.09</v>
      </c>
      <c r="M26" s="594">
        <v>0.09</v>
      </c>
      <c r="N26" s="594">
        <v>1.8700000000000001E-2</v>
      </c>
      <c r="O26" s="594">
        <v>8.3099999999999993E-2</v>
      </c>
      <c r="P26" s="594"/>
      <c r="Q26" s="594"/>
      <c r="R26" s="594"/>
      <c r="S26" s="82">
        <f t="shared" si="0"/>
        <v>0.66183673469387749</v>
      </c>
      <c r="T26" s="993"/>
      <c r="U26" s="997"/>
      <c r="V26" s="999"/>
      <c r="X26" s="80"/>
    </row>
    <row r="27" spans="1:24" ht="50.1" customHeight="1" thickBot="1" x14ac:dyDescent="0.3">
      <c r="A27" s="980"/>
      <c r="B27" s="995"/>
      <c r="C27" s="986" t="s">
        <v>199</v>
      </c>
      <c r="D27" s="987"/>
      <c r="E27" s="987" t="s">
        <v>185</v>
      </c>
      <c r="F27" s="78" t="s">
        <v>186</v>
      </c>
      <c r="G27" s="593">
        <v>0.02</v>
      </c>
      <c r="H27" s="593">
        <v>0.09</v>
      </c>
      <c r="I27" s="593">
        <v>0.09</v>
      </c>
      <c r="J27" s="593">
        <v>0.09</v>
      </c>
      <c r="K27" s="593">
        <v>0.09</v>
      </c>
      <c r="L27" s="593">
        <v>0.09</v>
      </c>
      <c r="M27" s="593">
        <v>0.09</v>
      </c>
      <c r="N27" s="593">
        <v>0.09</v>
      </c>
      <c r="O27" s="593">
        <v>0.09</v>
      </c>
      <c r="P27" s="593">
        <v>0.09</v>
      </c>
      <c r="Q27" s="593">
        <v>0.09</v>
      </c>
      <c r="R27" s="593">
        <v>0.08</v>
      </c>
      <c r="S27" s="79">
        <f t="shared" si="0"/>
        <v>0.99999999999999978</v>
      </c>
      <c r="T27" s="996"/>
      <c r="U27" s="1000">
        <v>1.7999999999999999E-2</v>
      </c>
      <c r="V27" s="998" t="s">
        <v>607</v>
      </c>
      <c r="W27" s="73"/>
      <c r="X27" s="80"/>
    </row>
    <row r="28" spans="1:24" ht="50.1" customHeight="1" thickBot="1" x14ac:dyDescent="0.3">
      <c r="A28" s="980"/>
      <c r="B28" s="995"/>
      <c r="C28" s="986"/>
      <c r="D28" s="987"/>
      <c r="E28" s="987"/>
      <c r="F28" s="81" t="s">
        <v>188</v>
      </c>
      <c r="G28" s="594">
        <v>0.02</v>
      </c>
      <c r="H28" s="594">
        <v>0.09</v>
      </c>
      <c r="I28" s="594">
        <v>0.09</v>
      </c>
      <c r="J28" s="594">
        <v>0.09</v>
      </c>
      <c r="K28" s="594">
        <v>0.09</v>
      </c>
      <c r="L28" s="594">
        <v>0.09</v>
      </c>
      <c r="M28" s="594">
        <v>0.09</v>
      </c>
      <c r="N28" s="594">
        <v>0.09</v>
      </c>
      <c r="O28" s="594">
        <v>0.09</v>
      </c>
      <c r="P28" s="594"/>
      <c r="Q28" s="594"/>
      <c r="R28" s="594"/>
      <c r="S28" s="82">
        <f t="shared" si="0"/>
        <v>0.73999999999999988</v>
      </c>
      <c r="T28" s="996"/>
      <c r="U28" s="1000"/>
      <c r="V28" s="999"/>
      <c r="W28" s="73"/>
      <c r="X28" s="80"/>
    </row>
    <row r="29" spans="1:24" ht="50.1" customHeight="1" thickBot="1" x14ac:dyDescent="0.3">
      <c r="A29" s="980"/>
      <c r="B29" s="995"/>
      <c r="C29" s="986" t="s">
        <v>200</v>
      </c>
      <c r="D29" s="987"/>
      <c r="E29" s="987" t="s">
        <v>185</v>
      </c>
      <c r="F29" s="78" t="s">
        <v>186</v>
      </c>
      <c r="G29" s="593">
        <v>0</v>
      </c>
      <c r="H29" s="593">
        <v>0.09</v>
      </c>
      <c r="I29" s="593">
        <v>0.09</v>
      </c>
      <c r="J29" s="593">
        <v>0.09</v>
      </c>
      <c r="K29" s="593">
        <v>0.09</v>
      </c>
      <c r="L29" s="593">
        <v>0.09</v>
      </c>
      <c r="M29" s="593">
        <v>0.09</v>
      </c>
      <c r="N29" s="593">
        <v>0.09</v>
      </c>
      <c r="O29" s="593">
        <v>0.09</v>
      </c>
      <c r="P29" s="593">
        <v>0.09</v>
      </c>
      <c r="Q29" s="593">
        <v>0.09</v>
      </c>
      <c r="R29" s="593">
        <v>0.1</v>
      </c>
      <c r="S29" s="79">
        <f t="shared" si="0"/>
        <v>0.99999999999999978</v>
      </c>
      <c r="T29" s="996"/>
      <c r="U29" s="1000">
        <v>3.5999999999999997E-2</v>
      </c>
      <c r="V29" s="998" t="s">
        <v>608</v>
      </c>
      <c r="W29" s="73"/>
      <c r="X29" s="80"/>
    </row>
    <row r="30" spans="1:24" ht="53.25" customHeight="1" thickBot="1" x14ac:dyDescent="0.3">
      <c r="A30" s="980"/>
      <c r="B30" s="995"/>
      <c r="C30" s="986"/>
      <c r="D30" s="987"/>
      <c r="E30" s="987"/>
      <c r="F30" s="81" t="s">
        <v>188</v>
      </c>
      <c r="G30" s="594"/>
      <c r="H30" s="594">
        <v>0.09</v>
      </c>
      <c r="I30" s="594">
        <v>0.09</v>
      </c>
      <c r="J30" s="594">
        <v>0.09</v>
      </c>
      <c r="K30" s="594">
        <v>0.09</v>
      </c>
      <c r="L30" s="594">
        <v>0.09</v>
      </c>
      <c r="M30" s="594">
        <v>0.09</v>
      </c>
      <c r="N30" s="594">
        <v>0.09</v>
      </c>
      <c r="O30" s="594">
        <v>0.09</v>
      </c>
      <c r="P30" s="594"/>
      <c r="Q30" s="594"/>
      <c r="R30" s="594"/>
      <c r="S30" s="82">
        <f t="shared" si="0"/>
        <v>0.71999999999999986</v>
      </c>
      <c r="T30" s="996"/>
      <c r="U30" s="1000"/>
      <c r="V30" s="1001"/>
      <c r="W30" s="73"/>
      <c r="X30" s="80"/>
    </row>
    <row r="31" spans="1:24" ht="50.1" customHeight="1" thickBot="1" x14ac:dyDescent="0.3">
      <c r="A31" s="980"/>
      <c r="B31" s="995"/>
      <c r="C31" s="986" t="s">
        <v>201</v>
      </c>
      <c r="D31" s="987"/>
      <c r="E31" s="987" t="s">
        <v>185</v>
      </c>
      <c r="F31" s="78" t="s">
        <v>186</v>
      </c>
      <c r="G31" s="593">
        <v>0.02</v>
      </c>
      <c r="H31" s="593">
        <v>0.09</v>
      </c>
      <c r="I31" s="593">
        <v>0.09</v>
      </c>
      <c r="J31" s="593">
        <v>0.09</v>
      </c>
      <c r="K31" s="593">
        <v>0.09</v>
      </c>
      <c r="L31" s="593">
        <v>0.09</v>
      </c>
      <c r="M31" s="593">
        <v>0.09</v>
      </c>
      <c r="N31" s="593">
        <v>0.09</v>
      </c>
      <c r="O31" s="593">
        <v>0.09</v>
      </c>
      <c r="P31" s="593">
        <v>0.09</v>
      </c>
      <c r="Q31" s="593">
        <v>0.09</v>
      </c>
      <c r="R31" s="593">
        <v>0.08</v>
      </c>
      <c r="S31" s="79">
        <f t="shared" si="0"/>
        <v>0.99999999999999978</v>
      </c>
      <c r="T31" s="996"/>
      <c r="U31" s="1000">
        <v>1.7999999999999999E-2</v>
      </c>
      <c r="V31" s="998" t="s">
        <v>609</v>
      </c>
      <c r="W31" s="73"/>
      <c r="X31" s="80"/>
    </row>
    <row r="32" spans="1:24" ht="60.75" customHeight="1" thickBot="1" x14ac:dyDescent="0.3">
      <c r="A32" s="980"/>
      <c r="B32" s="995"/>
      <c r="C32" s="986"/>
      <c r="D32" s="987"/>
      <c r="E32" s="987"/>
      <c r="F32" s="81" t="s">
        <v>188</v>
      </c>
      <c r="G32" s="594">
        <v>0.02</v>
      </c>
      <c r="H32" s="594">
        <v>0.09</v>
      </c>
      <c r="I32" s="594">
        <v>1.29E-2</v>
      </c>
      <c r="J32" s="594">
        <v>0.1318</v>
      </c>
      <c r="K32" s="594">
        <v>0.1142</v>
      </c>
      <c r="L32" s="594">
        <v>7.8799999999999995E-2</v>
      </c>
      <c r="M32" s="594">
        <v>0.1</v>
      </c>
      <c r="N32" s="594">
        <v>6.8999999999999999E-3</v>
      </c>
      <c r="O32" s="594">
        <v>1.18E-2</v>
      </c>
      <c r="P32" s="594"/>
      <c r="Q32" s="594"/>
      <c r="R32" s="594"/>
      <c r="S32" s="82">
        <f t="shared" si="0"/>
        <v>0.56640000000000001</v>
      </c>
      <c r="T32" s="996"/>
      <c r="U32" s="1000"/>
      <c r="V32" s="1001"/>
      <c r="W32" s="73"/>
      <c r="X32" s="80"/>
    </row>
    <row r="33" spans="1:24" ht="50.1" customHeight="1" x14ac:dyDescent="0.25">
      <c r="A33" s="995" t="s">
        <v>202</v>
      </c>
      <c r="B33" s="995" t="s">
        <v>203</v>
      </c>
      <c r="C33" s="1002" t="s">
        <v>204</v>
      </c>
      <c r="D33" s="987"/>
      <c r="E33" s="987" t="s">
        <v>185</v>
      </c>
      <c r="F33" s="78" t="s">
        <v>186</v>
      </c>
      <c r="G33" s="595">
        <v>0</v>
      </c>
      <c r="H33" s="595">
        <v>0.18298499665917511</v>
      </c>
      <c r="I33" s="595">
        <v>0.1039305108424953</v>
      </c>
      <c r="J33" s="595">
        <v>0.10650428233007352</v>
      </c>
      <c r="K33" s="595">
        <v>0.12407459150823058</v>
      </c>
      <c r="L33" s="595">
        <v>9.4385470448885386E-2</v>
      </c>
      <c r="M33" s="595">
        <v>9.1052906517645624E-2</v>
      </c>
      <c r="N33" s="596">
        <v>0.10639385288222075</v>
      </c>
      <c r="O33" s="596">
        <v>6.9249104051509469E-2</v>
      </c>
      <c r="P33" s="596">
        <v>7.1701512482536603E-2</v>
      </c>
      <c r="Q33" s="596">
        <v>2.9405940594059408E-2</v>
      </c>
      <c r="R33" s="596">
        <v>2.0316831683168318E-2</v>
      </c>
      <c r="S33" s="385">
        <f t="shared" si="0"/>
        <v>1.0000000000000002</v>
      </c>
      <c r="T33" s="993">
        <v>0.34</v>
      </c>
      <c r="U33" s="1003">
        <v>0.2</v>
      </c>
      <c r="V33" s="1004" t="s">
        <v>611</v>
      </c>
      <c r="W33" s="73"/>
      <c r="X33" s="80"/>
    </row>
    <row r="34" spans="1:24" ht="50.1" customHeight="1" thickBot="1" x14ac:dyDescent="0.3">
      <c r="A34" s="995"/>
      <c r="B34" s="995"/>
      <c r="C34" s="1002"/>
      <c r="D34" s="987"/>
      <c r="E34" s="987"/>
      <c r="F34" s="81" t="s">
        <v>188</v>
      </c>
      <c r="G34" s="596"/>
      <c r="H34" s="596">
        <v>0.19819999999999999</v>
      </c>
      <c r="I34" s="596">
        <v>0.10489999999999999</v>
      </c>
      <c r="J34" s="596">
        <v>0.1026</v>
      </c>
      <c r="K34" s="596">
        <v>9.8100000000000007E-2</v>
      </c>
      <c r="L34" s="596">
        <v>0.1007</v>
      </c>
      <c r="M34" s="596">
        <v>8.2699999999999996E-2</v>
      </c>
      <c r="N34" s="596">
        <v>9.3700000000000006E-2</v>
      </c>
      <c r="O34" s="596">
        <v>0.12189999999999999</v>
      </c>
      <c r="P34" s="596"/>
      <c r="Q34" s="596"/>
      <c r="R34" s="596"/>
      <c r="S34" s="82">
        <f>SUM(G34:R34)</f>
        <v>0.90279999999999994</v>
      </c>
      <c r="T34" s="993"/>
      <c r="U34" s="989"/>
      <c r="V34" s="1005"/>
      <c r="W34" s="80"/>
      <c r="X34" s="80"/>
    </row>
    <row r="35" spans="1:24" ht="50.1" customHeight="1" x14ac:dyDescent="0.25">
      <c r="A35" s="995"/>
      <c r="B35" s="995"/>
      <c r="C35" s="1002" t="s">
        <v>205</v>
      </c>
      <c r="D35" s="987" t="s">
        <v>185</v>
      </c>
      <c r="E35" s="987" t="s">
        <v>185</v>
      </c>
      <c r="F35" s="78" t="s">
        <v>186</v>
      </c>
      <c r="G35" s="595">
        <v>0</v>
      </c>
      <c r="H35" s="596">
        <v>4.9578414839797635E-2</v>
      </c>
      <c r="I35" s="596">
        <v>0.1280247518708118</v>
      </c>
      <c r="J35" s="596">
        <v>0.13821074480339887</v>
      </c>
      <c r="K35" s="596">
        <v>0.12316444563984505</v>
      </c>
      <c r="L35" s="596">
        <v>8.6431239593084061E-2</v>
      </c>
      <c r="M35" s="596">
        <v>4.7173654156838524E-2</v>
      </c>
      <c r="N35" s="596">
        <v>6.4696732958315711E-2</v>
      </c>
      <c r="O35" s="596">
        <v>9.2252742294237244E-2</v>
      </c>
      <c r="P35" s="596">
        <v>0.11255164749995133</v>
      </c>
      <c r="Q35" s="596">
        <v>8.6800000000000002E-2</v>
      </c>
      <c r="R35" s="596">
        <v>7.0999999999999994E-2</v>
      </c>
      <c r="S35" s="385">
        <f t="shared" si="0"/>
        <v>0.99988437365628013</v>
      </c>
      <c r="T35" s="993"/>
      <c r="U35" s="989">
        <v>0.05</v>
      </c>
      <c r="V35" s="1004" t="s">
        <v>610</v>
      </c>
      <c r="W35" s="73"/>
      <c r="X35" s="80"/>
    </row>
    <row r="36" spans="1:24" ht="50.1" customHeight="1" thickBot="1" x14ac:dyDescent="0.3">
      <c r="A36" s="995"/>
      <c r="B36" s="995"/>
      <c r="C36" s="1002"/>
      <c r="D36" s="987"/>
      <c r="E36" s="987"/>
      <c r="F36" s="81" t="s">
        <v>188</v>
      </c>
      <c r="G36" s="596"/>
      <c r="H36" s="596">
        <v>5.04E-2</v>
      </c>
      <c r="I36" s="596">
        <v>0.10730000000000001</v>
      </c>
      <c r="J36" s="596">
        <v>0.123</v>
      </c>
      <c r="K36" s="596">
        <v>0.16389999999999999</v>
      </c>
      <c r="L36" s="596">
        <v>5.3800000000000001E-2</v>
      </c>
      <c r="M36" s="596">
        <v>0.14829999999999999</v>
      </c>
      <c r="N36" s="596">
        <v>3.0700000000000002E-2</v>
      </c>
      <c r="O36" s="596">
        <v>9.3899999999999997E-2</v>
      </c>
      <c r="P36" s="596"/>
      <c r="Q36" s="596"/>
      <c r="R36" s="596"/>
      <c r="S36" s="82">
        <f t="shared" si="0"/>
        <v>0.77129999999999999</v>
      </c>
      <c r="T36" s="993"/>
      <c r="U36" s="989"/>
      <c r="V36" s="1005"/>
      <c r="W36" s="80"/>
      <c r="X36" s="80"/>
    </row>
    <row r="37" spans="1:24" ht="50.1" customHeight="1" x14ac:dyDescent="0.25">
      <c r="A37" s="995"/>
      <c r="B37" s="995"/>
      <c r="C37" s="1002" t="s">
        <v>508</v>
      </c>
      <c r="D37" s="987"/>
      <c r="E37" s="987" t="s">
        <v>185</v>
      </c>
      <c r="F37" s="78" t="s">
        <v>186</v>
      </c>
      <c r="G37" s="596">
        <v>0</v>
      </c>
      <c r="H37" s="596">
        <v>0.15</v>
      </c>
      <c r="I37" s="596">
        <v>0.3</v>
      </c>
      <c r="J37" s="596">
        <v>0.35</v>
      </c>
      <c r="K37" s="595">
        <v>0.2</v>
      </c>
      <c r="L37" s="595">
        <v>0</v>
      </c>
      <c r="M37" s="595">
        <v>0</v>
      </c>
      <c r="N37" s="595">
        <v>0</v>
      </c>
      <c r="O37" s="595">
        <v>0</v>
      </c>
      <c r="P37" s="595">
        <v>0</v>
      </c>
      <c r="Q37" s="595">
        <v>0</v>
      </c>
      <c r="R37" s="595">
        <v>0</v>
      </c>
      <c r="S37" s="79">
        <f t="shared" si="0"/>
        <v>1</v>
      </c>
      <c r="T37" s="993"/>
      <c r="U37" s="989">
        <v>0.03</v>
      </c>
      <c r="V37" s="1004" t="s">
        <v>587</v>
      </c>
      <c r="W37" s="73"/>
      <c r="X37" s="80"/>
    </row>
    <row r="38" spans="1:24" ht="50.1" customHeight="1" thickBot="1" x14ac:dyDescent="0.3">
      <c r="A38" s="995"/>
      <c r="B38" s="995"/>
      <c r="C38" s="1002"/>
      <c r="D38" s="987"/>
      <c r="E38" s="987"/>
      <c r="F38" s="81" t="s">
        <v>188</v>
      </c>
      <c r="G38" s="596"/>
      <c r="H38" s="596">
        <v>0.15</v>
      </c>
      <c r="I38" s="596">
        <v>0.3</v>
      </c>
      <c r="J38" s="596">
        <v>0.3</v>
      </c>
      <c r="K38" s="596">
        <v>0.1</v>
      </c>
      <c r="L38" s="596">
        <v>0.1</v>
      </c>
      <c r="M38" s="596">
        <v>0.05</v>
      </c>
      <c r="N38" s="596">
        <v>0</v>
      </c>
      <c r="O38" s="596">
        <v>0</v>
      </c>
      <c r="P38" s="596"/>
      <c r="Q38" s="596"/>
      <c r="R38" s="596"/>
      <c r="S38" s="82">
        <f t="shared" si="0"/>
        <v>1</v>
      </c>
      <c r="T38" s="993"/>
      <c r="U38" s="989"/>
      <c r="V38" s="1005"/>
      <c r="W38" s="80"/>
      <c r="X38" s="80"/>
    </row>
    <row r="39" spans="1:24" ht="50.1" customHeight="1" x14ac:dyDescent="0.25">
      <c r="A39" s="995"/>
      <c r="B39" s="995"/>
      <c r="C39" s="1002" t="s">
        <v>206</v>
      </c>
      <c r="D39" s="987"/>
      <c r="E39" s="987" t="s">
        <v>185</v>
      </c>
      <c r="F39" s="78" t="s">
        <v>186</v>
      </c>
      <c r="G39" s="596">
        <v>0</v>
      </c>
      <c r="H39" s="596">
        <v>0.05</v>
      </c>
      <c r="I39" s="596">
        <v>0.11</v>
      </c>
      <c r="J39" s="596">
        <v>0.17300000000000001</v>
      </c>
      <c r="K39" s="596">
        <v>0.155</v>
      </c>
      <c r="L39" s="596">
        <v>0.09</v>
      </c>
      <c r="M39" s="596">
        <v>7.0000000000000007E-2</v>
      </c>
      <c r="N39" s="596">
        <v>0.114</v>
      </c>
      <c r="O39" s="596">
        <v>4.5999999999999999E-2</v>
      </c>
      <c r="P39" s="596">
        <v>8.5999999999999993E-2</v>
      </c>
      <c r="Q39" s="596">
        <v>6.6000000000000003E-2</v>
      </c>
      <c r="R39" s="596">
        <v>0.04</v>
      </c>
      <c r="S39" s="79">
        <f t="shared" si="0"/>
        <v>1</v>
      </c>
      <c r="T39" s="993"/>
      <c r="U39" s="989">
        <v>0.06</v>
      </c>
      <c r="V39" s="1004" t="s">
        <v>612</v>
      </c>
      <c r="W39" s="73"/>
      <c r="X39" s="80"/>
    </row>
    <row r="40" spans="1:24" ht="50.1" customHeight="1" thickBot="1" x14ac:dyDescent="0.3">
      <c r="A40" s="995"/>
      <c r="B40" s="995"/>
      <c r="C40" s="1002"/>
      <c r="D40" s="987"/>
      <c r="E40" s="987"/>
      <c r="F40" s="81" t="s">
        <v>188</v>
      </c>
      <c r="G40" s="596"/>
      <c r="H40" s="596">
        <v>0.05</v>
      </c>
      <c r="I40" s="596">
        <v>0.11600000000000001</v>
      </c>
      <c r="J40" s="596">
        <v>0.156</v>
      </c>
      <c r="K40" s="596">
        <v>0.14399999999999999</v>
      </c>
      <c r="L40" s="596">
        <v>0.111</v>
      </c>
      <c r="M40" s="596">
        <v>6.4000000000000001E-2</v>
      </c>
      <c r="N40" s="596">
        <v>0.121</v>
      </c>
      <c r="O40" s="596">
        <v>3.0599999999999999E-2</v>
      </c>
      <c r="P40" s="596"/>
      <c r="Q40" s="596"/>
      <c r="R40" s="596"/>
      <c r="S40" s="82">
        <f t="shared" si="0"/>
        <v>0.79259999999999997</v>
      </c>
      <c r="T40" s="993"/>
      <c r="U40" s="989"/>
      <c r="V40" s="1005"/>
      <c r="W40" s="80"/>
      <c r="X40" s="80"/>
    </row>
    <row r="41" spans="1:24" ht="50.1" customHeight="1" x14ac:dyDescent="0.25">
      <c r="A41" s="995"/>
      <c r="B41" s="995" t="s">
        <v>207</v>
      </c>
      <c r="C41" s="1006" t="s">
        <v>208</v>
      </c>
      <c r="D41" s="987"/>
      <c r="E41" s="987" t="s">
        <v>185</v>
      </c>
      <c r="F41" s="78" t="s">
        <v>186</v>
      </c>
      <c r="G41" s="597">
        <v>0</v>
      </c>
      <c r="H41" s="597">
        <v>0.05</v>
      </c>
      <c r="I41" s="597">
        <v>0.05</v>
      </c>
      <c r="J41" s="597">
        <v>0.05</v>
      </c>
      <c r="K41" s="597">
        <v>0.05</v>
      </c>
      <c r="L41" s="597">
        <v>0.1</v>
      </c>
      <c r="M41" s="597">
        <v>0.1</v>
      </c>
      <c r="N41" s="597">
        <v>0.1</v>
      </c>
      <c r="O41" s="597">
        <v>0.1</v>
      </c>
      <c r="P41" s="597">
        <v>0.1</v>
      </c>
      <c r="Q41" s="597">
        <v>0.15</v>
      </c>
      <c r="R41" s="597">
        <v>0.15</v>
      </c>
      <c r="S41" s="79">
        <f t="shared" si="0"/>
        <v>1</v>
      </c>
      <c r="T41" s="993">
        <v>0.03</v>
      </c>
      <c r="U41" s="989">
        <v>1.4999999999999999E-2</v>
      </c>
      <c r="V41" s="1004" t="s">
        <v>613</v>
      </c>
      <c r="W41" s="80"/>
      <c r="X41" s="80"/>
    </row>
    <row r="42" spans="1:24" ht="50.1" customHeight="1" thickBot="1" x14ac:dyDescent="0.3">
      <c r="A42" s="995"/>
      <c r="B42" s="995"/>
      <c r="C42" s="1002"/>
      <c r="D42" s="987"/>
      <c r="E42" s="987"/>
      <c r="F42" s="81" t="s">
        <v>188</v>
      </c>
      <c r="G42" s="598"/>
      <c r="H42" s="596">
        <v>0.05</v>
      </c>
      <c r="I42" s="596">
        <v>0.05</v>
      </c>
      <c r="J42" s="596">
        <v>0.05</v>
      </c>
      <c r="K42" s="596">
        <v>0.05</v>
      </c>
      <c r="L42" s="596">
        <v>0.1</v>
      </c>
      <c r="M42" s="596">
        <v>0.1</v>
      </c>
      <c r="N42" s="596">
        <v>0.1</v>
      </c>
      <c r="O42" s="596">
        <v>0.1</v>
      </c>
      <c r="P42" s="596"/>
      <c r="Q42" s="596"/>
      <c r="R42" s="596"/>
      <c r="S42" s="82">
        <f t="shared" si="0"/>
        <v>0.6</v>
      </c>
      <c r="T42" s="993"/>
      <c r="U42" s="989"/>
      <c r="V42" s="1005"/>
      <c r="W42" s="73"/>
      <c r="X42" s="80"/>
    </row>
    <row r="43" spans="1:24" ht="60" customHeight="1" x14ac:dyDescent="0.25">
      <c r="A43" s="995"/>
      <c r="B43" s="995"/>
      <c r="C43" s="1002" t="s">
        <v>209</v>
      </c>
      <c r="D43" s="987"/>
      <c r="E43" s="987" t="s">
        <v>185</v>
      </c>
      <c r="F43" s="78" t="s">
        <v>186</v>
      </c>
      <c r="G43" s="596">
        <v>0</v>
      </c>
      <c r="H43" s="596">
        <v>8.0710578842315375E-2</v>
      </c>
      <c r="I43" s="596">
        <v>5.6954091816367264E-2</v>
      </c>
      <c r="J43" s="596">
        <v>0.10737724550898206</v>
      </c>
      <c r="K43" s="596">
        <v>0.10006786427145709</v>
      </c>
      <c r="L43" s="596">
        <v>8.3999999999999991E-2</v>
      </c>
      <c r="M43" s="596">
        <v>8.3999999999999991E-2</v>
      </c>
      <c r="N43" s="596">
        <v>0.16799999999999998</v>
      </c>
      <c r="O43" s="596">
        <v>4.3200000000000002E-2</v>
      </c>
      <c r="P43" s="596">
        <v>4.8399999999999992E-2</v>
      </c>
      <c r="Q43" s="596">
        <v>5.6799999999999996E-2</v>
      </c>
      <c r="R43" s="596">
        <v>0.17040000000000002</v>
      </c>
      <c r="S43" s="385">
        <f t="shared" si="0"/>
        <v>0.99990978043912171</v>
      </c>
      <c r="T43" s="993"/>
      <c r="U43" s="989">
        <v>8.9999999999999993E-3</v>
      </c>
      <c r="V43" s="1008" t="s">
        <v>589</v>
      </c>
      <c r="W43" s="80"/>
      <c r="X43" s="80"/>
    </row>
    <row r="44" spans="1:24" ht="69" customHeight="1" thickBot="1" x14ac:dyDescent="0.3">
      <c r="A44" s="995"/>
      <c r="B44" s="995"/>
      <c r="C44" s="1002"/>
      <c r="D44" s="987"/>
      <c r="E44" s="987"/>
      <c r="F44" s="81" t="s">
        <v>188</v>
      </c>
      <c r="G44" s="599"/>
      <c r="H44" s="596">
        <v>8.0699999999999994E-2</v>
      </c>
      <c r="I44" s="596">
        <v>0.05</v>
      </c>
      <c r="J44" s="596">
        <v>0.1</v>
      </c>
      <c r="K44" s="596">
        <v>0.11</v>
      </c>
      <c r="L44" s="596">
        <v>0.09</v>
      </c>
      <c r="M44" s="596">
        <v>0.08</v>
      </c>
      <c r="N44" s="596">
        <v>0.17</v>
      </c>
      <c r="O44" s="596">
        <v>0.04</v>
      </c>
      <c r="P44" s="596"/>
      <c r="Q44" s="596"/>
      <c r="R44" s="596"/>
      <c r="S44" s="82">
        <f t="shared" si="0"/>
        <v>0.72070000000000001</v>
      </c>
      <c r="T44" s="993"/>
      <c r="U44" s="989"/>
      <c r="V44" s="1009"/>
      <c r="W44" s="73"/>
      <c r="X44" s="80"/>
    </row>
    <row r="45" spans="1:24" ht="50.1" customHeight="1" x14ac:dyDescent="0.25">
      <c r="A45" s="995"/>
      <c r="B45" s="995"/>
      <c r="C45" s="1002" t="s">
        <v>210</v>
      </c>
      <c r="D45" s="987"/>
      <c r="E45" s="987" t="s">
        <v>185</v>
      </c>
      <c r="F45" s="78" t="s">
        <v>186</v>
      </c>
      <c r="G45" s="596">
        <v>0</v>
      </c>
      <c r="H45" s="596">
        <v>0</v>
      </c>
      <c r="I45" s="596">
        <v>0</v>
      </c>
      <c r="J45" s="596">
        <v>0</v>
      </c>
      <c r="K45" s="596">
        <v>0</v>
      </c>
      <c r="L45" s="596">
        <v>0</v>
      </c>
      <c r="M45" s="596">
        <v>0</v>
      </c>
      <c r="N45" s="596">
        <v>0</v>
      </c>
      <c r="O45" s="596">
        <v>0</v>
      </c>
      <c r="P45" s="596">
        <v>0</v>
      </c>
      <c r="Q45" s="596">
        <v>0.2</v>
      </c>
      <c r="R45" s="596">
        <v>0.8</v>
      </c>
      <c r="S45" s="79">
        <f t="shared" si="0"/>
        <v>1</v>
      </c>
      <c r="T45" s="993"/>
      <c r="U45" s="989">
        <v>6.0000000000000001E-3</v>
      </c>
      <c r="V45" s="1004" t="s">
        <v>552</v>
      </c>
      <c r="W45" s="80"/>
      <c r="X45" s="80"/>
    </row>
    <row r="46" spans="1:24" ht="56.25" customHeight="1" x14ac:dyDescent="0.25">
      <c r="A46" s="995"/>
      <c r="B46" s="995"/>
      <c r="C46" s="1002"/>
      <c r="D46" s="987"/>
      <c r="E46" s="987"/>
      <c r="F46" s="81" t="s">
        <v>188</v>
      </c>
      <c r="G46" s="594"/>
      <c r="H46" s="594">
        <v>0</v>
      </c>
      <c r="I46" s="594">
        <v>0</v>
      </c>
      <c r="J46" s="594">
        <v>0</v>
      </c>
      <c r="K46" s="594">
        <v>0</v>
      </c>
      <c r="L46" s="594">
        <v>0</v>
      </c>
      <c r="M46" s="594">
        <v>0</v>
      </c>
      <c r="N46" s="594">
        <v>0</v>
      </c>
      <c r="O46" s="594">
        <v>0</v>
      </c>
      <c r="P46" s="594"/>
      <c r="Q46" s="594"/>
      <c r="R46" s="594"/>
      <c r="S46" s="82">
        <f t="shared" si="0"/>
        <v>0</v>
      </c>
      <c r="T46" s="993"/>
      <c r="U46" s="989"/>
      <c r="V46" s="1005"/>
      <c r="W46" s="73"/>
      <c r="X46" s="80"/>
    </row>
    <row r="47" spans="1:24" s="87" customFormat="1" ht="18.75" customHeight="1" thickBot="1" x14ac:dyDescent="0.3">
      <c r="A47" s="1007" t="s">
        <v>693</v>
      </c>
      <c r="B47" s="1007"/>
      <c r="C47" s="1007"/>
      <c r="D47" s="1007"/>
      <c r="E47" s="1007"/>
      <c r="F47" s="1007"/>
      <c r="G47" s="1007"/>
      <c r="H47" s="1007"/>
      <c r="I47" s="1007"/>
      <c r="J47" s="1007"/>
      <c r="K47" s="1007"/>
      <c r="L47" s="1007"/>
      <c r="M47" s="1007"/>
      <c r="N47" s="1007"/>
      <c r="O47" s="1007"/>
      <c r="P47" s="1007"/>
      <c r="Q47" s="1007"/>
      <c r="R47" s="1007"/>
      <c r="S47" s="1007"/>
      <c r="T47" s="85">
        <f>SUM(T9:T46)</f>
        <v>1</v>
      </c>
      <c r="U47" s="85">
        <f>SUM(U9:U46)</f>
        <v>1.0000000000000002</v>
      </c>
      <c r="V47" s="86"/>
    </row>
    <row r="48" spans="1:24" ht="14.25" x14ac:dyDescent="0.25">
      <c r="A48" s="73"/>
      <c r="B48" s="73"/>
      <c r="C48" s="88"/>
      <c r="D48" s="73"/>
      <c r="E48" s="73"/>
      <c r="F48" s="73"/>
      <c r="G48" s="73"/>
      <c r="H48" s="73"/>
      <c r="I48" s="73"/>
      <c r="J48" s="73"/>
      <c r="K48" s="73"/>
      <c r="L48" s="73"/>
      <c r="M48" s="73"/>
      <c r="N48" s="80"/>
      <c r="O48" s="80"/>
      <c r="P48" s="80"/>
      <c r="Q48" s="80"/>
      <c r="R48" s="80"/>
      <c r="S48" s="80"/>
      <c r="T48" s="80"/>
      <c r="U48" s="89"/>
    </row>
    <row r="49" spans="1:25" x14ac:dyDescent="0.25">
      <c r="A49" s="73"/>
      <c r="B49" s="73"/>
      <c r="C49" s="88"/>
      <c r="D49" s="73"/>
      <c r="E49" s="73"/>
      <c r="F49" s="73"/>
      <c r="G49" s="73"/>
      <c r="H49" s="73"/>
      <c r="I49" s="73"/>
      <c r="J49" s="73"/>
      <c r="K49" s="73"/>
      <c r="L49" s="73"/>
      <c r="M49" s="73"/>
      <c r="N49" s="80"/>
      <c r="O49" s="80"/>
      <c r="P49" s="80"/>
      <c r="Q49" s="80"/>
      <c r="R49" s="80"/>
      <c r="S49" s="80"/>
      <c r="T49" s="80"/>
      <c r="U49" s="80"/>
    </row>
    <row r="50" spans="1:25" ht="15" x14ac:dyDescent="0.25">
      <c r="A50" s="73"/>
      <c r="B50" s="61" t="s">
        <v>90</v>
      </c>
      <c r="C50" s="88"/>
      <c r="D50" s="73"/>
      <c r="E50" s="73"/>
      <c r="F50" s="73"/>
      <c r="G50" s="73"/>
      <c r="H50" s="73"/>
      <c r="I50" s="73"/>
      <c r="J50" s="73"/>
      <c r="K50" s="73"/>
      <c r="L50" s="73"/>
      <c r="M50" s="73"/>
      <c r="N50" s="80"/>
      <c r="O50" s="80"/>
      <c r="P50" s="80"/>
      <c r="Q50" s="80"/>
      <c r="R50" s="80"/>
      <c r="S50" s="80"/>
      <c r="T50" s="80"/>
      <c r="U50" s="80"/>
    </row>
    <row r="51" spans="1:25" ht="24.75" customHeight="1" x14ac:dyDescent="0.25">
      <c r="B51" s="355" t="s">
        <v>91</v>
      </c>
      <c r="C51" s="946" t="s">
        <v>92</v>
      </c>
      <c r="D51" s="947"/>
      <c r="E51" s="947"/>
      <c r="F51" s="947"/>
      <c r="G51" s="947"/>
      <c r="H51" s="947"/>
      <c r="I51" s="948"/>
      <c r="J51" s="949" t="s">
        <v>93</v>
      </c>
      <c r="K51" s="950"/>
      <c r="L51" s="950"/>
      <c r="M51" s="950"/>
      <c r="N51" s="950"/>
      <c r="O51" s="950"/>
      <c r="P51" s="951"/>
      <c r="Q51" s="80"/>
      <c r="R51" s="80"/>
      <c r="S51" s="80"/>
      <c r="T51" s="80"/>
      <c r="U51" s="80"/>
      <c r="W51" s="73"/>
      <c r="X51" s="73"/>
      <c r="Y51" s="73"/>
    </row>
    <row r="52" spans="1:25" ht="24.75" customHeight="1" x14ac:dyDescent="0.25">
      <c r="A52" s="73"/>
      <c r="B52" s="356">
        <v>13</v>
      </c>
      <c r="C52" s="966" t="s">
        <v>156</v>
      </c>
      <c r="D52" s="966"/>
      <c r="E52" s="966"/>
      <c r="F52" s="966"/>
      <c r="G52" s="966"/>
      <c r="H52" s="966"/>
      <c r="I52" s="966"/>
      <c r="J52" s="966" t="s">
        <v>95</v>
      </c>
      <c r="K52" s="966"/>
      <c r="L52" s="966"/>
      <c r="M52" s="966"/>
      <c r="N52" s="966"/>
      <c r="O52" s="966"/>
      <c r="P52" s="966"/>
      <c r="Q52" s="80"/>
      <c r="R52" s="80"/>
      <c r="S52" s="80"/>
      <c r="T52" s="80"/>
      <c r="U52" s="80"/>
      <c r="W52" s="73"/>
      <c r="X52" s="73"/>
      <c r="Y52" s="73"/>
    </row>
    <row r="53" spans="1:25" ht="24.75" customHeight="1" x14ac:dyDescent="0.25">
      <c r="A53" s="73"/>
      <c r="B53" s="356">
        <v>14</v>
      </c>
      <c r="C53" s="966" t="s">
        <v>96</v>
      </c>
      <c r="D53" s="966"/>
      <c r="E53" s="966"/>
      <c r="F53" s="966"/>
      <c r="G53" s="966"/>
      <c r="H53" s="966"/>
      <c r="I53" s="966"/>
      <c r="J53" s="966" t="s">
        <v>481</v>
      </c>
      <c r="K53" s="966"/>
      <c r="L53" s="966"/>
      <c r="M53" s="966"/>
      <c r="N53" s="966"/>
      <c r="O53" s="966"/>
      <c r="P53" s="966"/>
      <c r="Q53" s="80"/>
      <c r="R53" s="80"/>
      <c r="S53" s="80"/>
      <c r="T53" s="80"/>
      <c r="U53" s="80"/>
      <c r="W53" s="73"/>
      <c r="X53" s="73"/>
      <c r="Y53" s="73"/>
    </row>
    <row r="54" spans="1:25" x14ac:dyDescent="0.25">
      <c r="A54" s="73"/>
      <c r="B54" s="73"/>
      <c r="C54" s="88"/>
      <c r="D54" s="73"/>
      <c r="E54" s="73"/>
      <c r="F54" s="73"/>
      <c r="G54" s="73"/>
      <c r="H54" s="73"/>
      <c r="I54" s="73"/>
      <c r="J54" s="73"/>
      <c r="K54" s="73"/>
      <c r="L54" s="73"/>
      <c r="M54" s="73"/>
      <c r="N54" s="80"/>
      <c r="O54" s="80"/>
      <c r="P54" s="80"/>
      <c r="Q54" s="80"/>
      <c r="R54" s="80"/>
      <c r="S54" s="80"/>
      <c r="T54" s="80"/>
      <c r="U54" s="80"/>
    </row>
    <row r="55" spans="1:25" x14ac:dyDescent="0.25">
      <c r="A55" s="73"/>
      <c r="B55" s="73"/>
      <c r="C55" s="88"/>
      <c r="D55" s="73"/>
      <c r="E55" s="73"/>
      <c r="F55" s="73"/>
      <c r="G55" s="73"/>
      <c r="H55" s="73"/>
      <c r="I55" s="73"/>
      <c r="J55" s="73"/>
      <c r="K55" s="73"/>
      <c r="L55" s="73"/>
      <c r="M55" s="73"/>
      <c r="N55" s="80"/>
      <c r="O55" s="80"/>
      <c r="P55" s="80"/>
      <c r="Q55" s="80"/>
      <c r="R55" s="80"/>
      <c r="S55" s="80"/>
      <c r="T55" s="80"/>
      <c r="U55" s="80"/>
    </row>
    <row r="56" spans="1:25" x14ac:dyDescent="0.25">
      <c r="A56" s="73"/>
      <c r="B56" s="73"/>
      <c r="C56" s="88"/>
      <c r="D56" s="73"/>
      <c r="E56" s="73"/>
      <c r="F56" s="73"/>
      <c r="G56" s="73"/>
      <c r="H56" s="73"/>
      <c r="I56" s="73"/>
      <c r="J56" s="73"/>
      <c r="K56" s="73"/>
      <c r="L56" s="73"/>
      <c r="M56" s="73"/>
      <c r="N56" s="80"/>
      <c r="O56" s="80"/>
      <c r="P56" s="80"/>
      <c r="Q56" s="80"/>
      <c r="R56" s="80"/>
      <c r="S56" s="80"/>
      <c r="T56" s="80"/>
      <c r="U56" s="80"/>
    </row>
    <row r="57" spans="1:25" x14ac:dyDescent="0.25">
      <c r="A57" s="73"/>
      <c r="B57" s="73"/>
      <c r="C57" s="88"/>
      <c r="D57" s="73"/>
      <c r="E57" s="73"/>
      <c r="F57" s="73"/>
      <c r="G57" s="73"/>
      <c r="H57" s="73"/>
      <c r="I57" s="73"/>
      <c r="J57" s="73"/>
      <c r="K57" s="73"/>
      <c r="L57" s="73"/>
      <c r="M57" s="73"/>
      <c r="N57" s="80"/>
      <c r="O57" s="80"/>
      <c r="P57" s="80"/>
      <c r="Q57" s="80"/>
      <c r="R57" s="80"/>
      <c r="S57" s="80"/>
      <c r="T57" s="80"/>
      <c r="U57" s="80"/>
    </row>
    <row r="58" spans="1:25" x14ac:dyDescent="0.25">
      <c r="A58" s="73"/>
      <c r="B58" s="73"/>
      <c r="C58" s="88"/>
      <c r="D58" s="73"/>
      <c r="E58" s="73"/>
      <c r="F58" s="73"/>
      <c r="G58" s="73"/>
      <c r="H58" s="73"/>
      <c r="I58" s="73"/>
      <c r="J58" s="73"/>
      <c r="K58" s="73"/>
      <c r="L58" s="73"/>
      <c r="M58" s="73"/>
      <c r="N58" s="80"/>
      <c r="O58" s="80"/>
      <c r="P58" s="80"/>
      <c r="Q58" s="80"/>
      <c r="R58" s="80"/>
      <c r="S58" s="80"/>
      <c r="T58" s="80"/>
      <c r="U58" s="80"/>
    </row>
    <row r="59" spans="1:25" x14ac:dyDescent="0.25">
      <c r="A59" s="73"/>
      <c r="B59" s="73"/>
      <c r="C59" s="88"/>
      <c r="D59" s="73"/>
      <c r="E59" s="73"/>
      <c r="F59" s="73"/>
      <c r="G59" s="73"/>
      <c r="H59" s="73"/>
      <c r="I59" s="73"/>
      <c r="J59" s="73"/>
      <c r="K59" s="73"/>
      <c r="L59" s="73"/>
      <c r="M59" s="73"/>
      <c r="N59" s="80"/>
      <c r="O59" s="80"/>
      <c r="P59" s="80"/>
      <c r="Q59" s="80"/>
      <c r="R59" s="80"/>
      <c r="S59" s="80"/>
      <c r="T59" s="80"/>
      <c r="U59" s="80"/>
    </row>
    <row r="60" spans="1:25" x14ac:dyDescent="0.25">
      <c r="A60" s="73"/>
      <c r="B60" s="73"/>
      <c r="C60" s="88"/>
      <c r="D60" s="73"/>
      <c r="E60" s="73"/>
      <c r="F60" s="73"/>
      <c r="G60" s="73"/>
      <c r="H60" s="73"/>
      <c r="I60" s="73"/>
      <c r="J60" s="73"/>
      <c r="K60" s="73"/>
      <c r="L60" s="73"/>
      <c r="M60" s="73"/>
      <c r="N60" s="80"/>
      <c r="O60" s="80"/>
      <c r="P60" s="80"/>
      <c r="Q60" s="80"/>
      <c r="R60" s="80"/>
      <c r="S60" s="80"/>
      <c r="T60" s="80"/>
      <c r="U60" s="80"/>
    </row>
    <row r="61" spans="1:25" x14ac:dyDescent="0.25">
      <c r="A61" s="73"/>
      <c r="B61" s="73"/>
      <c r="C61" s="88"/>
      <c r="D61" s="73"/>
      <c r="E61" s="73"/>
      <c r="F61" s="73"/>
      <c r="G61" s="73"/>
      <c r="H61" s="73"/>
      <c r="I61" s="73"/>
      <c r="J61" s="73"/>
      <c r="K61" s="73"/>
      <c r="L61" s="73"/>
      <c r="M61" s="73"/>
      <c r="N61" s="80"/>
      <c r="O61" s="80"/>
      <c r="P61" s="80"/>
      <c r="Q61" s="80"/>
      <c r="R61" s="80"/>
      <c r="S61" s="80"/>
      <c r="T61" s="80"/>
      <c r="U61" s="80"/>
    </row>
    <row r="62" spans="1:25" x14ac:dyDescent="0.25">
      <c r="A62" s="73"/>
      <c r="B62" s="73"/>
      <c r="C62" s="88"/>
      <c r="D62" s="73"/>
      <c r="E62" s="73"/>
      <c r="F62" s="73"/>
      <c r="G62" s="73"/>
      <c r="H62" s="73"/>
      <c r="I62" s="73"/>
      <c r="J62" s="73"/>
      <c r="K62" s="73"/>
      <c r="L62" s="73"/>
      <c r="M62" s="73"/>
      <c r="N62" s="80"/>
      <c r="O62" s="80"/>
      <c r="P62" s="80"/>
      <c r="Q62" s="80"/>
      <c r="R62" s="80"/>
      <c r="S62" s="80"/>
      <c r="T62" s="80"/>
      <c r="U62" s="80"/>
    </row>
    <row r="63" spans="1:25" x14ac:dyDescent="0.25">
      <c r="A63" s="73"/>
      <c r="B63" s="73"/>
      <c r="C63" s="88"/>
      <c r="D63" s="73"/>
      <c r="E63" s="73"/>
      <c r="F63" s="73"/>
      <c r="G63" s="73"/>
      <c r="H63" s="73"/>
      <c r="I63" s="73"/>
      <c r="J63" s="73"/>
      <c r="K63" s="73"/>
      <c r="L63" s="73"/>
      <c r="M63" s="73"/>
      <c r="N63" s="80"/>
      <c r="O63" s="80"/>
      <c r="P63" s="80"/>
      <c r="Q63" s="80"/>
      <c r="R63" s="80"/>
      <c r="S63" s="80"/>
      <c r="T63" s="80"/>
      <c r="U63" s="80"/>
    </row>
    <row r="64" spans="1:25" x14ac:dyDescent="0.25">
      <c r="A64" s="73"/>
      <c r="B64" s="73"/>
      <c r="C64" s="88"/>
      <c r="D64" s="73"/>
      <c r="E64" s="73"/>
      <c r="F64" s="73"/>
      <c r="G64" s="73"/>
      <c r="H64" s="73"/>
      <c r="I64" s="73"/>
      <c r="J64" s="73"/>
      <c r="K64" s="73"/>
      <c r="L64" s="73"/>
      <c r="M64" s="73"/>
      <c r="N64" s="80"/>
      <c r="O64" s="80"/>
      <c r="P64" s="80"/>
      <c r="Q64" s="80"/>
      <c r="R64" s="80"/>
      <c r="S64" s="80"/>
      <c r="T64" s="80"/>
      <c r="U64" s="80"/>
    </row>
    <row r="65" spans="1:21" x14ac:dyDescent="0.25">
      <c r="A65" s="73"/>
      <c r="B65" s="73"/>
      <c r="C65" s="88"/>
      <c r="D65" s="73"/>
      <c r="E65" s="73"/>
      <c r="F65" s="73"/>
      <c r="G65" s="73"/>
      <c r="H65" s="73"/>
      <c r="I65" s="73"/>
      <c r="J65" s="73"/>
      <c r="K65" s="73"/>
      <c r="L65" s="73"/>
      <c r="M65" s="73"/>
      <c r="N65" s="80"/>
      <c r="O65" s="80"/>
      <c r="P65" s="80"/>
      <c r="Q65" s="80"/>
      <c r="R65" s="80"/>
      <c r="S65" s="80"/>
      <c r="T65" s="80"/>
      <c r="U65" s="80"/>
    </row>
    <row r="66" spans="1:21" x14ac:dyDescent="0.25">
      <c r="A66" s="73"/>
      <c r="B66" s="73"/>
      <c r="C66" s="88"/>
      <c r="D66" s="73"/>
      <c r="E66" s="73"/>
      <c r="F66" s="73"/>
      <c r="G66" s="73"/>
      <c r="H66" s="73"/>
      <c r="I66" s="73"/>
      <c r="J66" s="73"/>
      <c r="K66" s="73"/>
      <c r="L66" s="73"/>
      <c r="M66" s="73"/>
      <c r="N66" s="80"/>
      <c r="O66" s="80"/>
      <c r="P66" s="80"/>
      <c r="Q66" s="80"/>
      <c r="R66" s="80"/>
      <c r="S66" s="80"/>
      <c r="T66" s="80"/>
      <c r="U66" s="80"/>
    </row>
    <row r="67" spans="1:21" x14ac:dyDescent="0.25">
      <c r="A67" s="73"/>
      <c r="B67" s="73"/>
      <c r="C67" s="88"/>
      <c r="D67" s="73"/>
      <c r="E67" s="73"/>
      <c r="F67" s="73"/>
      <c r="G67" s="73"/>
      <c r="H67" s="73"/>
      <c r="I67" s="73"/>
      <c r="J67" s="73"/>
      <c r="K67" s="73"/>
      <c r="L67" s="73"/>
      <c r="M67" s="73"/>
      <c r="N67" s="80"/>
      <c r="O67" s="80"/>
      <c r="P67" s="80"/>
      <c r="Q67" s="80"/>
      <c r="R67" s="80"/>
      <c r="S67" s="80"/>
      <c r="T67" s="80"/>
      <c r="U67" s="80"/>
    </row>
    <row r="68" spans="1:21" x14ac:dyDescent="0.25">
      <c r="A68" s="73"/>
      <c r="B68" s="73"/>
      <c r="C68" s="88"/>
      <c r="D68" s="73"/>
      <c r="E68" s="73"/>
      <c r="F68" s="73"/>
      <c r="G68" s="73"/>
      <c r="H68" s="73"/>
      <c r="I68" s="73"/>
      <c r="J68" s="73"/>
      <c r="K68" s="73"/>
      <c r="L68" s="73"/>
      <c r="M68" s="73"/>
      <c r="N68" s="80"/>
      <c r="O68" s="80"/>
      <c r="P68" s="80"/>
      <c r="Q68" s="80"/>
      <c r="R68" s="80"/>
      <c r="S68" s="80"/>
      <c r="T68" s="80"/>
      <c r="U68" s="80"/>
    </row>
    <row r="69" spans="1:21" x14ac:dyDescent="0.25">
      <c r="A69" s="73"/>
      <c r="B69" s="73"/>
      <c r="C69" s="88"/>
      <c r="D69" s="73"/>
      <c r="E69" s="73"/>
      <c r="F69" s="73"/>
      <c r="G69" s="73"/>
      <c r="H69" s="73"/>
      <c r="I69" s="73"/>
      <c r="J69" s="73"/>
      <c r="K69" s="73"/>
      <c r="L69" s="73"/>
      <c r="M69" s="73"/>
      <c r="N69" s="80"/>
      <c r="O69" s="80"/>
      <c r="P69" s="80"/>
      <c r="Q69" s="80"/>
      <c r="R69" s="80"/>
      <c r="S69" s="80"/>
      <c r="T69" s="80"/>
      <c r="U69" s="80"/>
    </row>
    <row r="70" spans="1:21" x14ac:dyDescent="0.25">
      <c r="A70" s="73"/>
      <c r="B70" s="73"/>
      <c r="C70" s="88"/>
      <c r="D70" s="73"/>
      <c r="E70" s="73"/>
      <c r="F70" s="73"/>
      <c r="G70" s="73"/>
      <c r="H70" s="73"/>
      <c r="I70" s="73"/>
      <c r="J70" s="73"/>
      <c r="K70" s="73"/>
      <c r="L70" s="73"/>
      <c r="M70" s="73"/>
      <c r="N70" s="80"/>
      <c r="O70" s="80"/>
      <c r="P70" s="80"/>
      <c r="Q70" s="80"/>
      <c r="R70" s="80"/>
      <c r="S70" s="80"/>
      <c r="T70" s="80"/>
      <c r="U70" s="80"/>
    </row>
    <row r="71" spans="1:21" x14ac:dyDescent="0.25">
      <c r="A71" s="73"/>
      <c r="B71" s="73"/>
      <c r="C71" s="88"/>
      <c r="D71" s="73"/>
      <c r="E71" s="73"/>
      <c r="F71" s="73"/>
      <c r="G71" s="73"/>
      <c r="H71" s="73"/>
      <c r="I71" s="73"/>
      <c r="J71" s="73"/>
      <c r="K71" s="73"/>
      <c r="L71" s="73"/>
      <c r="M71" s="73"/>
      <c r="N71" s="80"/>
      <c r="O71" s="80"/>
      <c r="P71" s="80"/>
      <c r="Q71" s="80"/>
      <c r="R71" s="80"/>
      <c r="S71" s="80"/>
      <c r="T71" s="80"/>
      <c r="U71" s="80"/>
    </row>
    <row r="72" spans="1:21" x14ac:dyDescent="0.25">
      <c r="A72" s="73"/>
      <c r="B72" s="73"/>
      <c r="C72" s="88"/>
      <c r="D72" s="73"/>
      <c r="E72" s="73"/>
      <c r="F72" s="73"/>
      <c r="G72" s="73"/>
      <c r="H72" s="73"/>
      <c r="I72" s="73"/>
      <c r="J72" s="73"/>
      <c r="K72" s="73"/>
      <c r="L72" s="73"/>
      <c r="M72" s="73"/>
      <c r="N72" s="80"/>
      <c r="O72" s="80"/>
      <c r="P72" s="80"/>
      <c r="Q72" s="80"/>
      <c r="R72" s="80"/>
      <c r="S72" s="80"/>
      <c r="T72" s="80"/>
      <c r="U72" s="80"/>
    </row>
    <row r="73" spans="1:21" x14ac:dyDescent="0.25">
      <c r="A73" s="73"/>
      <c r="B73" s="73"/>
      <c r="C73" s="88"/>
      <c r="D73" s="73"/>
      <c r="E73" s="73"/>
      <c r="F73" s="73"/>
      <c r="G73" s="73"/>
      <c r="H73" s="73"/>
      <c r="I73" s="73"/>
      <c r="J73" s="73"/>
      <c r="K73" s="73"/>
      <c r="L73" s="73"/>
      <c r="M73" s="73"/>
      <c r="N73" s="80"/>
      <c r="O73" s="80"/>
      <c r="P73" s="80"/>
      <c r="Q73" s="80"/>
      <c r="R73" s="80"/>
      <c r="S73" s="80"/>
      <c r="T73" s="80"/>
      <c r="U73" s="80"/>
    </row>
    <row r="74" spans="1:21" x14ac:dyDescent="0.25">
      <c r="A74" s="73"/>
      <c r="B74" s="73"/>
      <c r="C74" s="88"/>
      <c r="D74" s="73"/>
      <c r="E74" s="73"/>
      <c r="F74" s="73"/>
      <c r="G74" s="73"/>
      <c r="H74" s="73"/>
      <c r="I74" s="73"/>
      <c r="J74" s="73"/>
      <c r="K74" s="73"/>
      <c r="L74" s="73"/>
      <c r="M74" s="73"/>
      <c r="N74" s="80"/>
      <c r="O74" s="80"/>
      <c r="P74" s="80"/>
      <c r="Q74" s="80"/>
      <c r="R74" s="80"/>
      <c r="S74" s="80"/>
      <c r="T74" s="80"/>
      <c r="U74" s="80"/>
    </row>
    <row r="75" spans="1:21" x14ac:dyDescent="0.25">
      <c r="A75" s="73"/>
      <c r="B75" s="73"/>
      <c r="C75" s="88"/>
      <c r="D75" s="73"/>
      <c r="E75" s="73"/>
      <c r="F75" s="73"/>
      <c r="G75" s="73"/>
      <c r="H75" s="73"/>
      <c r="I75" s="73"/>
      <c r="J75" s="73"/>
      <c r="K75" s="73"/>
      <c r="L75" s="73"/>
      <c r="M75" s="73"/>
      <c r="N75" s="80"/>
      <c r="O75" s="80"/>
      <c r="P75" s="80"/>
      <c r="Q75" s="80"/>
      <c r="R75" s="80"/>
      <c r="S75" s="80"/>
      <c r="T75" s="80"/>
      <c r="U75" s="80"/>
    </row>
    <row r="76" spans="1:21" x14ac:dyDescent="0.25">
      <c r="A76" s="73"/>
      <c r="B76" s="73"/>
      <c r="C76" s="88"/>
      <c r="D76" s="73"/>
      <c r="E76" s="73"/>
      <c r="F76" s="73"/>
      <c r="G76" s="73"/>
      <c r="H76" s="73"/>
      <c r="I76" s="73"/>
      <c r="J76" s="73"/>
      <c r="K76" s="73"/>
      <c r="L76" s="73"/>
      <c r="M76" s="73"/>
      <c r="N76" s="80"/>
      <c r="O76" s="80"/>
      <c r="P76" s="80"/>
      <c r="Q76" s="80"/>
      <c r="R76" s="80"/>
      <c r="S76" s="80"/>
      <c r="T76" s="80"/>
      <c r="U76" s="80"/>
    </row>
    <row r="77" spans="1:21" x14ac:dyDescent="0.25">
      <c r="A77" s="73"/>
      <c r="B77" s="73"/>
      <c r="C77" s="88"/>
      <c r="D77" s="73"/>
      <c r="E77" s="73"/>
      <c r="F77" s="73"/>
      <c r="G77" s="73"/>
      <c r="H77" s="73"/>
      <c r="I77" s="73"/>
      <c r="J77" s="73"/>
      <c r="K77" s="73"/>
      <c r="L77" s="73"/>
      <c r="M77" s="73"/>
      <c r="N77" s="80"/>
      <c r="O77" s="80"/>
      <c r="P77" s="80"/>
      <c r="Q77" s="80"/>
      <c r="R77" s="80"/>
      <c r="S77" s="80"/>
      <c r="T77" s="80"/>
      <c r="U77" s="80"/>
    </row>
    <row r="78" spans="1:21" x14ac:dyDescent="0.25">
      <c r="A78" s="73"/>
      <c r="B78" s="73"/>
      <c r="C78" s="88"/>
      <c r="D78" s="73"/>
      <c r="E78" s="73"/>
      <c r="F78" s="73"/>
      <c r="G78" s="73"/>
      <c r="H78" s="73"/>
      <c r="I78" s="73"/>
      <c r="J78" s="73"/>
      <c r="K78" s="73"/>
      <c r="L78" s="73"/>
      <c r="M78" s="73"/>
      <c r="N78" s="80"/>
      <c r="O78" s="80"/>
      <c r="P78" s="80"/>
      <c r="Q78" s="80"/>
      <c r="R78" s="80"/>
      <c r="S78" s="80"/>
      <c r="T78" s="80"/>
      <c r="U78" s="80"/>
    </row>
    <row r="79" spans="1:21" x14ac:dyDescent="0.25">
      <c r="A79" s="73"/>
      <c r="B79" s="73"/>
      <c r="C79" s="88"/>
      <c r="D79" s="73"/>
      <c r="E79" s="73"/>
      <c r="F79" s="73"/>
      <c r="G79" s="73"/>
      <c r="H79" s="73"/>
      <c r="I79" s="73"/>
      <c r="J79" s="73"/>
      <c r="K79" s="73"/>
      <c r="L79" s="73"/>
      <c r="M79" s="73"/>
      <c r="N79" s="80"/>
      <c r="O79" s="80"/>
      <c r="P79" s="80"/>
      <c r="Q79" s="80"/>
      <c r="R79" s="80"/>
      <c r="S79" s="80"/>
      <c r="T79" s="80"/>
      <c r="U79" s="80"/>
    </row>
    <row r="80" spans="1:21" x14ac:dyDescent="0.25">
      <c r="A80" s="73"/>
      <c r="B80" s="73"/>
      <c r="C80" s="88"/>
      <c r="D80" s="73"/>
      <c r="E80" s="73"/>
      <c r="F80" s="73"/>
      <c r="G80" s="73"/>
      <c r="H80" s="73"/>
      <c r="I80" s="73"/>
      <c r="J80" s="73"/>
      <c r="K80" s="73"/>
      <c r="L80" s="73"/>
      <c r="M80" s="73"/>
      <c r="N80" s="80"/>
      <c r="O80" s="80"/>
      <c r="P80" s="80"/>
      <c r="Q80" s="80"/>
      <c r="R80" s="80"/>
      <c r="S80" s="80"/>
      <c r="T80" s="80"/>
      <c r="U80" s="80"/>
    </row>
    <row r="81" spans="1:21" x14ac:dyDescent="0.25">
      <c r="A81" s="73"/>
      <c r="B81" s="73"/>
      <c r="C81" s="88"/>
      <c r="D81" s="73"/>
      <c r="E81" s="73"/>
      <c r="F81" s="73"/>
      <c r="G81" s="73"/>
      <c r="H81" s="73"/>
      <c r="I81" s="73"/>
      <c r="J81" s="73"/>
      <c r="K81" s="73"/>
      <c r="L81" s="73"/>
      <c r="M81" s="73"/>
      <c r="N81" s="80"/>
      <c r="O81" s="80"/>
      <c r="P81" s="80"/>
      <c r="Q81" s="80"/>
      <c r="R81" s="80"/>
      <c r="S81" s="80"/>
      <c r="T81" s="80"/>
      <c r="U81" s="80"/>
    </row>
    <row r="82" spans="1:21" x14ac:dyDescent="0.25">
      <c r="A82" s="73"/>
      <c r="B82" s="73"/>
      <c r="C82" s="88"/>
      <c r="D82" s="73"/>
      <c r="E82" s="73"/>
      <c r="F82" s="73"/>
      <c r="G82" s="73"/>
      <c r="H82" s="73"/>
      <c r="I82" s="73"/>
      <c r="J82" s="73"/>
      <c r="K82" s="73"/>
      <c r="L82" s="73"/>
      <c r="M82" s="73"/>
      <c r="N82" s="80"/>
      <c r="O82" s="80"/>
      <c r="P82" s="80"/>
      <c r="Q82" s="80"/>
      <c r="R82" s="80"/>
      <c r="S82" s="80"/>
      <c r="T82" s="80"/>
      <c r="U82" s="80"/>
    </row>
    <row r="83" spans="1:21" x14ac:dyDescent="0.25">
      <c r="A83" s="73"/>
      <c r="B83" s="73"/>
      <c r="C83" s="88"/>
      <c r="D83" s="73"/>
      <c r="E83" s="73"/>
      <c r="F83" s="73"/>
      <c r="G83" s="73"/>
      <c r="H83" s="73"/>
      <c r="I83" s="73"/>
      <c r="J83" s="73"/>
      <c r="K83" s="73"/>
      <c r="L83" s="73"/>
      <c r="M83" s="73"/>
      <c r="N83" s="80"/>
      <c r="O83" s="80"/>
      <c r="P83" s="80"/>
      <c r="Q83" s="80"/>
      <c r="R83" s="80"/>
      <c r="S83" s="80"/>
      <c r="T83" s="80"/>
      <c r="U83" s="80"/>
    </row>
    <row r="84" spans="1:21" x14ac:dyDescent="0.25">
      <c r="A84" s="73"/>
      <c r="B84" s="73"/>
      <c r="C84" s="88"/>
      <c r="D84" s="73"/>
      <c r="E84" s="73"/>
      <c r="F84" s="73"/>
      <c r="G84" s="73"/>
      <c r="H84" s="73"/>
      <c r="I84" s="73"/>
      <c r="J84" s="73"/>
      <c r="K84" s="73"/>
      <c r="L84" s="73"/>
      <c r="M84" s="73"/>
      <c r="N84" s="80"/>
      <c r="O84" s="80"/>
      <c r="P84" s="80"/>
      <c r="Q84" s="80"/>
      <c r="R84" s="80"/>
      <c r="S84" s="80"/>
      <c r="T84" s="80"/>
      <c r="U84" s="80"/>
    </row>
    <row r="85" spans="1:21" x14ac:dyDescent="0.25">
      <c r="A85" s="73"/>
      <c r="B85" s="73"/>
      <c r="C85" s="88"/>
      <c r="D85" s="73"/>
      <c r="E85" s="73"/>
      <c r="F85" s="73"/>
      <c r="G85" s="73"/>
      <c r="H85" s="73"/>
      <c r="I85" s="73"/>
      <c r="J85" s="73"/>
      <c r="K85" s="73"/>
      <c r="L85" s="73"/>
      <c r="M85" s="73"/>
      <c r="N85" s="80"/>
      <c r="O85" s="80"/>
      <c r="P85" s="80"/>
      <c r="Q85" s="80"/>
      <c r="R85" s="80"/>
      <c r="S85" s="80"/>
      <c r="T85" s="80"/>
      <c r="U85" s="80"/>
    </row>
    <row r="86" spans="1:21" x14ac:dyDescent="0.25">
      <c r="A86" s="73"/>
      <c r="B86" s="73"/>
      <c r="C86" s="88"/>
      <c r="D86" s="73"/>
      <c r="E86" s="73"/>
      <c r="F86" s="73"/>
      <c r="G86" s="73"/>
      <c r="H86" s="73"/>
      <c r="I86" s="73"/>
      <c r="J86" s="73"/>
      <c r="K86" s="73"/>
      <c r="L86" s="73"/>
      <c r="M86" s="73"/>
      <c r="N86" s="80"/>
      <c r="O86" s="80"/>
      <c r="P86" s="80"/>
      <c r="Q86" s="80"/>
      <c r="R86" s="80"/>
      <c r="S86" s="80"/>
      <c r="T86" s="80"/>
      <c r="U86" s="80"/>
    </row>
    <row r="87" spans="1:21" x14ac:dyDescent="0.25">
      <c r="A87" s="73"/>
      <c r="B87" s="73"/>
      <c r="C87" s="88"/>
      <c r="D87" s="73"/>
      <c r="E87" s="73"/>
      <c r="F87" s="73"/>
      <c r="G87" s="73"/>
      <c r="H87" s="73"/>
      <c r="I87" s="73"/>
      <c r="J87" s="73"/>
      <c r="K87" s="73"/>
      <c r="L87" s="73"/>
      <c r="M87" s="73"/>
      <c r="N87" s="80"/>
      <c r="O87" s="80"/>
      <c r="P87" s="80"/>
      <c r="Q87" s="80"/>
      <c r="R87" s="80"/>
      <c r="S87" s="80"/>
      <c r="T87" s="80"/>
      <c r="U87" s="80"/>
    </row>
    <row r="88" spans="1:21" x14ac:dyDescent="0.25">
      <c r="A88" s="73"/>
      <c r="B88" s="73"/>
      <c r="C88" s="88"/>
      <c r="D88" s="73"/>
      <c r="E88" s="73"/>
      <c r="F88" s="73"/>
      <c r="G88" s="73"/>
      <c r="H88" s="73"/>
      <c r="I88" s="73"/>
      <c r="J88" s="73"/>
      <c r="K88" s="73"/>
      <c r="L88" s="73"/>
      <c r="M88" s="73"/>
      <c r="N88" s="80"/>
      <c r="O88" s="80"/>
      <c r="P88" s="80"/>
      <c r="Q88" s="80"/>
      <c r="R88" s="80"/>
      <c r="S88" s="80"/>
      <c r="T88" s="80"/>
      <c r="U88" s="80"/>
    </row>
    <row r="89" spans="1:21" x14ac:dyDescent="0.25">
      <c r="A89" s="73"/>
      <c r="B89" s="73"/>
      <c r="C89" s="88"/>
      <c r="D89" s="73"/>
      <c r="E89" s="73"/>
      <c r="F89" s="73"/>
      <c r="G89" s="73"/>
      <c r="H89" s="73"/>
      <c r="I89" s="73"/>
      <c r="J89" s="73"/>
      <c r="K89" s="73"/>
      <c r="L89" s="73"/>
      <c r="M89" s="73"/>
      <c r="N89" s="80"/>
      <c r="O89" s="80"/>
      <c r="P89" s="80"/>
      <c r="Q89" s="80"/>
      <c r="R89" s="80"/>
      <c r="S89" s="80"/>
      <c r="T89" s="80"/>
      <c r="U89" s="80"/>
    </row>
    <row r="90" spans="1:21" x14ac:dyDescent="0.25">
      <c r="A90" s="73"/>
      <c r="B90" s="73"/>
      <c r="C90" s="88"/>
      <c r="D90" s="73"/>
      <c r="E90" s="73"/>
      <c r="F90" s="73"/>
      <c r="G90" s="73"/>
      <c r="H90" s="73"/>
      <c r="I90" s="73"/>
      <c r="J90" s="73"/>
      <c r="K90" s="73"/>
      <c r="L90" s="73"/>
      <c r="M90" s="73"/>
      <c r="N90" s="80"/>
      <c r="O90" s="80"/>
      <c r="P90" s="80"/>
      <c r="Q90" s="80"/>
      <c r="R90" s="80"/>
      <c r="S90" s="80"/>
      <c r="T90" s="80"/>
      <c r="U90" s="80"/>
    </row>
    <row r="91" spans="1:21" x14ac:dyDescent="0.25">
      <c r="A91" s="73"/>
      <c r="B91" s="73"/>
      <c r="C91" s="88"/>
      <c r="D91" s="73"/>
      <c r="E91" s="73"/>
      <c r="F91" s="73"/>
      <c r="G91" s="73"/>
      <c r="H91" s="73"/>
      <c r="I91" s="73"/>
      <c r="J91" s="73"/>
      <c r="K91" s="73"/>
      <c r="L91" s="73"/>
      <c r="M91" s="73"/>
      <c r="N91" s="80"/>
      <c r="O91" s="80"/>
      <c r="P91" s="80"/>
      <c r="Q91" s="80"/>
      <c r="R91" s="80"/>
      <c r="S91" s="80"/>
      <c r="T91" s="80"/>
      <c r="U91" s="80"/>
    </row>
    <row r="92" spans="1:21" x14ac:dyDescent="0.25">
      <c r="A92" s="73"/>
      <c r="B92" s="73"/>
      <c r="C92" s="88"/>
      <c r="D92" s="73"/>
      <c r="E92" s="73"/>
      <c r="F92" s="73"/>
      <c r="G92" s="73"/>
      <c r="H92" s="73"/>
      <c r="I92" s="73"/>
      <c r="J92" s="73"/>
      <c r="K92" s="73"/>
      <c r="L92" s="73"/>
      <c r="M92" s="73"/>
      <c r="N92" s="80"/>
      <c r="O92" s="80"/>
      <c r="P92" s="80"/>
      <c r="Q92" s="80"/>
      <c r="R92" s="80"/>
      <c r="S92" s="80"/>
      <c r="T92" s="80"/>
      <c r="U92" s="80"/>
    </row>
    <row r="93" spans="1:21" x14ac:dyDescent="0.25">
      <c r="A93" s="73"/>
      <c r="B93" s="73"/>
      <c r="C93" s="88"/>
      <c r="D93" s="73"/>
      <c r="E93" s="73"/>
      <c r="F93" s="73"/>
      <c r="G93" s="73"/>
      <c r="H93" s="73"/>
      <c r="I93" s="73"/>
      <c r="J93" s="73"/>
      <c r="K93" s="73"/>
      <c r="L93" s="73"/>
      <c r="M93" s="73"/>
      <c r="N93" s="80"/>
      <c r="O93" s="80"/>
      <c r="P93" s="80"/>
      <c r="Q93" s="80"/>
      <c r="R93" s="80"/>
      <c r="S93" s="80"/>
      <c r="T93" s="80"/>
      <c r="U93" s="80"/>
    </row>
    <row r="94" spans="1:21" x14ac:dyDescent="0.25">
      <c r="A94" s="73"/>
      <c r="B94" s="73"/>
      <c r="C94" s="88"/>
      <c r="D94" s="73"/>
      <c r="E94" s="73"/>
      <c r="F94" s="73"/>
      <c r="G94" s="73"/>
      <c r="H94" s="73"/>
      <c r="I94" s="73"/>
      <c r="J94" s="73"/>
      <c r="K94" s="73"/>
      <c r="L94" s="73"/>
      <c r="M94" s="73"/>
      <c r="N94" s="80"/>
      <c r="O94" s="80"/>
      <c r="P94" s="80"/>
      <c r="Q94" s="80"/>
      <c r="R94" s="80"/>
      <c r="S94" s="80"/>
      <c r="T94" s="80"/>
      <c r="U94" s="80"/>
    </row>
    <row r="95" spans="1:21" x14ac:dyDescent="0.25">
      <c r="A95" s="73"/>
      <c r="B95" s="73"/>
      <c r="C95" s="88"/>
      <c r="D95" s="73"/>
      <c r="E95" s="73"/>
      <c r="F95" s="73"/>
      <c r="G95" s="73"/>
      <c r="H95" s="73"/>
      <c r="I95" s="73"/>
      <c r="J95" s="73"/>
      <c r="K95" s="73"/>
      <c r="L95" s="73"/>
      <c r="M95" s="73"/>
      <c r="N95" s="80"/>
      <c r="O95" s="80"/>
      <c r="P95" s="80"/>
      <c r="Q95" s="80"/>
      <c r="R95" s="80"/>
      <c r="S95" s="80"/>
      <c r="T95" s="80"/>
      <c r="U95" s="80"/>
    </row>
    <row r="96" spans="1:21" x14ac:dyDescent="0.25">
      <c r="A96" s="73"/>
      <c r="B96" s="73"/>
      <c r="C96" s="88"/>
      <c r="D96" s="73"/>
      <c r="E96" s="73"/>
      <c r="F96" s="73"/>
      <c r="G96" s="73"/>
      <c r="H96" s="73"/>
      <c r="I96" s="73"/>
      <c r="J96" s="73"/>
      <c r="K96" s="73"/>
      <c r="L96" s="73"/>
      <c r="M96" s="73"/>
      <c r="N96" s="80"/>
      <c r="O96" s="80"/>
      <c r="P96" s="80"/>
      <c r="Q96" s="80"/>
      <c r="R96" s="80"/>
      <c r="S96" s="80"/>
      <c r="T96" s="80"/>
      <c r="U96" s="80"/>
    </row>
    <row r="97" spans="1:21" x14ac:dyDescent="0.25">
      <c r="A97" s="73"/>
      <c r="B97" s="73"/>
      <c r="C97" s="88"/>
      <c r="D97" s="73"/>
      <c r="E97" s="73"/>
      <c r="F97" s="73"/>
      <c r="G97" s="73"/>
      <c r="H97" s="73"/>
      <c r="I97" s="73"/>
      <c r="J97" s="73"/>
      <c r="K97" s="73"/>
      <c r="L97" s="73"/>
      <c r="M97" s="73"/>
      <c r="N97" s="80"/>
      <c r="O97" s="80"/>
      <c r="P97" s="80"/>
      <c r="Q97" s="80"/>
      <c r="R97" s="80"/>
      <c r="S97" s="80"/>
      <c r="T97" s="80"/>
      <c r="U97" s="80"/>
    </row>
    <row r="98" spans="1:21" x14ac:dyDescent="0.25">
      <c r="A98" s="73"/>
      <c r="B98" s="73"/>
      <c r="C98" s="88"/>
      <c r="D98" s="73"/>
      <c r="E98" s="73"/>
      <c r="F98" s="73"/>
      <c r="G98" s="73"/>
      <c r="H98" s="73"/>
      <c r="I98" s="73"/>
      <c r="J98" s="73"/>
      <c r="K98" s="73"/>
      <c r="L98" s="73"/>
      <c r="M98" s="73"/>
      <c r="N98" s="80"/>
      <c r="O98" s="80"/>
      <c r="P98" s="80"/>
      <c r="Q98" s="80"/>
      <c r="R98" s="80"/>
      <c r="S98" s="80"/>
      <c r="T98" s="80"/>
      <c r="U98" s="80"/>
    </row>
    <row r="99" spans="1:21" x14ac:dyDescent="0.25">
      <c r="A99" s="73"/>
      <c r="B99" s="73"/>
      <c r="C99" s="88"/>
      <c r="D99" s="73"/>
      <c r="E99" s="73"/>
      <c r="F99" s="73"/>
      <c r="G99" s="73"/>
      <c r="H99" s="73"/>
      <c r="I99" s="73"/>
      <c r="J99" s="73"/>
      <c r="K99" s="73"/>
      <c r="L99" s="73"/>
      <c r="M99" s="73"/>
      <c r="N99" s="80"/>
      <c r="O99" s="80"/>
      <c r="P99" s="80"/>
      <c r="Q99" s="80"/>
      <c r="R99" s="80"/>
      <c r="S99" s="80"/>
      <c r="T99" s="80"/>
      <c r="U99" s="80"/>
    </row>
    <row r="100" spans="1:21" x14ac:dyDescent="0.25">
      <c r="A100" s="73"/>
      <c r="B100" s="73"/>
      <c r="C100" s="88"/>
      <c r="D100" s="73"/>
      <c r="E100" s="73"/>
      <c r="F100" s="73"/>
      <c r="G100" s="73"/>
      <c r="H100" s="73"/>
      <c r="I100" s="73"/>
      <c r="J100" s="73"/>
      <c r="K100" s="73"/>
      <c r="L100" s="73"/>
      <c r="M100" s="73"/>
      <c r="N100" s="80"/>
      <c r="O100" s="80"/>
      <c r="P100" s="80"/>
      <c r="Q100" s="80"/>
      <c r="R100" s="80"/>
      <c r="S100" s="80"/>
      <c r="T100" s="80"/>
      <c r="U100" s="80"/>
    </row>
    <row r="101" spans="1:21" x14ac:dyDescent="0.25">
      <c r="A101" s="73"/>
      <c r="B101" s="73"/>
      <c r="C101" s="88"/>
      <c r="D101" s="73"/>
      <c r="E101" s="73"/>
      <c r="F101" s="73"/>
      <c r="G101" s="73"/>
      <c r="H101" s="73"/>
      <c r="I101" s="73"/>
      <c r="J101" s="73"/>
      <c r="K101" s="73"/>
      <c r="L101" s="73"/>
      <c r="M101" s="73"/>
      <c r="N101" s="80"/>
      <c r="O101" s="80"/>
      <c r="P101" s="80"/>
      <c r="Q101" s="80"/>
      <c r="R101" s="80"/>
      <c r="S101" s="80"/>
      <c r="T101" s="80"/>
      <c r="U101" s="80"/>
    </row>
    <row r="102" spans="1:21" x14ac:dyDescent="0.25">
      <c r="A102" s="73"/>
      <c r="B102" s="73"/>
      <c r="C102" s="88"/>
      <c r="D102" s="73"/>
      <c r="E102" s="73"/>
      <c r="F102" s="73"/>
      <c r="G102" s="73"/>
      <c r="H102" s="73"/>
      <c r="I102" s="73"/>
      <c r="J102" s="73"/>
      <c r="K102" s="73"/>
      <c r="L102" s="73"/>
      <c r="M102" s="73"/>
      <c r="N102" s="80"/>
      <c r="O102" s="80"/>
      <c r="P102" s="80"/>
      <c r="Q102" s="80"/>
      <c r="R102" s="80"/>
      <c r="S102" s="80"/>
      <c r="T102" s="80"/>
      <c r="U102" s="80"/>
    </row>
    <row r="103" spans="1:21" x14ac:dyDescent="0.25">
      <c r="C103" s="88"/>
      <c r="D103" s="73"/>
      <c r="E103" s="73"/>
      <c r="F103" s="73"/>
      <c r="G103" s="73"/>
      <c r="H103" s="73"/>
      <c r="I103" s="73"/>
      <c r="J103" s="73"/>
      <c r="K103" s="73"/>
      <c r="L103" s="73"/>
      <c r="M103" s="73"/>
      <c r="N103" s="80"/>
    </row>
    <row r="104" spans="1:21" x14ac:dyDescent="0.25">
      <c r="C104" s="88"/>
      <c r="D104" s="73"/>
      <c r="E104" s="73"/>
      <c r="F104" s="73"/>
      <c r="G104" s="73"/>
      <c r="H104" s="73"/>
      <c r="I104" s="73"/>
      <c r="J104" s="73"/>
      <c r="K104" s="73"/>
      <c r="L104" s="73"/>
      <c r="M104" s="73"/>
      <c r="N104" s="80"/>
    </row>
    <row r="105" spans="1:21" x14ac:dyDescent="0.25">
      <c r="C105" s="88"/>
      <c r="D105" s="73"/>
      <c r="E105" s="73"/>
      <c r="F105" s="73"/>
      <c r="G105" s="73"/>
      <c r="H105" s="73"/>
      <c r="I105" s="73"/>
      <c r="J105" s="73"/>
      <c r="K105" s="73"/>
      <c r="L105" s="73"/>
      <c r="M105" s="73"/>
      <c r="N105" s="80"/>
    </row>
    <row r="106" spans="1:21" x14ac:dyDescent="0.25">
      <c r="C106" s="88"/>
      <c r="D106" s="73"/>
      <c r="E106" s="73"/>
      <c r="F106" s="73"/>
      <c r="G106" s="73"/>
      <c r="H106" s="73"/>
      <c r="I106" s="73"/>
      <c r="J106" s="73"/>
      <c r="K106" s="73"/>
      <c r="L106" s="73"/>
      <c r="M106" s="73"/>
      <c r="N106" s="80"/>
    </row>
  </sheetData>
  <mergeCells count="130">
    <mergeCell ref="C45:C46"/>
    <mergeCell ref="A47:S47"/>
    <mergeCell ref="C51:I51"/>
    <mergeCell ref="J51:P51"/>
    <mergeCell ref="C52:I52"/>
    <mergeCell ref="J52:P52"/>
    <mergeCell ref="C53:I53"/>
    <mergeCell ref="J53:P53"/>
    <mergeCell ref="V43:V44"/>
    <mergeCell ref="D45:D46"/>
    <mergeCell ref="E45:E46"/>
    <mergeCell ref="U45:U46"/>
    <mergeCell ref="V45:V46"/>
    <mergeCell ref="A33:A46"/>
    <mergeCell ref="B33:B40"/>
    <mergeCell ref="B41:B46"/>
    <mergeCell ref="D41:D42"/>
    <mergeCell ref="E41:E42"/>
    <mergeCell ref="T41:T46"/>
    <mergeCell ref="U41:U42"/>
    <mergeCell ref="V41:V42"/>
    <mergeCell ref="D43:D44"/>
    <mergeCell ref="E43:E44"/>
    <mergeCell ref="U43:U44"/>
    <mergeCell ref="C43:C44"/>
    <mergeCell ref="U33:U34"/>
    <mergeCell ref="V33:V34"/>
    <mergeCell ref="D35:D36"/>
    <mergeCell ref="E35:E36"/>
    <mergeCell ref="U35:U36"/>
    <mergeCell ref="V35:V36"/>
    <mergeCell ref="D33:D34"/>
    <mergeCell ref="E33:E34"/>
    <mergeCell ref="T33:T40"/>
    <mergeCell ref="D37:D38"/>
    <mergeCell ref="E37:E38"/>
    <mergeCell ref="C35:C36"/>
    <mergeCell ref="C33:C34"/>
    <mergeCell ref="U37:U38"/>
    <mergeCell ref="V37:V38"/>
    <mergeCell ref="D39:D40"/>
    <mergeCell ref="E39:E40"/>
    <mergeCell ref="U39:U40"/>
    <mergeCell ref="V39:V40"/>
    <mergeCell ref="C39:C40"/>
    <mergeCell ref="C37:C38"/>
    <mergeCell ref="C41:C42"/>
    <mergeCell ref="D29:D30"/>
    <mergeCell ref="E29:E30"/>
    <mergeCell ref="U29:U30"/>
    <mergeCell ref="V29:V30"/>
    <mergeCell ref="C31:C32"/>
    <mergeCell ref="D31:D32"/>
    <mergeCell ref="E31:E32"/>
    <mergeCell ref="U31:U32"/>
    <mergeCell ref="V31:V32"/>
    <mergeCell ref="B25:B32"/>
    <mergeCell ref="C25:C26"/>
    <mergeCell ref="D25:D26"/>
    <mergeCell ref="E25:E26"/>
    <mergeCell ref="T25:T32"/>
    <mergeCell ref="V19:V20"/>
    <mergeCell ref="C21:C22"/>
    <mergeCell ref="D21:D22"/>
    <mergeCell ref="E21:E22"/>
    <mergeCell ref="U21:U22"/>
    <mergeCell ref="V21:V22"/>
    <mergeCell ref="U25:U26"/>
    <mergeCell ref="V25:V26"/>
    <mergeCell ref="C27:C28"/>
    <mergeCell ref="D27:D28"/>
    <mergeCell ref="E27:E28"/>
    <mergeCell ref="U27:U28"/>
    <mergeCell ref="V27:V28"/>
    <mergeCell ref="C23:C24"/>
    <mergeCell ref="D23:D24"/>
    <mergeCell ref="E23:E24"/>
    <mergeCell ref="U23:U24"/>
    <mergeCell ref="V23:V24"/>
    <mergeCell ref="C29:C30"/>
    <mergeCell ref="U9:U10"/>
    <mergeCell ref="V9:V10"/>
    <mergeCell ref="C11:C12"/>
    <mergeCell ref="D11:D12"/>
    <mergeCell ref="E11:E12"/>
    <mergeCell ref="U11:U12"/>
    <mergeCell ref="V11:V12"/>
    <mergeCell ref="C17:C18"/>
    <mergeCell ref="D17:D18"/>
    <mergeCell ref="E17:E18"/>
    <mergeCell ref="T17:T24"/>
    <mergeCell ref="U17:U18"/>
    <mergeCell ref="V17:V18"/>
    <mergeCell ref="C19:C20"/>
    <mergeCell ref="D19:D20"/>
    <mergeCell ref="E19:E20"/>
    <mergeCell ref="U19:U20"/>
    <mergeCell ref="A7:A8"/>
    <mergeCell ref="B7:B8"/>
    <mergeCell ref="C7:C8"/>
    <mergeCell ref="D7:E7"/>
    <mergeCell ref="F7:S7"/>
    <mergeCell ref="T7:U7"/>
    <mergeCell ref="V7:V8"/>
    <mergeCell ref="A9:A32"/>
    <mergeCell ref="B9:B16"/>
    <mergeCell ref="C9:C10"/>
    <mergeCell ref="D9:D10"/>
    <mergeCell ref="E9:E10"/>
    <mergeCell ref="T9:T16"/>
    <mergeCell ref="C13:C14"/>
    <mergeCell ref="D13:D14"/>
    <mergeCell ref="E13:E14"/>
    <mergeCell ref="B17:B24"/>
    <mergeCell ref="U13:U14"/>
    <mergeCell ref="V13:V14"/>
    <mergeCell ref="C15:C16"/>
    <mergeCell ref="D15:D16"/>
    <mergeCell ref="E15:E16"/>
    <mergeCell ref="U15:U16"/>
    <mergeCell ref="V15:V16"/>
    <mergeCell ref="A1:C3"/>
    <mergeCell ref="D1:V1"/>
    <mergeCell ref="D2:V2"/>
    <mergeCell ref="D3:U3"/>
    <mergeCell ref="A4:C4"/>
    <mergeCell ref="D4:V4"/>
    <mergeCell ref="A5:C5"/>
    <mergeCell ref="D5:V5"/>
    <mergeCell ref="A6:V6"/>
  </mergeCells>
  <printOptions horizontalCentered="1" verticalCentered="1"/>
  <pageMargins left="0" right="0" top="0.55118110236220508" bottom="0" header="0.31496062992126012" footer="0"/>
  <pageSetup scale="35" fitToWidth="0"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E21EA-F749-41B1-B62D-65FE14D4512A}">
  <dimension ref="A1:AW1844"/>
  <sheetViews>
    <sheetView zoomScale="39" zoomScaleNormal="39" workbookViewId="0">
      <selection activeCell="AC130" sqref="AC130:AC135"/>
    </sheetView>
  </sheetViews>
  <sheetFormatPr baseColWidth="10" defaultRowHeight="15" x14ac:dyDescent="0.25"/>
  <cols>
    <col min="1" max="1" width="9.140625" style="571" customWidth="1"/>
    <col min="2" max="2" width="19.5703125" style="571" customWidth="1"/>
    <col min="3" max="3" width="14.7109375" style="571" customWidth="1"/>
    <col min="4" max="4" width="17.42578125" style="571" customWidth="1"/>
    <col min="5" max="5" width="24.42578125" style="571" customWidth="1"/>
    <col min="6" max="6" width="20.5703125" style="572" customWidth="1"/>
    <col min="7" max="8" width="20.5703125" style="571" hidden="1" customWidth="1"/>
    <col min="9" max="9" width="24.7109375" style="571" hidden="1" customWidth="1"/>
    <col min="10" max="10" width="26.28515625" style="571" hidden="1" customWidth="1"/>
    <col min="11" max="12" width="26.140625" style="571" hidden="1" customWidth="1"/>
    <col min="13" max="13" width="26.140625" style="143" hidden="1" customWidth="1"/>
    <col min="14" max="14" width="29" style="571" hidden="1" customWidth="1"/>
    <col min="15" max="15" width="26.42578125" style="571" customWidth="1"/>
    <col min="16" max="18" width="19.85546875" style="571" hidden="1" customWidth="1"/>
    <col min="19" max="19" width="27.85546875" style="571" hidden="1" customWidth="1"/>
    <col min="20" max="20" width="19.85546875" style="571" hidden="1" customWidth="1"/>
    <col min="21" max="21" width="23.85546875" style="571" hidden="1" customWidth="1"/>
    <col min="22" max="22" width="28.42578125" style="571" hidden="1" customWidth="1"/>
    <col min="23" max="23" width="35.5703125" style="571" hidden="1" customWidth="1"/>
    <col min="24" max="24" width="33.42578125" style="571" hidden="1" customWidth="1"/>
    <col min="25" max="25" width="15.7109375" style="571" hidden="1" customWidth="1"/>
    <col min="26" max="26" width="18.28515625" style="571" hidden="1" customWidth="1"/>
    <col min="27" max="27" width="29.85546875" style="571" hidden="1" customWidth="1"/>
    <col min="28" max="29" width="30" style="571" customWidth="1"/>
    <col min="30" max="30" width="14.85546875" style="571" customWidth="1"/>
    <col min="31" max="31" width="21.5703125" style="571" customWidth="1"/>
    <col min="32" max="32" width="17.140625" style="571" customWidth="1"/>
    <col min="33" max="33" width="23.7109375" style="571" customWidth="1"/>
    <col min="34" max="34" width="26.7109375" style="571" customWidth="1"/>
    <col min="35" max="35" width="21.42578125" style="571" customWidth="1"/>
    <col min="36" max="36" width="21.85546875" style="571" customWidth="1"/>
    <col min="37" max="37" width="18.85546875" style="571" customWidth="1"/>
    <col min="38" max="38" width="15.42578125" style="571" customWidth="1"/>
    <col min="39" max="46" width="11.5703125" style="571" customWidth="1"/>
    <col min="47" max="47" width="14.85546875" style="571" customWidth="1"/>
    <col min="48" max="48" width="15.85546875" style="571" customWidth="1"/>
    <col min="49" max="49" width="17.7109375" style="571" customWidth="1"/>
    <col min="50" max="249" width="11.42578125" style="571"/>
    <col min="250" max="250" width="23" style="571" customWidth="1"/>
    <col min="251" max="252" width="11.42578125" style="571"/>
    <col min="253" max="253" width="21" style="571" customWidth="1"/>
    <col min="254" max="254" width="24.42578125" style="571" customWidth="1"/>
    <col min="255" max="258" width="17.85546875" style="571" customWidth="1"/>
    <col min="259" max="259" width="21.7109375" style="571" customWidth="1"/>
    <col min="260" max="260" width="26.85546875" style="571" customWidth="1"/>
    <col min="261" max="261" width="24.85546875" style="571" customWidth="1"/>
    <col min="262" max="266" width="5.85546875" style="571" bestFit="1" customWidth="1"/>
    <col min="267" max="267" width="30.28515625" style="571" customWidth="1"/>
    <col min="268" max="271" width="18.42578125" style="571" customWidth="1"/>
    <col min="272" max="272" width="21.28515625" style="571" customWidth="1"/>
    <col min="273" max="273" width="19.42578125" style="571" customWidth="1"/>
    <col min="274" max="274" width="25.85546875" style="571" customWidth="1"/>
    <col min="275" max="278" width="5.85546875" style="571" bestFit="1" customWidth="1"/>
    <col min="279" max="279" width="8.28515625" style="571" customWidth="1"/>
    <col min="280" max="281" width="30.140625" style="571" customWidth="1"/>
    <col min="282" max="282" width="18.7109375" style="571" customWidth="1"/>
    <col min="283" max="283" width="20.140625" style="571" customWidth="1"/>
    <col min="284" max="284" width="31.28515625" style="571" customWidth="1"/>
    <col min="285" max="285" width="26.7109375" style="571" customWidth="1"/>
    <col min="286" max="286" width="21.42578125" style="571" customWidth="1"/>
    <col min="287" max="287" width="21.85546875" style="571" customWidth="1"/>
    <col min="288" max="288" width="18.85546875" style="571" customWidth="1"/>
    <col min="289" max="289" width="15.42578125" style="571" customWidth="1"/>
    <col min="290" max="297" width="11.42578125" style="571"/>
    <col min="298" max="298" width="14.85546875" style="571" customWidth="1"/>
    <col min="299" max="299" width="15.85546875" style="571" customWidth="1"/>
    <col min="300" max="300" width="17.7109375" style="571" customWidth="1"/>
    <col min="301" max="505" width="11.42578125" style="571"/>
    <col min="506" max="506" width="23" style="571" customWidth="1"/>
    <col min="507" max="508" width="11.42578125" style="571"/>
    <col min="509" max="509" width="21" style="571" customWidth="1"/>
    <col min="510" max="510" width="24.42578125" style="571" customWidth="1"/>
    <col min="511" max="514" width="17.85546875" style="571" customWidth="1"/>
    <col min="515" max="515" width="21.7109375" style="571" customWidth="1"/>
    <col min="516" max="516" width="26.85546875" style="571" customWidth="1"/>
    <col min="517" max="517" width="24.85546875" style="571" customWidth="1"/>
    <col min="518" max="522" width="5.85546875" style="571" bestFit="1" customWidth="1"/>
    <col min="523" max="523" width="30.28515625" style="571" customWidth="1"/>
    <col min="524" max="527" width="18.42578125" style="571" customWidth="1"/>
    <col min="528" max="528" width="21.28515625" style="571" customWidth="1"/>
    <col min="529" max="529" width="19.42578125" style="571" customWidth="1"/>
    <col min="530" max="530" width="25.85546875" style="571" customWidth="1"/>
    <col min="531" max="534" width="5.85546875" style="571" bestFit="1" customWidth="1"/>
    <col min="535" max="535" width="8.28515625" style="571" customWidth="1"/>
    <col min="536" max="537" width="30.140625" style="571" customWidth="1"/>
    <col min="538" max="538" width="18.7109375" style="571" customWidth="1"/>
    <col min="539" max="539" width="20.140625" style="571" customWidth="1"/>
    <col min="540" max="540" width="31.28515625" style="571" customWidth="1"/>
    <col min="541" max="541" width="26.7109375" style="571" customWidth="1"/>
    <col min="542" max="542" width="21.42578125" style="571" customWidth="1"/>
    <col min="543" max="543" width="21.85546875" style="571" customWidth="1"/>
    <col min="544" max="544" width="18.85546875" style="571" customWidth="1"/>
    <col min="545" max="545" width="15.42578125" style="571" customWidth="1"/>
    <col min="546" max="553" width="11.42578125" style="571"/>
    <col min="554" max="554" width="14.85546875" style="571" customWidth="1"/>
    <col min="555" max="555" width="15.85546875" style="571" customWidth="1"/>
    <col min="556" max="556" width="17.7109375" style="571" customWidth="1"/>
    <col min="557" max="761" width="11.42578125" style="571"/>
    <col min="762" max="762" width="23" style="571" customWidth="1"/>
    <col min="763" max="764" width="11.42578125" style="571"/>
    <col min="765" max="765" width="21" style="571" customWidth="1"/>
    <col min="766" max="766" width="24.42578125" style="571" customWidth="1"/>
    <col min="767" max="770" width="17.85546875" style="571" customWidth="1"/>
    <col min="771" max="771" width="21.7109375" style="571" customWidth="1"/>
    <col min="772" max="772" width="26.85546875" style="571" customWidth="1"/>
    <col min="773" max="773" width="24.85546875" style="571" customWidth="1"/>
    <col min="774" max="778" width="5.85546875" style="571" bestFit="1" customWidth="1"/>
    <col min="779" max="779" width="30.28515625" style="571" customWidth="1"/>
    <col min="780" max="783" width="18.42578125" style="571" customWidth="1"/>
    <col min="784" max="784" width="21.28515625" style="571" customWidth="1"/>
    <col min="785" max="785" width="19.42578125" style="571" customWidth="1"/>
    <col min="786" max="786" width="25.85546875" style="571" customWidth="1"/>
    <col min="787" max="790" width="5.85546875" style="571" bestFit="1" customWidth="1"/>
    <col min="791" max="791" width="8.28515625" style="571" customWidth="1"/>
    <col min="792" max="793" width="30.140625" style="571" customWidth="1"/>
    <col min="794" max="794" width="18.7109375" style="571" customWidth="1"/>
    <col min="795" max="795" width="20.140625" style="571" customWidth="1"/>
    <col min="796" max="796" width="31.28515625" style="571" customWidth="1"/>
    <col min="797" max="797" width="26.7109375" style="571" customWidth="1"/>
    <col min="798" max="798" width="21.42578125" style="571" customWidth="1"/>
    <col min="799" max="799" width="21.85546875" style="571" customWidth="1"/>
    <col min="800" max="800" width="18.85546875" style="571" customWidth="1"/>
    <col min="801" max="801" width="15.42578125" style="571" customWidth="1"/>
    <col min="802" max="809" width="11.42578125" style="571"/>
    <col min="810" max="810" width="14.85546875" style="571" customWidth="1"/>
    <col min="811" max="811" width="15.85546875" style="571" customWidth="1"/>
    <col min="812" max="812" width="17.7109375" style="571" customWidth="1"/>
    <col min="813" max="1017" width="11.42578125" style="571"/>
    <col min="1018" max="1018" width="23" style="571" customWidth="1"/>
    <col min="1019" max="1020" width="11.42578125" style="571"/>
    <col min="1021" max="1021" width="21" style="571" customWidth="1"/>
    <col min="1022" max="1022" width="24.42578125" style="571" customWidth="1"/>
    <col min="1023" max="1026" width="17.85546875" style="571" customWidth="1"/>
    <col min="1027" max="1027" width="21.7109375" style="571" customWidth="1"/>
    <col min="1028" max="1028" width="26.85546875" style="571" customWidth="1"/>
    <col min="1029" max="1029" width="24.85546875" style="571" customWidth="1"/>
    <col min="1030" max="1034" width="5.85546875" style="571" bestFit="1" customWidth="1"/>
    <col min="1035" max="1035" width="30.28515625" style="571" customWidth="1"/>
    <col min="1036" max="1039" width="18.42578125" style="571" customWidth="1"/>
    <col min="1040" max="1040" width="21.28515625" style="571" customWidth="1"/>
    <col min="1041" max="1041" width="19.42578125" style="571" customWidth="1"/>
    <col min="1042" max="1042" width="25.85546875" style="571" customWidth="1"/>
    <col min="1043" max="1046" width="5.85546875" style="571" bestFit="1" customWidth="1"/>
    <col min="1047" max="1047" width="8.28515625" style="571" customWidth="1"/>
    <col min="1048" max="1049" width="30.140625" style="571" customWidth="1"/>
    <col min="1050" max="1050" width="18.7109375" style="571" customWidth="1"/>
    <col min="1051" max="1051" width="20.140625" style="571" customWidth="1"/>
    <col min="1052" max="1052" width="31.28515625" style="571" customWidth="1"/>
    <col min="1053" max="1053" width="26.7109375" style="571" customWidth="1"/>
    <col min="1054" max="1054" width="21.42578125" style="571" customWidth="1"/>
    <col min="1055" max="1055" width="21.85546875" style="571" customWidth="1"/>
    <col min="1056" max="1056" width="18.85546875" style="571" customWidth="1"/>
    <col min="1057" max="1057" width="15.42578125" style="571" customWidth="1"/>
    <col min="1058" max="1065" width="11.42578125" style="571"/>
    <col min="1066" max="1066" width="14.85546875" style="571" customWidth="1"/>
    <col min="1067" max="1067" width="15.85546875" style="571" customWidth="1"/>
    <col min="1068" max="1068" width="17.7109375" style="571" customWidth="1"/>
    <col min="1069" max="1273" width="11.42578125" style="571"/>
    <col min="1274" max="1274" width="23" style="571" customWidth="1"/>
    <col min="1275" max="1276" width="11.42578125" style="571"/>
    <col min="1277" max="1277" width="21" style="571" customWidth="1"/>
    <col min="1278" max="1278" width="24.42578125" style="571" customWidth="1"/>
    <col min="1279" max="1282" width="17.85546875" style="571" customWidth="1"/>
    <col min="1283" max="1283" width="21.7109375" style="571" customWidth="1"/>
    <col min="1284" max="1284" width="26.85546875" style="571" customWidth="1"/>
    <col min="1285" max="1285" width="24.85546875" style="571" customWidth="1"/>
    <col min="1286" max="1290" width="5.85546875" style="571" bestFit="1" customWidth="1"/>
    <col min="1291" max="1291" width="30.28515625" style="571" customWidth="1"/>
    <col min="1292" max="1295" width="18.42578125" style="571" customWidth="1"/>
    <col min="1296" max="1296" width="21.28515625" style="571" customWidth="1"/>
    <col min="1297" max="1297" width="19.42578125" style="571" customWidth="1"/>
    <col min="1298" max="1298" width="25.85546875" style="571" customWidth="1"/>
    <col min="1299" max="1302" width="5.85546875" style="571" bestFit="1" customWidth="1"/>
    <col min="1303" max="1303" width="8.28515625" style="571" customWidth="1"/>
    <col min="1304" max="1305" width="30.140625" style="571" customWidth="1"/>
    <col min="1306" max="1306" width="18.7109375" style="571" customWidth="1"/>
    <col min="1307" max="1307" width="20.140625" style="571" customWidth="1"/>
    <col min="1308" max="1308" width="31.28515625" style="571" customWidth="1"/>
    <col min="1309" max="1309" width="26.7109375" style="571" customWidth="1"/>
    <col min="1310" max="1310" width="21.42578125" style="571" customWidth="1"/>
    <col min="1311" max="1311" width="21.85546875" style="571" customWidth="1"/>
    <col min="1312" max="1312" width="18.85546875" style="571" customWidth="1"/>
    <col min="1313" max="1313" width="15.42578125" style="571" customWidth="1"/>
    <col min="1314" max="1321" width="11.42578125" style="571"/>
    <col min="1322" max="1322" width="14.85546875" style="571" customWidth="1"/>
    <col min="1323" max="1323" width="15.85546875" style="571" customWidth="1"/>
    <col min="1324" max="1324" width="17.7109375" style="571" customWidth="1"/>
    <col min="1325" max="1529" width="11.42578125" style="571"/>
    <col min="1530" max="1530" width="23" style="571" customWidth="1"/>
    <col min="1531" max="1532" width="11.42578125" style="571"/>
    <col min="1533" max="1533" width="21" style="571" customWidth="1"/>
    <col min="1534" max="1534" width="24.42578125" style="571" customWidth="1"/>
    <col min="1535" max="1538" width="17.85546875" style="571" customWidth="1"/>
    <col min="1539" max="1539" width="21.7109375" style="571" customWidth="1"/>
    <col min="1540" max="1540" width="26.85546875" style="571" customWidth="1"/>
    <col min="1541" max="1541" width="24.85546875" style="571" customWidth="1"/>
    <col min="1542" max="1546" width="5.85546875" style="571" bestFit="1" customWidth="1"/>
    <col min="1547" max="1547" width="30.28515625" style="571" customWidth="1"/>
    <col min="1548" max="1551" width="18.42578125" style="571" customWidth="1"/>
    <col min="1552" max="1552" width="21.28515625" style="571" customWidth="1"/>
    <col min="1553" max="1553" width="19.42578125" style="571" customWidth="1"/>
    <col min="1554" max="1554" width="25.85546875" style="571" customWidth="1"/>
    <col min="1555" max="1558" width="5.85546875" style="571" bestFit="1" customWidth="1"/>
    <col min="1559" max="1559" width="8.28515625" style="571" customWidth="1"/>
    <col min="1560" max="1561" width="30.140625" style="571" customWidth="1"/>
    <col min="1562" max="1562" width="18.7109375" style="571" customWidth="1"/>
    <col min="1563" max="1563" width="20.140625" style="571" customWidth="1"/>
    <col min="1564" max="1564" width="31.28515625" style="571" customWidth="1"/>
    <col min="1565" max="1565" width="26.7109375" style="571" customWidth="1"/>
    <col min="1566" max="1566" width="21.42578125" style="571" customWidth="1"/>
    <col min="1567" max="1567" width="21.85546875" style="571" customWidth="1"/>
    <col min="1568" max="1568" width="18.85546875" style="571" customWidth="1"/>
    <col min="1569" max="1569" width="15.42578125" style="571" customWidth="1"/>
    <col min="1570" max="1577" width="11.42578125" style="571"/>
    <col min="1578" max="1578" width="14.85546875" style="571" customWidth="1"/>
    <col min="1579" max="1579" width="15.85546875" style="571" customWidth="1"/>
    <col min="1580" max="1580" width="17.7109375" style="571" customWidth="1"/>
    <col min="1581" max="1785" width="11.42578125" style="571"/>
    <col min="1786" max="1786" width="23" style="571" customWidth="1"/>
    <col min="1787" max="1788" width="11.42578125" style="571"/>
    <col min="1789" max="1789" width="21" style="571" customWidth="1"/>
    <col min="1790" max="1790" width="24.42578125" style="571" customWidth="1"/>
    <col min="1791" max="1794" width="17.85546875" style="571" customWidth="1"/>
    <col min="1795" max="1795" width="21.7109375" style="571" customWidth="1"/>
    <col min="1796" max="1796" width="26.85546875" style="571" customWidth="1"/>
    <col min="1797" max="1797" width="24.85546875" style="571" customWidth="1"/>
    <col min="1798" max="1802" width="5.85546875" style="571" bestFit="1" customWidth="1"/>
    <col min="1803" max="1803" width="30.28515625" style="571" customWidth="1"/>
    <col min="1804" max="1807" width="18.42578125" style="571" customWidth="1"/>
    <col min="1808" max="1808" width="21.28515625" style="571" customWidth="1"/>
    <col min="1809" max="1809" width="19.42578125" style="571" customWidth="1"/>
    <col min="1810" max="1810" width="25.85546875" style="571" customWidth="1"/>
    <col min="1811" max="1814" width="5.85546875" style="571" bestFit="1" customWidth="1"/>
    <col min="1815" max="1815" width="8.28515625" style="571" customWidth="1"/>
    <col min="1816" max="1817" width="30.140625" style="571" customWidth="1"/>
    <col min="1818" max="1818" width="18.7109375" style="571" customWidth="1"/>
    <col min="1819" max="1819" width="20.140625" style="571" customWidth="1"/>
    <col min="1820" max="1820" width="31.28515625" style="571" customWidth="1"/>
    <col min="1821" max="1821" width="26.7109375" style="571" customWidth="1"/>
    <col min="1822" max="1822" width="21.42578125" style="571" customWidth="1"/>
    <col min="1823" max="1823" width="21.85546875" style="571" customWidth="1"/>
    <col min="1824" max="1824" width="18.85546875" style="571" customWidth="1"/>
    <col min="1825" max="1825" width="15.42578125" style="571" customWidth="1"/>
    <col min="1826" max="1833" width="11.42578125" style="571"/>
    <col min="1834" max="1834" width="14.85546875" style="571" customWidth="1"/>
    <col min="1835" max="1835" width="15.85546875" style="571" customWidth="1"/>
    <col min="1836" max="1836" width="17.7109375" style="571" customWidth="1"/>
    <col min="1837" max="2041" width="11.42578125" style="571"/>
    <col min="2042" max="2042" width="23" style="571" customWidth="1"/>
    <col min="2043" max="2044" width="11.42578125" style="571"/>
    <col min="2045" max="2045" width="21" style="571" customWidth="1"/>
    <col min="2046" max="2046" width="24.42578125" style="571" customWidth="1"/>
    <col min="2047" max="2050" width="17.85546875" style="571" customWidth="1"/>
    <col min="2051" max="2051" width="21.7109375" style="571" customWidth="1"/>
    <col min="2052" max="2052" width="26.85546875" style="571" customWidth="1"/>
    <col min="2053" max="2053" width="24.85546875" style="571" customWidth="1"/>
    <col min="2054" max="2058" width="5.85546875" style="571" bestFit="1" customWidth="1"/>
    <col min="2059" max="2059" width="30.28515625" style="571" customWidth="1"/>
    <col min="2060" max="2063" width="18.42578125" style="571" customWidth="1"/>
    <col min="2064" max="2064" width="21.28515625" style="571" customWidth="1"/>
    <col min="2065" max="2065" width="19.42578125" style="571" customWidth="1"/>
    <col min="2066" max="2066" width="25.85546875" style="571" customWidth="1"/>
    <col min="2067" max="2070" width="5.85546875" style="571" bestFit="1" customWidth="1"/>
    <col min="2071" max="2071" width="8.28515625" style="571" customWidth="1"/>
    <col min="2072" max="2073" width="30.140625" style="571" customWidth="1"/>
    <col min="2074" max="2074" width="18.7109375" style="571" customWidth="1"/>
    <col min="2075" max="2075" width="20.140625" style="571" customWidth="1"/>
    <col min="2076" max="2076" width="31.28515625" style="571" customWidth="1"/>
    <col min="2077" max="2077" width="26.7109375" style="571" customWidth="1"/>
    <col min="2078" max="2078" width="21.42578125" style="571" customWidth="1"/>
    <col min="2079" max="2079" width="21.85546875" style="571" customWidth="1"/>
    <col min="2080" max="2080" width="18.85546875" style="571" customWidth="1"/>
    <col min="2081" max="2081" width="15.42578125" style="571" customWidth="1"/>
    <col min="2082" max="2089" width="11.42578125" style="571"/>
    <col min="2090" max="2090" width="14.85546875" style="571" customWidth="1"/>
    <col min="2091" max="2091" width="15.85546875" style="571" customWidth="1"/>
    <col min="2092" max="2092" width="17.7109375" style="571" customWidth="1"/>
    <col min="2093" max="2297" width="11.42578125" style="571"/>
    <col min="2298" max="2298" width="23" style="571" customWidth="1"/>
    <col min="2299" max="2300" width="11.42578125" style="571"/>
    <col min="2301" max="2301" width="21" style="571" customWidth="1"/>
    <col min="2302" max="2302" width="24.42578125" style="571" customWidth="1"/>
    <col min="2303" max="2306" width="17.85546875" style="571" customWidth="1"/>
    <col min="2307" max="2307" width="21.7109375" style="571" customWidth="1"/>
    <col min="2308" max="2308" width="26.85546875" style="571" customWidth="1"/>
    <col min="2309" max="2309" width="24.85546875" style="571" customWidth="1"/>
    <col min="2310" max="2314" width="5.85546875" style="571" bestFit="1" customWidth="1"/>
    <col min="2315" max="2315" width="30.28515625" style="571" customWidth="1"/>
    <col min="2316" max="2319" width="18.42578125" style="571" customWidth="1"/>
    <col min="2320" max="2320" width="21.28515625" style="571" customWidth="1"/>
    <col min="2321" max="2321" width="19.42578125" style="571" customWidth="1"/>
    <col min="2322" max="2322" width="25.85546875" style="571" customWidth="1"/>
    <col min="2323" max="2326" width="5.85546875" style="571" bestFit="1" customWidth="1"/>
    <col min="2327" max="2327" width="8.28515625" style="571" customWidth="1"/>
    <col min="2328" max="2329" width="30.140625" style="571" customWidth="1"/>
    <col min="2330" max="2330" width="18.7109375" style="571" customWidth="1"/>
    <col min="2331" max="2331" width="20.140625" style="571" customWidth="1"/>
    <col min="2332" max="2332" width="31.28515625" style="571" customWidth="1"/>
    <col min="2333" max="2333" width="26.7109375" style="571" customWidth="1"/>
    <col min="2334" max="2334" width="21.42578125" style="571" customWidth="1"/>
    <col min="2335" max="2335" width="21.85546875" style="571" customWidth="1"/>
    <col min="2336" max="2336" width="18.85546875" style="571" customWidth="1"/>
    <col min="2337" max="2337" width="15.42578125" style="571" customWidth="1"/>
    <col min="2338" max="2345" width="11.42578125" style="571"/>
    <col min="2346" max="2346" width="14.85546875" style="571" customWidth="1"/>
    <col min="2347" max="2347" width="15.85546875" style="571" customWidth="1"/>
    <col min="2348" max="2348" width="17.7109375" style="571" customWidth="1"/>
    <col min="2349" max="2553" width="11.42578125" style="571"/>
    <col min="2554" max="2554" width="23" style="571" customWidth="1"/>
    <col min="2555" max="2556" width="11.42578125" style="571"/>
    <col min="2557" max="2557" width="21" style="571" customWidth="1"/>
    <col min="2558" max="2558" width="24.42578125" style="571" customWidth="1"/>
    <col min="2559" max="2562" width="17.85546875" style="571" customWidth="1"/>
    <col min="2563" max="2563" width="21.7109375" style="571" customWidth="1"/>
    <col min="2564" max="2564" width="26.85546875" style="571" customWidth="1"/>
    <col min="2565" max="2565" width="24.85546875" style="571" customWidth="1"/>
    <col min="2566" max="2570" width="5.85546875" style="571" bestFit="1" customWidth="1"/>
    <col min="2571" max="2571" width="30.28515625" style="571" customWidth="1"/>
    <col min="2572" max="2575" width="18.42578125" style="571" customWidth="1"/>
    <col min="2576" max="2576" width="21.28515625" style="571" customWidth="1"/>
    <col min="2577" max="2577" width="19.42578125" style="571" customWidth="1"/>
    <col min="2578" max="2578" width="25.85546875" style="571" customWidth="1"/>
    <col min="2579" max="2582" width="5.85546875" style="571" bestFit="1" customWidth="1"/>
    <col min="2583" max="2583" width="8.28515625" style="571" customWidth="1"/>
    <col min="2584" max="2585" width="30.140625" style="571" customWidth="1"/>
    <col min="2586" max="2586" width="18.7109375" style="571" customWidth="1"/>
    <col min="2587" max="2587" width="20.140625" style="571" customWidth="1"/>
    <col min="2588" max="2588" width="31.28515625" style="571" customWidth="1"/>
    <col min="2589" max="2589" width="26.7109375" style="571" customWidth="1"/>
    <col min="2590" max="2590" width="21.42578125" style="571" customWidth="1"/>
    <col min="2591" max="2591" width="21.85546875" style="571" customWidth="1"/>
    <col min="2592" max="2592" width="18.85546875" style="571" customWidth="1"/>
    <col min="2593" max="2593" width="15.42578125" style="571" customWidth="1"/>
    <col min="2594" max="2601" width="11.42578125" style="571"/>
    <col min="2602" max="2602" width="14.85546875" style="571" customWidth="1"/>
    <col min="2603" max="2603" width="15.85546875" style="571" customWidth="1"/>
    <col min="2604" max="2604" width="17.7109375" style="571" customWidth="1"/>
    <col min="2605" max="2809" width="11.42578125" style="571"/>
    <col min="2810" max="2810" width="23" style="571" customWidth="1"/>
    <col min="2811" max="2812" width="11.42578125" style="571"/>
    <col min="2813" max="2813" width="21" style="571" customWidth="1"/>
    <col min="2814" max="2814" width="24.42578125" style="571" customWidth="1"/>
    <col min="2815" max="2818" width="17.85546875" style="571" customWidth="1"/>
    <col min="2819" max="2819" width="21.7109375" style="571" customWidth="1"/>
    <col min="2820" max="2820" width="26.85546875" style="571" customWidth="1"/>
    <col min="2821" max="2821" width="24.85546875" style="571" customWidth="1"/>
    <col min="2822" max="2826" width="5.85546875" style="571" bestFit="1" customWidth="1"/>
    <col min="2827" max="2827" width="30.28515625" style="571" customWidth="1"/>
    <col min="2828" max="2831" width="18.42578125" style="571" customWidth="1"/>
    <col min="2832" max="2832" width="21.28515625" style="571" customWidth="1"/>
    <col min="2833" max="2833" width="19.42578125" style="571" customWidth="1"/>
    <col min="2834" max="2834" width="25.85546875" style="571" customWidth="1"/>
    <col min="2835" max="2838" width="5.85546875" style="571" bestFit="1" customWidth="1"/>
    <col min="2839" max="2839" width="8.28515625" style="571" customWidth="1"/>
    <col min="2840" max="2841" width="30.140625" style="571" customWidth="1"/>
    <col min="2842" max="2842" width="18.7109375" style="571" customWidth="1"/>
    <col min="2843" max="2843" width="20.140625" style="571" customWidth="1"/>
    <col min="2844" max="2844" width="31.28515625" style="571" customWidth="1"/>
    <col min="2845" max="2845" width="26.7109375" style="571" customWidth="1"/>
    <col min="2846" max="2846" width="21.42578125" style="571" customWidth="1"/>
    <col min="2847" max="2847" width="21.85546875" style="571" customWidth="1"/>
    <col min="2848" max="2848" width="18.85546875" style="571" customWidth="1"/>
    <col min="2849" max="2849" width="15.42578125" style="571" customWidth="1"/>
    <col min="2850" max="2857" width="11.42578125" style="571"/>
    <col min="2858" max="2858" width="14.85546875" style="571" customWidth="1"/>
    <col min="2859" max="2859" width="15.85546875" style="571" customWidth="1"/>
    <col min="2860" max="2860" width="17.7109375" style="571" customWidth="1"/>
    <col min="2861" max="3065" width="11.42578125" style="571"/>
    <col min="3066" max="3066" width="23" style="571" customWidth="1"/>
    <col min="3067" max="3068" width="11.42578125" style="571"/>
    <col min="3069" max="3069" width="21" style="571" customWidth="1"/>
    <col min="3070" max="3070" width="24.42578125" style="571" customWidth="1"/>
    <col min="3071" max="3074" width="17.85546875" style="571" customWidth="1"/>
    <col min="3075" max="3075" width="21.7109375" style="571" customWidth="1"/>
    <col min="3076" max="3076" width="26.85546875" style="571" customWidth="1"/>
    <col min="3077" max="3077" width="24.85546875" style="571" customWidth="1"/>
    <col min="3078" max="3082" width="5.85546875" style="571" bestFit="1" customWidth="1"/>
    <col min="3083" max="3083" width="30.28515625" style="571" customWidth="1"/>
    <col min="3084" max="3087" width="18.42578125" style="571" customWidth="1"/>
    <col min="3088" max="3088" width="21.28515625" style="571" customWidth="1"/>
    <col min="3089" max="3089" width="19.42578125" style="571" customWidth="1"/>
    <col min="3090" max="3090" width="25.85546875" style="571" customWidth="1"/>
    <col min="3091" max="3094" width="5.85546875" style="571" bestFit="1" customWidth="1"/>
    <col min="3095" max="3095" width="8.28515625" style="571" customWidth="1"/>
    <col min="3096" max="3097" width="30.140625" style="571" customWidth="1"/>
    <col min="3098" max="3098" width="18.7109375" style="571" customWidth="1"/>
    <col min="3099" max="3099" width="20.140625" style="571" customWidth="1"/>
    <col min="3100" max="3100" width="31.28515625" style="571" customWidth="1"/>
    <col min="3101" max="3101" width="26.7109375" style="571" customWidth="1"/>
    <col min="3102" max="3102" width="21.42578125" style="571" customWidth="1"/>
    <col min="3103" max="3103" width="21.85546875" style="571" customWidth="1"/>
    <col min="3104" max="3104" width="18.85546875" style="571" customWidth="1"/>
    <col min="3105" max="3105" width="15.42578125" style="571" customWidth="1"/>
    <col min="3106" max="3113" width="11.42578125" style="571"/>
    <col min="3114" max="3114" width="14.85546875" style="571" customWidth="1"/>
    <col min="3115" max="3115" width="15.85546875" style="571" customWidth="1"/>
    <col min="3116" max="3116" width="17.7109375" style="571" customWidth="1"/>
    <col min="3117" max="3321" width="11.42578125" style="571"/>
    <col min="3322" max="3322" width="23" style="571" customWidth="1"/>
    <col min="3323" max="3324" width="11.42578125" style="571"/>
    <col min="3325" max="3325" width="21" style="571" customWidth="1"/>
    <col min="3326" max="3326" width="24.42578125" style="571" customWidth="1"/>
    <col min="3327" max="3330" width="17.85546875" style="571" customWidth="1"/>
    <col min="3331" max="3331" width="21.7109375" style="571" customWidth="1"/>
    <col min="3332" max="3332" width="26.85546875" style="571" customWidth="1"/>
    <col min="3333" max="3333" width="24.85546875" style="571" customWidth="1"/>
    <col min="3334" max="3338" width="5.85546875" style="571" bestFit="1" customWidth="1"/>
    <col min="3339" max="3339" width="30.28515625" style="571" customWidth="1"/>
    <col min="3340" max="3343" width="18.42578125" style="571" customWidth="1"/>
    <col min="3344" max="3344" width="21.28515625" style="571" customWidth="1"/>
    <col min="3345" max="3345" width="19.42578125" style="571" customWidth="1"/>
    <col min="3346" max="3346" width="25.85546875" style="571" customWidth="1"/>
    <col min="3347" max="3350" width="5.85546875" style="571" bestFit="1" customWidth="1"/>
    <col min="3351" max="3351" width="8.28515625" style="571" customWidth="1"/>
    <col min="3352" max="3353" width="30.140625" style="571" customWidth="1"/>
    <col min="3354" max="3354" width="18.7109375" style="571" customWidth="1"/>
    <col min="3355" max="3355" width="20.140625" style="571" customWidth="1"/>
    <col min="3356" max="3356" width="31.28515625" style="571" customWidth="1"/>
    <col min="3357" max="3357" width="26.7109375" style="571" customWidth="1"/>
    <col min="3358" max="3358" width="21.42578125" style="571" customWidth="1"/>
    <col min="3359" max="3359" width="21.85546875" style="571" customWidth="1"/>
    <col min="3360" max="3360" width="18.85546875" style="571" customWidth="1"/>
    <col min="3361" max="3361" width="15.42578125" style="571" customWidth="1"/>
    <col min="3362" max="3369" width="11.42578125" style="571"/>
    <col min="3370" max="3370" width="14.85546875" style="571" customWidth="1"/>
    <col min="3371" max="3371" width="15.85546875" style="571" customWidth="1"/>
    <col min="3372" max="3372" width="17.7109375" style="571" customWidth="1"/>
    <col min="3373" max="3577" width="11.42578125" style="571"/>
    <col min="3578" max="3578" width="23" style="571" customWidth="1"/>
    <col min="3579" max="3580" width="11.42578125" style="571"/>
    <col min="3581" max="3581" width="21" style="571" customWidth="1"/>
    <col min="3582" max="3582" width="24.42578125" style="571" customWidth="1"/>
    <col min="3583" max="3586" width="17.85546875" style="571" customWidth="1"/>
    <col min="3587" max="3587" width="21.7109375" style="571" customWidth="1"/>
    <col min="3588" max="3588" width="26.85546875" style="571" customWidth="1"/>
    <col min="3589" max="3589" width="24.85546875" style="571" customWidth="1"/>
    <col min="3590" max="3594" width="5.85546875" style="571" bestFit="1" customWidth="1"/>
    <col min="3595" max="3595" width="30.28515625" style="571" customWidth="1"/>
    <col min="3596" max="3599" width="18.42578125" style="571" customWidth="1"/>
    <col min="3600" max="3600" width="21.28515625" style="571" customWidth="1"/>
    <col min="3601" max="3601" width="19.42578125" style="571" customWidth="1"/>
    <col min="3602" max="3602" width="25.85546875" style="571" customWidth="1"/>
    <col min="3603" max="3606" width="5.85546875" style="571" bestFit="1" customWidth="1"/>
    <col min="3607" max="3607" width="8.28515625" style="571" customWidth="1"/>
    <col min="3608" max="3609" width="30.140625" style="571" customWidth="1"/>
    <col min="3610" max="3610" width="18.7109375" style="571" customWidth="1"/>
    <col min="3611" max="3611" width="20.140625" style="571" customWidth="1"/>
    <col min="3612" max="3612" width="31.28515625" style="571" customWidth="1"/>
    <col min="3613" max="3613" width="26.7109375" style="571" customWidth="1"/>
    <col min="3614" max="3614" width="21.42578125" style="571" customWidth="1"/>
    <col min="3615" max="3615" width="21.85546875" style="571" customWidth="1"/>
    <col min="3616" max="3616" width="18.85546875" style="571" customWidth="1"/>
    <col min="3617" max="3617" width="15.42578125" style="571" customWidth="1"/>
    <col min="3618" max="3625" width="11.42578125" style="571"/>
    <col min="3626" max="3626" width="14.85546875" style="571" customWidth="1"/>
    <col min="3627" max="3627" width="15.85546875" style="571" customWidth="1"/>
    <col min="3628" max="3628" width="17.7109375" style="571" customWidth="1"/>
    <col min="3629" max="3833" width="11.42578125" style="571"/>
    <col min="3834" max="3834" width="23" style="571" customWidth="1"/>
    <col min="3835" max="3836" width="11.42578125" style="571"/>
    <col min="3837" max="3837" width="21" style="571" customWidth="1"/>
    <col min="3838" max="3838" width="24.42578125" style="571" customWidth="1"/>
    <col min="3839" max="3842" width="17.85546875" style="571" customWidth="1"/>
    <col min="3843" max="3843" width="21.7109375" style="571" customWidth="1"/>
    <col min="3844" max="3844" width="26.85546875" style="571" customWidth="1"/>
    <col min="3845" max="3845" width="24.85546875" style="571" customWidth="1"/>
    <col min="3846" max="3850" width="5.85546875" style="571" bestFit="1" customWidth="1"/>
    <col min="3851" max="3851" width="30.28515625" style="571" customWidth="1"/>
    <col min="3852" max="3855" width="18.42578125" style="571" customWidth="1"/>
    <col min="3856" max="3856" width="21.28515625" style="571" customWidth="1"/>
    <col min="3857" max="3857" width="19.42578125" style="571" customWidth="1"/>
    <col min="3858" max="3858" width="25.85546875" style="571" customWidth="1"/>
    <col min="3859" max="3862" width="5.85546875" style="571" bestFit="1" customWidth="1"/>
    <col min="3863" max="3863" width="8.28515625" style="571" customWidth="1"/>
    <col min="3864" max="3865" width="30.140625" style="571" customWidth="1"/>
    <col min="3866" max="3866" width="18.7109375" style="571" customWidth="1"/>
    <col min="3867" max="3867" width="20.140625" style="571" customWidth="1"/>
    <col min="3868" max="3868" width="31.28515625" style="571" customWidth="1"/>
    <col min="3869" max="3869" width="26.7109375" style="571" customWidth="1"/>
    <col min="3870" max="3870" width="21.42578125" style="571" customWidth="1"/>
    <col min="3871" max="3871" width="21.85546875" style="571" customWidth="1"/>
    <col min="3872" max="3872" width="18.85546875" style="571" customWidth="1"/>
    <col min="3873" max="3873" width="15.42578125" style="571" customWidth="1"/>
    <col min="3874" max="3881" width="11.42578125" style="571"/>
    <col min="3882" max="3882" width="14.85546875" style="571" customWidth="1"/>
    <col min="3883" max="3883" width="15.85546875" style="571" customWidth="1"/>
    <col min="3884" max="3884" width="17.7109375" style="571" customWidth="1"/>
    <col min="3885" max="4089" width="11.42578125" style="571"/>
    <col min="4090" max="4090" width="23" style="571" customWidth="1"/>
    <col min="4091" max="4092" width="11.42578125" style="571"/>
    <col min="4093" max="4093" width="21" style="571" customWidth="1"/>
    <col min="4094" max="4094" width="24.42578125" style="571" customWidth="1"/>
    <col min="4095" max="4098" width="17.85546875" style="571" customWidth="1"/>
    <col min="4099" max="4099" width="21.7109375" style="571" customWidth="1"/>
    <col min="4100" max="4100" width="26.85546875" style="571" customWidth="1"/>
    <col min="4101" max="4101" width="24.85546875" style="571" customWidth="1"/>
    <col min="4102" max="4106" width="5.85546875" style="571" bestFit="1" customWidth="1"/>
    <col min="4107" max="4107" width="30.28515625" style="571" customWidth="1"/>
    <col min="4108" max="4111" width="18.42578125" style="571" customWidth="1"/>
    <col min="4112" max="4112" width="21.28515625" style="571" customWidth="1"/>
    <col min="4113" max="4113" width="19.42578125" style="571" customWidth="1"/>
    <col min="4114" max="4114" width="25.85546875" style="571" customWidth="1"/>
    <col min="4115" max="4118" width="5.85546875" style="571" bestFit="1" customWidth="1"/>
    <col min="4119" max="4119" width="8.28515625" style="571" customWidth="1"/>
    <col min="4120" max="4121" width="30.140625" style="571" customWidth="1"/>
    <col min="4122" max="4122" width="18.7109375" style="571" customWidth="1"/>
    <col min="4123" max="4123" width="20.140625" style="571" customWidth="1"/>
    <col min="4124" max="4124" width="31.28515625" style="571" customWidth="1"/>
    <col min="4125" max="4125" width="26.7109375" style="571" customWidth="1"/>
    <col min="4126" max="4126" width="21.42578125" style="571" customWidth="1"/>
    <col min="4127" max="4127" width="21.85546875" style="571" customWidth="1"/>
    <col min="4128" max="4128" width="18.85546875" style="571" customWidth="1"/>
    <col min="4129" max="4129" width="15.42578125" style="571" customWidth="1"/>
    <col min="4130" max="4137" width="11.42578125" style="571"/>
    <col min="4138" max="4138" width="14.85546875" style="571" customWidth="1"/>
    <col min="4139" max="4139" width="15.85546875" style="571" customWidth="1"/>
    <col min="4140" max="4140" width="17.7109375" style="571" customWidth="1"/>
    <col min="4141" max="4345" width="11.42578125" style="571"/>
    <col min="4346" max="4346" width="23" style="571" customWidth="1"/>
    <col min="4347" max="4348" width="11.42578125" style="571"/>
    <col min="4349" max="4349" width="21" style="571" customWidth="1"/>
    <col min="4350" max="4350" width="24.42578125" style="571" customWidth="1"/>
    <col min="4351" max="4354" width="17.85546875" style="571" customWidth="1"/>
    <col min="4355" max="4355" width="21.7109375" style="571" customWidth="1"/>
    <col min="4356" max="4356" width="26.85546875" style="571" customWidth="1"/>
    <col min="4357" max="4357" width="24.85546875" style="571" customWidth="1"/>
    <col min="4358" max="4362" width="5.85546875" style="571" bestFit="1" customWidth="1"/>
    <col min="4363" max="4363" width="30.28515625" style="571" customWidth="1"/>
    <col min="4364" max="4367" width="18.42578125" style="571" customWidth="1"/>
    <col min="4368" max="4368" width="21.28515625" style="571" customWidth="1"/>
    <col min="4369" max="4369" width="19.42578125" style="571" customWidth="1"/>
    <col min="4370" max="4370" width="25.85546875" style="571" customWidth="1"/>
    <col min="4371" max="4374" width="5.85546875" style="571" bestFit="1" customWidth="1"/>
    <col min="4375" max="4375" width="8.28515625" style="571" customWidth="1"/>
    <col min="4376" max="4377" width="30.140625" style="571" customWidth="1"/>
    <col min="4378" max="4378" width="18.7109375" style="571" customWidth="1"/>
    <col min="4379" max="4379" width="20.140625" style="571" customWidth="1"/>
    <col min="4380" max="4380" width="31.28515625" style="571" customWidth="1"/>
    <col min="4381" max="4381" width="26.7109375" style="571" customWidth="1"/>
    <col min="4382" max="4382" width="21.42578125" style="571" customWidth="1"/>
    <col min="4383" max="4383" width="21.85546875" style="571" customWidth="1"/>
    <col min="4384" max="4384" width="18.85546875" style="571" customWidth="1"/>
    <col min="4385" max="4385" width="15.42578125" style="571" customWidth="1"/>
    <col min="4386" max="4393" width="11.42578125" style="571"/>
    <col min="4394" max="4394" width="14.85546875" style="571" customWidth="1"/>
    <col min="4395" max="4395" width="15.85546875" style="571" customWidth="1"/>
    <col min="4396" max="4396" width="17.7109375" style="571" customWidth="1"/>
    <col min="4397" max="4601" width="11.42578125" style="571"/>
    <col min="4602" max="4602" width="23" style="571" customWidth="1"/>
    <col min="4603" max="4604" width="11.42578125" style="571"/>
    <col min="4605" max="4605" width="21" style="571" customWidth="1"/>
    <col min="4606" max="4606" width="24.42578125" style="571" customWidth="1"/>
    <col min="4607" max="4610" width="17.85546875" style="571" customWidth="1"/>
    <col min="4611" max="4611" width="21.7109375" style="571" customWidth="1"/>
    <col min="4612" max="4612" width="26.85546875" style="571" customWidth="1"/>
    <col min="4613" max="4613" width="24.85546875" style="571" customWidth="1"/>
    <col min="4614" max="4618" width="5.85546875" style="571" bestFit="1" customWidth="1"/>
    <col min="4619" max="4619" width="30.28515625" style="571" customWidth="1"/>
    <col min="4620" max="4623" width="18.42578125" style="571" customWidth="1"/>
    <col min="4624" max="4624" width="21.28515625" style="571" customWidth="1"/>
    <col min="4625" max="4625" width="19.42578125" style="571" customWidth="1"/>
    <col min="4626" max="4626" width="25.85546875" style="571" customWidth="1"/>
    <col min="4627" max="4630" width="5.85546875" style="571" bestFit="1" customWidth="1"/>
    <col min="4631" max="4631" width="8.28515625" style="571" customWidth="1"/>
    <col min="4632" max="4633" width="30.140625" style="571" customWidth="1"/>
    <col min="4634" max="4634" width="18.7109375" style="571" customWidth="1"/>
    <col min="4635" max="4635" width="20.140625" style="571" customWidth="1"/>
    <col min="4636" max="4636" width="31.28515625" style="571" customWidth="1"/>
    <col min="4637" max="4637" width="26.7109375" style="571" customWidth="1"/>
    <col min="4638" max="4638" width="21.42578125" style="571" customWidth="1"/>
    <col min="4639" max="4639" width="21.85546875" style="571" customWidth="1"/>
    <col min="4640" max="4640" width="18.85546875" style="571" customWidth="1"/>
    <col min="4641" max="4641" width="15.42578125" style="571" customWidth="1"/>
    <col min="4642" max="4649" width="11.42578125" style="571"/>
    <col min="4650" max="4650" width="14.85546875" style="571" customWidth="1"/>
    <col min="4651" max="4651" width="15.85546875" style="571" customWidth="1"/>
    <col min="4652" max="4652" width="17.7109375" style="571" customWidth="1"/>
    <col min="4653" max="4857" width="11.42578125" style="571"/>
    <col min="4858" max="4858" width="23" style="571" customWidth="1"/>
    <col min="4859" max="4860" width="11.42578125" style="571"/>
    <col min="4861" max="4861" width="21" style="571" customWidth="1"/>
    <col min="4862" max="4862" width="24.42578125" style="571" customWidth="1"/>
    <col min="4863" max="4866" width="17.85546875" style="571" customWidth="1"/>
    <col min="4867" max="4867" width="21.7109375" style="571" customWidth="1"/>
    <col min="4868" max="4868" width="26.85546875" style="571" customWidth="1"/>
    <col min="4869" max="4869" width="24.85546875" style="571" customWidth="1"/>
    <col min="4870" max="4874" width="5.85546875" style="571" bestFit="1" customWidth="1"/>
    <col min="4875" max="4875" width="30.28515625" style="571" customWidth="1"/>
    <col min="4876" max="4879" width="18.42578125" style="571" customWidth="1"/>
    <col min="4880" max="4880" width="21.28515625" style="571" customWidth="1"/>
    <col min="4881" max="4881" width="19.42578125" style="571" customWidth="1"/>
    <col min="4882" max="4882" width="25.85546875" style="571" customWidth="1"/>
    <col min="4883" max="4886" width="5.85546875" style="571" bestFit="1" customWidth="1"/>
    <col min="4887" max="4887" width="8.28515625" style="571" customWidth="1"/>
    <col min="4888" max="4889" width="30.140625" style="571" customWidth="1"/>
    <col min="4890" max="4890" width="18.7109375" style="571" customWidth="1"/>
    <col min="4891" max="4891" width="20.140625" style="571" customWidth="1"/>
    <col min="4892" max="4892" width="31.28515625" style="571" customWidth="1"/>
    <col min="4893" max="4893" width="26.7109375" style="571" customWidth="1"/>
    <col min="4894" max="4894" width="21.42578125" style="571" customWidth="1"/>
    <col min="4895" max="4895" width="21.85546875" style="571" customWidth="1"/>
    <col min="4896" max="4896" width="18.85546875" style="571" customWidth="1"/>
    <col min="4897" max="4897" width="15.42578125" style="571" customWidth="1"/>
    <col min="4898" max="4905" width="11.42578125" style="571"/>
    <col min="4906" max="4906" width="14.85546875" style="571" customWidth="1"/>
    <col min="4907" max="4907" width="15.85546875" style="571" customWidth="1"/>
    <col min="4908" max="4908" width="17.7109375" style="571" customWidth="1"/>
    <col min="4909" max="5113" width="11.42578125" style="571"/>
    <col min="5114" max="5114" width="23" style="571" customWidth="1"/>
    <col min="5115" max="5116" width="11.42578125" style="571"/>
    <col min="5117" max="5117" width="21" style="571" customWidth="1"/>
    <col min="5118" max="5118" width="24.42578125" style="571" customWidth="1"/>
    <col min="5119" max="5122" width="17.85546875" style="571" customWidth="1"/>
    <col min="5123" max="5123" width="21.7109375" style="571" customWidth="1"/>
    <col min="5124" max="5124" width="26.85546875" style="571" customWidth="1"/>
    <col min="5125" max="5125" width="24.85546875" style="571" customWidth="1"/>
    <col min="5126" max="5130" width="5.85546875" style="571" bestFit="1" customWidth="1"/>
    <col min="5131" max="5131" width="30.28515625" style="571" customWidth="1"/>
    <col min="5132" max="5135" width="18.42578125" style="571" customWidth="1"/>
    <col min="5136" max="5136" width="21.28515625" style="571" customWidth="1"/>
    <col min="5137" max="5137" width="19.42578125" style="571" customWidth="1"/>
    <col min="5138" max="5138" width="25.85546875" style="571" customWidth="1"/>
    <col min="5139" max="5142" width="5.85546875" style="571" bestFit="1" customWidth="1"/>
    <col min="5143" max="5143" width="8.28515625" style="571" customWidth="1"/>
    <col min="5144" max="5145" width="30.140625" style="571" customWidth="1"/>
    <col min="5146" max="5146" width="18.7109375" style="571" customWidth="1"/>
    <col min="5147" max="5147" width="20.140625" style="571" customWidth="1"/>
    <col min="5148" max="5148" width="31.28515625" style="571" customWidth="1"/>
    <col min="5149" max="5149" width="26.7109375" style="571" customWidth="1"/>
    <col min="5150" max="5150" width="21.42578125" style="571" customWidth="1"/>
    <col min="5151" max="5151" width="21.85546875" style="571" customWidth="1"/>
    <col min="5152" max="5152" width="18.85546875" style="571" customWidth="1"/>
    <col min="5153" max="5153" width="15.42578125" style="571" customWidth="1"/>
    <col min="5154" max="5161" width="11.42578125" style="571"/>
    <col min="5162" max="5162" width="14.85546875" style="571" customWidth="1"/>
    <col min="5163" max="5163" width="15.85546875" style="571" customWidth="1"/>
    <col min="5164" max="5164" width="17.7109375" style="571" customWidth="1"/>
    <col min="5165" max="5369" width="11.42578125" style="571"/>
    <col min="5370" max="5370" width="23" style="571" customWidth="1"/>
    <col min="5371" max="5372" width="11.42578125" style="571"/>
    <col min="5373" max="5373" width="21" style="571" customWidth="1"/>
    <col min="5374" max="5374" width="24.42578125" style="571" customWidth="1"/>
    <col min="5375" max="5378" width="17.85546875" style="571" customWidth="1"/>
    <col min="5379" max="5379" width="21.7109375" style="571" customWidth="1"/>
    <col min="5380" max="5380" width="26.85546875" style="571" customWidth="1"/>
    <col min="5381" max="5381" width="24.85546875" style="571" customWidth="1"/>
    <col min="5382" max="5386" width="5.85546875" style="571" bestFit="1" customWidth="1"/>
    <col min="5387" max="5387" width="30.28515625" style="571" customWidth="1"/>
    <col min="5388" max="5391" width="18.42578125" style="571" customWidth="1"/>
    <col min="5392" max="5392" width="21.28515625" style="571" customWidth="1"/>
    <col min="5393" max="5393" width="19.42578125" style="571" customWidth="1"/>
    <col min="5394" max="5394" width="25.85546875" style="571" customWidth="1"/>
    <col min="5395" max="5398" width="5.85546875" style="571" bestFit="1" customWidth="1"/>
    <col min="5399" max="5399" width="8.28515625" style="571" customWidth="1"/>
    <col min="5400" max="5401" width="30.140625" style="571" customWidth="1"/>
    <col min="5402" max="5402" width="18.7109375" style="571" customWidth="1"/>
    <col min="5403" max="5403" width="20.140625" style="571" customWidth="1"/>
    <col min="5404" max="5404" width="31.28515625" style="571" customWidth="1"/>
    <col min="5405" max="5405" width="26.7109375" style="571" customWidth="1"/>
    <col min="5406" max="5406" width="21.42578125" style="571" customWidth="1"/>
    <col min="5407" max="5407" width="21.85546875" style="571" customWidth="1"/>
    <col min="5408" max="5408" width="18.85546875" style="571" customWidth="1"/>
    <col min="5409" max="5409" width="15.42578125" style="571" customWidth="1"/>
    <col min="5410" max="5417" width="11.42578125" style="571"/>
    <col min="5418" max="5418" width="14.85546875" style="571" customWidth="1"/>
    <col min="5419" max="5419" width="15.85546875" style="571" customWidth="1"/>
    <col min="5420" max="5420" width="17.7109375" style="571" customWidth="1"/>
    <col min="5421" max="5625" width="11.42578125" style="571"/>
    <col min="5626" max="5626" width="23" style="571" customWidth="1"/>
    <col min="5627" max="5628" width="11.42578125" style="571"/>
    <col min="5629" max="5629" width="21" style="571" customWidth="1"/>
    <col min="5630" max="5630" width="24.42578125" style="571" customWidth="1"/>
    <col min="5631" max="5634" width="17.85546875" style="571" customWidth="1"/>
    <col min="5635" max="5635" width="21.7109375" style="571" customWidth="1"/>
    <col min="5636" max="5636" width="26.85546875" style="571" customWidth="1"/>
    <col min="5637" max="5637" width="24.85546875" style="571" customWidth="1"/>
    <col min="5638" max="5642" width="5.85546875" style="571" bestFit="1" customWidth="1"/>
    <col min="5643" max="5643" width="30.28515625" style="571" customWidth="1"/>
    <col min="5644" max="5647" width="18.42578125" style="571" customWidth="1"/>
    <col min="5648" max="5648" width="21.28515625" style="571" customWidth="1"/>
    <col min="5649" max="5649" width="19.42578125" style="571" customWidth="1"/>
    <col min="5650" max="5650" width="25.85546875" style="571" customWidth="1"/>
    <col min="5651" max="5654" width="5.85546875" style="571" bestFit="1" customWidth="1"/>
    <col min="5655" max="5655" width="8.28515625" style="571" customWidth="1"/>
    <col min="5656" max="5657" width="30.140625" style="571" customWidth="1"/>
    <col min="5658" max="5658" width="18.7109375" style="571" customWidth="1"/>
    <col min="5659" max="5659" width="20.140625" style="571" customWidth="1"/>
    <col min="5660" max="5660" width="31.28515625" style="571" customWidth="1"/>
    <col min="5661" max="5661" width="26.7109375" style="571" customWidth="1"/>
    <col min="5662" max="5662" width="21.42578125" style="571" customWidth="1"/>
    <col min="5663" max="5663" width="21.85546875" style="571" customWidth="1"/>
    <col min="5664" max="5664" width="18.85546875" style="571" customWidth="1"/>
    <col min="5665" max="5665" width="15.42578125" style="571" customWidth="1"/>
    <col min="5666" max="5673" width="11.42578125" style="571"/>
    <col min="5674" max="5674" width="14.85546875" style="571" customWidth="1"/>
    <col min="5675" max="5675" width="15.85546875" style="571" customWidth="1"/>
    <col min="5676" max="5676" width="17.7109375" style="571" customWidth="1"/>
    <col min="5677" max="5881" width="11.42578125" style="571"/>
    <col min="5882" max="5882" width="23" style="571" customWidth="1"/>
    <col min="5883" max="5884" width="11.42578125" style="571"/>
    <col min="5885" max="5885" width="21" style="571" customWidth="1"/>
    <col min="5886" max="5886" width="24.42578125" style="571" customWidth="1"/>
    <col min="5887" max="5890" width="17.85546875" style="571" customWidth="1"/>
    <col min="5891" max="5891" width="21.7109375" style="571" customWidth="1"/>
    <col min="5892" max="5892" width="26.85546875" style="571" customWidth="1"/>
    <col min="5893" max="5893" width="24.85546875" style="571" customWidth="1"/>
    <col min="5894" max="5898" width="5.85546875" style="571" bestFit="1" customWidth="1"/>
    <col min="5899" max="5899" width="30.28515625" style="571" customWidth="1"/>
    <col min="5900" max="5903" width="18.42578125" style="571" customWidth="1"/>
    <col min="5904" max="5904" width="21.28515625" style="571" customWidth="1"/>
    <col min="5905" max="5905" width="19.42578125" style="571" customWidth="1"/>
    <col min="5906" max="5906" width="25.85546875" style="571" customWidth="1"/>
    <col min="5907" max="5910" width="5.85546875" style="571" bestFit="1" customWidth="1"/>
    <col min="5911" max="5911" width="8.28515625" style="571" customWidth="1"/>
    <col min="5912" max="5913" width="30.140625" style="571" customWidth="1"/>
    <col min="5914" max="5914" width="18.7109375" style="571" customWidth="1"/>
    <col min="5915" max="5915" width="20.140625" style="571" customWidth="1"/>
    <col min="5916" max="5916" width="31.28515625" style="571" customWidth="1"/>
    <col min="5917" max="5917" width="26.7109375" style="571" customWidth="1"/>
    <col min="5918" max="5918" width="21.42578125" style="571" customWidth="1"/>
    <col min="5919" max="5919" width="21.85546875" style="571" customWidth="1"/>
    <col min="5920" max="5920" width="18.85546875" style="571" customWidth="1"/>
    <col min="5921" max="5921" width="15.42578125" style="571" customWidth="1"/>
    <col min="5922" max="5929" width="11.42578125" style="571"/>
    <col min="5930" max="5930" width="14.85546875" style="571" customWidth="1"/>
    <col min="5931" max="5931" width="15.85546875" style="571" customWidth="1"/>
    <col min="5932" max="5932" width="17.7109375" style="571" customWidth="1"/>
    <col min="5933" max="6137" width="11.42578125" style="571"/>
    <col min="6138" max="6138" width="23" style="571" customWidth="1"/>
    <col min="6139" max="6140" width="11.42578125" style="571"/>
    <col min="6141" max="6141" width="21" style="571" customWidth="1"/>
    <col min="6142" max="6142" width="24.42578125" style="571" customWidth="1"/>
    <col min="6143" max="6146" width="17.85546875" style="571" customWidth="1"/>
    <col min="6147" max="6147" width="21.7109375" style="571" customWidth="1"/>
    <col min="6148" max="6148" width="26.85546875" style="571" customWidth="1"/>
    <col min="6149" max="6149" width="24.85546875" style="571" customWidth="1"/>
    <col min="6150" max="6154" width="5.85546875" style="571" bestFit="1" customWidth="1"/>
    <col min="6155" max="6155" width="30.28515625" style="571" customWidth="1"/>
    <col min="6156" max="6159" width="18.42578125" style="571" customWidth="1"/>
    <col min="6160" max="6160" width="21.28515625" style="571" customWidth="1"/>
    <col min="6161" max="6161" width="19.42578125" style="571" customWidth="1"/>
    <col min="6162" max="6162" width="25.85546875" style="571" customWidth="1"/>
    <col min="6163" max="6166" width="5.85546875" style="571" bestFit="1" customWidth="1"/>
    <col min="6167" max="6167" width="8.28515625" style="571" customWidth="1"/>
    <col min="6168" max="6169" width="30.140625" style="571" customWidth="1"/>
    <col min="6170" max="6170" width="18.7109375" style="571" customWidth="1"/>
    <col min="6171" max="6171" width="20.140625" style="571" customWidth="1"/>
    <col min="6172" max="6172" width="31.28515625" style="571" customWidth="1"/>
    <col min="6173" max="6173" width="26.7109375" style="571" customWidth="1"/>
    <col min="6174" max="6174" width="21.42578125" style="571" customWidth="1"/>
    <col min="6175" max="6175" width="21.85546875" style="571" customWidth="1"/>
    <col min="6176" max="6176" width="18.85546875" style="571" customWidth="1"/>
    <col min="6177" max="6177" width="15.42578125" style="571" customWidth="1"/>
    <col min="6178" max="6185" width="11.42578125" style="571"/>
    <col min="6186" max="6186" width="14.85546875" style="571" customWidth="1"/>
    <col min="6187" max="6187" width="15.85546875" style="571" customWidth="1"/>
    <col min="6188" max="6188" width="17.7109375" style="571" customWidth="1"/>
    <col min="6189" max="6393" width="11.42578125" style="571"/>
    <col min="6394" max="6394" width="23" style="571" customWidth="1"/>
    <col min="6395" max="6396" width="11.42578125" style="571"/>
    <col min="6397" max="6397" width="21" style="571" customWidth="1"/>
    <col min="6398" max="6398" width="24.42578125" style="571" customWidth="1"/>
    <col min="6399" max="6402" width="17.85546875" style="571" customWidth="1"/>
    <col min="6403" max="6403" width="21.7109375" style="571" customWidth="1"/>
    <col min="6404" max="6404" width="26.85546875" style="571" customWidth="1"/>
    <col min="6405" max="6405" width="24.85546875" style="571" customWidth="1"/>
    <col min="6406" max="6410" width="5.85546875" style="571" bestFit="1" customWidth="1"/>
    <col min="6411" max="6411" width="30.28515625" style="571" customWidth="1"/>
    <col min="6412" max="6415" width="18.42578125" style="571" customWidth="1"/>
    <col min="6416" max="6416" width="21.28515625" style="571" customWidth="1"/>
    <col min="6417" max="6417" width="19.42578125" style="571" customWidth="1"/>
    <col min="6418" max="6418" width="25.85546875" style="571" customWidth="1"/>
    <col min="6419" max="6422" width="5.85546875" style="571" bestFit="1" customWidth="1"/>
    <col min="6423" max="6423" width="8.28515625" style="571" customWidth="1"/>
    <col min="6424" max="6425" width="30.140625" style="571" customWidth="1"/>
    <col min="6426" max="6426" width="18.7109375" style="571" customWidth="1"/>
    <col min="6427" max="6427" width="20.140625" style="571" customWidth="1"/>
    <col min="6428" max="6428" width="31.28515625" style="571" customWidth="1"/>
    <col min="6429" max="6429" width="26.7109375" style="571" customWidth="1"/>
    <col min="6430" max="6430" width="21.42578125" style="571" customWidth="1"/>
    <col min="6431" max="6431" width="21.85546875" style="571" customWidth="1"/>
    <col min="6432" max="6432" width="18.85546875" style="571" customWidth="1"/>
    <col min="6433" max="6433" width="15.42578125" style="571" customWidth="1"/>
    <col min="6434" max="6441" width="11.42578125" style="571"/>
    <col min="6442" max="6442" width="14.85546875" style="571" customWidth="1"/>
    <col min="6443" max="6443" width="15.85546875" style="571" customWidth="1"/>
    <col min="6444" max="6444" width="17.7109375" style="571" customWidth="1"/>
    <col min="6445" max="6649" width="11.42578125" style="571"/>
    <col min="6650" max="6650" width="23" style="571" customWidth="1"/>
    <col min="6651" max="6652" width="11.42578125" style="571"/>
    <col min="6653" max="6653" width="21" style="571" customWidth="1"/>
    <col min="6654" max="6654" width="24.42578125" style="571" customWidth="1"/>
    <col min="6655" max="6658" width="17.85546875" style="571" customWidth="1"/>
    <col min="6659" max="6659" width="21.7109375" style="571" customWidth="1"/>
    <col min="6660" max="6660" width="26.85546875" style="571" customWidth="1"/>
    <col min="6661" max="6661" width="24.85546875" style="571" customWidth="1"/>
    <col min="6662" max="6666" width="5.85546875" style="571" bestFit="1" customWidth="1"/>
    <col min="6667" max="6667" width="30.28515625" style="571" customWidth="1"/>
    <col min="6668" max="6671" width="18.42578125" style="571" customWidth="1"/>
    <col min="6672" max="6672" width="21.28515625" style="571" customWidth="1"/>
    <col min="6673" max="6673" width="19.42578125" style="571" customWidth="1"/>
    <col min="6674" max="6674" width="25.85546875" style="571" customWidth="1"/>
    <col min="6675" max="6678" width="5.85546875" style="571" bestFit="1" customWidth="1"/>
    <col min="6679" max="6679" width="8.28515625" style="571" customWidth="1"/>
    <col min="6680" max="6681" width="30.140625" style="571" customWidth="1"/>
    <col min="6682" max="6682" width="18.7109375" style="571" customWidth="1"/>
    <col min="6683" max="6683" width="20.140625" style="571" customWidth="1"/>
    <col min="6684" max="6684" width="31.28515625" style="571" customWidth="1"/>
    <col min="6685" max="6685" width="26.7109375" style="571" customWidth="1"/>
    <col min="6686" max="6686" width="21.42578125" style="571" customWidth="1"/>
    <col min="6687" max="6687" width="21.85546875" style="571" customWidth="1"/>
    <col min="6688" max="6688" width="18.85546875" style="571" customWidth="1"/>
    <col min="6689" max="6689" width="15.42578125" style="571" customWidth="1"/>
    <col min="6690" max="6697" width="11.42578125" style="571"/>
    <col min="6698" max="6698" width="14.85546875" style="571" customWidth="1"/>
    <col min="6699" max="6699" width="15.85546875" style="571" customWidth="1"/>
    <col min="6700" max="6700" width="17.7109375" style="571" customWidth="1"/>
    <col min="6701" max="6905" width="11.42578125" style="571"/>
    <col min="6906" max="6906" width="23" style="571" customWidth="1"/>
    <col min="6907" max="6908" width="11.42578125" style="571"/>
    <col min="6909" max="6909" width="21" style="571" customWidth="1"/>
    <col min="6910" max="6910" width="24.42578125" style="571" customWidth="1"/>
    <col min="6911" max="6914" width="17.85546875" style="571" customWidth="1"/>
    <col min="6915" max="6915" width="21.7109375" style="571" customWidth="1"/>
    <col min="6916" max="6916" width="26.85546875" style="571" customWidth="1"/>
    <col min="6917" max="6917" width="24.85546875" style="571" customWidth="1"/>
    <col min="6918" max="6922" width="5.85546875" style="571" bestFit="1" customWidth="1"/>
    <col min="6923" max="6923" width="30.28515625" style="571" customWidth="1"/>
    <col min="6924" max="6927" width="18.42578125" style="571" customWidth="1"/>
    <col min="6928" max="6928" width="21.28515625" style="571" customWidth="1"/>
    <col min="6929" max="6929" width="19.42578125" style="571" customWidth="1"/>
    <col min="6930" max="6930" width="25.85546875" style="571" customWidth="1"/>
    <col min="6931" max="6934" width="5.85546875" style="571" bestFit="1" customWidth="1"/>
    <col min="6935" max="6935" width="8.28515625" style="571" customWidth="1"/>
    <col min="6936" max="6937" width="30.140625" style="571" customWidth="1"/>
    <col min="6938" max="6938" width="18.7109375" style="571" customWidth="1"/>
    <col min="6939" max="6939" width="20.140625" style="571" customWidth="1"/>
    <col min="6940" max="6940" width="31.28515625" style="571" customWidth="1"/>
    <col min="6941" max="6941" width="26.7109375" style="571" customWidth="1"/>
    <col min="6942" max="6942" width="21.42578125" style="571" customWidth="1"/>
    <col min="6943" max="6943" width="21.85546875" style="571" customWidth="1"/>
    <col min="6944" max="6944" width="18.85546875" style="571" customWidth="1"/>
    <col min="6945" max="6945" width="15.42578125" style="571" customWidth="1"/>
    <col min="6946" max="6953" width="11.42578125" style="571"/>
    <col min="6954" max="6954" width="14.85546875" style="571" customWidth="1"/>
    <col min="6955" max="6955" width="15.85546875" style="571" customWidth="1"/>
    <col min="6956" max="6956" width="17.7109375" style="571" customWidth="1"/>
    <col min="6957" max="7161" width="11.42578125" style="571"/>
    <col min="7162" max="7162" width="23" style="571" customWidth="1"/>
    <col min="7163" max="7164" width="11.42578125" style="571"/>
    <col min="7165" max="7165" width="21" style="571" customWidth="1"/>
    <col min="7166" max="7166" width="24.42578125" style="571" customWidth="1"/>
    <col min="7167" max="7170" width="17.85546875" style="571" customWidth="1"/>
    <col min="7171" max="7171" width="21.7109375" style="571" customWidth="1"/>
    <col min="7172" max="7172" width="26.85546875" style="571" customWidth="1"/>
    <col min="7173" max="7173" width="24.85546875" style="571" customWidth="1"/>
    <col min="7174" max="7178" width="5.85546875" style="571" bestFit="1" customWidth="1"/>
    <col min="7179" max="7179" width="30.28515625" style="571" customWidth="1"/>
    <col min="7180" max="7183" width="18.42578125" style="571" customWidth="1"/>
    <col min="7184" max="7184" width="21.28515625" style="571" customWidth="1"/>
    <col min="7185" max="7185" width="19.42578125" style="571" customWidth="1"/>
    <col min="7186" max="7186" width="25.85546875" style="571" customWidth="1"/>
    <col min="7187" max="7190" width="5.85546875" style="571" bestFit="1" customWidth="1"/>
    <col min="7191" max="7191" width="8.28515625" style="571" customWidth="1"/>
    <col min="7192" max="7193" width="30.140625" style="571" customWidth="1"/>
    <col min="7194" max="7194" width="18.7109375" style="571" customWidth="1"/>
    <col min="7195" max="7195" width="20.140625" style="571" customWidth="1"/>
    <col min="7196" max="7196" width="31.28515625" style="571" customWidth="1"/>
    <col min="7197" max="7197" width="26.7109375" style="571" customWidth="1"/>
    <col min="7198" max="7198" width="21.42578125" style="571" customWidth="1"/>
    <col min="7199" max="7199" width="21.85546875" style="571" customWidth="1"/>
    <col min="7200" max="7200" width="18.85546875" style="571" customWidth="1"/>
    <col min="7201" max="7201" width="15.42578125" style="571" customWidth="1"/>
    <col min="7202" max="7209" width="11.42578125" style="571"/>
    <col min="7210" max="7210" width="14.85546875" style="571" customWidth="1"/>
    <col min="7211" max="7211" width="15.85546875" style="571" customWidth="1"/>
    <col min="7212" max="7212" width="17.7109375" style="571" customWidth="1"/>
    <col min="7213" max="7417" width="11.42578125" style="571"/>
    <col min="7418" max="7418" width="23" style="571" customWidth="1"/>
    <col min="7419" max="7420" width="11.42578125" style="571"/>
    <col min="7421" max="7421" width="21" style="571" customWidth="1"/>
    <col min="7422" max="7422" width="24.42578125" style="571" customWidth="1"/>
    <col min="7423" max="7426" width="17.85546875" style="571" customWidth="1"/>
    <col min="7427" max="7427" width="21.7109375" style="571" customWidth="1"/>
    <col min="7428" max="7428" width="26.85546875" style="571" customWidth="1"/>
    <col min="7429" max="7429" width="24.85546875" style="571" customWidth="1"/>
    <col min="7430" max="7434" width="5.85546875" style="571" bestFit="1" customWidth="1"/>
    <col min="7435" max="7435" width="30.28515625" style="571" customWidth="1"/>
    <col min="7436" max="7439" width="18.42578125" style="571" customWidth="1"/>
    <col min="7440" max="7440" width="21.28515625" style="571" customWidth="1"/>
    <col min="7441" max="7441" width="19.42578125" style="571" customWidth="1"/>
    <col min="7442" max="7442" width="25.85546875" style="571" customWidth="1"/>
    <col min="7443" max="7446" width="5.85546875" style="571" bestFit="1" customWidth="1"/>
    <col min="7447" max="7447" width="8.28515625" style="571" customWidth="1"/>
    <col min="7448" max="7449" width="30.140625" style="571" customWidth="1"/>
    <col min="7450" max="7450" width="18.7109375" style="571" customWidth="1"/>
    <col min="7451" max="7451" width="20.140625" style="571" customWidth="1"/>
    <col min="7452" max="7452" width="31.28515625" style="571" customWidth="1"/>
    <col min="7453" max="7453" width="26.7109375" style="571" customWidth="1"/>
    <col min="7454" max="7454" width="21.42578125" style="571" customWidth="1"/>
    <col min="7455" max="7455" width="21.85546875" style="571" customWidth="1"/>
    <col min="7456" max="7456" width="18.85546875" style="571" customWidth="1"/>
    <col min="7457" max="7457" width="15.42578125" style="571" customWidth="1"/>
    <col min="7458" max="7465" width="11.42578125" style="571"/>
    <col min="7466" max="7466" width="14.85546875" style="571" customWidth="1"/>
    <col min="7467" max="7467" width="15.85546875" style="571" customWidth="1"/>
    <col min="7468" max="7468" width="17.7109375" style="571" customWidth="1"/>
    <col min="7469" max="7673" width="11.42578125" style="571"/>
    <col min="7674" max="7674" width="23" style="571" customWidth="1"/>
    <col min="7675" max="7676" width="11.42578125" style="571"/>
    <col min="7677" max="7677" width="21" style="571" customWidth="1"/>
    <col min="7678" max="7678" width="24.42578125" style="571" customWidth="1"/>
    <col min="7679" max="7682" width="17.85546875" style="571" customWidth="1"/>
    <col min="7683" max="7683" width="21.7109375" style="571" customWidth="1"/>
    <col min="7684" max="7684" width="26.85546875" style="571" customWidth="1"/>
    <col min="7685" max="7685" width="24.85546875" style="571" customWidth="1"/>
    <col min="7686" max="7690" width="5.85546875" style="571" bestFit="1" customWidth="1"/>
    <col min="7691" max="7691" width="30.28515625" style="571" customWidth="1"/>
    <col min="7692" max="7695" width="18.42578125" style="571" customWidth="1"/>
    <col min="7696" max="7696" width="21.28515625" style="571" customWidth="1"/>
    <col min="7697" max="7697" width="19.42578125" style="571" customWidth="1"/>
    <col min="7698" max="7698" width="25.85546875" style="571" customWidth="1"/>
    <col min="7699" max="7702" width="5.85546875" style="571" bestFit="1" customWidth="1"/>
    <col min="7703" max="7703" width="8.28515625" style="571" customWidth="1"/>
    <col min="7704" max="7705" width="30.140625" style="571" customWidth="1"/>
    <col min="7706" max="7706" width="18.7109375" style="571" customWidth="1"/>
    <col min="7707" max="7707" width="20.140625" style="571" customWidth="1"/>
    <col min="7708" max="7708" width="31.28515625" style="571" customWidth="1"/>
    <col min="7709" max="7709" width="26.7109375" style="571" customWidth="1"/>
    <col min="7710" max="7710" width="21.42578125" style="571" customWidth="1"/>
    <col min="7711" max="7711" width="21.85546875" style="571" customWidth="1"/>
    <col min="7712" max="7712" width="18.85546875" style="571" customWidth="1"/>
    <col min="7713" max="7713" width="15.42578125" style="571" customWidth="1"/>
    <col min="7714" max="7721" width="11.42578125" style="571"/>
    <col min="7722" max="7722" width="14.85546875" style="571" customWidth="1"/>
    <col min="7723" max="7723" width="15.85546875" style="571" customWidth="1"/>
    <col min="7724" max="7724" width="17.7109375" style="571" customWidth="1"/>
    <col min="7725" max="7929" width="11.42578125" style="571"/>
    <col min="7930" max="7930" width="23" style="571" customWidth="1"/>
    <col min="7931" max="7932" width="11.42578125" style="571"/>
    <col min="7933" max="7933" width="21" style="571" customWidth="1"/>
    <col min="7934" max="7934" width="24.42578125" style="571" customWidth="1"/>
    <col min="7935" max="7938" width="17.85546875" style="571" customWidth="1"/>
    <col min="7939" max="7939" width="21.7109375" style="571" customWidth="1"/>
    <col min="7940" max="7940" width="26.85546875" style="571" customWidth="1"/>
    <col min="7941" max="7941" width="24.85546875" style="571" customWidth="1"/>
    <col min="7942" max="7946" width="5.85546875" style="571" bestFit="1" customWidth="1"/>
    <col min="7947" max="7947" width="30.28515625" style="571" customWidth="1"/>
    <col min="7948" max="7951" width="18.42578125" style="571" customWidth="1"/>
    <col min="7952" max="7952" width="21.28515625" style="571" customWidth="1"/>
    <col min="7953" max="7953" width="19.42578125" style="571" customWidth="1"/>
    <col min="7954" max="7954" width="25.85546875" style="571" customWidth="1"/>
    <col min="7955" max="7958" width="5.85546875" style="571" bestFit="1" customWidth="1"/>
    <col min="7959" max="7959" width="8.28515625" style="571" customWidth="1"/>
    <col min="7960" max="7961" width="30.140625" style="571" customWidth="1"/>
    <col min="7962" max="7962" width="18.7109375" style="571" customWidth="1"/>
    <col min="7963" max="7963" width="20.140625" style="571" customWidth="1"/>
    <col min="7964" max="7964" width="31.28515625" style="571" customWidth="1"/>
    <col min="7965" max="7965" width="26.7109375" style="571" customWidth="1"/>
    <col min="7966" max="7966" width="21.42578125" style="571" customWidth="1"/>
    <col min="7967" max="7967" width="21.85546875" style="571" customWidth="1"/>
    <col min="7968" max="7968" width="18.85546875" style="571" customWidth="1"/>
    <col min="7969" max="7969" width="15.42578125" style="571" customWidth="1"/>
    <col min="7970" max="7977" width="11.42578125" style="571"/>
    <col min="7978" max="7978" width="14.85546875" style="571" customWidth="1"/>
    <col min="7979" max="7979" width="15.85546875" style="571" customWidth="1"/>
    <col min="7980" max="7980" width="17.7109375" style="571" customWidth="1"/>
    <col min="7981" max="8185" width="11.42578125" style="571"/>
    <col min="8186" max="8186" width="23" style="571" customWidth="1"/>
    <col min="8187" max="8188" width="11.42578125" style="571"/>
    <col min="8189" max="8189" width="21" style="571" customWidth="1"/>
    <col min="8190" max="8190" width="24.42578125" style="571" customWidth="1"/>
    <col min="8191" max="8194" width="17.85546875" style="571" customWidth="1"/>
    <col min="8195" max="8195" width="21.7109375" style="571" customWidth="1"/>
    <col min="8196" max="8196" width="26.85546875" style="571" customWidth="1"/>
    <col min="8197" max="8197" width="24.85546875" style="571" customWidth="1"/>
    <col min="8198" max="8202" width="5.85546875" style="571" bestFit="1" customWidth="1"/>
    <col min="8203" max="8203" width="30.28515625" style="571" customWidth="1"/>
    <col min="8204" max="8207" width="18.42578125" style="571" customWidth="1"/>
    <col min="8208" max="8208" width="21.28515625" style="571" customWidth="1"/>
    <col min="8209" max="8209" width="19.42578125" style="571" customWidth="1"/>
    <col min="8210" max="8210" width="25.85546875" style="571" customWidth="1"/>
    <col min="8211" max="8214" width="5.85546875" style="571" bestFit="1" customWidth="1"/>
    <col min="8215" max="8215" width="8.28515625" style="571" customWidth="1"/>
    <col min="8216" max="8217" width="30.140625" style="571" customWidth="1"/>
    <col min="8218" max="8218" width="18.7109375" style="571" customWidth="1"/>
    <col min="8219" max="8219" width="20.140625" style="571" customWidth="1"/>
    <col min="8220" max="8220" width="31.28515625" style="571" customWidth="1"/>
    <col min="8221" max="8221" width="26.7109375" style="571" customWidth="1"/>
    <col min="8222" max="8222" width="21.42578125" style="571" customWidth="1"/>
    <col min="8223" max="8223" width="21.85546875" style="571" customWidth="1"/>
    <col min="8224" max="8224" width="18.85546875" style="571" customWidth="1"/>
    <col min="8225" max="8225" width="15.42578125" style="571" customWidth="1"/>
    <col min="8226" max="8233" width="11.42578125" style="571"/>
    <col min="8234" max="8234" width="14.85546875" style="571" customWidth="1"/>
    <col min="8235" max="8235" width="15.85546875" style="571" customWidth="1"/>
    <col min="8236" max="8236" width="17.7109375" style="571" customWidth="1"/>
    <col min="8237" max="8441" width="11.42578125" style="571"/>
    <col min="8442" max="8442" width="23" style="571" customWidth="1"/>
    <col min="8443" max="8444" width="11.42578125" style="571"/>
    <col min="8445" max="8445" width="21" style="571" customWidth="1"/>
    <col min="8446" max="8446" width="24.42578125" style="571" customWidth="1"/>
    <col min="8447" max="8450" width="17.85546875" style="571" customWidth="1"/>
    <col min="8451" max="8451" width="21.7109375" style="571" customWidth="1"/>
    <col min="8452" max="8452" width="26.85546875" style="571" customWidth="1"/>
    <col min="8453" max="8453" width="24.85546875" style="571" customWidth="1"/>
    <col min="8454" max="8458" width="5.85546875" style="571" bestFit="1" customWidth="1"/>
    <col min="8459" max="8459" width="30.28515625" style="571" customWidth="1"/>
    <col min="8460" max="8463" width="18.42578125" style="571" customWidth="1"/>
    <col min="8464" max="8464" width="21.28515625" style="571" customWidth="1"/>
    <col min="8465" max="8465" width="19.42578125" style="571" customWidth="1"/>
    <col min="8466" max="8466" width="25.85546875" style="571" customWidth="1"/>
    <col min="8467" max="8470" width="5.85546875" style="571" bestFit="1" customWidth="1"/>
    <col min="8471" max="8471" width="8.28515625" style="571" customWidth="1"/>
    <col min="8472" max="8473" width="30.140625" style="571" customWidth="1"/>
    <col min="8474" max="8474" width="18.7109375" style="571" customWidth="1"/>
    <col min="8475" max="8475" width="20.140625" style="571" customWidth="1"/>
    <col min="8476" max="8476" width="31.28515625" style="571" customWidth="1"/>
    <col min="8477" max="8477" width="26.7109375" style="571" customWidth="1"/>
    <col min="8478" max="8478" width="21.42578125" style="571" customWidth="1"/>
    <col min="8479" max="8479" width="21.85546875" style="571" customWidth="1"/>
    <col min="8480" max="8480" width="18.85546875" style="571" customWidth="1"/>
    <col min="8481" max="8481" width="15.42578125" style="571" customWidth="1"/>
    <col min="8482" max="8489" width="11.42578125" style="571"/>
    <col min="8490" max="8490" width="14.85546875" style="571" customWidth="1"/>
    <col min="8491" max="8491" width="15.85546875" style="571" customWidth="1"/>
    <col min="8492" max="8492" width="17.7109375" style="571" customWidth="1"/>
    <col min="8493" max="8697" width="11.42578125" style="571"/>
    <col min="8698" max="8698" width="23" style="571" customWidth="1"/>
    <col min="8699" max="8700" width="11.42578125" style="571"/>
    <col min="8701" max="8701" width="21" style="571" customWidth="1"/>
    <col min="8702" max="8702" width="24.42578125" style="571" customWidth="1"/>
    <col min="8703" max="8706" width="17.85546875" style="571" customWidth="1"/>
    <col min="8707" max="8707" width="21.7109375" style="571" customWidth="1"/>
    <col min="8708" max="8708" width="26.85546875" style="571" customWidth="1"/>
    <col min="8709" max="8709" width="24.85546875" style="571" customWidth="1"/>
    <col min="8710" max="8714" width="5.85546875" style="571" bestFit="1" customWidth="1"/>
    <col min="8715" max="8715" width="30.28515625" style="571" customWidth="1"/>
    <col min="8716" max="8719" width="18.42578125" style="571" customWidth="1"/>
    <col min="8720" max="8720" width="21.28515625" style="571" customWidth="1"/>
    <col min="8721" max="8721" width="19.42578125" style="571" customWidth="1"/>
    <col min="8722" max="8722" width="25.85546875" style="571" customWidth="1"/>
    <col min="8723" max="8726" width="5.85546875" style="571" bestFit="1" customWidth="1"/>
    <col min="8727" max="8727" width="8.28515625" style="571" customWidth="1"/>
    <col min="8728" max="8729" width="30.140625" style="571" customWidth="1"/>
    <col min="8730" max="8730" width="18.7109375" style="571" customWidth="1"/>
    <col min="8731" max="8731" width="20.140625" style="571" customWidth="1"/>
    <col min="8732" max="8732" width="31.28515625" style="571" customWidth="1"/>
    <col min="8733" max="8733" width="26.7109375" style="571" customWidth="1"/>
    <col min="8734" max="8734" width="21.42578125" style="571" customWidth="1"/>
    <col min="8735" max="8735" width="21.85546875" style="571" customWidth="1"/>
    <col min="8736" max="8736" width="18.85546875" style="571" customWidth="1"/>
    <col min="8737" max="8737" width="15.42578125" style="571" customWidth="1"/>
    <col min="8738" max="8745" width="11.42578125" style="571"/>
    <col min="8746" max="8746" width="14.85546875" style="571" customWidth="1"/>
    <col min="8747" max="8747" width="15.85546875" style="571" customWidth="1"/>
    <col min="8748" max="8748" width="17.7109375" style="571" customWidth="1"/>
    <col min="8749" max="8953" width="11.42578125" style="571"/>
    <col min="8954" max="8954" width="23" style="571" customWidth="1"/>
    <col min="8955" max="8956" width="11.42578125" style="571"/>
    <col min="8957" max="8957" width="21" style="571" customWidth="1"/>
    <col min="8958" max="8958" width="24.42578125" style="571" customWidth="1"/>
    <col min="8959" max="8962" width="17.85546875" style="571" customWidth="1"/>
    <col min="8963" max="8963" width="21.7109375" style="571" customWidth="1"/>
    <col min="8964" max="8964" width="26.85546875" style="571" customWidth="1"/>
    <col min="8965" max="8965" width="24.85546875" style="571" customWidth="1"/>
    <col min="8966" max="8970" width="5.85546875" style="571" bestFit="1" customWidth="1"/>
    <col min="8971" max="8971" width="30.28515625" style="571" customWidth="1"/>
    <col min="8972" max="8975" width="18.42578125" style="571" customWidth="1"/>
    <col min="8976" max="8976" width="21.28515625" style="571" customWidth="1"/>
    <col min="8977" max="8977" width="19.42578125" style="571" customWidth="1"/>
    <col min="8978" max="8978" width="25.85546875" style="571" customWidth="1"/>
    <col min="8979" max="8982" width="5.85546875" style="571" bestFit="1" customWidth="1"/>
    <col min="8983" max="8983" width="8.28515625" style="571" customWidth="1"/>
    <col min="8984" max="8985" width="30.140625" style="571" customWidth="1"/>
    <col min="8986" max="8986" width="18.7109375" style="571" customWidth="1"/>
    <col min="8987" max="8987" width="20.140625" style="571" customWidth="1"/>
    <col min="8988" max="8988" width="31.28515625" style="571" customWidth="1"/>
    <col min="8989" max="8989" width="26.7109375" style="571" customWidth="1"/>
    <col min="8990" max="8990" width="21.42578125" style="571" customWidth="1"/>
    <col min="8991" max="8991" width="21.85546875" style="571" customWidth="1"/>
    <col min="8992" max="8992" width="18.85546875" style="571" customWidth="1"/>
    <col min="8993" max="8993" width="15.42578125" style="571" customWidth="1"/>
    <col min="8994" max="9001" width="11.42578125" style="571"/>
    <col min="9002" max="9002" width="14.85546875" style="571" customWidth="1"/>
    <col min="9003" max="9003" width="15.85546875" style="571" customWidth="1"/>
    <col min="9004" max="9004" width="17.7109375" style="571" customWidth="1"/>
    <col min="9005" max="9209" width="11.42578125" style="571"/>
    <col min="9210" max="9210" width="23" style="571" customWidth="1"/>
    <col min="9211" max="9212" width="11.42578125" style="571"/>
    <col min="9213" max="9213" width="21" style="571" customWidth="1"/>
    <col min="9214" max="9214" width="24.42578125" style="571" customWidth="1"/>
    <col min="9215" max="9218" width="17.85546875" style="571" customWidth="1"/>
    <col min="9219" max="9219" width="21.7109375" style="571" customWidth="1"/>
    <col min="9220" max="9220" width="26.85546875" style="571" customWidth="1"/>
    <col min="9221" max="9221" width="24.85546875" style="571" customWidth="1"/>
    <col min="9222" max="9226" width="5.85546875" style="571" bestFit="1" customWidth="1"/>
    <col min="9227" max="9227" width="30.28515625" style="571" customWidth="1"/>
    <col min="9228" max="9231" width="18.42578125" style="571" customWidth="1"/>
    <col min="9232" max="9232" width="21.28515625" style="571" customWidth="1"/>
    <col min="9233" max="9233" width="19.42578125" style="571" customWidth="1"/>
    <col min="9234" max="9234" width="25.85546875" style="571" customWidth="1"/>
    <col min="9235" max="9238" width="5.85546875" style="571" bestFit="1" customWidth="1"/>
    <col min="9239" max="9239" width="8.28515625" style="571" customWidth="1"/>
    <col min="9240" max="9241" width="30.140625" style="571" customWidth="1"/>
    <col min="9242" max="9242" width="18.7109375" style="571" customWidth="1"/>
    <col min="9243" max="9243" width="20.140625" style="571" customWidth="1"/>
    <col min="9244" max="9244" width="31.28515625" style="571" customWidth="1"/>
    <col min="9245" max="9245" width="26.7109375" style="571" customWidth="1"/>
    <col min="9246" max="9246" width="21.42578125" style="571" customWidth="1"/>
    <col min="9247" max="9247" width="21.85546875" style="571" customWidth="1"/>
    <col min="9248" max="9248" width="18.85546875" style="571" customWidth="1"/>
    <col min="9249" max="9249" width="15.42578125" style="571" customWidth="1"/>
    <col min="9250" max="9257" width="11.42578125" style="571"/>
    <col min="9258" max="9258" width="14.85546875" style="571" customWidth="1"/>
    <col min="9259" max="9259" width="15.85546875" style="571" customWidth="1"/>
    <col min="9260" max="9260" width="17.7109375" style="571" customWidth="1"/>
    <col min="9261" max="9465" width="11.42578125" style="571"/>
    <col min="9466" max="9466" width="23" style="571" customWidth="1"/>
    <col min="9467" max="9468" width="11.42578125" style="571"/>
    <col min="9469" max="9469" width="21" style="571" customWidth="1"/>
    <col min="9470" max="9470" width="24.42578125" style="571" customWidth="1"/>
    <col min="9471" max="9474" width="17.85546875" style="571" customWidth="1"/>
    <col min="9475" max="9475" width="21.7109375" style="571" customWidth="1"/>
    <col min="9476" max="9476" width="26.85546875" style="571" customWidth="1"/>
    <col min="9477" max="9477" width="24.85546875" style="571" customWidth="1"/>
    <col min="9478" max="9482" width="5.85546875" style="571" bestFit="1" customWidth="1"/>
    <col min="9483" max="9483" width="30.28515625" style="571" customWidth="1"/>
    <col min="9484" max="9487" width="18.42578125" style="571" customWidth="1"/>
    <col min="9488" max="9488" width="21.28515625" style="571" customWidth="1"/>
    <col min="9489" max="9489" width="19.42578125" style="571" customWidth="1"/>
    <col min="9490" max="9490" width="25.85546875" style="571" customWidth="1"/>
    <col min="9491" max="9494" width="5.85546875" style="571" bestFit="1" customWidth="1"/>
    <col min="9495" max="9495" width="8.28515625" style="571" customWidth="1"/>
    <col min="9496" max="9497" width="30.140625" style="571" customWidth="1"/>
    <col min="9498" max="9498" width="18.7109375" style="571" customWidth="1"/>
    <col min="9499" max="9499" width="20.140625" style="571" customWidth="1"/>
    <col min="9500" max="9500" width="31.28515625" style="571" customWidth="1"/>
    <col min="9501" max="9501" width="26.7109375" style="571" customWidth="1"/>
    <col min="9502" max="9502" width="21.42578125" style="571" customWidth="1"/>
    <col min="9503" max="9503" width="21.85546875" style="571" customWidth="1"/>
    <col min="9504" max="9504" width="18.85546875" style="571" customWidth="1"/>
    <col min="9505" max="9505" width="15.42578125" style="571" customWidth="1"/>
    <col min="9506" max="9513" width="11.42578125" style="571"/>
    <col min="9514" max="9514" width="14.85546875" style="571" customWidth="1"/>
    <col min="9515" max="9515" width="15.85546875" style="571" customWidth="1"/>
    <col min="9516" max="9516" width="17.7109375" style="571" customWidth="1"/>
    <col min="9517" max="9721" width="11.42578125" style="571"/>
    <col min="9722" max="9722" width="23" style="571" customWidth="1"/>
    <col min="9723" max="9724" width="11.42578125" style="571"/>
    <col min="9725" max="9725" width="21" style="571" customWidth="1"/>
    <col min="9726" max="9726" width="24.42578125" style="571" customWidth="1"/>
    <col min="9727" max="9730" width="17.85546875" style="571" customWidth="1"/>
    <col min="9731" max="9731" width="21.7109375" style="571" customWidth="1"/>
    <col min="9732" max="9732" width="26.85546875" style="571" customWidth="1"/>
    <col min="9733" max="9733" width="24.85546875" style="571" customWidth="1"/>
    <col min="9734" max="9738" width="5.85546875" style="571" bestFit="1" customWidth="1"/>
    <col min="9739" max="9739" width="30.28515625" style="571" customWidth="1"/>
    <col min="9740" max="9743" width="18.42578125" style="571" customWidth="1"/>
    <col min="9744" max="9744" width="21.28515625" style="571" customWidth="1"/>
    <col min="9745" max="9745" width="19.42578125" style="571" customWidth="1"/>
    <col min="9746" max="9746" width="25.85546875" style="571" customWidth="1"/>
    <col min="9747" max="9750" width="5.85546875" style="571" bestFit="1" customWidth="1"/>
    <col min="9751" max="9751" width="8.28515625" style="571" customWidth="1"/>
    <col min="9752" max="9753" width="30.140625" style="571" customWidth="1"/>
    <col min="9754" max="9754" width="18.7109375" style="571" customWidth="1"/>
    <col min="9755" max="9755" width="20.140625" style="571" customWidth="1"/>
    <col min="9756" max="9756" width="31.28515625" style="571" customWidth="1"/>
    <col min="9757" max="9757" width="26.7109375" style="571" customWidth="1"/>
    <col min="9758" max="9758" width="21.42578125" style="571" customWidth="1"/>
    <col min="9759" max="9759" width="21.85546875" style="571" customWidth="1"/>
    <col min="9760" max="9760" width="18.85546875" style="571" customWidth="1"/>
    <col min="9761" max="9761" width="15.42578125" style="571" customWidth="1"/>
    <col min="9762" max="9769" width="11.42578125" style="571"/>
    <col min="9770" max="9770" width="14.85546875" style="571" customWidth="1"/>
    <col min="9771" max="9771" width="15.85546875" style="571" customWidth="1"/>
    <col min="9772" max="9772" width="17.7109375" style="571" customWidth="1"/>
    <col min="9773" max="9977" width="11.42578125" style="571"/>
    <col min="9978" max="9978" width="23" style="571" customWidth="1"/>
    <col min="9979" max="9980" width="11.42578125" style="571"/>
    <col min="9981" max="9981" width="21" style="571" customWidth="1"/>
    <col min="9982" max="9982" width="24.42578125" style="571" customWidth="1"/>
    <col min="9983" max="9986" width="17.85546875" style="571" customWidth="1"/>
    <col min="9987" max="9987" width="21.7109375" style="571" customWidth="1"/>
    <col min="9988" max="9988" width="26.85546875" style="571" customWidth="1"/>
    <col min="9989" max="9989" width="24.85546875" style="571" customWidth="1"/>
    <col min="9990" max="9994" width="5.85546875" style="571" bestFit="1" customWidth="1"/>
    <col min="9995" max="9995" width="30.28515625" style="571" customWidth="1"/>
    <col min="9996" max="9999" width="18.42578125" style="571" customWidth="1"/>
    <col min="10000" max="10000" width="21.28515625" style="571" customWidth="1"/>
    <col min="10001" max="10001" width="19.42578125" style="571" customWidth="1"/>
    <col min="10002" max="10002" width="25.85546875" style="571" customWidth="1"/>
    <col min="10003" max="10006" width="5.85546875" style="571" bestFit="1" customWidth="1"/>
    <col min="10007" max="10007" width="8.28515625" style="571" customWidth="1"/>
    <col min="10008" max="10009" width="30.140625" style="571" customWidth="1"/>
    <col min="10010" max="10010" width="18.7109375" style="571" customWidth="1"/>
    <col min="10011" max="10011" width="20.140625" style="571" customWidth="1"/>
    <col min="10012" max="10012" width="31.28515625" style="571" customWidth="1"/>
    <col min="10013" max="10013" width="26.7109375" style="571" customWidth="1"/>
    <col min="10014" max="10014" width="21.42578125" style="571" customWidth="1"/>
    <col min="10015" max="10015" width="21.85546875" style="571" customWidth="1"/>
    <col min="10016" max="10016" width="18.85546875" style="571" customWidth="1"/>
    <col min="10017" max="10017" width="15.42578125" style="571" customWidth="1"/>
    <col min="10018" max="10025" width="11.42578125" style="571"/>
    <col min="10026" max="10026" width="14.85546875" style="571" customWidth="1"/>
    <col min="10027" max="10027" width="15.85546875" style="571" customWidth="1"/>
    <col min="10028" max="10028" width="17.7109375" style="571" customWidth="1"/>
    <col min="10029" max="10233" width="11.42578125" style="571"/>
    <col min="10234" max="10234" width="23" style="571" customWidth="1"/>
    <col min="10235" max="10236" width="11.42578125" style="571"/>
    <col min="10237" max="10237" width="21" style="571" customWidth="1"/>
    <col min="10238" max="10238" width="24.42578125" style="571" customWidth="1"/>
    <col min="10239" max="10242" width="17.85546875" style="571" customWidth="1"/>
    <col min="10243" max="10243" width="21.7109375" style="571" customWidth="1"/>
    <col min="10244" max="10244" width="26.85546875" style="571" customWidth="1"/>
    <col min="10245" max="10245" width="24.85546875" style="571" customWidth="1"/>
    <col min="10246" max="10250" width="5.85546875" style="571" bestFit="1" customWidth="1"/>
    <col min="10251" max="10251" width="30.28515625" style="571" customWidth="1"/>
    <col min="10252" max="10255" width="18.42578125" style="571" customWidth="1"/>
    <col min="10256" max="10256" width="21.28515625" style="571" customWidth="1"/>
    <col min="10257" max="10257" width="19.42578125" style="571" customWidth="1"/>
    <col min="10258" max="10258" width="25.85546875" style="571" customWidth="1"/>
    <col min="10259" max="10262" width="5.85546875" style="571" bestFit="1" customWidth="1"/>
    <col min="10263" max="10263" width="8.28515625" style="571" customWidth="1"/>
    <col min="10264" max="10265" width="30.140625" style="571" customWidth="1"/>
    <col min="10266" max="10266" width="18.7109375" style="571" customWidth="1"/>
    <col min="10267" max="10267" width="20.140625" style="571" customWidth="1"/>
    <col min="10268" max="10268" width="31.28515625" style="571" customWidth="1"/>
    <col min="10269" max="10269" width="26.7109375" style="571" customWidth="1"/>
    <col min="10270" max="10270" width="21.42578125" style="571" customWidth="1"/>
    <col min="10271" max="10271" width="21.85546875" style="571" customWidth="1"/>
    <col min="10272" max="10272" width="18.85546875" style="571" customWidth="1"/>
    <col min="10273" max="10273" width="15.42578125" style="571" customWidth="1"/>
    <col min="10274" max="10281" width="11.42578125" style="571"/>
    <col min="10282" max="10282" width="14.85546875" style="571" customWidth="1"/>
    <col min="10283" max="10283" width="15.85546875" style="571" customWidth="1"/>
    <col min="10284" max="10284" width="17.7109375" style="571" customWidth="1"/>
    <col min="10285" max="10489" width="11.42578125" style="571"/>
    <col min="10490" max="10490" width="23" style="571" customWidth="1"/>
    <col min="10491" max="10492" width="11.42578125" style="571"/>
    <col min="10493" max="10493" width="21" style="571" customWidth="1"/>
    <col min="10494" max="10494" width="24.42578125" style="571" customWidth="1"/>
    <col min="10495" max="10498" width="17.85546875" style="571" customWidth="1"/>
    <col min="10499" max="10499" width="21.7109375" style="571" customWidth="1"/>
    <col min="10500" max="10500" width="26.85546875" style="571" customWidth="1"/>
    <col min="10501" max="10501" width="24.85546875" style="571" customWidth="1"/>
    <col min="10502" max="10506" width="5.85546875" style="571" bestFit="1" customWidth="1"/>
    <col min="10507" max="10507" width="30.28515625" style="571" customWidth="1"/>
    <col min="10508" max="10511" width="18.42578125" style="571" customWidth="1"/>
    <col min="10512" max="10512" width="21.28515625" style="571" customWidth="1"/>
    <col min="10513" max="10513" width="19.42578125" style="571" customWidth="1"/>
    <col min="10514" max="10514" width="25.85546875" style="571" customWidth="1"/>
    <col min="10515" max="10518" width="5.85546875" style="571" bestFit="1" customWidth="1"/>
    <col min="10519" max="10519" width="8.28515625" style="571" customWidth="1"/>
    <col min="10520" max="10521" width="30.140625" style="571" customWidth="1"/>
    <col min="10522" max="10522" width="18.7109375" style="571" customWidth="1"/>
    <col min="10523" max="10523" width="20.140625" style="571" customWidth="1"/>
    <col min="10524" max="10524" width="31.28515625" style="571" customWidth="1"/>
    <col min="10525" max="10525" width="26.7109375" style="571" customWidth="1"/>
    <col min="10526" max="10526" width="21.42578125" style="571" customWidth="1"/>
    <col min="10527" max="10527" width="21.85546875" style="571" customWidth="1"/>
    <col min="10528" max="10528" width="18.85546875" style="571" customWidth="1"/>
    <col min="10529" max="10529" width="15.42578125" style="571" customWidth="1"/>
    <col min="10530" max="10537" width="11.42578125" style="571"/>
    <col min="10538" max="10538" width="14.85546875" style="571" customWidth="1"/>
    <col min="10539" max="10539" width="15.85546875" style="571" customWidth="1"/>
    <col min="10540" max="10540" width="17.7109375" style="571" customWidth="1"/>
    <col min="10541" max="10745" width="11.42578125" style="571"/>
    <col min="10746" max="10746" width="23" style="571" customWidth="1"/>
    <col min="10747" max="10748" width="11.42578125" style="571"/>
    <col min="10749" max="10749" width="21" style="571" customWidth="1"/>
    <col min="10750" max="10750" width="24.42578125" style="571" customWidth="1"/>
    <col min="10751" max="10754" width="17.85546875" style="571" customWidth="1"/>
    <col min="10755" max="10755" width="21.7109375" style="571" customWidth="1"/>
    <col min="10756" max="10756" width="26.85546875" style="571" customWidth="1"/>
    <col min="10757" max="10757" width="24.85546875" style="571" customWidth="1"/>
    <col min="10758" max="10762" width="5.85546875" style="571" bestFit="1" customWidth="1"/>
    <col min="10763" max="10763" width="30.28515625" style="571" customWidth="1"/>
    <col min="10764" max="10767" width="18.42578125" style="571" customWidth="1"/>
    <col min="10768" max="10768" width="21.28515625" style="571" customWidth="1"/>
    <col min="10769" max="10769" width="19.42578125" style="571" customWidth="1"/>
    <col min="10770" max="10770" width="25.85546875" style="571" customWidth="1"/>
    <col min="10771" max="10774" width="5.85546875" style="571" bestFit="1" customWidth="1"/>
    <col min="10775" max="10775" width="8.28515625" style="571" customWidth="1"/>
    <col min="10776" max="10777" width="30.140625" style="571" customWidth="1"/>
    <col min="10778" max="10778" width="18.7109375" style="571" customWidth="1"/>
    <col min="10779" max="10779" width="20.140625" style="571" customWidth="1"/>
    <col min="10780" max="10780" width="31.28515625" style="571" customWidth="1"/>
    <col min="10781" max="10781" width="26.7109375" style="571" customWidth="1"/>
    <col min="10782" max="10782" width="21.42578125" style="571" customWidth="1"/>
    <col min="10783" max="10783" width="21.85546875" style="571" customWidth="1"/>
    <col min="10784" max="10784" width="18.85546875" style="571" customWidth="1"/>
    <col min="10785" max="10785" width="15.42578125" style="571" customWidth="1"/>
    <col min="10786" max="10793" width="11.42578125" style="571"/>
    <col min="10794" max="10794" width="14.85546875" style="571" customWidth="1"/>
    <col min="10795" max="10795" width="15.85546875" style="571" customWidth="1"/>
    <col min="10796" max="10796" width="17.7109375" style="571" customWidth="1"/>
    <col min="10797" max="11001" width="11.42578125" style="571"/>
    <col min="11002" max="11002" width="23" style="571" customWidth="1"/>
    <col min="11003" max="11004" width="11.42578125" style="571"/>
    <col min="11005" max="11005" width="21" style="571" customWidth="1"/>
    <col min="11006" max="11006" width="24.42578125" style="571" customWidth="1"/>
    <col min="11007" max="11010" width="17.85546875" style="571" customWidth="1"/>
    <col min="11011" max="11011" width="21.7109375" style="571" customWidth="1"/>
    <col min="11012" max="11012" width="26.85546875" style="571" customWidth="1"/>
    <col min="11013" max="11013" width="24.85546875" style="571" customWidth="1"/>
    <col min="11014" max="11018" width="5.85546875" style="571" bestFit="1" customWidth="1"/>
    <col min="11019" max="11019" width="30.28515625" style="571" customWidth="1"/>
    <col min="11020" max="11023" width="18.42578125" style="571" customWidth="1"/>
    <col min="11024" max="11024" width="21.28515625" style="571" customWidth="1"/>
    <col min="11025" max="11025" width="19.42578125" style="571" customWidth="1"/>
    <col min="11026" max="11026" width="25.85546875" style="571" customWidth="1"/>
    <col min="11027" max="11030" width="5.85546875" style="571" bestFit="1" customWidth="1"/>
    <col min="11031" max="11031" width="8.28515625" style="571" customWidth="1"/>
    <col min="11032" max="11033" width="30.140625" style="571" customWidth="1"/>
    <col min="11034" max="11034" width="18.7109375" style="571" customWidth="1"/>
    <col min="11035" max="11035" width="20.140625" style="571" customWidth="1"/>
    <col min="11036" max="11036" width="31.28515625" style="571" customWidth="1"/>
    <col min="11037" max="11037" width="26.7109375" style="571" customWidth="1"/>
    <col min="11038" max="11038" width="21.42578125" style="571" customWidth="1"/>
    <col min="11039" max="11039" width="21.85546875" style="571" customWidth="1"/>
    <col min="11040" max="11040" width="18.85546875" style="571" customWidth="1"/>
    <col min="11041" max="11041" width="15.42578125" style="571" customWidth="1"/>
    <col min="11042" max="11049" width="11.42578125" style="571"/>
    <col min="11050" max="11050" width="14.85546875" style="571" customWidth="1"/>
    <col min="11051" max="11051" width="15.85546875" style="571" customWidth="1"/>
    <col min="11052" max="11052" width="17.7109375" style="571" customWidth="1"/>
    <col min="11053" max="11257" width="11.42578125" style="571"/>
    <col min="11258" max="11258" width="23" style="571" customWidth="1"/>
    <col min="11259" max="11260" width="11.42578125" style="571"/>
    <col min="11261" max="11261" width="21" style="571" customWidth="1"/>
    <col min="11262" max="11262" width="24.42578125" style="571" customWidth="1"/>
    <col min="11263" max="11266" width="17.85546875" style="571" customWidth="1"/>
    <col min="11267" max="11267" width="21.7109375" style="571" customWidth="1"/>
    <col min="11268" max="11268" width="26.85546875" style="571" customWidth="1"/>
    <col min="11269" max="11269" width="24.85546875" style="571" customWidth="1"/>
    <col min="11270" max="11274" width="5.85546875" style="571" bestFit="1" customWidth="1"/>
    <col min="11275" max="11275" width="30.28515625" style="571" customWidth="1"/>
    <col min="11276" max="11279" width="18.42578125" style="571" customWidth="1"/>
    <col min="11280" max="11280" width="21.28515625" style="571" customWidth="1"/>
    <col min="11281" max="11281" width="19.42578125" style="571" customWidth="1"/>
    <col min="11282" max="11282" width="25.85546875" style="571" customWidth="1"/>
    <col min="11283" max="11286" width="5.85546875" style="571" bestFit="1" customWidth="1"/>
    <col min="11287" max="11287" width="8.28515625" style="571" customWidth="1"/>
    <col min="11288" max="11289" width="30.140625" style="571" customWidth="1"/>
    <col min="11290" max="11290" width="18.7109375" style="571" customWidth="1"/>
    <col min="11291" max="11291" width="20.140625" style="571" customWidth="1"/>
    <col min="11292" max="11292" width="31.28515625" style="571" customWidth="1"/>
    <col min="11293" max="11293" width="26.7109375" style="571" customWidth="1"/>
    <col min="11294" max="11294" width="21.42578125" style="571" customWidth="1"/>
    <col min="11295" max="11295" width="21.85546875" style="571" customWidth="1"/>
    <col min="11296" max="11296" width="18.85546875" style="571" customWidth="1"/>
    <col min="11297" max="11297" width="15.42578125" style="571" customWidth="1"/>
    <col min="11298" max="11305" width="11.42578125" style="571"/>
    <col min="11306" max="11306" width="14.85546875" style="571" customWidth="1"/>
    <col min="11307" max="11307" width="15.85546875" style="571" customWidth="1"/>
    <col min="11308" max="11308" width="17.7109375" style="571" customWidth="1"/>
    <col min="11309" max="11513" width="11.42578125" style="571"/>
    <col min="11514" max="11514" width="23" style="571" customWidth="1"/>
    <col min="11515" max="11516" width="11.42578125" style="571"/>
    <col min="11517" max="11517" width="21" style="571" customWidth="1"/>
    <col min="11518" max="11518" width="24.42578125" style="571" customWidth="1"/>
    <col min="11519" max="11522" width="17.85546875" style="571" customWidth="1"/>
    <col min="11523" max="11523" width="21.7109375" style="571" customWidth="1"/>
    <col min="11524" max="11524" width="26.85546875" style="571" customWidth="1"/>
    <col min="11525" max="11525" width="24.85546875" style="571" customWidth="1"/>
    <col min="11526" max="11530" width="5.85546875" style="571" bestFit="1" customWidth="1"/>
    <col min="11531" max="11531" width="30.28515625" style="571" customWidth="1"/>
    <col min="11532" max="11535" width="18.42578125" style="571" customWidth="1"/>
    <col min="11536" max="11536" width="21.28515625" style="571" customWidth="1"/>
    <col min="11537" max="11537" width="19.42578125" style="571" customWidth="1"/>
    <col min="11538" max="11538" width="25.85546875" style="571" customWidth="1"/>
    <col min="11539" max="11542" width="5.85546875" style="571" bestFit="1" customWidth="1"/>
    <col min="11543" max="11543" width="8.28515625" style="571" customWidth="1"/>
    <col min="11544" max="11545" width="30.140625" style="571" customWidth="1"/>
    <col min="11546" max="11546" width="18.7109375" style="571" customWidth="1"/>
    <col min="11547" max="11547" width="20.140625" style="571" customWidth="1"/>
    <col min="11548" max="11548" width="31.28515625" style="571" customWidth="1"/>
    <col min="11549" max="11549" width="26.7109375" style="571" customWidth="1"/>
    <col min="11550" max="11550" width="21.42578125" style="571" customWidth="1"/>
    <col min="11551" max="11551" width="21.85546875" style="571" customWidth="1"/>
    <col min="11552" max="11552" width="18.85546875" style="571" customWidth="1"/>
    <col min="11553" max="11553" width="15.42578125" style="571" customWidth="1"/>
    <col min="11554" max="11561" width="11.42578125" style="571"/>
    <col min="11562" max="11562" width="14.85546875" style="571" customWidth="1"/>
    <col min="11563" max="11563" width="15.85546875" style="571" customWidth="1"/>
    <col min="11564" max="11564" width="17.7109375" style="571" customWidth="1"/>
    <col min="11565" max="11769" width="11.42578125" style="571"/>
    <col min="11770" max="11770" width="23" style="571" customWidth="1"/>
    <col min="11771" max="11772" width="11.42578125" style="571"/>
    <col min="11773" max="11773" width="21" style="571" customWidth="1"/>
    <col min="11774" max="11774" width="24.42578125" style="571" customWidth="1"/>
    <col min="11775" max="11778" width="17.85546875" style="571" customWidth="1"/>
    <col min="11779" max="11779" width="21.7109375" style="571" customWidth="1"/>
    <col min="11780" max="11780" width="26.85546875" style="571" customWidth="1"/>
    <col min="11781" max="11781" width="24.85546875" style="571" customWidth="1"/>
    <col min="11782" max="11786" width="5.85546875" style="571" bestFit="1" customWidth="1"/>
    <col min="11787" max="11787" width="30.28515625" style="571" customWidth="1"/>
    <col min="11788" max="11791" width="18.42578125" style="571" customWidth="1"/>
    <col min="11792" max="11792" width="21.28515625" style="571" customWidth="1"/>
    <col min="11793" max="11793" width="19.42578125" style="571" customWidth="1"/>
    <col min="11794" max="11794" width="25.85546875" style="571" customWidth="1"/>
    <col min="11795" max="11798" width="5.85546875" style="571" bestFit="1" customWidth="1"/>
    <col min="11799" max="11799" width="8.28515625" style="571" customWidth="1"/>
    <col min="11800" max="11801" width="30.140625" style="571" customWidth="1"/>
    <col min="11802" max="11802" width="18.7109375" style="571" customWidth="1"/>
    <col min="11803" max="11803" width="20.140625" style="571" customWidth="1"/>
    <col min="11804" max="11804" width="31.28515625" style="571" customWidth="1"/>
    <col min="11805" max="11805" width="26.7109375" style="571" customWidth="1"/>
    <col min="11806" max="11806" width="21.42578125" style="571" customWidth="1"/>
    <col min="11807" max="11807" width="21.85546875" style="571" customWidth="1"/>
    <col min="11808" max="11808" width="18.85546875" style="571" customWidth="1"/>
    <col min="11809" max="11809" width="15.42578125" style="571" customWidth="1"/>
    <col min="11810" max="11817" width="11.42578125" style="571"/>
    <col min="11818" max="11818" width="14.85546875" style="571" customWidth="1"/>
    <col min="11819" max="11819" width="15.85546875" style="571" customWidth="1"/>
    <col min="11820" max="11820" width="17.7109375" style="571" customWidth="1"/>
    <col min="11821" max="12025" width="11.42578125" style="571"/>
    <col min="12026" max="12026" width="23" style="571" customWidth="1"/>
    <col min="12027" max="12028" width="11.42578125" style="571"/>
    <col min="12029" max="12029" width="21" style="571" customWidth="1"/>
    <col min="12030" max="12030" width="24.42578125" style="571" customWidth="1"/>
    <col min="12031" max="12034" width="17.85546875" style="571" customWidth="1"/>
    <col min="12035" max="12035" width="21.7109375" style="571" customWidth="1"/>
    <col min="12036" max="12036" width="26.85546875" style="571" customWidth="1"/>
    <col min="12037" max="12037" width="24.85546875" style="571" customWidth="1"/>
    <col min="12038" max="12042" width="5.85546875" style="571" bestFit="1" customWidth="1"/>
    <col min="12043" max="12043" width="30.28515625" style="571" customWidth="1"/>
    <col min="12044" max="12047" width="18.42578125" style="571" customWidth="1"/>
    <col min="12048" max="12048" width="21.28515625" style="571" customWidth="1"/>
    <col min="12049" max="12049" width="19.42578125" style="571" customWidth="1"/>
    <col min="12050" max="12050" width="25.85546875" style="571" customWidth="1"/>
    <col min="12051" max="12054" width="5.85546875" style="571" bestFit="1" customWidth="1"/>
    <col min="12055" max="12055" width="8.28515625" style="571" customWidth="1"/>
    <col min="12056" max="12057" width="30.140625" style="571" customWidth="1"/>
    <col min="12058" max="12058" width="18.7109375" style="571" customWidth="1"/>
    <col min="12059" max="12059" width="20.140625" style="571" customWidth="1"/>
    <col min="12060" max="12060" width="31.28515625" style="571" customWidth="1"/>
    <col min="12061" max="12061" width="26.7109375" style="571" customWidth="1"/>
    <col min="12062" max="12062" width="21.42578125" style="571" customWidth="1"/>
    <col min="12063" max="12063" width="21.85546875" style="571" customWidth="1"/>
    <col min="12064" max="12064" width="18.85546875" style="571" customWidth="1"/>
    <col min="12065" max="12065" width="15.42578125" style="571" customWidth="1"/>
    <col min="12066" max="12073" width="11.42578125" style="571"/>
    <col min="12074" max="12074" width="14.85546875" style="571" customWidth="1"/>
    <col min="12075" max="12075" width="15.85546875" style="571" customWidth="1"/>
    <col min="12076" max="12076" width="17.7109375" style="571" customWidth="1"/>
    <col min="12077" max="12281" width="11.42578125" style="571"/>
    <col min="12282" max="12282" width="23" style="571" customWidth="1"/>
    <col min="12283" max="12284" width="11.42578125" style="571"/>
    <col min="12285" max="12285" width="21" style="571" customWidth="1"/>
    <col min="12286" max="12286" width="24.42578125" style="571" customWidth="1"/>
    <col min="12287" max="12290" width="17.85546875" style="571" customWidth="1"/>
    <col min="12291" max="12291" width="21.7109375" style="571" customWidth="1"/>
    <col min="12292" max="12292" width="26.85546875" style="571" customWidth="1"/>
    <col min="12293" max="12293" width="24.85546875" style="571" customWidth="1"/>
    <col min="12294" max="12298" width="5.85546875" style="571" bestFit="1" customWidth="1"/>
    <col min="12299" max="12299" width="30.28515625" style="571" customWidth="1"/>
    <col min="12300" max="12303" width="18.42578125" style="571" customWidth="1"/>
    <col min="12304" max="12304" width="21.28515625" style="571" customWidth="1"/>
    <col min="12305" max="12305" width="19.42578125" style="571" customWidth="1"/>
    <col min="12306" max="12306" width="25.85546875" style="571" customWidth="1"/>
    <col min="12307" max="12310" width="5.85546875" style="571" bestFit="1" customWidth="1"/>
    <col min="12311" max="12311" width="8.28515625" style="571" customWidth="1"/>
    <col min="12312" max="12313" width="30.140625" style="571" customWidth="1"/>
    <col min="12314" max="12314" width="18.7109375" style="571" customWidth="1"/>
    <col min="12315" max="12315" width="20.140625" style="571" customWidth="1"/>
    <col min="12316" max="12316" width="31.28515625" style="571" customWidth="1"/>
    <col min="12317" max="12317" width="26.7109375" style="571" customWidth="1"/>
    <col min="12318" max="12318" width="21.42578125" style="571" customWidth="1"/>
    <col min="12319" max="12319" width="21.85546875" style="571" customWidth="1"/>
    <col min="12320" max="12320" width="18.85546875" style="571" customWidth="1"/>
    <col min="12321" max="12321" width="15.42578125" style="571" customWidth="1"/>
    <col min="12322" max="12329" width="11.42578125" style="571"/>
    <col min="12330" max="12330" width="14.85546875" style="571" customWidth="1"/>
    <col min="12331" max="12331" width="15.85546875" style="571" customWidth="1"/>
    <col min="12332" max="12332" width="17.7109375" style="571" customWidth="1"/>
    <col min="12333" max="12537" width="11.42578125" style="571"/>
    <col min="12538" max="12538" width="23" style="571" customWidth="1"/>
    <col min="12539" max="12540" width="11.42578125" style="571"/>
    <col min="12541" max="12541" width="21" style="571" customWidth="1"/>
    <col min="12542" max="12542" width="24.42578125" style="571" customWidth="1"/>
    <col min="12543" max="12546" width="17.85546875" style="571" customWidth="1"/>
    <col min="12547" max="12547" width="21.7109375" style="571" customWidth="1"/>
    <col min="12548" max="12548" width="26.85546875" style="571" customWidth="1"/>
    <col min="12549" max="12549" width="24.85546875" style="571" customWidth="1"/>
    <col min="12550" max="12554" width="5.85546875" style="571" bestFit="1" customWidth="1"/>
    <col min="12555" max="12555" width="30.28515625" style="571" customWidth="1"/>
    <col min="12556" max="12559" width="18.42578125" style="571" customWidth="1"/>
    <col min="12560" max="12560" width="21.28515625" style="571" customWidth="1"/>
    <col min="12561" max="12561" width="19.42578125" style="571" customWidth="1"/>
    <col min="12562" max="12562" width="25.85546875" style="571" customWidth="1"/>
    <col min="12563" max="12566" width="5.85546875" style="571" bestFit="1" customWidth="1"/>
    <col min="12567" max="12567" width="8.28515625" style="571" customWidth="1"/>
    <col min="12568" max="12569" width="30.140625" style="571" customWidth="1"/>
    <col min="12570" max="12570" width="18.7109375" style="571" customWidth="1"/>
    <col min="12571" max="12571" width="20.140625" style="571" customWidth="1"/>
    <col min="12572" max="12572" width="31.28515625" style="571" customWidth="1"/>
    <col min="12573" max="12573" width="26.7109375" style="571" customWidth="1"/>
    <col min="12574" max="12574" width="21.42578125" style="571" customWidth="1"/>
    <col min="12575" max="12575" width="21.85546875" style="571" customWidth="1"/>
    <col min="12576" max="12576" width="18.85546875" style="571" customWidth="1"/>
    <col min="12577" max="12577" width="15.42578125" style="571" customWidth="1"/>
    <col min="12578" max="12585" width="11.42578125" style="571"/>
    <col min="12586" max="12586" width="14.85546875" style="571" customWidth="1"/>
    <col min="12587" max="12587" width="15.85546875" style="571" customWidth="1"/>
    <col min="12588" max="12588" width="17.7109375" style="571" customWidth="1"/>
    <col min="12589" max="12793" width="11.42578125" style="571"/>
    <col min="12794" max="12794" width="23" style="571" customWidth="1"/>
    <col min="12795" max="12796" width="11.42578125" style="571"/>
    <col min="12797" max="12797" width="21" style="571" customWidth="1"/>
    <col min="12798" max="12798" width="24.42578125" style="571" customWidth="1"/>
    <col min="12799" max="12802" width="17.85546875" style="571" customWidth="1"/>
    <col min="12803" max="12803" width="21.7109375" style="571" customWidth="1"/>
    <col min="12804" max="12804" width="26.85546875" style="571" customWidth="1"/>
    <col min="12805" max="12805" width="24.85546875" style="571" customWidth="1"/>
    <col min="12806" max="12810" width="5.85546875" style="571" bestFit="1" customWidth="1"/>
    <col min="12811" max="12811" width="30.28515625" style="571" customWidth="1"/>
    <col min="12812" max="12815" width="18.42578125" style="571" customWidth="1"/>
    <col min="12816" max="12816" width="21.28515625" style="571" customWidth="1"/>
    <col min="12817" max="12817" width="19.42578125" style="571" customWidth="1"/>
    <col min="12818" max="12818" width="25.85546875" style="571" customWidth="1"/>
    <col min="12819" max="12822" width="5.85546875" style="571" bestFit="1" customWidth="1"/>
    <col min="12823" max="12823" width="8.28515625" style="571" customWidth="1"/>
    <col min="12824" max="12825" width="30.140625" style="571" customWidth="1"/>
    <col min="12826" max="12826" width="18.7109375" style="571" customWidth="1"/>
    <col min="12827" max="12827" width="20.140625" style="571" customWidth="1"/>
    <col min="12828" max="12828" width="31.28515625" style="571" customWidth="1"/>
    <col min="12829" max="12829" width="26.7109375" style="571" customWidth="1"/>
    <col min="12830" max="12830" width="21.42578125" style="571" customWidth="1"/>
    <col min="12831" max="12831" width="21.85546875" style="571" customWidth="1"/>
    <col min="12832" max="12832" width="18.85546875" style="571" customWidth="1"/>
    <col min="12833" max="12833" width="15.42578125" style="571" customWidth="1"/>
    <col min="12834" max="12841" width="11.42578125" style="571"/>
    <col min="12842" max="12842" width="14.85546875" style="571" customWidth="1"/>
    <col min="12843" max="12843" width="15.85546875" style="571" customWidth="1"/>
    <col min="12844" max="12844" width="17.7109375" style="571" customWidth="1"/>
    <col min="12845" max="13049" width="11.42578125" style="571"/>
    <col min="13050" max="13050" width="23" style="571" customWidth="1"/>
    <col min="13051" max="13052" width="11.42578125" style="571"/>
    <col min="13053" max="13053" width="21" style="571" customWidth="1"/>
    <col min="13054" max="13054" width="24.42578125" style="571" customWidth="1"/>
    <col min="13055" max="13058" width="17.85546875" style="571" customWidth="1"/>
    <col min="13059" max="13059" width="21.7109375" style="571" customWidth="1"/>
    <col min="13060" max="13060" width="26.85546875" style="571" customWidth="1"/>
    <col min="13061" max="13061" width="24.85546875" style="571" customWidth="1"/>
    <col min="13062" max="13066" width="5.85546875" style="571" bestFit="1" customWidth="1"/>
    <col min="13067" max="13067" width="30.28515625" style="571" customWidth="1"/>
    <col min="13068" max="13071" width="18.42578125" style="571" customWidth="1"/>
    <col min="13072" max="13072" width="21.28515625" style="571" customWidth="1"/>
    <col min="13073" max="13073" width="19.42578125" style="571" customWidth="1"/>
    <col min="13074" max="13074" width="25.85546875" style="571" customWidth="1"/>
    <col min="13075" max="13078" width="5.85546875" style="571" bestFit="1" customWidth="1"/>
    <col min="13079" max="13079" width="8.28515625" style="571" customWidth="1"/>
    <col min="13080" max="13081" width="30.140625" style="571" customWidth="1"/>
    <col min="13082" max="13082" width="18.7109375" style="571" customWidth="1"/>
    <col min="13083" max="13083" width="20.140625" style="571" customWidth="1"/>
    <col min="13084" max="13084" width="31.28515625" style="571" customWidth="1"/>
    <col min="13085" max="13085" width="26.7109375" style="571" customWidth="1"/>
    <col min="13086" max="13086" width="21.42578125" style="571" customWidth="1"/>
    <col min="13087" max="13087" width="21.85546875" style="571" customWidth="1"/>
    <col min="13088" max="13088" width="18.85546875" style="571" customWidth="1"/>
    <col min="13089" max="13089" width="15.42578125" style="571" customWidth="1"/>
    <col min="13090" max="13097" width="11.42578125" style="571"/>
    <col min="13098" max="13098" width="14.85546875" style="571" customWidth="1"/>
    <col min="13099" max="13099" width="15.85546875" style="571" customWidth="1"/>
    <col min="13100" max="13100" width="17.7109375" style="571" customWidth="1"/>
    <col min="13101" max="13305" width="11.42578125" style="571"/>
    <col min="13306" max="13306" width="23" style="571" customWidth="1"/>
    <col min="13307" max="13308" width="11.42578125" style="571"/>
    <col min="13309" max="13309" width="21" style="571" customWidth="1"/>
    <col min="13310" max="13310" width="24.42578125" style="571" customWidth="1"/>
    <col min="13311" max="13314" width="17.85546875" style="571" customWidth="1"/>
    <col min="13315" max="13315" width="21.7109375" style="571" customWidth="1"/>
    <col min="13316" max="13316" width="26.85546875" style="571" customWidth="1"/>
    <col min="13317" max="13317" width="24.85546875" style="571" customWidth="1"/>
    <col min="13318" max="13322" width="5.85546875" style="571" bestFit="1" customWidth="1"/>
    <col min="13323" max="13323" width="30.28515625" style="571" customWidth="1"/>
    <col min="13324" max="13327" width="18.42578125" style="571" customWidth="1"/>
    <col min="13328" max="13328" width="21.28515625" style="571" customWidth="1"/>
    <col min="13329" max="13329" width="19.42578125" style="571" customWidth="1"/>
    <col min="13330" max="13330" width="25.85546875" style="571" customWidth="1"/>
    <col min="13331" max="13334" width="5.85546875" style="571" bestFit="1" customWidth="1"/>
    <col min="13335" max="13335" width="8.28515625" style="571" customWidth="1"/>
    <col min="13336" max="13337" width="30.140625" style="571" customWidth="1"/>
    <col min="13338" max="13338" width="18.7109375" style="571" customWidth="1"/>
    <col min="13339" max="13339" width="20.140625" style="571" customWidth="1"/>
    <col min="13340" max="13340" width="31.28515625" style="571" customWidth="1"/>
    <col min="13341" max="13341" width="26.7109375" style="571" customWidth="1"/>
    <col min="13342" max="13342" width="21.42578125" style="571" customWidth="1"/>
    <col min="13343" max="13343" width="21.85546875" style="571" customWidth="1"/>
    <col min="13344" max="13344" width="18.85546875" style="571" customWidth="1"/>
    <col min="13345" max="13345" width="15.42578125" style="571" customWidth="1"/>
    <col min="13346" max="13353" width="11.42578125" style="571"/>
    <col min="13354" max="13354" width="14.85546875" style="571" customWidth="1"/>
    <col min="13355" max="13355" width="15.85546875" style="571" customWidth="1"/>
    <col min="13356" max="13356" width="17.7109375" style="571" customWidth="1"/>
    <col min="13357" max="13561" width="11.42578125" style="571"/>
    <col min="13562" max="13562" width="23" style="571" customWidth="1"/>
    <col min="13563" max="13564" width="11.42578125" style="571"/>
    <col min="13565" max="13565" width="21" style="571" customWidth="1"/>
    <col min="13566" max="13566" width="24.42578125" style="571" customWidth="1"/>
    <col min="13567" max="13570" width="17.85546875" style="571" customWidth="1"/>
    <col min="13571" max="13571" width="21.7109375" style="571" customWidth="1"/>
    <col min="13572" max="13572" width="26.85546875" style="571" customWidth="1"/>
    <col min="13573" max="13573" width="24.85546875" style="571" customWidth="1"/>
    <col min="13574" max="13578" width="5.85546875" style="571" bestFit="1" customWidth="1"/>
    <col min="13579" max="13579" width="30.28515625" style="571" customWidth="1"/>
    <col min="13580" max="13583" width="18.42578125" style="571" customWidth="1"/>
    <col min="13584" max="13584" width="21.28515625" style="571" customWidth="1"/>
    <col min="13585" max="13585" width="19.42578125" style="571" customWidth="1"/>
    <col min="13586" max="13586" width="25.85546875" style="571" customWidth="1"/>
    <col min="13587" max="13590" width="5.85546875" style="571" bestFit="1" customWidth="1"/>
    <col min="13591" max="13591" width="8.28515625" style="571" customWidth="1"/>
    <col min="13592" max="13593" width="30.140625" style="571" customWidth="1"/>
    <col min="13594" max="13594" width="18.7109375" style="571" customWidth="1"/>
    <col min="13595" max="13595" width="20.140625" style="571" customWidth="1"/>
    <col min="13596" max="13596" width="31.28515625" style="571" customWidth="1"/>
    <col min="13597" max="13597" width="26.7109375" style="571" customWidth="1"/>
    <col min="13598" max="13598" width="21.42578125" style="571" customWidth="1"/>
    <col min="13599" max="13599" width="21.85546875" style="571" customWidth="1"/>
    <col min="13600" max="13600" width="18.85546875" style="571" customWidth="1"/>
    <col min="13601" max="13601" width="15.42578125" style="571" customWidth="1"/>
    <col min="13602" max="13609" width="11.42578125" style="571"/>
    <col min="13610" max="13610" width="14.85546875" style="571" customWidth="1"/>
    <col min="13611" max="13611" width="15.85546875" style="571" customWidth="1"/>
    <col min="13612" max="13612" width="17.7109375" style="571" customWidth="1"/>
    <col min="13613" max="13817" width="11.42578125" style="571"/>
    <col min="13818" max="13818" width="23" style="571" customWidth="1"/>
    <col min="13819" max="13820" width="11.42578125" style="571"/>
    <col min="13821" max="13821" width="21" style="571" customWidth="1"/>
    <col min="13822" max="13822" width="24.42578125" style="571" customWidth="1"/>
    <col min="13823" max="13826" width="17.85546875" style="571" customWidth="1"/>
    <col min="13827" max="13827" width="21.7109375" style="571" customWidth="1"/>
    <col min="13828" max="13828" width="26.85546875" style="571" customWidth="1"/>
    <col min="13829" max="13829" width="24.85546875" style="571" customWidth="1"/>
    <col min="13830" max="13834" width="5.85546875" style="571" bestFit="1" customWidth="1"/>
    <col min="13835" max="13835" width="30.28515625" style="571" customWidth="1"/>
    <col min="13836" max="13839" width="18.42578125" style="571" customWidth="1"/>
    <col min="13840" max="13840" width="21.28515625" style="571" customWidth="1"/>
    <col min="13841" max="13841" width="19.42578125" style="571" customWidth="1"/>
    <col min="13842" max="13842" width="25.85546875" style="571" customWidth="1"/>
    <col min="13843" max="13846" width="5.85546875" style="571" bestFit="1" customWidth="1"/>
    <col min="13847" max="13847" width="8.28515625" style="571" customWidth="1"/>
    <col min="13848" max="13849" width="30.140625" style="571" customWidth="1"/>
    <col min="13850" max="13850" width="18.7109375" style="571" customWidth="1"/>
    <col min="13851" max="13851" width="20.140625" style="571" customWidth="1"/>
    <col min="13852" max="13852" width="31.28515625" style="571" customWidth="1"/>
    <col min="13853" max="13853" width="26.7109375" style="571" customWidth="1"/>
    <col min="13854" max="13854" width="21.42578125" style="571" customWidth="1"/>
    <col min="13855" max="13855" width="21.85546875" style="571" customWidth="1"/>
    <col min="13856" max="13856" width="18.85546875" style="571" customWidth="1"/>
    <col min="13857" max="13857" width="15.42578125" style="571" customWidth="1"/>
    <col min="13858" max="13865" width="11.42578125" style="571"/>
    <col min="13866" max="13866" width="14.85546875" style="571" customWidth="1"/>
    <col min="13867" max="13867" width="15.85546875" style="571" customWidth="1"/>
    <col min="13868" max="13868" width="17.7109375" style="571" customWidth="1"/>
    <col min="13869" max="14073" width="11.42578125" style="571"/>
    <col min="14074" max="14074" width="23" style="571" customWidth="1"/>
    <col min="14075" max="14076" width="11.42578125" style="571"/>
    <col min="14077" max="14077" width="21" style="571" customWidth="1"/>
    <col min="14078" max="14078" width="24.42578125" style="571" customWidth="1"/>
    <col min="14079" max="14082" width="17.85546875" style="571" customWidth="1"/>
    <col min="14083" max="14083" width="21.7109375" style="571" customWidth="1"/>
    <col min="14084" max="14084" width="26.85546875" style="571" customWidth="1"/>
    <col min="14085" max="14085" width="24.85546875" style="571" customWidth="1"/>
    <col min="14086" max="14090" width="5.85546875" style="571" bestFit="1" customWidth="1"/>
    <col min="14091" max="14091" width="30.28515625" style="571" customWidth="1"/>
    <col min="14092" max="14095" width="18.42578125" style="571" customWidth="1"/>
    <col min="14096" max="14096" width="21.28515625" style="571" customWidth="1"/>
    <col min="14097" max="14097" width="19.42578125" style="571" customWidth="1"/>
    <col min="14098" max="14098" width="25.85546875" style="571" customWidth="1"/>
    <col min="14099" max="14102" width="5.85546875" style="571" bestFit="1" customWidth="1"/>
    <col min="14103" max="14103" width="8.28515625" style="571" customWidth="1"/>
    <col min="14104" max="14105" width="30.140625" style="571" customWidth="1"/>
    <col min="14106" max="14106" width="18.7109375" style="571" customWidth="1"/>
    <col min="14107" max="14107" width="20.140625" style="571" customWidth="1"/>
    <col min="14108" max="14108" width="31.28515625" style="571" customWidth="1"/>
    <col min="14109" max="14109" width="26.7109375" style="571" customWidth="1"/>
    <col min="14110" max="14110" width="21.42578125" style="571" customWidth="1"/>
    <col min="14111" max="14111" width="21.85546875" style="571" customWidth="1"/>
    <col min="14112" max="14112" width="18.85546875" style="571" customWidth="1"/>
    <col min="14113" max="14113" width="15.42578125" style="571" customWidth="1"/>
    <col min="14114" max="14121" width="11.42578125" style="571"/>
    <col min="14122" max="14122" width="14.85546875" style="571" customWidth="1"/>
    <col min="14123" max="14123" width="15.85546875" style="571" customWidth="1"/>
    <col min="14124" max="14124" width="17.7109375" style="571" customWidth="1"/>
    <col min="14125" max="14329" width="11.42578125" style="571"/>
    <col min="14330" max="14330" width="23" style="571" customWidth="1"/>
    <col min="14331" max="14332" width="11.42578125" style="571"/>
    <col min="14333" max="14333" width="21" style="571" customWidth="1"/>
    <col min="14334" max="14334" width="24.42578125" style="571" customWidth="1"/>
    <col min="14335" max="14338" width="17.85546875" style="571" customWidth="1"/>
    <col min="14339" max="14339" width="21.7109375" style="571" customWidth="1"/>
    <col min="14340" max="14340" width="26.85546875" style="571" customWidth="1"/>
    <col min="14341" max="14341" width="24.85546875" style="571" customWidth="1"/>
    <col min="14342" max="14346" width="5.85546875" style="571" bestFit="1" customWidth="1"/>
    <col min="14347" max="14347" width="30.28515625" style="571" customWidth="1"/>
    <col min="14348" max="14351" width="18.42578125" style="571" customWidth="1"/>
    <col min="14352" max="14352" width="21.28515625" style="571" customWidth="1"/>
    <col min="14353" max="14353" width="19.42578125" style="571" customWidth="1"/>
    <col min="14354" max="14354" width="25.85546875" style="571" customWidth="1"/>
    <col min="14355" max="14358" width="5.85546875" style="571" bestFit="1" customWidth="1"/>
    <col min="14359" max="14359" width="8.28515625" style="571" customWidth="1"/>
    <col min="14360" max="14361" width="30.140625" style="571" customWidth="1"/>
    <col min="14362" max="14362" width="18.7109375" style="571" customWidth="1"/>
    <col min="14363" max="14363" width="20.140625" style="571" customWidth="1"/>
    <col min="14364" max="14364" width="31.28515625" style="571" customWidth="1"/>
    <col min="14365" max="14365" width="26.7109375" style="571" customWidth="1"/>
    <col min="14366" max="14366" width="21.42578125" style="571" customWidth="1"/>
    <col min="14367" max="14367" width="21.85546875" style="571" customWidth="1"/>
    <col min="14368" max="14368" width="18.85546875" style="571" customWidth="1"/>
    <col min="14369" max="14369" width="15.42578125" style="571" customWidth="1"/>
    <col min="14370" max="14377" width="11.42578125" style="571"/>
    <col min="14378" max="14378" width="14.85546875" style="571" customWidth="1"/>
    <col min="14379" max="14379" width="15.85546875" style="571" customWidth="1"/>
    <col min="14380" max="14380" width="17.7109375" style="571" customWidth="1"/>
    <col min="14381" max="14585" width="11.42578125" style="571"/>
    <col min="14586" max="14586" width="23" style="571" customWidth="1"/>
    <col min="14587" max="14588" width="11.42578125" style="571"/>
    <col min="14589" max="14589" width="21" style="571" customWidth="1"/>
    <col min="14590" max="14590" width="24.42578125" style="571" customWidth="1"/>
    <col min="14591" max="14594" width="17.85546875" style="571" customWidth="1"/>
    <col min="14595" max="14595" width="21.7109375" style="571" customWidth="1"/>
    <col min="14596" max="14596" width="26.85546875" style="571" customWidth="1"/>
    <col min="14597" max="14597" width="24.85546875" style="571" customWidth="1"/>
    <col min="14598" max="14602" width="5.85546875" style="571" bestFit="1" customWidth="1"/>
    <col min="14603" max="14603" width="30.28515625" style="571" customWidth="1"/>
    <col min="14604" max="14607" width="18.42578125" style="571" customWidth="1"/>
    <col min="14608" max="14608" width="21.28515625" style="571" customWidth="1"/>
    <col min="14609" max="14609" width="19.42578125" style="571" customWidth="1"/>
    <col min="14610" max="14610" width="25.85546875" style="571" customWidth="1"/>
    <col min="14611" max="14614" width="5.85546875" style="571" bestFit="1" customWidth="1"/>
    <col min="14615" max="14615" width="8.28515625" style="571" customWidth="1"/>
    <col min="14616" max="14617" width="30.140625" style="571" customWidth="1"/>
    <col min="14618" max="14618" width="18.7109375" style="571" customWidth="1"/>
    <col min="14619" max="14619" width="20.140625" style="571" customWidth="1"/>
    <col min="14620" max="14620" width="31.28515625" style="571" customWidth="1"/>
    <col min="14621" max="14621" width="26.7109375" style="571" customWidth="1"/>
    <col min="14622" max="14622" width="21.42578125" style="571" customWidth="1"/>
    <col min="14623" max="14623" width="21.85546875" style="571" customWidth="1"/>
    <col min="14624" max="14624" width="18.85546875" style="571" customWidth="1"/>
    <col min="14625" max="14625" width="15.42578125" style="571" customWidth="1"/>
    <col min="14626" max="14633" width="11.42578125" style="571"/>
    <col min="14634" max="14634" width="14.85546875" style="571" customWidth="1"/>
    <col min="14635" max="14635" width="15.85546875" style="571" customWidth="1"/>
    <col min="14636" max="14636" width="17.7109375" style="571" customWidth="1"/>
    <col min="14637" max="14841" width="11.42578125" style="571"/>
    <col min="14842" max="14842" width="23" style="571" customWidth="1"/>
    <col min="14843" max="14844" width="11.42578125" style="571"/>
    <col min="14845" max="14845" width="21" style="571" customWidth="1"/>
    <col min="14846" max="14846" width="24.42578125" style="571" customWidth="1"/>
    <col min="14847" max="14850" width="17.85546875" style="571" customWidth="1"/>
    <col min="14851" max="14851" width="21.7109375" style="571" customWidth="1"/>
    <col min="14852" max="14852" width="26.85546875" style="571" customWidth="1"/>
    <col min="14853" max="14853" width="24.85546875" style="571" customWidth="1"/>
    <col min="14854" max="14858" width="5.85546875" style="571" bestFit="1" customWidth="1"/>
    <col min="14859" max="14859" width="30.28515625" style="571" customWidth="1"/>
    <col min="14860" max="14863" width="18.42578125" style="571" customWidth="1"/>
    <col min="14864" max="14864" width="21.28515625" style="571" customWidth="1"/>
    <col min="14865" max="14865" width="19.42578125" style="571" customWidth="1"/>
    <col min="14866" max="14866" width="25.85546875" style="571" customWidth="1"/>
    <col min="14867" max="14870" width="5.85546875" style="571" bestFit="1" customWidth="1"/>
    <col min="14871" max="14871" width="8.28515625" style="571" customWidth="1"/>
    <col min="14872" max="14873" width="30.140625" style="571" customWidth="1"/>
    <col min="14874" max="14874" width="18.7109375" style="571" customWidth="1"/>
    <col min="14875" max="14875" width="20.140625" style="571" customWidth="1"/>
    <col min="14876" max="14876" width="31.28515625" style="571" customWidth="1"/>
    <col min="14877" max="14877" width="26.7109375" style="571" customWidth="1"/>
    <col min="14878" max="14878" width="21.42578125" style="571" customWidth="1"/>
    <col min="14879" max="14879" width="21.85546875" style="571" customWidth="1"/>
    <col min="14880" max="14880" width="18.85546875" style="571" customWidth="1"/>
    <col min="14881" max="14881" width="15.42578125" style="571" customWidth="1"/>
    <col min="14882" max="14889" width="11.42578125" style="571"/>
    <col min="14890" max="14890" width="14.85546875" style="571" customWidth="1"/>
    <col min="14891" max="14891" width="15.85546875" style="571" customWidth="1"/>
    <col min="14892" max="14892" width="17.7109375" style="571" customWidth="1"/>
    <col min="14893" max="15097" width="11.42578125" style="571"/>
    <col min="15098" max="15098" width="23" style="571" customWidth="1"/>
    <col min="15099" max="15100" width="11.42578125" style="571"/>
    <col min="15101" max="15101" width="21" style="571" customWidth="1"/>
    <col min="15102" max="15102" width="24.42578125" style="571" customWidth="1"/>
    <col min="15103" max="15106" width="17.85546875" style="571" customWidth="1"/>
    <col min="15107" max="15107" width="21.7109375" style="571" customWidth="1"/>
    <col min="15108" max="15108" width="26.85546875" style="571" customWidth="1"/>
    <col min="15109" max="15109" width="24.85546875" style="571" customWidth="1"/>
    <col min="15110" max="15114" width="5.85546875" style="571" bestFit="1" customWidth="1"/>
    <col min="15115" max="15115" width="30.28515625" style="571" customWidth="1"/>
    <col min="15116" max="15119" width="18.42578125" style="571" customWidth="1"/>
    <col min="15120" max="15120" width="21.28515625" style="571" customWidth="1"/>
    <col min="15121" max="15121" width="19.42578125" style="571" customWidth="1"/>
    <col min="15122" max="15122" width="25.85546875" style="571" customWidth="1"/>
    <col min="15123" max="15126" width="5.85546875" style="571" bestFit="1" customWidth="1"/>
    <col min="15127" max="15127" width="8.28515625" style="571" customWidth="1"/>
    <col min="15128" max="15129" width="30.140625" style="571" customWidth="1"/>
    <col min="15130" max="15130" width="18.7109375" style="571" customWidth="1"/>
    <col min="15131" max="15131" width="20.140625" style="571" customWidth="1"/>
    <col min="15132" max="15132" width="31.28515625" style="571" customWidth="1"/>
    <col min="15133" max="15133" width="26.7109375" style="571" customWidth="1"/>
    <col min="15134" max="15134" width="21.42578125" style="571" customWidth="1"/>
    <col min="15135" max="15135" width="21.85546875" style="571" customWidth="1"/>
    <col min="15136" max="15136" width="18.85546875" style="571" customWidth="1"/>
    <col min="15137" max="15137" width="15.42578125" style="571" customWidth="1"/>
    <col min="15138" max="15145" width="11.42578125" style="571"/>
    <col min="15146" max="15146" width="14.85546875" style="571" customWidth="1"/>
    <col min="15147" max="15147" width="15.85546875" style="571" customWidth="1"/>
    <col min="15148" max="15148" width="17.7109375" style="571" customWidth="1"/>
    <col min="15149" max="15353" width="11.42578125" style="571"/>
    <col min="15354" max="15354" width="23" style="571" customWidth="1"/>
    <col min="15355" max="15356" width="11.42578125" style="571"/>
    <col min="15357" max="15357" width="21" style="571" customWidth="1"/>
    <col min="15358" max="15358" width="24.42578125" style="571" customWidth="1"/>
    <col min="15359" max="15362" width="17.85546875" style="571" customWidth="1"/>
    <col min="15363" max="15363" width="21.7109375" style="571" customWidth="1"/>
    <col min="15364" max="15364" width="26.85546875" style="571" customWidth="1"/>
    <col min="15365" max="15365" width="24.85546875" style="571" customWidth="1"/>
    <col min="15366" max="15370" width="5.85546875" style="571" bestFit="1" customWidth="1"/>
    <col min="15371" max="15371" width="30.28515625" style="571" customWidth="1"/>
    <col min="15372" max="15375" width="18.42578125" style="571" customWidth="1"/>
    <col min="15376" max="15376" width="21.28515625" style="571" customWidth="1"/>
    <col min="15377" max="15377" width="19.42578125" style="571" customWidth="1"/>
    <col min="15378" max="15378" width="25.85546875" style="571" customWidth="1"/>
    <col min="15379" max="15382" width="5.85546875" style="571" bestFit="1" customWidth="1"/>
    <col min="15383" max="15383" width="8.28515625" style="571" customWidth="1"/>
    <col min="15384" max="15385" width="30.140625" style="571" customWidth="1"/>
    <col min="15386" max="15386" width="18.7109375" style="571" customWidth="1"/>
    <col min="15387" max="15387" width="20.140625" style="571" customWidth="1"/>
    <col min="15388" max="15388" width="31.28515625" style="571" customWidth="1"/>
    <col min="15389" max="15389" width="26.7109375" style="571" customWidth="1"/>
    <col min="15390" max="15390" width="21.42578125" style="571" customWidth="1"/>
    <col min="15391" max="15391" width="21.85546875" style="571" customWidth="1"/>
    <col min="15392" max="15392" width="18.85546875" style="571" customWidth="1"/>
    <col min="15393" max="15393" width="15.42578125" style="571" customWidth="1"/>
    <col min="15394" max="15401" width="11.42578125" style="571"/>
    <col min="15402" max="15402" width="14.85546875" style="571" customWidth="1"/>
    <col min="15403" max="15403" width="15.85546875" style="571" customWidth="1"/>
    <col min="15404" max="15404" width="17.7109375" style="571" customWidth="1"/>
    <col min="15405" max="15609" width="11.42578125" style="571"/>
    <col min="15610" max="15610" width="23" style="571" customWidth="1"/>
    <col min="15611" max="15612" width="11.42578125" style="571"/>
    <col min="15613" max="15613" width="21" style="571" customWidth="1"/>
    <col min="15614" max="15614" width="24.42578125" style="571" customWidth="1"/>
    <col min="15615" max="15618" width="17.85546875" style="571" customWidth="1"/>
    <col min="15619" max="15619" width="21.7109375" style="571" customWidth="1"/>
    <col min="15620" max="15620" width="26.85546875" style="571" customWidth="1"/>
    <col min="15621" max="15621" width="24.85546875" style="571" customWidth="1"/>
    <col min="15622" max="15626" width="5.85546875" style="571" bestFit="1" customWidth="1"/>
    <col min="15627" max="15627" width="30.28515625" style="571" customWidth="1"/>
    <col min="15628" max="15631" width="18.42578125" style="571" customWidth="1"/>
    <col min="15632" max="15632" width="21.28515625" style="571" customWidth="1"/>
    <col min="15633" max="15633" width="19.42578125" style="571" customWidth="1"/>
    <col min="15634" max="15634" width="25.85546875" style="571" customWidth="1"/>
    <col min="15635" max="15638" width="5.85546875" style="571" bestFit="1" customWidth="1"/>
    <col min="15639" max="15639" width="8.28515625" style="571" customWidth="1"/>
    <col min="15640" max="15641" width="30.140625" style="571" customWidth="1"/>
    <col min="15642" max="15642" width="18.7109375" style="571" customWidth="1"/>
    <col min="15643" max="15643" width="20.140625" style="571" customWidth="1"/>
    <col min="15644" max="15644" width="31.28515625" style="571" customWidth="1"/>
    <col min="15645" max="15645" width="26.7109375" style="571" customWidth="1"/>
    <col min="15646" max="15646" width="21.42578125" style="571" customWidth="1"/>
    <col min="15647" max="15647" width="21.85546875" style="571" customWidth="1"/>
    <col min="15648" max="15648" width="18.85546875" style="571" customWidth="1"/>
    <col min="15649" max="15649" width="15.42578125" style="571" customWidth="1"/>
    <col min="15650" max="15657" width="11.42578125" style="571"/>
    <col min="15658" max="15658" width="14.85546875" style="571" customWidth="1"/>
    <col min="15659" max="15659" width="15.85546875" style="571" customWidth="1"/>
    <col min="15660" max="15660" width="17.7109375" style="571" customWidth="1"/>
    <col min="15661" max="15865" width="11.42578125" style="571"/>
    <col min="15866" max="15866" width="23" style="571" customWidth="1"/>
    <col min="15867" max="15868" width="11.42578125" style="571"/>
    <col min="15869" max="15869" width="21" style="571" customWidth="1"/>
    <col min="15870" max="15870" width="24.42578125" style="571" customWidth="1"/>
    <col min="15871" max="15874" width="17.85546875" style="571" customWidth="1"/>
    <col min="15875" max="15875" width="21.7109375" style="571" customWidth="1"/>
    <col min="15876" max="15876" width="26.85546875" style="571" customWidth="1"/>
    <col min="15877" max="15877" width="24.85546875" style="571" customWidth="1"/>
    <col min="15878" max="15882" width="5.85546875" style="571" bestFit="1" customWidth="1"/>
    <col min="15883" max="15883" width="30.28515625" style="571" customWidth="1"/>
    <col min="15884" max="15887" width="18.42578125" style="571" customWidth="1"/>
    <col min="15888" max="15888" width="21.28515625" style="571" customWidth="1"/>
    <col min="15889" max="15889" width="19.42578125" style="571" customWidth="1"/>
    <col min="15890" max="15890" width="25.85546875" style="571" customWidth="1"/>
    <col min="15891" max="15894" width="5.85546875" style="571" bestFit="1" customWidth="1"/>
    <col min="15895" max="15895" width="8.28515625" style="571" customWidth="1"/>
    <col min="15896" max="15897" width="30.140625" style="571" customWidth="1"/>
    <col min="15898" max="15898" width="18.7109375" style="571" customWidth="1"/>
    <col min="15899" max="15899" width="20.140625" style="571" customWidth="1"/>
    <col min="15900" max="15900" width="31.28515625" style="571" customWidth="1"/>
    <col min="15901" max="15901" width="26.7109375" style="571" customWidth="1"/>
    <col min="15902" max="15902" width="21.42578125" style="571" customWidth="1"/>
    <col min="15903" max="15903" width="21.85546875" style="571" customWidth="1"/>
    <col min="15904" max="15904" width="18.85546875" style="571" customWidth="1"/>
    <col min="15905" max="15905" width="15.42578125" style="571" customWidth="1"/>
    <col min="15906" max="15913" width="11.42578125" style="571"/>
    <col min="15914" max="15914" width="14.85546875" style="571" customWidth="1"/>
    <col min="15915" max="15915" width="15.85546875" style="571" customWidth="1"/>
    <col min="15916" max="15916" width="17.7109375" style="571" customWidth="1"/>
    <col min="15917" max="16121" width="11.42578125" style="571"/>
    <col min="16122" max="16122" width="23" style="571" customWidth="1"/>
    <col min="16123" max="16124" width="11.42578125" style="571"/>
    <col min="16125" max="16125" width="21" style="571" customWidth="1"/>
    <col min="16126" max="16126" width="24.42578125" style="571" customWidth="1"/>
    <col min="16127" max="16130" width="17.85546875" style="571" customWidth="1"/>
    <col min="16131" max="16131" width="21.7109375" style="571" customWidth="1"/>
    <col min="16132" max="16132" width="26.85546875" style="571" customWidth="1"/>
    <col min="16133" max="16133" width="24.85546875" style="571" customWidth="1"/>
    <col min="16134" max="16138" width="5.85546875" style="571" bestFit="1" customWidth="1"/>
    <col min="16139" max="16139" width="30.28515625" style="571" customWidth="1"/>
    <col min="16140" max="16143" width="18.42578125" style="571" customWidth="1"/>
    <col min="16144" max="16144" width="21.28515625" style="571" customWidth="1"/>
    <col min="16145" max="16145" width="19.42578125" style="571" customWidth="1"/>
    <col min="16146" max="16146" width="25.85546875" style="571" customWidth="1"/>
    <col min="16147" max="16150" width="5.85546875" style="571" bestFit="1" customWidth="1"/>
    <col min="16151" max="16151" width="8.28515625" style="571" customWidth="1"/>
    <col min="16152" max="16153" width="30.140625" style="571" customWidth="1"/>
    <col min="16154" max="16154" width="18.7109375" style="571" customWidth="1"/>
    <col min="16155" max="16155" width="20.140625" style="571" customWidth="1"/>
    <col min="16156" max="16156" width="31.28515625" style="571" customWidth="1"/>
    <col min="16157" max="16157" width="26.7109375" style="571" customWidth="1"/>
    <col min="16158" max="16158" width="21.42578125" style="571" customWidth="1"/>
    <col min="16159" max="16159" width="21.85546875" style="571" customWidth="1"/>
    <col min="16160" max="16160" width="18.85546875" style="571" customWidth="1"/>
    <col min="16161" max="16161" width="15.42578125" style="571" customWidth="1"/>
    <col min="16162" max="16169" width="11.42578125" style="571"/>
    <col min="16170" max="16170" width="14.85546875" style="571" customWidth="1"/>
    <col min="16171" max="16171" width="15.85546875" style="571" customWidth="1"/>
    <col min="16172" max="16172" width="17.7109375" style="571" customWidth="1"/>
    <col min="16173" max="16384" width="11.42578125" style="571"/>
  </cols>
  <sheetData>
    <row r="1" spans="1:49" ht="29.25" customHeight="1" x14ac:dyDescent="0.25">
      <c r="A1" s="1139"/>
      <c r="B1" s="1140"/>
      <c r="C1" s="1140"/>
      <c r="D1" s="1140"/>
      <c r="E1" s="1141" t="s">
        <v>0</v>
      </c>
      <c r="F1" s="1141"/>
      <c r="G1" s="1141"/>
      <c r="H1" s="1141"/>
      <c r="I1" s="1141"/>
      <c r="J1" s="1141"/>
      <c r="K1" s="1141"/>
      <c r="L1" s="1141"/>
      <c r="M1" s="1141"/>
      <c r="N1" s="1141"/>
      <c r="O1" s="1141"/>
      <c r="P1" s="1141"/>
      <c r="Q1" s="1141"/>
      <c r="R1" s="1141"/>
      <c r="S1" s="1141"/>
      <c r="T1" s="1141"/>
      <c r="U1" s="1141"/>
      <c r="V1" s="1141"/>
      <c r="W1" s="1141"/>
      <c r="X1" s="1141"/>
      <c r="Y1" s="1141"/>
      <c r="Z1" s="1141"/>
      <c r="AA1" s="1141"/>
      <c r="AB1" s="1141"/>
      <c r="AC1" s="1141"/>
      <c r="AD1" s="1141"/>
      <c r="AE1" s="1141"/>
      <c r="AF1" s="1141"/>
      <c r="AG1" s="1141"/>
      <c r="AH1" s="1141"/>
      <c r="AI1" s="1141"/>
      <c r="AJ1" s="1141"/>
      <c r="AK1" s="1141"/>
      <c r="AL1" s="1141"/>
      <c r="AM1" s="1141"/>
      <c r="AN1" s="1141"/>
      <c r="AO1" s="1141"/>
      <c r="AP1" s="1141"/>
      <c r="AQ1" s="1141"/>
      <c r="AR1" s="1141"/>
      <c r="AS1" s="1141"/>
      <c r="AT1" s="1141"/>
      <c r="AU1" s="1141"/>
      <c r="AV1" s="1141"/>
      <c r="AW1" s="1141"/>
    </row>
    <row r="2" spans="1:49" ht="50.25" customHeight="1" thickBot="1" x14ac:dyDescent="0.3">
      <c r="A2" s="1142"/>
      <c r="B2" s="1030"/>
      <c r="C2" s="1030"/>
      <c r="D2" s="1030"/>
      <c r="E2" s="1143" t="s">
        <v>211</v>
      </c>
      <c r="F2" s="1143"/>
      <c r="G2" s="1143"/>
      <c r="H2" s="1143"/>
      <c r="I2" s="1143"/>
      <c r="J2" s="1143"/>
      <c r="K2" s="1143"/>
      <c r="L2" s="1143"/>
      <c r="M2" s="1143"/>
      <c r="N2" s="1143"/>
      <c r="O2" s="1143"/>
      <c r="P2" s="1143"/>
      <c r="Q2" s="1143"/>
      <c r="R2" s="1143"/>
      <c r="S2" s="1143"/>
      <c r="T2" s="1143"/>
      <c r="U2" s="1143"/>
      <c r="V2" s="1143"/>
      <c r="W2" s="1143"/>
      <c r="X2" s="1143"/>
      <c r="Y2" s="1143"/>
      <c r="Z2" s="1143"/>
      <c r="AA2" s="1143"/>
      <c r="AB2" s="1143"/>
      <c r="AC2" s="1143"/>
      <c r="AD2" s="1143"/>
      <c r="AE2" s="1143"/>
      <c r="AF2" s="1143"/>
      <c r="AG2" s="1143"/>
      <c r="AH2" s="1143"/>
      <c r="AI2" s="1143"/>
      <c r="AJ2" s="1143"/>
      <c r="AK2" s="1143"/>
      <c r="AL2" s="1143"/>
      <c r="AM2" s="1143"/>
      <c r="AN2" s="1143"/>
      <c r="AO2" s="1143"/>
      <c r="AP2" s="1143"/>
      <c r="AQ2" s="1143"/>
      <c r="AR2" s="1143"/>
      <c r="AS2" s="1143"/>
      <c r="AT2" s="1143"/>
      <c r="AU2" s="1143"/>
      <c r="AV2" s="1143"/>
      <c r="AW2" s="1143"/>
    </row>
    <row r="3" spans="1:49" ht="27.75" customHeight="1" thickBot="1" x14ac:dyDescent="0.3">
      <c r="A3" s="1142"/>
      <c r="B3" s="1030"/>
      <c r="C3" s="1030"/>
      <c r="D3" s="1030"/>
      <c r="E3" s="1144" t="s">
        <v>158</v>
      </c>
      <c r="F3" s="1145"/>
      <c r="G3" s="1145"/>
      <c r="H3" s="1145"/>
      <c r="I3" s="1145"/>
      <c r="J3" s="1145"/>
      <c r="K3" s="1145"/>
      <c r="L3" s="1145"/>
      <c r="M3" s="1145"/>
      <c r="N3" s="1145"/>
      <c r="O3" s="1145"/>
      <c r="P3" s="1145"/>
      <c r="Q3" s="1145"/>
      <c r="R3" s="1145"/>
      <c r="S3" s="1145"/>
      <c r="T3" s="1145"/>
      <c r="U3" s="1145"/>
      <c r="V3" s="1145"/>
      <c r="W3" s="1145"/>
      <c r="X3" s="1145"/>
      <c r="Y3" s="1145"/>
      <c r="Z3" s="1145"/>
      <c r="AA3" s="1145"/>
      <c r="AB3" s="1145"/>
      <c r="AC3" s="1146"/>
      <c r="AD3" s="1146"/>
      <c r="AE3" s="1146"/>
      <c r="AF3" s="1146"/>
      <c r="AG3" s="1146"/>
      <c r="AH3" s="1146"/>
      <c r="AI3" s="1146"/>
      <c r="AJ3" s="1146"/>
      <c r="AK3" s="1146"/>
      <c r="AL3" s="1146"/>
      <c r="AM3" s="1146"/>
      <c r="AN3" s="1146"/>
      <c r="AO3" s="1146"/>
      <c r="AP3" s="1146"/>
      <c r="AQ3" s="1146"/>
      <c r="AR3" s="1146"/>
      <c r="AS3" s="1146"/>
      <c r="AT3" s="1146"/>
      <c r="AU3" s="1146"/>
      <c r="AV3" s="1146"/>
      <c r="AW3" s="1147"/>
    </row>
    <row r="4" spans="1:49" ht="33" customHeight="1" thickBot="1" x14ac:dyDescent="0.3">
      <c r="A4" s="1031" t="s">
        <v>4</v>
      </c>
      <c r="B4" s="1032"/>
      <c r="C4" s="1032"/>
      <c r="D4" s="1033"/>
      <c r="E4" s="1034" t="s">
        <v>5</v>
      </c>
      <c r="F4" s="1034"/>
      <c r="G4" s="1148"/>
      <c r="H4" s="1148"/>
      <c r="I4" s="1148"/>
      <c r="J4" s="1148"/>
      <c r="K4" s="1148"/>
      <c r="L4" s="1148"/>
      <c r="M4" s="1148"/>
      <c r="N4" s="1148"/>
      <c r="O4" s="1148"/>
      <c r="P4" s="1148"/>
      <c r="Q4" s="1148"/>
      <c r="R4" s="1148"/>
      <c r="S4" s="1148"/>
      <c r="T4" s="1148"/>
      <c r="U4" s="1148"/>
      <c r="V4" s="1148"/>
      <c r="W4" s="1148"/>
      <c r="X4" s="1148"/>
      <c r="Y4" s="1148"/>
      <c r="Z4" s="1148"/>
      <c r="AA4" s="1148"/>
      <c r="AB4" s="1148"/>
      <c r="AC4" s="1148"/>
      <c r="AD4" s="1148"/>
      <c r="AE4" s="1148"/>
      <c r="AF4" s="1148"/>
      <c r="AG4" s="1148"/>
      <c r="AH4" s="1148"/>
      <c r="AI4" s="1148"/>
      <c r="AJ4" s="1148"/>
      <c r="AK4" s="1148"/>
      <c r="AL4" s="1148"/>
      <c r="AM4" s="1148"/>
      <c r="AN4" s="1148"/>
      <c r="AO4" s="1148"/>
      <c r="AP4" s="1148"/>
      <c r="AQ4" s="1148"/>
      <c r="AR4" s="1148"/>
      <c r="AS4" s="1148"/>
      <c r="AT4" s="1148"/>
      <c r="AU4" s="1148"/>
      <c r="AV4" s="1148"/>
      <c r="AW4" s="1149"/>
    </row>
    <row r="5" spans="1:49" ht="42.75" customHeight="1" thickBot="1" x14ac:dyDescent="0.3">
      <c r="A5" s="1035" t="s">
        <v>6</v>
      </c>
      <c r="B5" s="1036"/>
      <c r="C5" s="1036"/>
      <c r="D5" s="1037"/>
      <c r="E5" s="1038" t="s">
        <v>7</v>
      </c>
      <c r="F5" s="1038"/>
      <c r="G5" s="1150"/>
      <c r="H5" s="1150"/>
      <c r="I5" s="1150"/>
      <c r="J5" s="1150"/>
      <c r="K5" s="1150"/>
      <c r="L5" s="1150"/>
      <c r="M5" s="1150"/>
      <c r="N5" s="1150"/>
      <c r="O5" s="1150"/>
      <c r="P5" s="1150"/>
      <c r="Q5" s="1150"/>
      <c r="R5" s="1150"/>
      <c r="S5" s="1150"/>
      <c r="T5" s="1150"/>
      <c r="U5" s="1150"/>
      <c r="V5" s="1150"/>
      <c r="W5" s="1150"/>
      <c r="X5" s="1150"/>
      <c r="Y5" s="1150"/>
      <c r="Z5" s="1150"/>
      <c r="AA5" s="1150"/>
      <c r="AB5" s="1150"/>
      <c r="AC5" s="1150"/>
      <c r="AD5" s="1150"/>
      <c r="AE5" s="1150"/>
      <c r="AF5" s="1150"/>
      <c r="AG5" s="1150"/>
      <c r="AH5" s="1150"/>
      <c r="AI5" s="1150"/>
      <c r="AJ5" s="1150"/>
      <c r="AK5" s="1150"/>
      <c r="AL5" s="1150"/>
      <c r="AM5" s="1150"/>
      <c r="AN5" s="1150"/>
      <c r="AO5" s="1150"/>
      <c r="AP5" s="1150"/>
      <c r="AQ5" s="1150"/>
      <c r="AR5" s="1150"/>
      <c r="AS5" s="1150"/>
      <c r="AT5" s="1150"/>
      <c r="AU5" s="1150"/>
      <c r="AV5" s="1150"/>
      <c r="AW5" s="1151"/>
    </row>
    <row r="6" spans="1:49" ht="24" customHeight="1" thickBot="1" x14ac:dyDescent="0.3">
      <c r="A6" s="1014" t="s">
        <v>213</v>
      </c>
      <c r="B6" s="1015"/>
      <c r="C6" s="1015"/>
      <c r="D6" s="1016"/>
      <c r="E6" s="1017" t="s">
        <v>695</v>
      </c>
      <c r="F6" s="1017"/>
      <c r="G6" s="1017"/>
      <c r="H6" s="1017"/>
      <c r="I6" s="1017"/>
      <c r="J6" s="1017"/>
      <c r="K6" s="1017"/>
      <c r="L6" s="1017"/>
      <c r="M6" s="1017"/>
      <c r="N6" s="1017"/>
      <c r="O6" s="1017"/>
      <c r="P6" s="1017"/>
      <c r="Q6" s="1017"/>
      <c r="R6" s="1152"/>
      <c r="S6" s="1152"/>
      <c r="T6" s="1152"/>
      <c r="U6" s="1152"/>
      <c r="V6" s="1152"/>
      <c r="W6" s="1152"/>
      <c r="X6" s="1152"/>
      <c r="Y6" s="1152"/>
      <c r="Z6" s="1152"/>
      <c r="AA6" s="1152"/>
      <c r="AB6" s="1152"/>
      <c r="AC6" s="1152"/>
      <c r="AD6" s="1152"/>
      <c r="AE6" s="1152"/>
      <c r="AF6" s="1152"/>
      <c r="AG6" s="1152"/>
      <c r="AH6" s="1152"/>
      <c r="AI6" s="1152"/>
      <c r="AJ6" s="1152"/>
      <c r="AK6" s="1152"/>
      <c r="AL6" s="1152"/>
      <c r="AM6" s="1152"/>
      <c r="AN6" s="1152"/>
      <c r="AO6" s="1152"/>
      <c r="AP6" s="1152"/>
      <c r="AQ6" s="1152"/>
      <c r="AR6" s="1152"/>
      <c r="AS6" s="1152"/>
      <c r="AT6" s="1152"/>
      <c r="AU6" s="1152"/>
      <c r="AV6" s="1152"/>
      <c r="AW6" s="1153"/>
    </row>
    <row r="7" spans="1:49" ht="22.5" customHeight="1" thickBot="1" x14ac:dyDescent="0.3">
      <c r="A7" s="1018"/>
      <c r="B7" s="1019"/>
      <c r="C7" s="1019"/>
      <c r="D7" s="1019"/>
      <c r="E7" s="1019"/>
      <c r="F7" s="1019"/>
      <c r="G7" s="1019"/>
      <c r="H7" s="1019"/>
      <c r="I7" s="1019"/>
      <c r="J7" s="1019"/>
      <c r="K7" s="1019"/>
      <c r="L7" s="1019"/>
      <c r="M7" s="1019"/>
      <c r="N7" s="1019"/>
      <c r="O7" s="1019"/>
      <c r="P7" s="1019"/>
      <c r="Q7" s="1019"/>
      <c r="R7" s="1019"/>
      <c r="S7" s="1019"/>
      <c r="T7" s="1019"/>
      <c r="U7" s="1019"/>
      <c r="V7" s="1019"/>
      <c r="W7" s="1019"/>
      <c r="X7" s="1019"/>
      <c r="Y7" s="1019"/>
      <c r="Z7" s="1019"/>
      <c r="AA7" s="1019"/>
      <c r="AB7" s="1019"/>
      <c r="AC7" s="1019"/>
      <c r="AD7" s="1019"/>
      <c r="AE7" s="1019"/>
      <c r="AF7" s="1019"/>
      <c r="AG7" s="1019"/>
      <c r="AH7" s="1019"/>
      <c r="AI7" s="1019"/>
      <c r="AJ7" s="1019"/>
      <c r="AK7" s="1019"/>
      <c r="AL7" s="1019"/>
      <c r="AM7" s="1019"/>
      <c r="AN7" s="1019"/>
      <c r="AO7" s="1019"/>
      <c r="AP7" s="1019"/>
      <c r="AQ7" s="1019"/>
      <c r="AR7" s="1019"/>
      <c r="AS7" s="1019"/>
      <c r="AT7" s="1019"/>
      <c r="AU7" s="1019"/>
      <c r="AV7" s="1019"/>
      <c r="AW7" s="1020"/>
    </row>
    <row r="8" spans="1:49" ht="46.5" customHeight="1" thickBot="1" x14ac:dyDescent="0.3">
      <c r="A8" s="1021" t="s">
        <v>214</v>
      </c>
      <c r="B8" s="1022"/>
      <c r="C8" s="1022"/>
      <c r="D8" s="1022"/>
      <c r="E8" s="1022"/>
      <c r="F8" s="1023"/>
      <c r="G8" s="1024" t="s">
        <v>215</v>
      </c>
      <c r="H8" s="1025"/>
      <c r="I8" s="1025"/>
      <c r="J8" s="1025"/>
      <c r="K8" s="1025"/>
      <c r="L8" s="1025"/>
      <c r="M8" s="1025"/>
      <c r="N8" s="1025"/>
      <c r="O8" s="1025"/>
      <c r="P8" s="1025"/>
      <c r="Q8" s="1025"/>
      <c r="R8" s="1025"/>
      <c r="S8" s="1026"/>
      <c r="T8" s="1024" t="s">
        <v>216</v>
      </c>
      <c r="U8" s="1025"/>
      <c r="V8" s="1025"/>
      <c r="W8" s="1025"/>
      <c r="X8" s="1025"/>
      <c r="Y8" s="1025"/>
      <c r="Z8" s="1025"/>
      <c r="AA8" s="1025"/>
      <c r="AB8" s="1025"/>
      <c r="AC8" s="1026"/>
      <c r="AD8" s="1154"/>
      <c r="AE8" s="1027" t="s">
        <v>217</v>
      </c>
      <c r="AF8" s="1155"/>
      <c r="AG8" s="1155"/>
      <c r="AH8" s="1155"/>
      <c r="AI8" s="1155"/>
      <c r="AJ8" s="1156" t="s">
        <v>218</v>
      </c>
      <c r="AK8" s="1157"/>
      <c r="AL8" s="1158"/>
      <c r="AM8" s="1159" t="s">
        <v>219</v>
      </c>
      <c r="AN8" s="1156"/>
      <c r="AO8" s="1156"/>
      <c r="AP8" s="1156"/>
      <c r="AQ8" s="1156"/>
      <c r="AR8" s="1156"/>
      <c r="AS8" s="1156"/>
      <c r="AT8" s="1156"/>
      <c r="AU8" s="1156"/>
      <c r="AV8" s="1157"/>
      <c r="AW8" s="1028" t="s">
        <v>220</v>
      </c>
    </row>
    <row r="9" spans="1:49" ht="79.5" customHeight="1" thickBot="1" x14ac:dyDescent="0.3">
      <c r="A9" s="556" t="s">
        <v>221</v>
      </c>
      <c r="B9" s="1160" t="s">
        <v>222</v>
      </c>
      <c r="C9" s="357" t="s">
        <v>223</v>
      </c>
      <c r="D9" s="358" t="s">
        <v>224</v>
      </c>
      <c r="E9" s="359" t="s">
        <v>507</v>
      </c>
      <c r="F9" s="359" t="s">
        <v>225</v>
      </c>
      <c r="G9" s="360" t="s">
        <v>167</v>
      </c>
      <c r="H9" s="360" t="s">
        <v>168</v>
      </c>
      <c r="I9" s="360" t="s">
        <v>169</v>
      </c>
      <c r="J9" s="360" t="s">
        <v>170</v>
      </c>
      <c r="K9" s="360" t="s">
        <v>171</v>
      </c>
      <c r="L9" s="360" t="s">
        <v>172</v>
      </c>
      <c r="M9" s="360" t="s">
        <v>173</v>
      </c>
      <c r="N9" s="360" t="s">
        <v>174</v>
      </c>
      <c r="O9" s="360" t="s">
        <v>175</v>
      </c>
      <c r="P9" s="360" t="s">
        <v>176</v>
      </c>
      <c r="Q9" s="360" t="s">
        <v>177</v>
      </c>
      <c r="R9" s="360" t="s">
        <v>178</v>
      </c>
      <c r="S9" s="361" t="s">
        <v>226</v>
      </c>
      <c r="T9" s="1161" t="s">
        <v>167</v>
      </c>
      <c r="U9" s="360" t="s">
        <v>168</v>
      </c>
      <c r="V9" s="360" t="s">
        <v>169</v>
      </c>
      <c r="W9" s="360" t="s">
        <v>170</v>
      </c>
      <c r="X9" s="362" t="s">
        <v>171</v>
      </c>
      <c r="Y9" s="362" t="s">
        <v>172</v>
      </c>
      <c r="Z9" s="360" t="s">
        <v>173</v>
      </c>
      <c r="AA9" s="360" t="s">
        <v>174</v>
      </c>
      <c r="AB9" s="360" t="s">
        <v>175</v>
      </c>
      <c r="AC9" s="363" t="s">
        <v>227</v>
      </c>
      <c r="AD9" s="1162" t="s">
        <v>472</v>
      </c>
      <c r="AE9" s="364" t="s">
        <v>228</v>
      </c>
      <c r="AF9" s="365" t="s">
        <v>229</v>
      </c>
      <c r="AG9" s="365" t="s">
        <v>230</v>
      </c>
      <c r="AH9" s="365" t="s">
        <v>231</v>
      </c>
      <c r="AI9" s="365" t="s">
        <v>232</v>
      </c>
      <c r="AJ9" s="365" t="s">
        <v>233</v>
      </c>
      <c r="AK9" s="365" t="s">
        <v>234</v>
      </c>
      <c r="AL9" s="366" t="s">
        <v>235</v>
      </c>
      <c r="AM9" s="366" t="s">
        <v>236</v>
      </c>
      <c r="AN9" s="366" t="s">
        <v>237</v>
      </c>
      <c r="AO9" s="366" t="s">
        <v>238</v>
      </c>
      <c r="AP9" s="366" t="s">
        <v>239</v>
      </c>
      <c r="AQ9" s="366" t="s">
        <v>240</v>
      </c>
      <c r="AR9" s="366" t="s">
        <v>241</v>
      </c>
      <c r="AS9" s="366" t="s">
        <v>242</v>
      </c>
      <c r="AT9" s="366" t="s">
        <v>243</v>
      </c>
      <c r="AU9" s="366" t="s">
        <v>244</v>
      </c>
      <c r="AV9" s="367" t="s">
        <v>245</v>
      </c>
      <c r="AW9" s="1029"/>
    </row>
    <row r="10" spans="1:49" ht="18" customHeight="1" x14ac:dyDescent="0.25">
      <c r="A10" s="1010">
        <v>1</v>
      </c>
      <c r="B10" s="1011" t="s">
        <v>140</v>
      </c>
      <c r="C10" s="1012" t="s">
        <v>247</v>
      </c>
      <c r="D10" s="246" t="s">
        <v>141</v>
      </c>
      <c r="E10" s="1170"/>
      <c r="F10" s="1170"/>
      <c r="G10" s="1171"/>
      <c r="H10" s="1171"/>
      <c r="I10" s="1172">
        <f>0.019*3</f>
        <v>5.6999999999999995E-2</v>
      </c>
      <c r="J10" s="1172">
        <f>0.019*3</f>
        <v>5.6999999999999995E-2</v>
      </c>
      <c r="K10" s="1172">
        <f t="shared" ref="K10" si="0">0.019*3</f>
        <v>5.6999999999999995E-2</v>
      </c>
      <c r="L10" s="1173">
        <f>0.019*20</f>
        <v>0.38</v>
      </c>
      <c r="M10" s="1173">
        <f>0.019*20</f>
        <v>0.38</v>
      </c>
      <c r="N10" s="1173">
        <f>0.019*20</f>
        <v>0.38</v>
      </c>
      <c r="O10" s="1173">
        <f>0.019*26</f>
        <v>0.49399999999999999</v>
      </c>
      <c r="P10" s="1172"/>
      <c r="Q10" s="1172"/>
      <c r="R10" s="1172"/>
      <c r="S10" s="1174" t="s">
        <v>676</v>
      </c>
      <c r="T10" s="1175"/>
      <c r="U10" s="1176"/>
      <c r="V10" s="1172">
        <f>0.019*3</f>
        <v>5.6999999999999995E-2</v>
      </c>
      <c r="W10" s="1172">
        <f>0.019*3</f>
        <v>5.6999999999999995E-2</v>
      </c>
      <c r="X10" s="1172">
        <f>0.019*3</f>
        <v>5.6999999999999995E-2</v>
      </c>
      <c r="Y10" s="1173">
        <f>0.019*20</f>
        <v>0.38</v>
      </c>
      <c r="Z10" s="1173">
        <f>0.019*20</f>
        <v>0.38</v>
      </c>
      <c r="AA10" s="1173">
        <f>0.019*20</f>
        <v>0.38</v>
      </c>
      <c r="AB10" s="1173">
        <f>0.019*26</f>
        <v>0.49399999999999999</v>
      </c>
      <c r="AC10" s="1174" t="s">
        <v>615</v>
      </c>
      <c r="AD10" s="1177" t="s">
        <v>555</v>
      </c>
      <c r="AE10" s="1177" t="s">
        <v>247</v>
      </c>
      <c r="AF10" s="1178" t="s">
        <v>578</v>
      </c>
      <c r="AG10" s="1178" t="s">
        <v>630</v>
      </c>
      <c r="AH10" s="1179" t="s">
        <v>631</v>
      </c>
      <c r="AI10" s="1180" t="s">
        <v>632</v>
      </c>
      <c r="AJ10" s="1180"/>
      <c r="AK10" s="1179"/>
      <c r="AL10" s="1181">
        <v>82958</v>
      </c>
      <c r="AM10" s="1181">
        <v>38750</v>
      </c>
      <c r="AN10" s="1181">
        <v>44208</v>
      </c>
      <c r="AO10" s="1180" t="s">
        <v>250</v>
      </c>
      <c r="AP10" s="1180" t="s">
        <v>250</v>
      </c>
      <c r="AQ10" s="1180" t="s">
        <v>250</v>
      </c>
      <c r="AR10" s="1180" t="s">
        <v>250</v>
      </c>
      <c r="AS10" s="1180" t="s">
        <v>250</v>
      </c>
      <c r="AT10" s="1180" t="s">
        <v>250</v>
      </c>
      <c r="AU10" s="1180" t="s">
        <v>250</v>
      </c>
      <c r="AV10" s="1180" t="s">
        <v>250</v>
      </c>
      <c r="AW10" s="1180"/>
    </row>
    <row r="11" spans="1:49" ht="23.25" customHeight="1" x14ac:dyDescent="0.25">
      <c r="A11" s="1010"/>
      <c r="B11" s="1011"/>
      <c r="C11" s="1013"/>
      <c r="D11" s="248" t="s">
        <v>142</v>
      </c>
      <c r="E11" s="249"/>
      <c r="F11" s="249"/>
      <c r="G11" s="1182"/>
      <c r="H11" s="1182"/>
      <c r="I11" s="251">
        <f>1452000*3</f>
        <v>4356000</v>
      </c>
      <c r="J11" s="251">
        <f>1452000*3</f>
        <v>4356000</v>
      </c>
      <c r="K11" s="251">
        <f t="shared" ref="K11" si="1">1452000*3</f>
        <v>4356000</v>
      </c>
      <c r="L11" s="251">
        <f>1452000*20</f>
        <v>29040000</v>
      </c>
      <c r="M11" s="251">
        <f>1452000*20</f>
        <v>29040000</v>
      </c>
      <c r="N11" s="251">
        <f>1452000*20</f>
        <v>29040000</v>
      </c>
      <c r="O11" s="251">
        <f>1452000*26</f>
        <v>37752000</v>
      </c>
      <c r="P11" s="251"/>
      <c r="Q11" s="251"/>
      <c r="R11" s="251"/>
      <c r="S11" s="1183"/>
      <c r="T11" s="251"/>
      <c r="U11" s="251"/>
      <c r="V11" s="251">
        <f>1452000*3</f>
        <v>4356000</v>
      </c>
      <c r="W11" s="251">
        <f>1452000*3</f>
        <v>4356000</v>
      </c>
      <c r="X11" s="251">
        <f>1452000*3</f>
        <v>4356000</v>
      </c>
      <c r="Y11" s="251">
        <f>1452000*20</f>
        <v>29040000</v>
      </c>
      <c r="Z11" s="251">
        <f>1452000*20</f>
        <v>29040000</v>
      </c>
      <c r="AA11" s="251">
        <f>1452000*20</f>
        <v>29040000</v>
      </c>
      <c r="AB11" s="251">
        <f>1452000*26</f>
        <v>37752000</v>
      </c>
      <c r="AC11" s="1183"/>
      <c r="AD11" s="1184"/>
      <c r="AE11" s="1185"/>
      <c r="AF11" s="1186"/>
      <c r="AG11" s="1186"/>
      <c r="AH11" s="1187"/>
      <c r="AI11" s="1186"/>
      <c r="AJ11" s="1186"/>
      <c r="AK11" s="1187"/>
      <c r="AL11" s="1188"/>
      <c r="AM11" s="1188"/>
      <c r="AN11" s="1188"/>
      <c r="AO11" s="1186"/>
      <c r="AP11" s="1186"/>
      <c r="AQ11" s="1186"/>
      <c r="AR11" s="1186"/>
      <c r="AS11" s="1186"/>
      <c r="AT11" s="1186"/>
      <c r="AU11" s="1186"/>
      <c r="AV11" s="1186"/>
      <c r="AW11" s="1186"/>
    </row>
    <row r="12" spans="1:49" ht="23.25" customHeight="1" x14ac:dyDescent="0.25">
      <c r="A12" s="1010"/>
      <c r="B12" s="1011"/>
      <c r="C12" s="1013"/>
      <c r="D12" s="252" t="s">
        <v>144</v>
      </c>
      <c r="E12" s="1189"/>
      <c r="F12" s="1189"/>
      <c r="G12" s="1190"/>
      <c r="H12" s="1190"/>
      <c r="I12" s="1191"/>
      <c r="J12" s="1191"/>
      <c r="K12" s="1191"/>
      <c r="L12" s="1192"/>
      <c r="M12" s="1192"/>
      <c r="N12" s="1192"/>
      <c r="O12" s="1192"/>
      <c r="P12" s="1191"/>
      <c r="Q12" s="1191"/>
      <c r="R12" s="1191"/>
      <c r="S12" s="1183"/>
      <c r="T12" s="1191"/>
      <c r="U12" s="1191"/>
      <c r="V12" s="1191"/>
      <c r="W12" s="1191"/>
      <c r="X12" s="1191"/>
      <c r="Y12" s="1192"/>
      <c r="Z12" s="1192"/>
      <c r="AA12" s="1192"/>
      <c r="AB12" s="1192"/>
      <c r="AC12" s="1183"/>
      <c r="AD12" s="1184"/>
      <c r="AE12" s="1185"/>
      <c r="AF12" s="1186"/>
      <c r="AG12" s="1186"/>
      <c r="AH12" s="1187"/>
      <c r="AI12" s="1186"/>
      <c r="AJ12" s="1186"/>
      <c r="AK12" s="1187"/>
      <c r="AL12" s="1188"/>
      <c r="AM12" s="1188"/>
      <c r="AN12" s="1188"/>
      <c r="AO12" s="1186"/>
      <c r="AP12" s="1186"/>
      <c r="AQ12" s="1186"/>
      <c r="AR12" s="1186"/>
      <c r="AS12" s="1186"/>
      <c r="AT12" s="1186"/>
      <c r="AU12" s="1186"/>
      <c r="AV12" s="1186"/>
      <c r="AW12" s="1186"/>
    </row>
    <row r="13" spans="1:49" ht="23.25" customHeight="1" x14ac:dyDescent="0.25">
      <c r="A13" s="1010"/>
      <c r="B13" s="1011"/>
      <c r="C13" s="1013"/>
      <c r="D13" s="248" t="s">
        <v>145</v>
      </c>
      <c r="E13" s="1189"/>
      <c r="F13" s="1189"/>
      <c r="G13" s="1190"/>
      <c r="H13" s="1190"/>
      <c r="I13" s="1191"/>
      <c r="J13" s="1191"/>
      <c r="K13" s="1191"/>
      <c r="L13" s="1192"/>
      <c r="M13" s="1192"/>
      <c r="N13" s="1192"/>
      <c r="O13" s="1192"/>
      <c r="P13" s="1191"/>
      <c r="Q13" s="1191"/>
      <c r="R13" s="1191"/>
      <c r="S13" s="1183"/>
      <c r="T13" s="1191"/>
      <c r="U13" s="1191"/>
      <c r="V13" s="1191"/>
      <c r="W13" s="1191"/>
      <c r="X13" s="1191"/>
      <c r="Y13" s="1192"/>
      <c r="Z13" s="1192"/>
      <c r="AA13" s="1192"/>
      <c r="AB13" s="1192"/>
      <c r="AC13" s="1183"/>
      <c r="AD13" s="1184"/>
      <c r="AE13" s="1185"/>
      <c r="AF13" s="1186"/>
      <c r="AG13" s="1186"/>
      <c r="AH13" s="1187"/>
      <c r="AI13" s="1186"/>
      <c r="AJ13" s="1186"/>
      <c r="AK13" s="1187"/>
      <c r="AL13" s="1188"/>
      <c r="AM13" s="1188"/>
      <c r="AN13" s="1188"/>
      <c r="AO13" s="1186"/>
      <c r="AP13" s="1186"/>
      <c r="AQ13" s="1186"/>
      <c r="AR13" s="1186"/>
      <c r="AS13" s="1186"/>
      <c r="AT13" s="1186"/>
      <c r="AU13" s="1186"/>
      <c r="AV13" s="1186"/>
      <c r="AW13" s="1186"/>
    </row>
    <row r="14" spans="1:49" ht="23.25" customHeight="1" x14ac:dyDescent="0.25">
      <c r="A14" s="1010"/>
      <c r="B14" s="1011"/>
      <c r="C14" s="1013"/>
      <c r="D14" s="252" t="s">
        <v>146</v>
      </c>
      <c r="E14" s="253"/>
      <c r="F14" s="253"/>
      <c r="G14" s="1190"/>
      <c r="H14" s="1190"/>
      <c r="I14" s="1173">
        <f>I10</f>
        <v>5.6999999999999995E-2</v>
      </c>
      <c r="J14" s="1173">
        <f>J10</f>
        <v>5.6999999999999995E-2</v>
      </c>
      <c r="K14" s="1173">
        <f t="shared" ref="K14:O15" si="2">K10</f>
        <v>5.6999999999999995E-2</v>
      </c>
      <c r="L14" s="1173">
        <f t="shared" si="2"/>
        <v>0.38</v>
      </c>
      <c r="M14" s="1173">
        <f t="shared" si="2"/>
        <v>0.38</v>
      </c>
      <c r="N14" s="1173">
        <f t="shared" si="2"/>
        <v>0.38</v>
      </c>
      <c r="O14" s="1173">
        <f t="shared" si="2"/>
        <v>0.49399999999999999</v>
      </c>
      <c r="P14" s="1173"/>
      <c r="Q14" s="1173"/>
      <c r="R14" s="1173"/>
      <c r="S14" s="1183"/>
      <c r="T14" s="1191"/>
      <c r="U14" s="1191"/>
      <c r="V14" s="1173">
        <f t="shared" ref="V14:AB15" si="3">V10</f>
        <v>5.6999999999999995E-2</v>
      </c>
      <c r="W14" s="1173">
        <f t="shared" si="3"/>
        <v>5.6999999999999995E-2</v>
      </c>
      <c r="X14" s="1173">
        <f t="shared" si="3"/>
        <v>5.6999999999999995E-2</v>
      </c>
      <c r="Y14" s="1173">
        <f t="shared" si="3"/>
        <v>0.38</v>
      </c>
      <c r="Z14" s="1173">
        <f t="shared" si="3"/>
        <v>0.38</v>
      </c>
      <c r="AA14" s="1173">
        <f t="shared" si="3"/>
        <v>0.38</v>
      </c>
      <c r="AB14" s="1173">
        <f t="shared" si="3"/>
        <v>0.49399999999999999</v>
      </c>
      <c r="AC14" s="1183"/>
      <c r="AD14" s="1184"/>
      <c r="AE14" s="1185"/>
      <c r="AF14" s="1186"/>
      <c r="AG14" s="1186"/>
      <c r="AH14" s="1187"/>
      <c r="AI14" s="1186"/>
      <c r="AJ14" s="1186"/>
      <c r="AK14" s="1187"/>
      <c r="AL14" s="1188"/>
      <c r="AM14" s="1188"/>
      <c r="AN14" s="1188"/>
      <c r="AO14" s="1186"/>
      <c r="AP14" s="1186"/>
      <c r="AQ14" s="1186"/>
      <c r="AR14" s="1186"/>
      <c r="AS14" s="1186"/>
      <c r="AT14" s="1186"/>
      <c r="AU14" s="1186"/>
      <c r="AV14" s="1186"/>
      <c r="AW14" s="1186"/>
    </row>
    <row r="15" spans="1:49" ht="23.25" customHeight="1" thickBot="1" x14ac:dyDescent="0.3">
      <c r="A15" s="1010"/>
      <c r="B15" s="1011"/>
      <c r="C15" s="1163"/>
      <c r="D15" s="255" t="s">
        <v>147</v>
      </c>
      <c r="E15" s="256"/>
      <c r="F15" s="256"/>
      <c r="G15" s="1193"/>
      <c r="H15" s="1193"/>
      <c r="I15" s="251">
        <f>I11</f>
        <v>4356000</v>
      </c>
      <c r="J15" s="251">
        <f>J11</f>
        <v>4356000</v>
      </c>
      <c r="K15" s="251">
        <f t="shared" si="2"/>
        <v>4356000</v>
      </c>
      <c r="L15" s="251">
        <f t="shared" si="2"/>
        <v>29040000</v>
      </c>
      <c r="M15" s="251">
        <f t="shared" si="2"/>
        <v>29040000</v>
      </c>
      <c r="N15" s="251">
        <f t="shared" si="2"/>
        <v>29040000</v>
      </c>
      <c r="O15" s="251">
        <f t="shared" si="2"/>
        <v>37752000</v>
      </c>
      <c r="P15" s="251"/>
      <c r="Q15" s="251"/>
      <c r="R15" s="251"/>
      <c r="S15" s="1183"/>
      <c r="T15" s="1194"/>
      <c r="U15" s="1194"/>
      <c r="V15" s="251">
        <f t="shared" si="3"/>
        <v>4356000</v>
      </c>
      <c r="W15" s="251">
        <f t="shared" si="3"/>
        <v>4356000</v>
      </c>
      <c r="X15" s="251">
        <f t="shared" si="3"/>
        <v>4356000</v>
      </c>
      <c r="Y15" s="251">
        <f t="shared" si="3"/>
        <v>29040000</v>
      </c>
      <c r="Z15" s="251">
        <f t="shared" si="3"/>
        <v>29040000</v>
      </c>
      <c r="AA15" s="251">
        <f t="shared" si="3"/>
        <v>29040000</v>
      </c>
      <c r="AB15" s="251">
        <f t="shared" si="3"/>
        <v>37752000</v>
      </c>
      <c r="AC15" s="1183"/>
      <c r="AD15" s="1195"/>
      <c r="AE15" s="1196"/>
      <c r="AF15" s="1186"/>
      <c r="AG15" s="1186"/>
      <c r="AH15" s="1187"/>
      <c r="AI15" s="1186"/>
      <c r="AJ15" s="1186"/>
      <c r="AK15" s="1187"/>
      <c r="AL15" s="1188"/>
      <c r="AM15" s="1188"/>
      <c r="AN15" s="1188"/>
      <c r="AO15" s="1186"/>
      <c r="AP15" s="1186"/>
      <c r="AQ15" s="1186"/>
      <c r="AR15" s="1186"/>
      <c r="AS15" s="1186"/>
      <c r="AT15" s="1186"/>
      <c r="AU15" s="1186"/>
      <c r="AV15" s="1186"/>
      <c r="AW15" s="1186"/>
    </row>
    <row r="16" spans="1:49" ht="23.25" customHeight="1" x14ac:dyDescent="0.25">
      <c r="A16" s="1010"/>
      <c r="B16" s="1011"/>
      <c r="C16" s="1012" t="s">
        <v>251</v>
      </c>
      <c r="D16" s="246" t="s">
        <v>141</v>
      </c>
      <c r="E16" s="1170"/>
      <c r="F16" s="1170"/>
      <c r="G16" s="1171"/>
      <c r="H16" s="1171"/>
      <c r="I16" s="1172">
        <f>9*0.019</f>
        <v>0.17099999999999999</v>
      </c>
      <c r="J16" s="1172">
        <f>9*0.019</f>
        <v>0.17099999999999999</v>
      </c>
      <c r="K16" s="1172">
        <f t="shared" ref="K16" si="4">9*0.019</f>
        <v>0.17099999999999999</v>
      </c>
      <c r="L16" s="1173">
        <f>0.019*36</f>
        <v>0.68399999999999994</v>
      </c>
      <c r="M16" s="1173">
        <f>0.019*36</f>
        <v>0.68399999999999994</v>
      </c>
      <c r="N16" s="1173">
        <f>0.019*36</f>
        <v>0.68399999999999994</v>
      </c>
      <c r="O16" s="1173">
        <f>0.019*67</f>
        <v>1.2729999999999999</v>
      </c>
      <c r="P16" s="1172"/>
      <c r="Q16" s="1172"/>
      <c r="R16" s="1172"/>
      <c r="S16" s="1197" t="s">
        <v>569</v>
      </c>
      <c r="T16" s="1175"/>
      <c r="U16" s="1176"/>
      <c r="V16" s="1172">
        <f>9*0.019</f>
        <v>0.17099999999999999</v>
      </c>
      <c r="W16" s="1172">
        <f>9*0.019</f>
        <v>0.17099999999999999</v>
      </c>
      <c r="X16" s="1172">
        <f>9*0.019</f>
        <v>0.17099999999999999</v>
      </c>
      <c r="Y16" s="1173">
        <f>0.019*36</f>
        <v>0.68399999999999994</v>
      </c>
      <c r="Z16" s="1173">
        <f>0.019*36</f>
        <v>0.68399999999999994</v>
      </c>
      <c r="AA16" s="1173">
        <f>0.019*36</f>
        <v>0.68399999999999994</v>
      </c>
      <c r="AB16" s="1173">
        <f>0.019*67</f>
        <v>1.2729999999999999</v>
      </c>
      <c r="AC16" s="1197" t="s">
        <v>575</v>
      </c>
      <c r="AD16" s="1177" t="s">
        <v>556</v>
      </c>
      <c r="AE16" s="1177" t="s">
        <v>251</v>
      </c>
      <c r="AF16" s="1180" t="s">
        <v>557</v>
      </c>
      <c r="AG16" s="1180" t="s">
        <v>633</v>
      </c>
      <c r="AH16" s="1187"/>
      <c r="AI16" s="1180" t="s">
        <v>634</v>
      </c>
      <c r="AJ16" s="1180"/>
      <c r="AK16" s="1187"/>
      <c r="AL16" s="1181">
        <v>150151</v>
      </c>
      <c r="AM16" s="1181">
        <v>73779</v>
      </c>
      <c r="AN16" s="1181">
        <v>76372</v>
      </c>
      <c r="AO16" s="1180" t="s">
        <v>250</v>
      </c>
      <c r="AP16" s="1180" t="s">
        <v>250</v>
      </c>
      <c r="AQ16" s="1180" t="s">
        <v>250</v>
      </c>
      <c r="AR16" s="1180" t="s">
        <v>250</v>
      </c>
      <c r="AS16" s="1180" t="s">
        <v>250</v>
      </c>
      <c r="AT16" s="1180" t="s">
        <v>250</v>
      </c>
      <c r="AU16" s="1180" t="s">
        <v>250</v>
      </c>
      <c r="AV16" s="1180" t="s">
        <v>250</v>
      </c>
      <c r="AW16" s="1180"/>
    </row>
    <row r="17" spans="1:49" ht="23.25" customHeight="1" x14ac:dyDescent="0.25">
      <c r="A17" s="1010"/>
      <c r="B17" s="1011"/>
      <c r="C17" s="1013"/>
      <c r="D17" s="248" t="s">
        <v>142</v>
      </c>
      <c r="E17" s="249"/>
      <c r="F17" s="249"/>
      <c r="G17" s="1182"/>
      <c r="H17" s="1182"/>
      <c r="I17" s="251">
        <f>1452000*9</f>
        <v>13068000</v>
      </c>
      <c r="J17" s="251">
        <f>1452000*9</f>
        <v>13068000</v>
      </c>
      <c r="K17" s="251">
        <f t="shared" ref="K17" si="5">1452000*9</f>
        <v>13068000</v>
      </c>
      <c r="L17" s="251">
        <f>1452000*36</f>
        <v>52272000</v>
      </c>
      <c r="M17" s="251">
        <f>1452000*36</f>
        <v>52272000</v>
      </c>
      <c r="N17" s="251">
        <f>1452000*36</f>
        <v>52272000</v>
      </c>
      <c r="O17" s="251">
        <f>1452000*67</f>
        <v>97284000</v>
      </c>
      <c r="P17" s="251"/>
      <c r="Q17" s="251"/>
      <c r="R17" s="251"/>
      <c r="S17" s="1197"/>
      <c r="T17" s="251"/>
      <c r="U17" s="251"/>
      <c r="V17" s="251">
        <f>1452000*9</f>
        <v>13068000</v>
      </c>
      <c r="W17" s="251">
        <f>1452000*9</f>
        <v>13068000</v>
      </c>
      <c r="X17" s="251">
        <f>1452000*9</f>
        <v>13068000</v>
      </c>
      <c r="Y17" s="251">
        <f>1452000*36</f>
        <v>52272000</v>
      </c>
      <c r="Z17" s="251">
        <f>1452000*36</f>
        <v>52272000</v>
      </c>
      <c r="AA17" s="251">
        <f>1452000*36</f>
        <v>52272000</v>
      </c>
      <c r="AB17" s="251">
        <f>1452000*67</f>
        <v>97284000</v>
      </c>
      <c r="AC17" s="1197"/>
      <c r="AD17" s="1184"/>
      <c r="AE17" s="1185"/>
      <c r="AF17" s="1186"/>
      <c r="AG17" s="1186"/>
      <c r="AH17" s="1187"/>
      <c r="AI17" s="1186"/>
      <c r="AJ17" s="1186"/>
      <c r="AK17" s="1187"/>
      <c r="AL17" s="1188"/>
      <c r="AM17" s="1188"/>
      <c r="AN17" s="1188"/>
      <c r="AO17" s="1186"/>
      <c r="AP17" s="1186"/>
      <c r="AQ17" s="1186"/>
      <c r="AR17" s="1186"/>
      <c r="AS17" s="1186"/>
      <c r="AT17" s="1186"/>
      <c r="AU17" s="1186"/>
      <c r="AV17" s="1186"/>
      <c r="AW17" s="1186"/>
    </row>
    <row r="18" spans="1:49" ht="23.25" customHeight="1" x14ac:dyDescent="0.25">
      <c r="A18" s="1010"/>
      <c r="B18" s="1011"/>
      <c r="C18" s="1013"/>
      <c r="D18" s="252" t="s">
        <v>144</v>
      </c>
      <c r="E18" s="1189"/>
      <c r="F18" s="1189"/>
      <c r="G18" s="1190"/>
      <c r="H18" s="1190"/>
      <c r="I18" s="1191"/>
      <c r="J18" s="1191"/>
      <c r="K18" s="1191"/>
      <c r="L18" s="1192"/>
      <c r="M18" s="1192"/>
      <c r="N18" s="1192"/>
      <c r="O18" s="1192"/>
      <c r="P18" s="1191"/>
      <c r="Q18" s="1191"/>
      <c r="R18" s="1191"/>
      <c r="S18" s="1197"/>
      <c r="T18" s="1191"/>
      <c r="U18" s="1191"/>
      <c r="V18" s="1191"/>
      <c r="W18" s="1191"/>
      <c r="X18" s="1191"/>
      <c r="Y18" s="1192"/>
      <c r="Z18" s="1192"/>
      <c r="AA18" s="1192"/>
      <c r="AB18" s="1192"/>
      <c r="AC18" s="1197"/>
      <c r="AD18" s="1184"/>
      <c r="AE18" s="1185"/>
      <c r="AF18" s="1186"/>
      <c r="AG18" s="1186"/>
      <c r="AH18" s="1187"/>
      <c r="AI18" s="1186"/>
      <c r="AJ18" s="1186"/>
      <c r="AK18" s="1187"/>
      <c r="AL18" s="1188"/>
      <c r="AM18" s="1188"/>
      <c r="AN18" s="1188"/>
      <c r="AO18" s="1186"/>
      <c r="AP18" s="1186"/>
      <c r="AQ18" s="1186"/>
      <c r="AR18" s="1186"/>
      <c r="AS18" s="1186"/>
      <c r="AT18" s="1186"/>
      <c r="AU18" s="1186"/>
      <c r="AV18" s="1186"/>
      <c r="AW18" s="1186"/>
    </row>
    <row r="19" spans="1:49" ht="23.25" customHeight="1" x14ac:dyDescent="0.25">
      <c r="A19" s="1010"/>
      <c r="B19" s="1011"/>
      <c r="C19" s="1013"/>
      <c r="D19" s="248" t="s">
        <v>145</v>
      </c>
      <c r="E19" s="1189"/>
      <c r="F19" s="1189"/>
      <c r="G19" s="1190"/>
      <c r="H19" s="1190"/>
      <c r="I19" s="1191"/>
      <c r="J19" s="1191"/>
      <c r="K19" s="1191"/>
      <c r="L19" s="1192"/>
      <c r="M19" s="1192"/>
      <c r="N19" s="1192"/>
      <c r="O19" s="1192"/>
      <c r="P19" s="1191"/>
      <c r="Q19" s="1191"/>
      <c r="R19" s="1191"/>
      <c r="S19" s="1197"/>
      <c r="T19" s="1191"/>
      <c r="U19" s="1191"/>
      <c r="V19" s="1191"/>
      <c r="W19" s="1191"/>
      <c r="X19" s="1191"/>
      <c r="Y19" s="1192"/>
      <c r="Z19" s="1192"/>
      <c r="AA19" s="1192"/>
      <c r="AB19" s="1192"/>
      <c r="AC19" s="1197"/>
      <c r="AD19" s="1184"/>
      <c r="AE19" s="1185"/>
      <c r="AF19" s="1186"/>
      <c r="AG19" s="1186"/>
      <c r="AH19" s="1187"/>
      <c r="AI19" s="1186"/>
      <c r="AJ19" s="1186"/>
      <c r="AK19" s="1187"/>
      <c r="AL19" s="1188"/>
      <c r="AM19" s="1188"/>
      <c r="AN19" s="1188"/>
      <c r="AO19" s="1186"/>
      <c r="AP19" s="1186"/>
      <c r="AQ19" s="1186"/>
      <c r="AR19" s="1186"/>
      <c r="AS19" s="1186"/>
      <c r="AT19" s="1186"/>
      <c r="AU19" s="1186"/>
      <c r="AV19" s="1186"/>
      <c r="AW19" s="1186"/>
    </row>
    <row r="20" spans="1:49" ht="23.25" customHeight="1" x14ac:dyDescent="0.25">
      <c r="A20" s="1010"/>
      <c r="B20" s="1011"/>
      <c r="C20" s="1013"/>
      <c r="D20" s="252" t="s">
        <v>146</v>
      </c>
      <c r="E20" s="253"/>
      <c r="F20" s="253"/>
      <c r="G20" s="1190"/>
      <c r="H20" s="1190"/>
      <c r="I20" s="1173">
        <f>I16</f>
        <v>0.17099999999999999</v>
      </c>
      <c r="J20" s="1173">
        <f>J16</f>
        <v>0.17099999999999999</v>
      </c>
      <c r="K20" s="1173">
        <f t="shared" ref="K20:O21" si="6">K16</f>
        <v>0.17099999999999999</v>
      </c>
      <c r="L20" s="1173">
        <f t="shared" si="6"/>
        <v>0.68399999999999994</v>
      </c>
      <c r="M20" s="1173">
        <f t="shared" si="6"/>
        <v>0.68399999999999994</v>
      </c>
      <c r="N20" s="1173">
        <f t="shared" si="6"/>
        <v>0.68399999999999994</v>
      </c>
      <c r="O20" s="1173">
        <f t="shared" si="6"/>
        <v>1.2729999999999999</v>
      </c>
      <c r="P20" s="1173"/>
      <c r="Q20" s="1173"/>
      <c r="R20" s="1173"/>
      <c r="S20" s="1197"/>
      <c r="T20" s="1191"/>
      <c r="U20" s="1191"/>
      <c r="V20" s="1173">
        <f t="shared" ref="V20:AB21" si="7">V16</f>
        <v>0.17099999999999999</v>
      </c>
      <c r="W20" s="1173">
        <f t="shared" si="7"/>
        <v>0.17099999999999999</v>
      </c>
      <c r="X20" s="1173">
        <f t="shared" si="7"/>
        <v>0.17099999999999999</v>
      </c>
      <c r="Y20" s="1173">
        <f t="shared" si="7"/>
        <v>0.68399999999999994</v>
      </c>
      <c r="Z20" s="1173">
        <f t="shared" si="7"/>
        <v>0.68399999999999994</v>
      </c>
      <c r="AA20" s="1173">
        <f t="shared" si="7"/>
        <v>0.68399999999999994</v>
      </c>
      <c r="AB20" s="1173">
        <f t="shared" si="7"/>
        <v>1.2729999999999999</v>
      </c>
      <c r="AC20" s="1197"/>
      <c r="AD20" s="1184"/>
      <c r="AE20" s="1185"/>
      <c r="AF20" s="1186"/>
      <c r="AG20" s="1186"/>
      <c r="AH20" s="1187"/>
      <c r="AI20" s="1186"/>
      <c r="AJ20" s="1186"/>
      <c r="AK20" s="1187"/>
      <c r="AL20" s="1188"/>
      <c r="AM20" s="1188"/>
      <c r="AN20" s="1188"/>
      <c r="AO20" s="1186"/>
      <c r="AP20" s="1186"/>
      <c r="AQ20" s="1186"/>
      <c r="AR20" s="1186"/>
      <c r="AS20" s="1186"/>
      <c r="AT20" s="1186"/>
      <c r="AU20" s="1186"/>
      <c r="AV20" s="1186"/>
      <c r="AW20" s="1186"/>
    </row>
    <row r="21" spans="1:49" ht="23.25" customHeight="1" thickBot="1" x14ac:dyDescent="0.3">
      <c r="A21" s="1010"/>
      <c r="B21" s="1011"/>
      <c r="C21" s="1163"/>
      <c r="D21" s="255" t="s">
        <v>147</v>
      </c>
      <c r="E21" s="256"/>
      <c r="F21" s="256"/>
      <c r="G21" s="1193"/>
      <c r="H21" s="1193"/>
      <c r="I21" s="251">
        <f>I17</f>
        <v>13068000</v>
      </c>
      <c r="J21" s="251">
        <f>J17</f>
        <v>13068000</v>
      </c>
      <c r="K21" s="251">
        <f t="shared" si="6"/>
        <v>13068000</v>
      </c>
      <c r="L21" s="251">
        <f t="shared" si="6"/>
        <v>52272000</v>
      </c>
      <c r="M21" s="251">
        <f t="shared" si="6"/>
        <v>52272000</v>
      </c>
      <c r="N21" s="251">
        <f t="shared" si="6"/>
        <v>52272000</v>
      </c>
      <c r="O21" s="251">
        <f t="shared" si="6"/>
        <v>97284000</v>
      </c>
      <c r="P21" s="251"/>
      <c r="Q21" s="251"/>
      <c r="R21" s="251"/>
      <c r="S21" s="1197"/>
      <c r="T21" s="1194"/>
      <c r="U21" s="1194"/>
      <c r="V21" s="251">
        <f t="shared" si="7"/>
        <v>13068000</v>
      </c>
      <c r="W21" s="251">
        <f t="shared" si="7"/>
        <v>13068000</v>
      </c>
      <c r="X21" s="251">
        <f t="shared" si="7"/>
        <v>13068000</v>
      </c>
      <c r="Y21" s="251">
        <f t="shared" si="7"/>
        <v>52272000</v>
      </c>
      <c r="Z21" s="251">
        <f t="shared" si="7"/>
        <v>52272000</v>
      </c>
      <c r="AA21" s="251">
        <f t="shared" si="7"/>
        <v>52272000</v>
      </c>
      <c r="AB21" s="251">
        <f t="shared" si="7"/>
        <v>97284000</v>
      </c>
      <c r="AC21" s="1197"/>
      <c r="AD21" s="1195"/>
      <c r="AE21" s="1196"/>
      <c r="AF21" s="1186"/>
      <c r="AG21" s="1186"/>
      <c r="AH21" s="1187"/>
      <c r="AI21" s="1186"/>
      <c r="AJ21" s="1186"/>
      <c r="AK21" s="1187"/>
      <c r="AL21" s="1188"/>
      <c r="AM21" s="1188"/>
      <c r="AN21" s="1188"/>
      <c r="AO21" s="1186"/>
      <c r="AP21" s="1186"/>
      <c r="AQ21" s="1186"/>
      <c r="AR21" s="1186"/>
      <c r="AS21" s="1186"/>
      <c r="AT21" s="1186"/>
      <c r="AU21" s="1186"/>
      <c r="AV21" s="1186"/>
      <c r="AW21" s="1186"/>
    </row>
    <row r="22" spans="1:49" ht="23.25" customHeight="1" x14ac:dyDescent="0.25">
      <c r="A22" s="1010"/>
      <c r="B22" s="1011"/>
      <c r="C22" s="1012" t="s">
        <v>252</v>
      </c>
      <c r="D22" s="246" t="s">
        <v>141</v>
      </c>
      <c r="E22" s="258"/>
      <c r="F22" s="258"/>
      <c r="G22" s="1193"/>
      <c r="H22" s="1193"/>
      <c r="I22" s="1173">
        <f>2*0.019</f>
        <v>3.7999999999999999E-2</v>
      </c>
      <c r="J22" s="1173">
        <f>2*0.019</f>
        <v>3.7999999999999999E-2</v>
      </c>
      <c r="K22" s="1173">
        <f t="shared" ref="K22" si="8">2*0.019</f>
        <v>3.7999999999999999E-2</v>
      </c>
      <c r="L22" s="1173">
        <f>0.019*13</f>
        <v>0.247</v>
      </c>
      <c r="M22" s="1173">
        <f>0.019*13</f>
        <v>0.247</v>
      </c>
      <c r="N22" s="1173">
        <f>0.019*13</f>
        <v>0.247</v>
      </c>
      <c r="O22" s="1173">
        <f>0.019*21</f>
        <v>0.39899999999999997</v>
      </c>
      <c r="P22" s="1173"/>
      <c r="Q22" s="1173"/>
      <c r="R22" s="1173"/>
      <c r="S22" s="1197" t="s">
        <v>677</v>
      </c>
      <c r="T22" s="1194"/>
      <c r="U22" s="1194"/>
      <c r="V22" s="1173">
        <f>2*0.019</f>
        <v>3.7999999999999999E-2</v>
      </c>
      <c r="W22" s="1173">
        <f>2*0.019</f>
        <v>3.7999999999999999E-2</v>
      </c>
      <c r="X22" s="1173">
        <f>2*0.019</f>
        <v>3.7999999999999999E-2</v>
      </c>
      <c r="Y22" s="1173">
        <f>0.019*13</f>
        <v>0.247</v>
      </c>
      <c r="Z22" s="1173">
        <f>0.019*13</f>
        <v>0.247</v>
      </c>
      <c r="AA22" s="1173">
        <f>0.019*13</f>
        <v>0.247</v>
      </c>
      <c r="AB22" s="1173">
        <f>0.019*21</f>
        <v>0.39899999999999997</v>
      </c>
      <c r="AC22" s="1197" t="s">
        <v>616</v>
      </c>
      <c r="AD22" s="1177" t="s">
        <v>555</v>
      </c>
      <c r="AE22" s="1177" t="s">
        <v>252</v>
      </c>
      <c r="AF22" s="1180" t="s">
        <v>635</v>
      </c>
      <c r="AG22" s="1180" t="s">
        <v>636</v>
      </c>
      <c r="AH22" s="1187"/>
      <c r="AI22" s="1180" t="s">
        <v>637</v>
      </c>
      <c r="AJ22" s="1180">
        <v>4</v>
      </c>
      <c r="AK22" s="1187"/>
      <c r="AL22" s="1181">
        <v>726293</v>
      </c>
      <c r="AM22" s="1181">
        <v>349432</v>
      </c>
      <c r="AN22" s="1181">
        <v>376861</v>
      </c>
      <c r="AO22" s="1180" t="s">
        <v>250</v>
      </c>
      <c r="AP22" s="1180" t="s">
        <v>250</v>
      </c>
      <c r="AQ22" s="1180" t="s">
        <v>250</v>
      </c>
      <c r="AR22" s="1180" t="s">
        <v>250</v>
      </c>
      <c r="AS22" s="1180" t="s">
        <v>250</v>
      </c>
      <c r="AT22" s="1180" t="s">
        <v>250</v>
      </c>
      <c r="AU22" s="1180" t="s">
        <v>250</v>
      </c>
      <c r="AV22" s="1180" t="s">
        <v>250</v>
      </c>
      <c r="AW22" s="1180"/>
    </row>
    <row r="23" spans="1:49" ht="23.25" customHeight="1" x14ac:dyDescent="0.25">
      <c r="A23" s="1010"/>
      <c r="B23" s="1011"/>
      <c r="C23" s="1013"/>
      <c r="D23" s="248" t="s">
        <v>142</v>
      </c>
      <c r="E23" s="259"/>
      <c r="F23" s="259"/>
      <c r="G23" s="1193"/>
      <c r="H23" s="1193"/>
      <c r="I23" s="251">
        <f>1452000*2</f>
        <v>2904000</v>
      </c>
      <c r="J23" s="251">
        <f>1452000*2</f>
        <v>2904000</v>
      </c>
      <c r="K23" s="251">
        <f t="shared" ref="K23" si="9">1452000*2</f>
        <v>2904000</v>
      </c>
      <c r="L23" s="251">
        <f>1452000*13</f>
        <v>18876000</v>
      </c>
      <c r="M23" s="251">
        <f>1452000*13</f>
        <v>18876000</v>
      </c>
      <c r="N23" s="251">
        <f>1452000*13</f>
        <v>18876000</v>
      </c>
      <c r="O23" s="251">
        <f>1452000*21</f>
        <v>30492000</v>
      </c>
      <c r="P23" s="251"/>
      <c r="Q23" s="251"/>
      <c r="R23" s="251"/>
      <c r="S23" s="1197"/>
      <c r="T23" s="1194"/>
      <c r="U23" s="1194"/>
      <c r="V23" s="251">
        <f>1452000*2</f>
        <v>2904000</v>
      </c>
      <c r="W23" s="251">
        <f>1452000*2</f>
        <v>2904000</v>
      </c>
      <c r="X23" s="251">
        <f>1452000*2</f>
        <v>2904000</v>
      </c>
      <c r="Y23" s="251">
        <f>1452000*13</f>
        <v>18876000</v>
      </c>
      <c r="Z23" s="251">
        <f>1452000*13</f>
        <v>18876000</v>
      </c>
      <c r="AA23" s="251">
        <f>1452000*13</f>
        <v>18876000</v>
      </c>
      <c r="AB23" s="251">
        <f>1452000*21</f>
        <v>30492000</v>
      </c>
      <c r="AC23" s="1197"/>
      <c r="AD23" s="1184"/>
      <c r="AE23" s="1185"/>
      <c r="AF23" s="1186"/>
      <c r="AG23" s="1186"/>
      <c r="AH23" s="1187"/>
      <c r="AI23" s="1186"/>
      <c r="AJ23" s="1186"/>
      <c r="AK23" s="1187"/>
      <c r="AL23" s="1188"/>
      <c r="AM23" s="1188"/>
      <c r="AN23" s="1188"/>
      <c r="AO23" s="1186"/>
      <c r="AP23" s="1186"/>
      <c r="AQ23" s="1186"/>
      <c r="AR23" s="1186"/>
      <c r="AS23" s="1186"/>
      <c r="AT23" s="1186"/>
      <c r="AU23" s="1186"/>
      <c r="AV23" s="1186"/>
      <c r="AW23" s="1186"/>
    </row>
    <row r="24" spans="1:49" ht="23.25" customHeight="1" x14ac:dyDescent="0.25">
      <c r="A24" s="1010"/>
      <c r="B24" s="1011"/>
      <c r="C24" s="1013"/>
      <c r="D24" s="252" t="s">
        <v>144</v>
      </c>
      <c r="E24" s="259"/>
      <c r="F24" s="259"/>
      <c r="G24" s="1193"/>
      <c r="H24" s="1193"/>
      <c r="I24" s="1194"/>
      <c r="J24" s="1194"/>
      <c r="K24" s="1194"/>
      <c r="L24" s="1198"/>
      <c r="M24" s="1198"/>
      <c r="N24" s="1198"/>
      <c r="O24" s="1198"/>
      <c r="P24" s="1194"/>
      <c r="Q24" s="1194"/>
      <c r="R24" s="1194"/>
      <c r="S24" s="1197"/>
      <c r="T24" s="1194"/>
      <c r="U24" s="1194"/>
      <c r="V24" s="1194"/>
      <c r="W24" s="1194"/>
      <c r="X24" s="1194"/>
      <c r="Y24" s="1198"/>
      <c r="Z24" s="1198"/>
      <c r="AA24" s="1198"/>
      <c r="AB24" s="1198"/>
      <c r="AC24" s="1197"/>
      <c r="AD24" s="1184"/>
      <c r="AE24" s="1185"/>
      <c r="AF24" s="1186"/>
      <c r="AG24" s="1186"/>
      <c r="AH24" s="1187"/>
      <c r="AI24" s="1186"/>
      <c r="AJ24" s="1186"/>
      <c r="AK24" s="1187"/>
      <c r="AL24" s="1188"/>
      <c r="AM24" s="1188"/>
      <c r="AN24" s="1188"/>
      <c r="AO24" s="1186"/>
      <c r="AP24" s="1186"/>
      <c r="AQ24" s="1186"/>
      <c r="AR24" s="1186"/>
      <c r="AS24" s="1186"/>
      <c r="AT24" s="1186"/>
      <c r="AU24" s="1186"/>
      <c r="AV24" s="1186"/>
      <c r="AW24" s="1186"/>
    </row>
    <row r="25" spans="1:49" ht="23.25" customHeight="1" x14ac:dyDescent="0.25">
      <c r="A25" s="1010"/>
      <c r="B25" s="1011"/>
      <c r="C25" s="1013"/>
      <c r="D25" s="248" t="s">
        <v>145</v>
      </c>
      <c r="E25" s="259"/>
      <c r="F25" s="259"/>
      <c r="G25" s="1193"/>
      <c r="H25" s="1193"/>
      <c r="I25" s="1194"/>
      <c r="J25" s="1194"/>
      <c r="K25" s="1194"/>
      <c r="L25" s="1198"/>
      <c r="M25" s="1198"/>
      <c r="N25" s="1198"/>
      <c r="O25" s="1198"/>
      <c r="P25" s="1194"/>
      <c r="Q25" s="1194"/>
      <c r="R25" s="1194"/>
      <c r="S25" s="1197"/>
      <c r="T25" s="1194"/>
      <c r="U25" s="1194"/>
      <c r="V25" s="1194"/>
      <c r="W25" s="1194"/>
      <c r="X25" s="1194"/>
      <c r="Y25" s="1198"/>
      <c r="Z25" s="1198"/>
      <c r="AA25" s="1198"/>
      <c r="AB25" s="1198"/>
      <c r="AC25" s="1197"/>
      <c r="AD25" s="1184"/>
      <c r="AE25" s="1185"/>
      <c r="AF25" s="1186"/>
      <c r="AG25" s="1186"/>
      <c r="AH25" s="1187"/>
      <c r="AI25" s="1186"/>
      <c r="AJ25" s="1186"/>
      <c r="AK25" s="1187"/>
      <c r="AL25" s="1188"/>
      <c r="AM25" s="1188"/>
      <c r="AN25" s="1188"/>
      <c r="AO25" s="1186"/>
      <c r="AP25" s="1186"/>
      <c r="AQ25" s="1186"/>
      <c r="AR25" s="1186"/>
      <c r="AS25" s="1186"/>
      <c r="AT25" s="1186"/>
      <c r="AU25" s="1186"/>
      <c r="AV25" s="1186"/>
      <c r="AW25" s="1186"/>
    </row>
    <row r="26" spans="1:49" ht="23.25" customHeight="1" x14ac:dyDescent="0.25">
      <c r="A26" s="1010"/>
      <c r="B26" s="1011"/>
      <c r="C26" s="1013"/>
      <c r="D26" s="252" t="s">
        <v>146</v>
      </c>
      <c r="E26" s="260"/>
      <c r="F26" s="260"/>
      <c r="G26" s="1193"/>
      <c r="H26" s="1193"/>
      <c r="I26" s="1173">
        <f>I22+I24</f>
        <v>3.7999999999999999E-2</v>
      </c>
      <c r="J26" s="1173">
        <f>J22+J24</f>
        <v>3.7999999999999999E-2</v>
      </c>
      <c r="K26" s="1173">
        <f t="shared" ref="K26:O27" si="10">K22+K24</f>
        <v>3.7999999999999999E-2</v>
      </c>
      <c r="L26" s="1173">
        <f t="shared" si="10"/>
        <v>0.247</v>
      </c>
      <c r="M26" s="1173">
        <f t="shared" si="10"/>
        <v>0.247</v>
      </c>
      <c r="N26" s="1173">
        <f t="shared" si="10"/>
        <v>0.247</v>
      </c>
      <c r="O26" s="1173">
        <f t="shared" si="10"/>
        <v>0.39899999999999997</v>
      </c>
      <c r="P26" s="1173"/>
      <c r="Q26" s="1173"/>
      <c r="R26" s="1173"/>
      <c r="S26" s="1197"/>
      <c r="T26" s="1194"/>
      <c r="U26" s="1194"/>
      <c r="V26" s="1173">
        <f t="shared" ref="V26:AB27" si="11">V22+V24</f>
        <v>3.7999999999999999E-2</v>
      </c>
      <c r="W26" s="1173">
        <f t="shared" si="11"/>
        <v>3.7999999999999999E-2</v>
      </c>
      <c r="X26" s="1173">
        <f t="shared" si="11"/>
        <v>3.7999999999999999E-2</v>
      </c>
      <c r="Y26" s="1173">
        <f t="shared" si="11"/>
        <v>0.247</v>
      </c>
      <c r="Z26" s="1173">
        <f t="shared" si="11"/>
        <v>0.247</v>
      </c>
      <c r="AA26" s="1173">
        <f t="shared" si="11"/>
        <v>0.247</v>
      </c>
      <c r="AB26" s="1173">
        <f t="shared" si="11"/>
        <v>0.39899999999999997</v>
      </c>
      <c r="AC26" s="1197"/>
      <c r="AD26" s="1184"/>
      <c r="AE26" s="1185"/>
      <c r="AF26" s="1186"/>
      <c r="AG26" s="1186"/>
      <c r="AH26" s="1187"/>
      <c r="AI26" s="1186"/>
      <c r="AJ26" s="1186"/>
      <c r="AK26" s="1187"/>
      <c r="AL26" s="1188"/>
      <c r="AM26" s="1188"/>
      <c r="AN26" s="1188"/>
      <c r="AO26" s="1186"/>
      <c r="AP26" s="1186"/>
      <c r="AQ26" s="1186"/>
      <c r="AR26" s="1186"/>
      <c r="AS26" s="1186"/>
      <c r="AT26" s="1186"/>
      <c r="AU26" s="1186"/>
      <c r="AV26" s="1186"/>
      <c r="AW26" s="1186"/>
    </row>
    <row r="27" spans="1:49" ht="23.25" customHeight="1" thickBot="1" x14ac:dyDescent="0.3">
      <c r="A27" s="1010"/>
      <c r="B27" s="1011"/>
      <c r="C27" s="1163"/>
      <c r="D27" s="255" t="s">
        <v>147</v>
      </c>
      <c r="E27" s="256"/>
      <c r="F27" s="256"/>
      <c r="G27" s="1193"/>
      <c r="H27" s="1193"/>
      <c r="I27" s="251">
        <f>I23+I25</f>
        <v>2904000</v>
      </c>
      <c r="J27" s="251">
        <f>J23+J25</f>
        <v>2904000</v>
      </c>
      <c r="K27" s="251">
        <f t="shared" si="10"/>
        <v>2904000</v>
      </c>
      <c r="L27" s="251">
        <f t="shared" si="10"/>
        <v>18876000</v>
      </c>
      <c r="M27" s="251">
        <f t="shared" si="10"/>
        <v>18876000</v>
      </c>
      <c r="N27" s="251">
        <f t="shared" si="10"/>
        <v>18876000</v>
      </c>
      <c r="O27" s="251">
        <f t="shared" si="10"/>
        <v>30492000</v>
      </c>
      <c r="P27" s="251"/>
      <c r="Q27" s="251"/>
      <c r="R27" s="251"/>
      <c r="S27" s="1197"/>
      <c r="T27" s="1194"/>
      <c r="U27" s="1194"/>
      <c r="V27" s="251">
        <f t="shared" si="11"/>
        <v>2904000</v>
      </c>
      <c r="W27" s="251">
        <f t="shared" si="11"/>
        <v>2904000</v>
      </c>
      <c r="X27" s="251">
        <f t="shared" si="11"/>
        <v>2904000</v>
      </c>
      <c r="Y27" s="251">
        <f t="shared" si="11"/>
        <v>18876000</v>
      </c>
      <c r="Z27" s="251">
        <f t="shared" si="11"/>
        <v>18876000</v>
      </c>
      <c r="AA27" s="251">
        <f t="shared" si="11"/>
        <v>18876000</v>
      </c>
      <c r="AB27" s="251">
        <f t="shared" si="11"/>
        <v>30492000</v>
      </c>
      <c r="AC27" s="1197"/>
      <c r="AD27" s="1195"/>
      <c r="AE27" s="1196"/>
      <c r="AF27" s="1186"/>
      <c r="AG27" s="1186"/>
      <c r="AH27" s="1187"/>
      <c r="AI27" s="1186"/>
      <c r="AJ27" s="1186"/>
      <c r="AK27" s="1187"/>
      <c r="AL27" s="1188"/>
      <c r="AM27" s="1188"/>
      <c r="AN27" s="1188"/>
      <c r="AO27" s="1186"/>
      <c r="AP27" s="1186"/>
      <c r="AQ27" s="1186"/>
      <c r="AR27" s="1186"/>
      <c r="AS27" s="1186"/>
      <c r="AT27" s="1186"/>
      <c r="AU27" s="1186"/>
      <c r="AV27" s="1186"/>
      <c r="AW27" s="1186"/>
    </row>
    <row r="28" spans="1:49" ht="23.25" customHeight="1" x14ac:dyDescent="0.25">
      <c r="A28" s="1010"/>
      <c r="B28" s="1011"/>
      <c r="C28" s="1012" t="s">
        <v>253</v>
      </c>
      <c r="D28" s="246" t="s">
        <v>141</v>
      </c>
      <c r="E28" s="258"/>
      <c r="F28" s="258"/>
      <c r="G28" s="1193"/>
      <c r="H28" s="1193"/>
      <c r="I28" s="1173">
        <f>4*0.019</f>
        <v>7.5999999999999998E-2</v>
      </c>
      <c r="J28" s="1173">
        <f>4*0.019</f>
        <v>7.5999999999999998E-2</v>
      </c>
      <c r="K28" s="1173">
        <f t="shared" ref="K28" si="12">4*0.019</f>
        <v>7.5999999999999998E-2</v>
      </c>
      <c r="L28" s="1173">
        <f>0.019*19</f>
        <v>0.36099999999999999</v>
      </c>
      <c r="M28" s="1173">
        <f>0.019*19</f>
        <v>0.36099999999999999</v>
      </c>
      <c r="N28" s="1173">
        <f>0.019*19</f>
        <v>0.36099999999999999</v>
      </c>
      <c r="O28" s="1173">
        <f>0.019*25</f>
        <v>0.47499999999999998</v>
      </c>
      <c r="P28" s="1173"/>
      <c r="Q28" s="1173"/>
      <c r="R28" s="1173"/>
      <c r="S28" s="1197" t="s">
        <v>678</v>
      </c>
      <c r="T28" s="1194"/>
      <c r="U28" s="1194"/>
      <c r="V28" s="1173">
        <f>4*0.019</f>
        <v>7.5999999999999998E-2</v>
      </c>
      <c r="W28" s="1173">
        <f>4*0.019</f>
        <v>7.5999999999999998E-2</v>
      </c>
      <c r="X28" s="1173">
        <f>4*0.019</f>
        <v>7.5999999999999998E-2</v>
      </c>
      <c r="Y28" s="1173">
        <f>0.019*19</f>
        <v>0.36099999999999999</v>
      </c>
      <c r="Z28" s="1173">
        <f>0.019*19</f>
        <v>0.36099999999999999</v>
      </c>
      <c r="AA28" s="1173">
        <f>0.019*19</f>
        <v>0.36099999999999999</v>
      </c>
      <c r="AB28" s="1173">
        <f>0.019*25</f>
        <v>0.47499999999999998</v>
      </c>
      <c r="AC28" s="1197" t="s">
        <v>617</v>
      </c>
      <c r="AD28" s="1177" t="s">
        <v>556</v>
      </c>
      <c r="AE28" s="1177" t="s">
        <v>253</v>
      </c>
      <c r="AF28" s="1180" t="s">
        <v>558</v>
      </c>
      <c r="AG28" s="1180" t="s">
        <v>638</v>
      </c>
      <c r="AH28" s="1187"/>
      <c r="AI28" s="1180" t="s">
        <v>639</v>
      </c>
      <c r="AJ28" s="1180"/>
      <c r="AK28" s="1187"/>
      <c r="AL28" s="1181">
        <v>176471</v>
      </c>
      <c r="AM28" s="1181">
        <v>84779</v>
      </c>
      <c r="AN28" s="1181">
        <v>91692</v>
      </c>
      <c r="AO28" s="1180" t="s">
        <v>250</v>
      </c>
      <c r="AP28" s="1180" t="s">
        <v>250</v>
      </c>
      <c r="AQ28" s="1180" t="s">
        <v>250</v>
      </c>
      <c r="AR28" s="1180" t="s">
        <v>250</v>
      </c>
      <c r="AS28" s="1180" t="s">
        <v>250</v>
      </c>
      <c r="AT28" s="1180" t="s">
        <v>250</v>
      </c>
      <c r="AU28" s="1180" t="s">
        <v>250</v>
      </c>
      <c r="AV28" s="1180" t="s">
        <v>250</v>
      </c>
      <c r="AW28" s="1180"/>
    </row>
    <row r="29" spans="1:49" ht="23.25" customHeight="1" x14ac:dyDescent="0.25">
      <c r="A29" s="1010"/>
      <c r="B29" s="1011"/>
      <c r="C29" s="1013"/>
      <c r="D29" s="248" t="s">
        <v>142</v>
      </c>
      <c r="E29" s="259"/>
      <c r="F29" s="259"/>
      <c r="G29" s="1193"/>
      <c r="H29" s="1193"/>
      <c r="I29" s="251">
        <f>1452000*4</f>
        <v>5808000</v>
      </c>
      <c r="J29" s="251">
        <f>1452000*4</f>
        <v>5808000</v>
      </c>
      <c r="K29" s="251">
        <f t="shared" ref="K29" si="13">1452000*4</f>
        <v>5808000</v>
      </c>
      <c r="L29" s="251">
        <f>1452000*19</f>
        <v>27588000</v>
      </c>
      <c r="M29" s="251">
        <f>1452000*19</f>
        <v>27588000</v>
      </c>
      <c r="N29" s="251">
        <f>1452000*19</f>
        <v>27588000</v>
      </c>
      <c r="O29" s="251">
        <f>1452000*25</f>
        <v>36300000</v>
      </c>
      <c r="P29" s="251"/>
      <c r="Q29" s="251"/>
      <c r="R29" s="251"/>
      <c r="S29" s="1197"/>
      <c r="T29" s="1194"/>
      <c r="U29" s="1194"/>
      <c r="V29" s="251">
        <f>1452000*4</f>
        <v>5808000</v>
      </c>
      <c r="W29" s="251">
        <f>1452000*4</f>
        <v>5808000</v>
      </c>
      <c r="X29" s="251">
        <f>1452000*4</f>
        <v>5808000</v>
      </c>
      <c r="Y29" s="251">
        <f>1452000*19</f>
        <v>27588000</v>
      </c>
      <c r="Z29" s="251">
        <f>1452000*19</f>
        <v>27588000</v>
      </c>
      <c r="AA29" s="251">
        <f>1452000*19</f>
        <v>27588000</v>
      </c>
      <c r="AB29" s="251">
        <f>1452000*25</f>
        <v>36300000</v>
      </c>
      <c r="AC29" s="1197"/>
      <c r="AD29" s="1184"/>
      <c r="AE29" s="1185"/>
      <c r="AF29" s="1186"/>
      <c r="AG29" s="1186"/>
      <c r="AH29" s="1187"/>
      <c r="AI29" s="1186"/>
      <c r="AJ29" s="1186"/>
      <c r="AK29" s="1187"/>
      <c r="AL29" s="1188"/>
      <c r="AM29" s="1188"/>
      <c r="AN29" s="1188"/>
      <c r="AO29" s="1186"/>
      <c r="AP29" s="1186"/>
      <c r="AQ29" s="1186"/>
      <c r="AR29" s="1186"/>
      <c r="AS29" s="1186"/>
      <c r="AT29" s="1186"/>
      <c r="AU29" s="1186"/>
      <c r="AV29" s="1186"/>
      <c r="AW29" s="1186"/>
    </row>
    <row r="30" spans="1:49" ht="23.25" customHeight="1" x14ac:dyDescent="0.25">
      <c r="A30" s="1010"/>
      <c r="B30" s="1011"/>
      <c r="C30" s="1013"/>
      <c r="D30" s="252" t="s">
        <v>144</v>
      </c>
      <c r="E30" s="259"/>
      <c r="F30" s="259"/>
      <c r="G30" s="1193"/>
      <c r="H30" s="1193"/>
      <c r="I30" s="1194"/>
      <c r="J30" s="1194"/>
      <c r="K30" s="1194"/>
      <c r="L30" s="1199"/>
      <c r="M30" s="1199"/>
      <c r="N30" s="1199"/>
      <c r="O30" s="1199"/>
      <c r="P30" s="1194"/>
      <c r="Q30" s="1194"/>
      <c r="R30" s="1194"/>
      <c r="S30" s="1197"/>
      <c r="T30" s="1194"/>
      <c r="U30" s="1194"/>
      <c r="V30" s="1194"/>
      <c r="W30" s="1194"/>
      <c r="X30" s="1194"/>
      <c r="Y30" s="1199"/>
      <c r="Z30" s="1199"/>
      <c r="AA30" s="1199"/>
      <c r="AB30" s="1199"/>
      <c r="AC30" s="1197"/>
      <c r="AD30" s="1184"/>
      <c r="AE30" s="1185"/>
      <c r="AF30" s="1186"/>
      <c r="AG30" s="1186"/>
      <c r="AH30" s="1187"/>
      <c r="AI30" s="1186"/>
      <c r="AJ30" s="1186"/>
      <c r="AK30" s="1187"/>
      <c r="AL30" s="1188"/>
      <c r="AM30" s="1188"/>
      <c r="AN30" s="1188"/>
      <c r="AO30" s="1186"/>
      <c r="AP30" s="1186"/>
      <c r="AQ30" s="1186"/>
      <c r="AR30" s="1186"/>
      <c r="AS30" s="1186"/>
      <c r="AT30" s="1186"/>
      <c r="AU30" s="1186"/>
      <c r="AV30" s="1186"/>
      <c r="AW30" s="1186"/>
    </row>
    <row r="31" spans="1:49" ht="23.25" customHeight="1" x14ac:dyDescent="0.25">
      <c r="A31" s="1010"/>
      <c r="B31" s="1011"/>
      <c r="C31" s="1013"/>
      <c r="D31" s="248" t="s">
        <v>145</v>
      </c>
      <c r="E31" s="259"/>
      <c r="F31" s="259"/>
      <c r="G31" s="1193"/>
      <c r="H31" s="1193"/>
      <c r="I31" s="1194"/>
      <c r="J31" s="1194"/>
      <c r="K31" s="1194"/>
      <c r="L31" s="1199"/>
      <c r="M31" s="1199"/>
      <c r="N31" s="1199"/>
      <c r="O31" s="1199"/>
      <c r="P31" s="1194"/>
      <c r="Q31" s="1194"/>
      <c r="R31" s="1194"/>
      <c r="S31" s="1197"/>
      <c r="T31" s="1194"/>
      <c r="U31" s="1194"/>
      <c r="V31" s="1194"/>
      <c r="W31" s="1194"/>
      <c r="X31" s="1194"/>
      <c r="Y31" s="1199"/>
      <c r="Z31" s="1199"/>
      <c r="AA31" s="1199"/>
      <c r="AB31" s="1199"/>
      <c r="AC31" s="1197"/>
      <c r="AD31" s="1184"/>
      <c r="AE31" s="1185"/>
      <c r="AF31" s="1186"/>
      <c r="AG31" s="1186"/>
      <c r="AH31" s="1187"/>
      <c r="AI31" s="1186"/>
      <c r="AJ31" s="1186"/>
      <c r="AK31" s="1187"/>
      <c r="AL31" s="1188"/>
      <c r="AM31" s="1188"/>
      <c r="AN31" s="1188"/>
      <c r="AO31" s="1186"/>
      <c r="AP31" s="1186"/>
      <c r="AQ31" s="1186"/>
      <c r="AR31" s="1186"/>
      <c r="AS31" s="1186"/>
      <c r="AT31" s="1186"/>
      <c r="AU31" s="1186"/>
      <c r="AV31" s="1186"/>
      <c r="AW31" s="1186"/>
    </row>
    <row r="32" spans="1:49" ht="23.25" customHeight="1" x14ac:dyDescent="0.25">
      <c r="A32" s="1010"/>
      <c r="B32" s="1011"/>
      <c r="C32" s="1013"/>
      <c r="D32" s="252" t="s">
        <v>146</v>
      </c>
      <c r="E32" s="260"/>
      <c r="F32" s="260"/>
      <c r="G32" s="1193"/>
      <c r="H32" s="1193"/>
      <c r="I32" s="1173">
        <f>I28+I30</f>
        <v>7.5999999999999998E-2</v>
      </c>
      <c r="J32" s="1173">
        <f>J28+J30</f>
        <v>7.5999999999999998E-2</v>
      </c>
      <c r="K32" s="1173">
        <f t="shared" ref="K32:O33" si="14">K28+K30</f>
        <v>7.5999999999999998E-2</v>
      </c>
      <c r="L32" s="1173">
        <f t="shared" si="14"/>
        <v>0.36099999999999999</v>
      </c>
      <c r="M32" s="1173">
        <f t="shared" si="14"/>
        <v>0.36099999999999999</v>
      </c>
      <c r="N32" s="1173">
        <f t="shared" si="14"/>
        <v>0.36099999999999999</v>
      </c>
      <c r="O32" s="1173">
        <f t="shared" si="14"/>
        <v>0.47499999999999998</v>
      </c>
      <c r="P32" s="1194"/>
      <c r="Q32" s="1194"/>
      <c r="R32" s="1194"/>
      <c r="S32" s="1197"/>
      <c r="T32" s="1194"/>
      <c r="U32" s="1194"/>
      <c r="V32" s="1194">
        <f t="shared" ref="V32:AB33" si="15">V28+V30</f>
        <v>7.5999999999999998E-2</v>
      </c>
      <c r="W32" s="1194">
        <f t="shared" si="15"/>
        <v>7.5999999999999998E-2</v>
      </c>
      <c r="X32" s="1194">
        <f t="shared" si="15"/>
        <v>7.5999999999999998E-2</v>
      </c>
      <c r="Y32" s="1173">
        <f t="shared" si="15"/>
        <v>0.36099999999999999</v>
      </c>
      <c r="Z32" s="1173">
        <f t="shared" si="15"/>
        <v>0.36099999999999999</v>
      </c>
      <c r="AA32" s="1173">
        <f t="shared" si="15"/>
        <v>0.36099999999999999</v>
      </c>
      <c r="AB32" s="1173">
        <f t="shared" si="15"/>
        <v>0.47499999999999998</v>
      </c>
      <c r="AC32" s="1197"/>
      <c r="AD32" s="1184"/>
      <c r="AE32" s="1185"/>
      <c r="AF32" s="1186"/>
      <c r="AG32" s="1186"/>
      <c r="AH32" s="1187"/>
      <c r="AI32" s="1186"/>
      <c r="AJ32" s="1186"/>
      <c r="AK32" s="1187"/>
      <c r="AL32" s="1188"/>
      <c r="AM32" s="1188"/>
      <c r="AN32" s="1188"/>
      <c r="AO32" s="1186"/>
      <c r="AP32" s="1186"/>
      <c r="AQ32" s="1186"/>
      <c r="AR32" s="1186"/>
      <c r="AS32" s="1186"/>
      <c r="AT32" s="1186"/>
      <c r="AU32" s="1186"/>
      <c r="AV32" s="1186"/>
      <c r="AW32" s="1186"/>
    </row>
    <row r="33" spans="1:49" ht="23.25" customHeight="1" thickBot="1" x14ac:dyDescent="0.3">
      <c r="A33" s="1010"/>
      <c r="B33" s="1011"/>
      <c r="C33" s="1163"/>
      <c r="D33" s="255" t="s">
        <v>147</v>
      </c>
      <c r="E33" s="256"/>
      <c r="F33" s="256"/>
      <c r="G33" s="1193"/>
      <c r="H33" s="1193"/>
      <c r="I33" s="251">
        <f>I29+I31</f>
        <v>5808000</v>
      </c>
      <c r="J33" s="251">
        <f>J29+J31</f>
        <v>5808000</v>
      </c>
      <c r="K33" s="251">
        <f t="shared" si="14"/>
        <v>5808000</v>
      </c>
      <c r="L33" s="251">
        <f t="shared" si="14"/>
        <v>27588000</v>
      </c>
      <c r="M33" s="251">
        <f t="shared" si="14"/>
        <v>27588000</v>
      </c>
      <c r="N33" s="251">
        <f t="shared" si="14"/>
        <v>27588000</v>
      </c>
      <c r="O33" s="251">
        <f t="shared" si="14"/>
        <v>36300000</v>
      </c>
      <c r="P33" s="251"/>
      <c r="Q33" s="251"/>
      <c r="R33" s="251"/>
      <c r="S33" s="1197"/>
      <c r="T33" s="1194"/>
      <c r="U33" s="1194"/>
      <c r="V33" s="251">
        <f t="shared" si="15"/>
        <v>5808000</v>
      </c>
      <c r="W33" s="251">
        <f t="shared" si="15"/>
        <v>5808000</v>
      </c>
      <c r="X33" s="251">
        <f t="shared" si="15"/>
        <v>5808000</v>
      </c>
      <c r="Y33" s="251">
        <f t="shared" si="15"/>
        <v>27588000</v>
      </c>
      <c r="Z33" s="251">
        <f t="shared" si="15"/>
        <v>27588000</v>
      </c>
      <c r="AA33" s="251">
        <f t="shared" si="15"/>
        <v>27588000</v>
      </c>
      <c r="AB33" s="251">
        <f t="shared" si="15"/>
        <v>36300000</v>
      </c>
      <c r="AC33" s="1197"/>
      <c r="AD33" s="1195"/>
      <c r="AE33" s="1196"/>
      <c r="AF33" s="1186"/>
      <c r="AG33" s="1186"/>
      <c r="AH33" s="1187"/>
      <c r="AI33" s="1186"/>
      <c r="AJ33" s="1186"/>
      <c r="AK33" s="1187"/>
      <c r="AL33" s="1188"/>
      <c r="AM33" s="1188"/>
      <c r="AN33" s="1188"/>
      <c r="AO33" s="1186"/>
      <c r="AP33" s="1186"/>
      <c r="AQ33" s="1186"/>
      <c r="AR33" s="1186"/>
      <c r="AS33" s="1186"/>
      <c r="AT33" s="1186"/>
      <c r="AU33" s="1186"/>
      <c r="AV33" s="1186"/>
      <c r="AW33" s="1186"/>
    </row>
    <row r="34" spans="1:49" ht="23.25" customHeight="1" x14ac:dyDescent="0.25">
      <c r="A34" s="1010"/>
      <c r="B34" s="1011"/>
      <c r="C34" s="1012" t="s">
        <v>568</v>
      </c>
      <c r="D34" s="246" t="s">
        <v>141</v>
      </c>
      <c r="E34" s="258"/>
      <c r="F34" s="258"/>
      <c r="G34" s="1193"/>
      <c r="H34" s="1193"/>
      <c r="I34" s="1173"/>
      <c r="J34" s="1173"/>
      <c r="K34" s="1173"/>
      <c r="L34" s="1200">
        <f>0.019*3</f>
        <v>5.6999999999999995E-2</v>
      </c>
      <c r="M34" s="1200">
        <f>0.019*3</f>
        <v>5.6999999999999995E-2</v>
      </c>
      <c r="N34" s="1200">
        <f>0.019*3</f>
        <v>5.6999999999999995E-2</v>
      </c>
      <c r="O34" s="1200">
        <f>0.019*3</f>
        <v>5.6999999999999995E-2</v>
      </c>
      <c r="P34" s="251"/>
      <c r="Q34" s="251"/>
      <c r="R34" s="251"/>
      <c r="S34" s="1197" t="s">
        <v>567</v>
      </c>
      <c r="T34" s="1194"/>
      <c r="U34" s="1194"/>
      <c r="V34" s="251"/>
      <c r="W34" s="251"/>
      <c r="X34" s="251"/>
      <c r="Y34" s="1200">
        <f>0.019*3</f>
        <v>5.6999999999999995E-2</v>
      </c>
      <c r="Z34" s="1200">
        <f>0.019*3</f>
        <v>5.6999999999999995E-2</v>
      </c>
      <c r="AA34" s="1200">
        <f>0.019*3</f>
        <v>5.6999999999999995E-2</v>
      </c>
      <c r="AB34" s="1200">
        <f>0.019*3</f>
        <v>5.6999999999999995E-2</v>
      </c>
      <c r="AC34" s="1197" t="s">
        <v>573</v>
      </c>
      <c r="AD34" s="1177"/>
      <c r="AE34" s="1177" t="s">
        <v>568</v>
      </c>
      <c r="AF34" s="1180" t="s">
        <v>640</v>
      </c>
      <c r="AG34" s="1180" t="s">
        <v>579</v>
      </c>
      <c r="AH34" s="1187"/>
      <c r="AI34" s="1180" t="s">
        <v>641</v>
      </c>
      <c r="AJ34" s="1180"/>
      <c r="AK34" s="1187"/>
      <c r="AL34" s="1181">
        <v>18143</v>
      </c>
      <c r="AM34" s="1181">
        <v>9292</v>
      </c>
      <c r="AN34" s="1181">
        <v>8851</v>
      </c>
      <c r="AO34" s="1180"/>
      <c r="AP34" s="1180"/>
      <c r="AQ34" s="1180"/>
      <c r="AR34" s="1180"/>
      <c r="AS34" s="1180"/>
      <c r="AT34" s="1180"/>
      <c r="AU34" s="1180"/>
      <c r="AV34" s="1180"/>
      <c r="AW34" s="1201"/>
    </row>
    <row r="35" spans="1:49" ht="23.25" customHeight="1" x14ac:dyDescent="0.25">
      <c r="A35" s="1010"/>
      <c r="B35" s="1011"/>
      <c r="C35" s="1013"/>
      <c r="D35" s="248" t="s">
        <v>142</v>
      </c>
      <c r="E35" s="259"/>
      <c r="F35" s="259"/>
      <c r="G35" s="1193"/>
      <c r="H35" s="1193"/>
      <c r="I35" s="251"/>
      <c r="J35" s="251"/>
      <c r="K35" s="251"/>
      <c r="L35" s="251">
        <f>1452000*3</f>
        <v>4356000</v>
      </c>
      <c r="M35" s="251">
        <f>1452000*3</f>
        <v>4356000</v>
      </c>
      <c r="N35" s="251">
        <f>1452000*3</f>
        <v>4356000</v>
      </c>
      <c r="O35" s="251">
        <f>1452000*3</f>
        <v>4356000</v>
      </c>
      <c r="P35" s="251"/>
      <c r="Q35" s="251"/>
      <c r="R35" s="251"/>
      <c r="S35" s="1197"/>
      <c r="T35" s="1194"/>
      <c r="U35" s="1194"/>
      <c r="V35" s="251"/>
      <c r="W35" s="251"/>
      <c r="X35" s="251"/>
      <c r="Y35" s="251">
        <f>1452000*3</f>
        <v>4356000</v>
      </c>
      <c r="Z35" s="251">
        <f>1452000*3</f>
        <v>4356000</v>
      </c>
      <c r="AA35" s="251">
        <f>1452000*3</f>
        <v>4356000</v>
      </c>
      <c r="AB35" s="251">
        <f>1452000*3</f>
        <v>4356000</v>
      </c>
      <c r="AC35" s="1197"/>
      <c r="AD35" s="1184"/>
      <c r="AE35" s="1185"/>
      <c r="AF35" s="1186"/>
      <c r="AG35" s="1186"/>
      <c r="AH35" s="1187"/>
      <c r="AI35" s="1186"/>
      <c r="AJ35" s="1186"/>
      <c r="AK35" s="1187"/>
      <c r="AL35" s="1188"/>
      <c r="AM35" s="1188"/>
      <c r="AN35" s="1188"/>
      <c r="AO35" s="1186"/>
      <c r="AP35" s="1186"/>
      <c r="AQ35" s="1186"/>
      <c r="AR35" s="1186"/>
      <c r="AS35" s="1186"/>
      <c r="AT35" s="1186"/>
      <c r="AU35" s="1186"/>
      <c r="AV35" s="1186"/>
      <c r="AW35" s="1202"/>
    </row>
    <row r="36" spans="1:49" ht="23.25" customHeight="1" x14ac:dyDescent="0.25">
      <c r="A36" s="1010"/>
      <c r="B36" s="1011"/>
      <c r="C36" s="1013"/>
      <c r="D36" s="252" t="s">
        <v>144</v>
      </c>
      <c r="E36" s="259"/>
      <c r="F36" s="259"/>
      <c r="G36" s="1193"/>
      <c r="H36" s="1193"/>
      <c r="I36" s="1194"/>
      <c r="J36" s="1194"/>
      <c r="K36" s="1194"/>
      <c r="L36" s="1199"/>
      <c r="M36" s="1199"/>
      <c r="N36" s="1199"/>
      <c r="O36" s="1199"/>
      <c r="P36" s="251"/>
      <c r="Q36" s="251"/>
      <c r="R36" s="251"/>
      <c r="S36" s="1197"/>
      <c r="T36" s="1194"/>
      <c r="U36" s="1194"/>
      <c r="V36" s="251"/>
      <c r="W36" s="251"/>
      <c r="X36" s="251"/>
      <c r="Y36" s="1199"/>
      <c r="Z36" s="1199"/>
      <c r="AA36" s="1199"/>
      <c r="AB36" s="1199"/>
      <c r="AC36" s="1197"/>
      <c r="AD36" s="1184"/>
      <c r="AE36" s="1185"/>
      <c r="AF36" s="1186"/>
      <c r="AG36" s="1186"/>
      <c r="AH36" s="1187"/>
      <c r="AI36" s="1186"/>
      <c r="AJ36" s="1186"/>
      <c r="AK36" s="1187"/>
      <c r="AL36" s="1188"/>
      <c r="AM36" s="1188"/>
      <c r="AN36" s="1188"/>
      <c r="AO36" s="1186"/>
      <c r="AP36" s="1186"/>
      <c r="AQ36" s="1186"/>
      <c r="AR36" s="1186"/>
      <c r="AS36" s="1186"/>
      <c r="AT36" s="1186"/>
      <c r="AU36" s="1186"/>
      <c r="AV36" s="1186"/>
      <c r="AW36" s="1202"/>
    </row>
    <row r="37" spans="1:49" ht="23.25" customHeight="1" x14ac:dyDescent="0.25">
      <c r="A37" s="1010"/>
      <c r="B37" s="1011"/>
      <c r="C37" s="1013"/>
      <c r="D37" s="248" t="s">
        <v>145</v>
      </c>
      <c r="E37" s="259"/>
      <c r="F37" s="259"/>
      <c r="G37" s="1193"/>
      <c r="H37" s="1193"/>
      <c r="I37" s="1194"/>
      <c r="J37" s="1194"/>
      <c r="K37" s="1194"/>
      <c r="L37" s="1199"/>
      <c r="M37" s="1199"/>
      <c r="N37" s="1199"/>
      <c r="O37" s="1199"/>
      <c r="P37" s="251"/>
      <c r="Q37" s="251"/>
      <c r="R37" s="251"/>
      <c r="S37" s="1197"/>
      <c r="T37" s="1194"/>
      <c r="U37" s="1194"/>
      <c r="V37" s="251"/>
      <c r="W37" s="251"/>
      <c r="X37" s="251"/>
      <c r="Y37" s="1199"/>
      <c r="Z37" s="1199"/>
      <c r="AA37" s="1199"/>
      <c r="AB37" s="1199"/>
      <c r="AC37" s="1197"/>
      <c r="AD37" s="1184"/>
      <c r="AE37" s="1185"/>
      <c r="AF37" s="1186"/>
      <c r="AG37" s="1186"/>
      <c r="AH37" s="1187"/>
      <c r="AI37" s="1186"/>
      <c r="AJ37" s="1186"/>
      <c r="AK37" s="1187"/>
      <c r="AL37" s="1188"/>
      <c r="AM37" s="1188"/>
      <c r="AN37" s="1188"/>
      <c r="AO37" s="1186"/>
      <c r="AP37" s="1186"/>
      <c r="AQ37" s="1186"/>
      <c r="AR37" s="1186"/>
      <c r="AS37" s="1186"/>
      <c r="AT37" s="1186"/>
      <c r="AU37" s="1186"/>
      <c r="AV37" s="1186"/>
      <c r="AW37" s="1202"/>
    </row>
    <row r="38" spans="1:49" ht="23.25" customHeight="1" x14ac:dyDescent="0.25">
      <c r="A38" s="1010"/>
      <c r="B38" s="1011"/>
      <c r="C38" s="1013"/>
      <c r="D38" s="252" t="s">
        <v>146</v>
      </c>
      <c r="E38" s="260"/>
      <c r="F38" s="260"/>
      <c r="G38" s="1193"/>
      <c r="H38" s="1193"/>
      <c r="I38" s="1194"/>
      <c r="J38" s="1194"/>
      <c r="K38" s="1194"/>
      <c r="L38" s="1200">
        <f t="shared" ref="L38:O39" si="16">L34+L36</f>
        <v>5.6999999999999995E-2</v>
      </c>
      <c r="M38" s="1200">
        <f t="shared" si="16"/>
        <v>5.6999999999999995E-2</v>
      </c>
      <c r="N38" s="1200">
        <f t="shared" si="16"/>
        <v>5.6999999999999995E-2</v>
      </c>
      <c r="O38" s="1200">
        <f t="shared" si="16"/>
        <v>5.6999999999999995E-2</v>
      </c>
      <c r="P38" s="251"/>
      <c r="Q38" s="251"/>
      <c r="R38" s="251"/>
      <c r="S38" s="1197"/>
      <c r="T38" s="1194"/>
      <c r="U38" s="1194"/>
      <c r="V38" s="251"/>
      <c r="W38" s="251"/>
      <c r="X38" s="251"/>
      <c r="Y38" s="1200">
        <f t="shared" ref="Y38:AB39" si="17">Y34+Y36</f>
        <v>5.6999999999999995E-2</v>
      </c>
      <c r="Z38" s="1200">
        <f t="shared" si="17"/>
        <v>5.6999999999999995E-2</v>
      </c>
      <c r="AA38" s="1200">
        <f t="shared" si="17"/>
        <v>5.6999999999999995E-2</v>
      </c>
      <c r="AB38" s="1200">
        <f t="shared" si="17"/>
        <v>5.6999999999999995E-2</v>
      </c>
      <c r="AC38" s="1197"/>
      <c r="AD38" s="1184"/>
      <c r="AE38" s="1185"/>
      <c r="AF38" s="1186"/>
      <c r="AG38" s="1186"/>
      <c r="AH38" s="1187"/>
      <c r="AI38" s="1186"/>
      <c r="AJ38" s="1186"/>
      <c r="AK38" s="1187"/>
      <c r="AL38" s="1188"/>
      <c r="AM38" s="1188"/>
      <c r="AN38" s="1188"/>
      <c r="AO38" s="1186"/>
      <c r="AP38" s="1186"/>
      <c r="AQ38" s="1186"/>
      <c r="AR38" s="1186"/>
      <c r="AS38" s="1186"/>
      <c r="AT38" s="1186"/>
      <c r="AU38" s="1186"/>
      <c r="AV38" s="1186"/>
      <c r="AW38" s="1202"/>
    </row>
    <row r="39" spans="1:49" ht="23.25" customHeight="1" thickBot="1" x14ac:dyDescent="0.3">
      <c r="A39" s="1010"/>
      <c r="B39" s="1011"/>
      <c r="C39" s="1163"/>
      <c r="D39" s="255" t="s">
        <v>147</v>
      </c>
      <c r="E39" s="256"/>
      <c r="F39" s="256"/>
      <c r="G39" s="1193"/>
      <c r="H39" s="1193"/>
      <c r="I39" s="251"/>
      <c r="J39" s="251"/>
      <c r="K39" s="251"/>
      <c r="L39" s="251">
        <f t="shared" si="16"/>
        <v>4356000</v>
      </c>
      <c r="M39" s="251">
        <f t="shared" si="16"/>
        <v>4356000</v>
      </c>
      <c r="N39" s="251">
        <f t="shared" si="16"/>
        <v>4356000</v>
      </c>
      <c r="O39" s="251">
        <f t="shared" si="16"/>
        <v>4356000</v>
      </c>
      <c r="P39" s="251"/>
      <c r="Q39" s="251"/>
      <c r="R39" s="251"/>
      <c r="S39" s="1197"/>
      <c r="T39" s="1194"/>
      <c r="U39" s="1194"/>
      <c r="V39" s="251"/>
      <c r="W39" s="251"/>
      <c r="X39" s="251"/>
      <c r="Y39" s="251">
        <f t="shared" si="17"/>
        <v>4356000</v>
      </c>
      <c r="Z39" s="251">
        <f t="shared" si="17"/>
        <v>4356000</v>
      </c>
      <c r="AA39" s="251">
        <f t="shared" si="17"/>
        <v>4356000</v>
      </c>
      <c r="AB39" s="251">
        <f t="shared" si="17"/>
        <v>4356000</v>
      </c>
      <c r="AC39" s="1197"/>
      <c r="AD39" s="1195"/>
      <c r="AE39" s="1196"/>
      <c r="AF39" s="1186"/>
      <c r="AG39" s="1186"/>
      <c r="AH39" s="1187"/>
      <c r="AI39" s="1186"/>
      <c r="AJ39" s="1186"/>
      <c r="AK39" s="1187"/>
      <c r="AL39" s="1188"/>
      <c r="AM39" s="1188"/>
      <c r="AN39" s="1188"/>
      <c r="AO39" s="1186"/>
      <c r="AP39" s="1186"/>
      <c r="AQ39" s="1186"/>
      <c r="AR39" s="1186"/>
      <c r="AS39" s="1186"/>
      <c r="AT39" s="1186"/>
      <c r="AU39" s="1186"/>
      <c r="AV39" s="1186"/>
      <c r="AW39" s="1203"/>
    </row>
    <row r="40" spans="1:49" ht="23.25" customHeight="1" x14ac:dyDescent="0.25">
      <c r="A40" s="1010"/>
      <c r="B40" s="1011"/>
      <c r="C40" s="1012" t="s">
        <v>254</v>
      </c>
      <c r="D40" s="246" t="s">
        <v>141</v>
      </c>
      <c r="E40" s="256"/>
      <c r="F40" s="256"/>
      <c r="G40" s="1193"/>
      <c r="H40" s="1193"/>
      <c r="I40" s="1173">
        <f>2*0.019</f>
        <v>3.7999999999999999E-2</v>
      </c>
      <c r="J40" s="1173">
        <f>2*0.019</f>
        <v>3.7999999999999999E-2</v>
      </c>
      <c r="K40" s="1173">
        <f t="shared" ref="K40" si="18">2*0.019</f>
        <v>3.7999999999999999E-2</v>
      </c>
      <c r="L40" s="1200">
        <f>0.019*22</f>
        <v>0.41799999999999998</v>
      </c>
      <c r="M40" s="1200">
        <f>0.019*22</f>
        <v>0.41799999999999998</v>
      </c>
      <c r="N40" s="1200">
        <f>0.019*22</f>
        <v>0.41799999999999998</v>
      </c>
      <c r="O40" s="1200">
        <f>0.019*28</f>
        <v>0.53200000000000003</v>
      </c>
      <c r="P40" s="1173"/>
      <c r="Q40" s="1173"/>
      <c r="R40" s="1173"/>
      <c r="S40" s="1197" t="s">
        <v>679</v>
      </c>
      <c r="T40" s="1194"/>
      <c r="U40" s="1194"/>
      <c r="V40" s="1173">
        <f>2*0.019</f>
        <v>3.7999999999999999E-2</v>
      </c>
      <c r="W40" s="1173">
        <f>2*0.019</f>
        <v>3.7999999999999999E-2</v>
      </c>
      <c r="X40" s="1173">
        <f>2*0.019</f>
        <v>3.7999999999999999E-2</v>
      </c>
      <c r="Y40" s="1200">
        <f>0.019*22</f>
        <v>0.41799999999999998</v>
      </c>
      <c r="Z40" s="1200">
        <f>0.019*22</f>
        <v>0.41799999999999998</v>
      </c>
      <c r="AA40" s="1200">
        <f>0.019*22</f>
        <v>0.41799999999999998</v>
      </c>
      <c r="AB40" s="1200">
        <f>0.019*28</f>
        <v>0.53200000000000003</v>
      </c>
      <c r="AC40" s="1197" t="s">
        <v>618</v>
      </c>
      <c r="AD40" s="1177" t="s">
        <v>559</v>
      </c>
      <c r="AE40" s="1177" t="s">
        <v>254</v>
      </c>
      <c r="AF40" s="1180" t="s">
        <v>580</v>
      </c>
      <c r="AG40" s="1180" t="s">
        <v>642</v>
      </c>
      <c r="AH40" s="1187"/>
      <c r="AI40" s="1180" t="s">
        <v>643</v>
      </c>
      <c r="AJ40" s="1180">
        <v>3</v>
      </c>
      <c r="AK40" s="1187"/>
      <c r="AL40" s="1181">
        <v>656015</v>
      </c>
      <c r="AM40" s="1181">
        <v>326034</v>
      </c>
      <c r="AN40" s="1181">
        <v>329981</v>
      </c>
      <c r="AO40" s="1180" t="s">
        <v>250</v>
      </c>
      <c r="AP40" s="1180" t="s">
        <v>250</v>
      </c>
      <c r="AQ40" s="1180" t="s">
        <v>250</v>
      </c>
      <c r="AR40" s="1180" t="s">
        <v>250</v>
      </c>
      <c r="AS40" s="1180" t="s">
        <v>250</v>
      </c>
      <c r="AT40" s="1180" t="s">
        <v>250</v>
      </c>
      <c r="AU40" s="1180" t="s">
        <v>250</v>
      </c>
      <c r="AV40" s="1180" t="s">
        <v>250</v>
      </c>
      <c r="AW40" s="1180"/>
    </row>
    <row r="41" spans="1:49" ht="23.25" customHeight="1" x14ac:dyDescent="0.25">
      <c r="A41" s="1010"/>
      <c r="B41" s="1011"/>
      <c r="C41" s="1013"/>
      <c r="D41" s="248" t="s">
        <v>142</v>
      </c>
      <c r="E41" s="256"/>
      <c r="F41" s="256"/>
      <c r="G41" s="1193"/>
      <c r="H41" s="1193"/>
      <c r="I41" s="251">
        <f>1452000*2</f>
        <v>2904000</v>
      </c>
      <c r="J41" s="251">
        <f>1452000*2</f>
        <v>2904000</v>
      </c>
      <c r="K41" s="251">
        <f t="shared" ref="K41" si="19">1452000*2</f>
        <v>2904000</v>
      </c>
      <c r="L41" s="251">
        <f>1452000*22</f>
        <v>31944000</v>
      </c>
      <c r="M41" s="251">
        <f>1452000*22</f>
        <v>31944000</v>
      </c>
      <c r="N41" s="251">
        <f>1452000*22</f>
        <v>31944000</v>
      </c>
      <c r="O41" s="251">
        <f>1452000*28</f>
        <v>40656000</v>
      </c>
      <c r="P41" s="251"/>
      <c r="Q41" s="251"/>
      <c r="R41" s="251"/>
      <c r="S41" s="1197"/>
      <c r="T41" s="1194"/>
      <c r="U41" s="1194"/>
      <c r="V41" s="251">
        <f>1452000*2</f>
        <v>2904000</v>
      </c>
      <c r="W41" s="251">
        <f>1452000*2</f>
        <v>2904000</v>
      </c>
      <c r="X41" s="251">
        <f>1452000*2</f>
        <v>2904000</v>
      </c>
      <c r="Y41" s="251">
        <f>1452000*22</f>
        <v>31944000</v>
      </c>
      <c r="Z41" s="251">
        <f>1452000*22</f>
        <v>31944000</v>
      </c>
      <c r="AA41" s="251">
        <f>1452000*22</f>
        <v>31944000</v>
      </c>
      <c r="AB41" s="251">
        <f>1452000*28</f>
        <v>40656000</v>
      </c>
      <c r="AC41" s="1197"/>
      <c r="AD41" s="1184"/>
      <c r="AE41" s="1185"/>
      <c r="AF41" s="1186"/>
      <c r="AG41" s="1186"/>
      <c r="AH41" s="1187"/>
      <c r="AI41" s="1186"/>
      <c r="AJ41" s="1186"/>
      <c r="AK41" s="1187"/>
      <c r="AL41" s="1188"/>
      <c r="AM41" s="1188"/>
      <c r="AN41" s="1188"/>
      <c r="AO41" s="1186"/>
      <c r="AP41" s="1186"/>
      <c r="AQ41" s="1186"/>
      <c r="AR41" s="1186"/>
      <c r="AS41" s="1186"/>
      <c r="AT41" s="1186"/>
      <c r="AU41" s="1186"/>
      <c r="AV41" s="1186"/>
      <c r="AW41" s="1186"/>
    </row>
    <row r="42" spans="1:49" ht="23.25" customHeight="1" x14ac:dyDescent="0.25">
      <c r="A42" s="1010"/>
      <c r="B42" s="1011"/>
      <c r="C42" s="1013"/>
      <c r="D42" s="252" t="s">
        <v>144</v>
      </c>
      <c r="E42" s="256"/>
      <c r="F42" s="256"/>
      <c r="G42" s="1193"/>
      <c r="H42" s="1193"/>
      <c r="I42" s="1194"/>
      <c r="J42" s="1194"/>
      <c r="K42" s="1194"/>
      <c r="L42" s="1192"/>
      <c r="M42" s="1192"/>
      <c r="N42" s="1192"/>
      <c r="O42" s="1192"/>
      <c r="P42" s="1194"/>
      <c r="Q42" s="1194"/>
      <c r="R42" s="1194"/>
      <c r="S42" s="1197"/>
      <c r="T42" s="1194"/>
      <c r="U42" s="1194"/>
      <c r="V42" s="1194"/>
      <c r="W42" s="1194"/>
      <c r="X42" s="1194"/>
      <c r="Y42" s="1192"/>
      <c r="Z42" s="1192"/>
      <c r="AA42" s="1192"/>
      <c r="AB42" s="1192"/>
      <c r="AC42" s="1197"/>
      <c r="AD42" s="1184"/>
      <c r="AE42" s="1185"/>
      <c r="AF42" s="1186"/>
      <c r="AG42" s="1186"/>
      <c r="AH42" s="1187"/>
      <c r="AI42" s="1186"/>
      <c r="AJ42" s="1186"/>
      <c r="AK42" s="1187"/>
      <c r="AL42" s="1188"/>
      <c r="AM42" s="1188"/>
      <c r="AN42" s="1188"/>
      <c r="AO42" s="1186"/>
      <c r="AP42" s="1186"/>
      <c r="AQ42" s="1186"/>
      <c r="AR42" s="1186"/>
      <c r="AS42" s="1186"/>
      <c r="AT42" s="1186"/>
      <c r="AU42" s="1186"/>
      <c r="AV42" s="1186"/>
      <c r="AW42" s="1186"/>
    </row>
    <row r="43" spans="1:49" ht="23.25" customHeight="1" x14ac:dyDescent="0.25">
      <c r="A43" s="1010"/>
      <c r="B43" s="1011"/>
      <c r="C43" s="1013"/>
      <c r="D43" s="248" t="s">
        <v>145</v>
      </c>
      <c r="E43" s="256"/>
      <c r="F43" s="256"/>
      <c r="G43" s="1193"/>
      <c r="H43" s="1193"/>
      <c r="I43" s="1194"/>
      <c r="J43" s="1194"/>
      <c r="K43" s="1194"/>
      <c r="L43" s="1192"/>
      <c r="M43" s="1192"/>
      <c r="N43" s="1192"/>
      <c r="O43" s="1192"/>
      <c r="P43" s="1194"/>
      <c r="Q43" s="1194"/>
      <c r="R43" s="1194"/>
      <c r="S43" s="1197"/>
      <c r="T43" s="1194"/>
      <c r="U43" s="1194"/>
      <c r="V43" s="1194"/>
      <c r="W43" s="1194"/>
      <c r="X43" s="1194"/>
      <c r="Y43" s="1192"/>
      <c r="Z43" s="1192"/>
      <c r="AA43" s="1192"/>
      <c r="AB43" s="1192"/>
      <c r="AC43" s="1197"/>
      <c r="AD43" s="1184"/>
      <c r="AE43" s="1185"/>
      <c r="AF43" s="1186"/>
      <c r="AG43" s="1186"/>
      <c r="AH43" s="1187"/>
      <c r="AI43" s="1186"/>
      <c r="AJ43" s="1186"/>
      <c r="AK43" s="1187"/>
      <c r="AL43" s="1188"/>
      <c r="AM43" s="1188"/>
      <c r="AN43" s="1188"/>
      <c r="AO43" s="1186"/>
      <c r="AP43" s="1186"/>
      <c r="AQ43" s="1186"/>
      <c r="AR43" s="1186"/>
      <c r="AS43" s="1186"/>
      <c r="AT43" s="1186"/>
      <c r="AU43" s="1186"/>
      <c r="AV43" s="1186"/>
      <c r="AW43" s="1186"/>
    </row>
    <row r="44" spans="1:49" ht="23.25" customHeight="1" x14ac:dyDescent="0.25">
      <c r="A44" s="1010"/>
      <c r="B44" s="1011"/>
      <c r="C44" s="1013"/>
      <c r="D44" s="252" t="s">
        <v>146</v>
      </c>
      <c r="E44" s="256"/>
      <c r="F44" s="256"/>
      <c r="G44" s="1193"/>
      <c r="H44" s="1193"/>
      <c r="I44" s="1173">
        <f>I40+I42</f>
        <v>3.7999999999999999E-2</v>
      </c>
      <c r="J44" s="1173">
        <f>J40+J42</f>
        <v>3.7999999999999999E-2</v>
      </c>
      <c r="K44" s="1173">
        <f t="shared" ref="K44:O45" si="20">K40+K42</f>
        <v>3.7999999999999999E-2</v>
      </c>
      <c r="L44" s="1173">
        <f t="shared" si="20"/>
        <v>0.41799999999999998</v>
      </c>
      <c r="M44" s="1173">
        <f t="shared" si="20"/>
        <v>0.41799999999999998</v>
      </c>
      <c r="N44" s="1173">
        <f t="shared" si="20"/>
        <v>0.41799999999999998</v>
      </c>
      <c r="O44" s="1173">
        <f t="shared" si="20"/>
        <v>0.53200000000000003</v>
      </c>
      <c r="P44" s="1173"/>
      <c r="Q44" s="1173"/>
      <c r="R44" s="1173"/>
      <c r="S44" s="1197"/>
      <c r="T44" s="1194"/>
      <c r="U44" s="1194"/>
      <c r="V44" s="1173">
        <f t="shared" ref="V44:AB45" si="21">V40+V42</f>
        <v>3.7999999999999999E-2</v>
      </c>
      <c r="W44" s="1173">
        <f t="shared" si="21"/>
        <v>3.7999999999999999E-2</v>
      </c>
      <c r="X44" s="1173">
        <f t="shared" si="21"/>
        <v>3.7999999999999999E-2</v>
      </c>
      <c r="Y44" s="1173">
        <f t="shared" si="21"/>
        <v>0.41799999999999998</v>
      </c>
      <c r="Z44" s="1173">
        <f t="shared" si="21"/>
        <v>0.41799999999999998</v>
      </c>
      <c r="AA44" s="1173">
        <f t="shared" si="21"/>
        <v>0.41799999999999998</v>
      </c>
      <c r="AB44" s="1173">
        <f t="shared" si="21"/>
        <v>0.53200000000000003</v>
      </c>
      <c r="AC44" s="1197"/>
      <c r="AD44" s="1184"/>
      <c r="AE44" s="1185"/>
      <c r="AF44" s="1186"/>
      <c r="AG44" s="1186"/>
      <c r="AH44" s="1187"/>
      <c r="AI44" s="1186"/>
      <c r="AJ44" s="1186"/>
      <c r="AK44" s="1187"/>
      <c r="AL44" s="1188"/>
      <c r="AM44" s="1188"/>
      <c r="AN44" s="1188"/>
      <c r="AO44" s="1186"/>
      <c r="AP44" s="1186"/>
      <c r="AQ44" s="1186"/>
      <c r="AR44" s="1186"/>
      <c r="AS44" s="1186"/>
      <c r="AT44" s="1186"/>
      <c r="AU44" s="1186"/>
      <c r="AV44" s="1186"/>
      <c r="AW44" s="1186"/>
    </row>
    <row r="45" spans="1:49" ht="23.25" customHeight="1" thickBot="1" x14ac:dyDescent="0.3">
      <c r="A45" s="1010"/>
      <c r="B45" s="1011"/>
      <c r="C45" s="1163"/>
      <c r="D45" s="255" t="s">
        <v>147</v>
      </c>
      <c r="E45" s="256"/>
      <c r="F45" s="256"/>
      <c r="G45" s="1193"/>
      <c r="H45" s="1193"/>
      <c r="I45" s="251">
        <f>I41+I43</f>
        <v>2904000</v>
      </c>
      <c r="J45" s="251">
        <f>J41+J43</f>
        <v>2904000</v>
      </c>
      <c r="K45" s="251">
        <f t="shared" si="20"/>
        <v>2904000</v>
      </c>
      <c r="L45" s="251">
        <f t="shared" si="20"/>
        <v>31944000</v>
      </c>
      <c r="M45" s="251">
        <f t="shared" si="20"/>
        <v>31944000</v>
      </c>
      <c r="N45" s="251">
        <f t="shared" si="20"/>
        <v>31944000</v>
      </c>
      <c r="O45" s="251">
        <f t="shared" si="20"/>
        <v>40656000</v>
      </c>
      <c r="P45" s="251"/>
      <c r="Q45" s="251"/>
      <c r="R45" s="251"/>
      <c r="S45" s="1197"/>
      <c r="T45" s="1194"/>
      <c r="U45" s="1194"/>
      <c r="V45" s="251">
        <f t="shared" si="21"/>
        <v>2904000</v>
      </c>
      <c r="W45" s="251">
        <f t="shared" si="21"/>
        <v>2904000</v>
      </c>
      <c r="X45" s="251">
        <f t="shared" si="21"/>
        <v>2904000</v>
      </c>
      <c r="Y45" s="251">
        <f t="shared" si="21"/>
        <v>31944000</v>
      </c>
      <c r="Z45" s="251">
        <f t="shared" si="21"/>
        <v>31944000</v>
      </c>
      <c r="AA45" s="251">
        <f t="shared" si="21"/>
        <v>31944000</v>
      </c>
      <c r="AB45" s="251">
        <f t="shared" si="21"/>
        <v>40656000</v>
      </c>
      <c r="AC45" s="1197"/>
      <c r="AD45" s="1204"/>
      <c r="AE45" s="1205"/>
      <c r="AF45" s="1186"/>
      <c r="AG45" s="1186"/>
      <c r="AH45" s="1187"/>
      <c r="AI45" s="1186"/>
      <c r="AJ45" s="1186"/>
      <c r="AK45" s="1187"/>
      <c r="AL45" s="1188"/>
      <c r="AM45" s="1188"/>
      <c r="AN45" s="1188"/>
      <c r="AO45" s="1186"/>
      <c r="AP45" s="1186"/>
      <c r="AQ45" s="1186"/>
      <c r="AR45" s="1186"/>
      <c r="AS45" s="1186"/>
      <c r="AT45" s="1186"/>
      <c r="AU45" s="1186"/>
      <c r="AV45" s="1186"/>
      <c r="AW45" s="1186"/>
    </row>
    <row r="46" spans="1:49" ht="23.25" customHeight="1" x14ac:dyDescent="0.25">
      <c r="A46" s="1010"/>
      <c r="B46" s="1011"/>
      <c r="C46" s="1012" t="s">
        <v>255</v>
      </c>
      <c r="D46" s="246" t="s">
        <v>141</v>
      </c>
      <c r="E46" s="258"/>
      <c r="F46" s="258"/>
      <c r="G46" s="1193"/>
      <c r="H46" s="1193"/>
      <c r="I46" s="1173">
        <f>4*0.019</f>
        <v>7.5999999999999998E-2</v>
      </c>
      <c r="J46" s="1173">
        <f>4*0.019</f>
        <v>7.5999999999999998E-2</v>
      </c>
      <c r="K46" s="1173">
        <f t="shared" ref="K46" si="22">4*0.019</f>
        <v>7.5999999999999998E-2</v>
      </c>
      <c r="L46" s="1200">
        <f>0.019*51</f>
        <v>0.96899999999999997</v>
      </c>
      <c r="M46" s="1200">
        <f>0.019*51</f>
        <v>0.96899999999999997</v>
      </c>
      <c r="N46" s="1200">
        <f>0.019*51</f>
        <v>0.96899999999999997</v>
      </c>
      <c r="O46" s="1200">
        <f>0.019*85</f>
        <v>1.615</v>
      </c>
      <c r="P46" s="1173"/>
      <c r="Q46" s="1173"/>
      <c r="R46" s="1173"/>
      <c r="S46" s="1197" t="s">
        <v>680</v>
      </c>
      <c r="T46" s="1194"/>
      <c r="U46" s="1194"/>
      <c r="V46" s="1173">
        <f>4*0.019</f>
        <v>7.5999999999999998E-2</v>
      </c>
      <c r="W46" s="1173">
        <f>4*0.019</f>
        <v>7.5999999999999998E-2</v>
      </c>
      <c r="X46" s="1173">
        <f>4*0.019</f>
        <v>7.5999999999999998E-2</v>
      </c>
      <c r="Y46" s="1200">
        <f>0.019*51</f>
        <v>0.96899999999999997</v>
      </c>
      <c r="Z46" s="1200">
        <f>0.019*51</f>
        <v>0.96899999999999997</v>
      </c>
      <c r="AA46" s="1200">
        <f>0.019*51</f>
        <v>0.96899999999999997</v>
      </c>
      <c r="AB46" s="1200">
        <f>0.019*85</f>
        <v>1.615</v>
      </c>
      <c r="AC46" s="1197" t="s">
        <v>619</v>
      </c>
      <c r="AD46" s="1177" t="s">
        <v>560</v>
      </c>
      <c r="AE46" s="1177" t="s">
        <v>255</v>
      </c>
      <c r="AF46" s="1180" t="s">
        <v>581</v>
      </c>
      <c r="AG46" s="1180" t="s">
        <v>644</v>
      </c>
      <c r="AH46" s="1187"/>
      <c r="AI46" s="1180" t="s">
        <v>645</v>
      </c>
      <c r="AJ46" s="1180"/>
      <c r="AK46" s="1187"/>
      <c r="AL46" s="1181">
        <v>815262</v>
      </c>
      <c r="AM46" s="1181">
        <v>386382</v>
      </c>
      <c r="AN46" s="1181">
        <v>428880</v>
      </c>
      <c r="AO46" s="1180" t="s">
        <v>250</v>
      </c>
      <c r="AP46" s="1180" t="s">
        <v>250</v>
      </c>
      <c r="AQ46" s="1180" t="s">
        <v>250</v>
      </c>
      <c r="AR46" s="1180" t="s">
        <v>250</v>
      </c>
      <c r="AS46" s="1180" t="s">
        <v>250</v>
      </c>
      <c r="AT46" s="1180" t="s">
        <v>250</v>
      </c>
      <c r="AU46" s="1180" t="s">
        <v>250</v>
      </c>
      <c r="AV46" s="1180" t="s">
        <v>250</v>
      </c>
      <c r="AW46" s="1180"/>
    </row>
    <row r="47" spans="1:49" ht="23.25" customHeight="1" x14ac:dyDescent="0.25">
      <c r="A47" s="1010"/>
      <c r="B47" s="1011"/>
      <c r="C47" s="1013"/>
      <c r="D47" s="248" t="s">
        <v>142</v>
      </c>
      <c r="E47" s="259"/>
      <c r="F47" s="259"/>
      <c r="G47" s="1193"/>
      <c r="H47" s="1193"/>
      <c r="I47" s="251">
        <f>1452000*4</f>
        <v>5808000</v>
      </c>
      <c r="J47" s="251">
        <f>1452000*4</f>
        <v>5808000</v>
      </c>
      <c r="K47" s="251">
        <f t="shared" ref="K47" si="23">1452000*4</f>
        <v>5808000</v>
      </c>
      <c r="L47" s="251">
        <f>1452000*51</f>
        <v>74052000</v>
      </c>
      <c r="M47" s="251">
        <f>1452000*51</f>
        <v>74052000</v>
      </c>
      <c r="N47" s="251">
        <f>1452000*51</f>
        <v>74052000</v>
      </c>
      <c r="O47" s="251">
        <f>1452000*85</f>
        <v>123420000</v>
      </c>
      <c r="P47" s="251"/>
      <c r="Q47" s="251"/>
      <c r="R47" s="251"/>
      <c r="S47" s="1197"/>
      <c r="T47" s="1194"/>
      <c r="U47" s="1194"/>
      <c r="V47" s="251">
        <f>1452000*4</f>
        <v>5808000</v>
      </c>
      <c r="W47" s="251">
        <f>1452000*4</f>
        <v>5808000</v>
      </c>
      <c r="X47" s="251">
        <f>1452000*4</f>
        <v>5808000</v>
      </c>
      <c r="Y47" s="251">
        <f>1452000*51</f>
        <v>74052000</v>
      </c>
      <c r="Z47" s="251">
        <f>1452000*51</f>
        <v>74052000</v>
      </c>
      <c r="AA47" s="251">
        <f>1452000*51</f>
        <v>74052000</v>
      </c>
      <c r="AB47" s="251">
        <f>1452000*85</f>
        <v>123420000</v>
      </c>
      <c r="AC47" s="1197"/>
      <c r="AD47" s="1184"/>
      <c r="AE47" s="1185"/>
      <c r="AF47" s="1186"/>
      <c r="AG47" s="1186"/>
      <c r="AH47" s="1187"/>
      <c r="AI47" s="1186"/>
      <c r="AJ47" s="1186"/>
      <c r="AK47" s="1187"/>
      <c r="AL47" s="1188"/>
      <c r="AM47" s="1188"/>
      <c r="AN47" s="1188"/>
      <c r="AO47" s="1186"/>
      <c r="AP47" s="1186"/>
      <c r="AQ47" s="1186"/>
      <c r="AR47" s="1186"/>
      <c r="AS47" s="1186"/>
      <c r="AT47" s="1186"/>
      <c r="AU47" s="1186"/>
      <c r="AV47" s="1186"/>
      <c r="AW47" s="1186"/>
    </row>
    <row r="48" spans="1:49" ht="23.25" customHeight="1" x14ac:dyDescent="0.25">
      <c r="A48" s="1010"/>
      <c r="B48" s="1011"/>
      <c r="C48" s="1013"/>
      <c r="D48" s="252" t="s">
        <v>144</v>
      </c>
      <c r="E48" s="259"/>
      <c r="F48" s="259"/>
      <c r="G48" s="1193"/>
      <c r="H48" s="1193"/>
      <c r="I48" s="1194"/>
      <c r="J48" s="1194"/>
      <c r="K48" s="1194"/>
      <c r="L48" s="1199"/>
      <c r="M48" s="1199"/>
      <c r="N48" s="1199"/>
      <c r="O48" s="1199"/>
      <c r="P48" s="1194"/>
      <c r="Q48" s="1194"/>
      <c r="R48" s="1194"/>
      <c r="S48" s="1197"/>
      <c r="T48" s="1194"/>
      <c r="U48" s="1194"/>
      <c r="V48" s="1194"/>
      <c r="W48" s="1194"/>
      <c r="X48" s="1194"/>
      <c r="Y48" s="1199"/>
      <c r="Z48" s="1199"/>
      <c r="AA48" s="1199"/>
      <c r="AB48" s="1199"/>
      <c r="AC48" s="1197"/>
      <c r="AD48" s="1184"/>
      <c r="AE48" s="1185"/>
      <c r="AF48" s="1186"/>
      <c r="AG48" s="1186"/>
      <c r="AH48" s="1187"/>
      <c r="AI48" s="1186"/>
      <c r="AJ48" s="1186"/>
      <c r="AK48" s="1187"/>
      <c r="AL48" s="1188"/>
      <c r="AM48" s="1188"/>
      <c r="AN48" s="1188"/>
      <c r="AO48" s="1186"/>
      <c r="AP48" s="1186"/>
      <c r="AQ48" s="1186"/>
      <c r="AR48" s="1186"/>
      <c r="AS48" s="1186"/>
      <c r="AT48" s="1186"/>
      <c r="AU48" s="1186"/>
      <c r="AV48" s="1186"/>
      <c r="AW48" s="1186"/>
    </row>
    <row r="49" spans="1:49" ht="23.25" customHeight="1" x14ac:dyDescent="0.25">
      <c r="A49" s="1010"/>
      <c r="B49" s="1011"/>
      <c r="C49" s="1013"/>
      <c r="D49" s="248" t="s">
        <v>145</v>
      </c>
      <c r="E49" s="258"/>
      <c r="F49" s="258"/>
      <c r="G49" s="1193"/>
      <c r="H49" s="1193"/>
      <c r="I49" s="1194"/>
      <c r="J49" s="1194"/>
      <c r="K49" s="1194"/>
      <c r="L49" s="1199"/>
      <c r="M49" s="1199"/>
      <c r="N49" s="1199"/>
      <c r="O49" s="1199"/>
      <c r="P49" s="1194"/>
      <c r="Q49" s="1194"/>
      <c r="R49" s="1194"/>
      <c r="S49" s="1197"/>
      <c r="T49" s="1194"/>
      <c r="U49" s="1194"/>
      <c r="V49" s="1194"/>
      <c r="W49" s="1194"/>
      <c r="X49" s="1194"/>
      <c r="Y49" s="1199"/>
      <c r="Z49" s="1199"/>
      <c r="AA49" s="1199"/>
      <c r="AB49" s="1199"/>
      <c r="AC49" s="1197"/>
      <c r="AD49" s="1184"/>
      <c r="AE49" s="1185"/>
      <c r="AF49" s="1186"/>
      <c r="AG49" s="1186"/>
      <c r="AH49" s="1187"/>
      <c r="AI49" s="1186"/>
      <c r="AJ49" s="1186"/>
      <c r="AK49" s="1187"/>
      <c r="AL49" s="1188"/>
      <c r="AM49" s="1188"/>
      <c r="AN49" s="1188"/>
      <c r="AO49" s="1186"/>
      <c r="AP49" s="1186"/>
      <c r="AQ49" s="1186"/>
      <c r="AR49" s="1186"/>
      <c r="AS49" s="1186"/>
      <c r="AT49" s="1186"/>
      <c r="AU49" s="1186"/>
      <c r="AV49" s="1186"/>
      <c r="AW49" s="1186"/>
    </row>
    <row r="50" spans="1:49" ht="23.25" customHeight="1" x14ac:dyDescent="0.25">
      <c r="A50" s="1010"/>
      <c r="B50" s="1011"/>
      <c r="C50" s="1013"/>
      <c r="D50" s="252" t="s">
        <v>146</v>
      </c>
      <c r="E50" s="260"/>
      <c r="F50" s="260"/>
      <c r="G50" s="1193"/>
      <c r="H50" s="1193"/>
      <c r="I50" s="1206">
        <f>I46+I48</f>
        <v>7.5999999999999998E-2</v>
      </c>
      <c r="J50" s="1206">
        <f>J46+J48</f>
        <v>7.5999999999999998E-2</v>
      </c>
      <c r="K50" s="1206">
        <f t="shared" ref="K50:O51" si="24">K46+K48</f>
        <v>7.5999999999999998E-2</v>
      </c>
      <c r="L50" s="1173">
        <f t="shared" si="24"/>
        <v>0.96899999999999997</v>
      </c>
      <c r="M50" s="1173">
        <f t="shared" si="24"/>
        <v>0.96899999999999997</v>
      </c>
      <c r="N50" s="1173">
        <f t="shared" si="24"/>
        <v>0.96899999999999997</v>
      </c>
      <c r="O50" s="1173">
        <f t="shared" si="24"/>
        <v>1.615</v>
      </c>
      <c r="P50" s="1206"/>
      <c r="Q50" s="1206"/>
      <c r="R50" s="1206"/>
      <c r="S50" s="1197"/>
      <c r="T50" s="1194"/>
      <c r="U50" s="1194"/>
      <c r="V50" s="1206">
        <f t="shared" ref="V50:AB51" si="25">V46+V48</f>
        <v>7.5999999999999998E-2</v>
      </c>
      <c r="W50" s="1206">
        <f t="shared" si="25"/>
        <v>7.5999999999999998E-2</v>
      </c>
      <c r="X50" s="1206">
        <f t="shared" si="25"/>
        <v>7.5999999999999998E-2</v>
      </c>
      <c r="Y50" s="1173">
        <f t="shared" si="25"/>
        <v>0.96899999999999997</v>
      </c>
      <c r="Z50" s="1173">
        <f t="shared" si="25"/>
        <v>0.96899999999999997</v>
      </c>
      <c r="AA50" s="1173">
        <f t="shared" si="25"/>
        <v>0.96899999999999997</v>
      </c>
      <c r="AB50" s="1173">
        <f t="shared" si="25"/>
        <v>1.615</v>
      </c>
      <c r="AC50" s="1197"/>
      <c r="AD50" s="1184"/>
      <c r="AE50" s="1185"/>
      <c r="AF50" s="1186"/>
      <c r="AG50" s="1186"/>
      <c r="AH50" s="1187"/>
      <c r="AI50" s="1186"/>
      <c r="AJ50" s="1186"/>
      <c r="AK50" s="1187"/>
      <c r="AL50" s="1188"/>
      <c r="AM50" s="1188"/>
      <c r="AN50" s="1188"/>
      <c r="AO50" s="1186"/>
      <c r="AP50" s="1186"/>
      <c r="AQ50" s="1186"/>
      <c r="AR50" s="1186"/>
      <c r="AS50" s="1186"/>
      <c r="AT50" s="1186"/>
      <c r="AU50" s="1186"/>
      <c r="AV50" s="1186"/>
      <c r="AW50" s="1186"/>
    </row>
    <row r="51" spans="1:49" ht="23.25" customHeight="1" thickBot="1" x14ac:dyDescent="0.3">
      <c r="A51" s="1010"/>
      <c r="B51" s="1011"/>
      <c r="C51" s="1163"/>
      <c r="D51" s="255" t="s">
        <v>147</v>
      </c>
      <c r="E51" s="256"/>
      <c r="F51" s="256"/>
      <c r="G51" s="1193"/>
      <c r="H51" s="1193"/>
      <c r="I51" s="251">
        <f>I47+I49</f>
        <v>5808000</v>
      </c>
      <c r="J51" s="251">
        <f>J47+J49</f>
        <v>5808000</v>
      </c>
      <c r="K51" s="251">
        <f t="shared" si="24"/>
        <v>5808000</v>
      </c>
      <c r="L51" s="251">
        <f t="shared" si="24"/>
        <v>74052000</v>
      </c>
      <c r="M51" s="251">
        <f t="shared" si="24"/>
        <v>74052000</v>
      </c>
      <c r="N51" s="251">
        <f t="shared" si="24"/>
        <v>74052000</v>
      </c>
      <c r="O51" s="251">
        <f t="shared" si="24"/>
        <v>123420000</v>
      </c>
      <c r="P51" s="251"/>
      <c r="Q51" s="251"/>
      <c r="R51" s="251"/>
      <c r="S51" s="1197"/>
      <c r="T51" s="1194"/>
      <c r="U51" s="1194"/>
      <c r="V51" s="251">
        <f t="shared" si="25"/>
        <v>5808000</v>
      </c>
      <c r="W51" s="251">
        <f t="shared" si="25"/>
        <v>5808000</v>
      </c>
      <c r="X51" s="251">
        <f t="shared" si="25"/>
        <v>5808000</v>
      </c>
      <c r="Y51" s="251">
        <f t="shared" si="25"/>
        <v>74052000</v>
      </c>
      <c r="Z51" s="251">
        <f t="shared" si="25"/>
        <v>74052000</v>
      </c>
      <c r="AA51" s="251">
        <f t="shared" si="25"/>
        <v>74052000</v>
      </c>
      <c r="AB51" s="251">
        <f t="shared" si="25"/>
        <v>123420000</v>
      </c>
      <c r="AC51" s="1197"/>
      <c r="AD51" s="1204"/>
      <c r="AE51" s="1205"/>
      <c r="AF51" s="1186"/>
      <c r="AG51" s="1186"/>
      <c r="AH51" s="1187"/>
      <c r="AI51" s="1186"/>
      <c r="AJ51" s="1186"/>
      <c r="AK51" s="1187"/>
      <c r="AL51" s="1188"/>
      <c r="AM51" s="1188"/>
      <c r="AN51" s="1188"/>
      <c r="AO51" s="1186"/>
      <c r="AP51" s="1186"/>
      <c r="AQ51" s="1186"/>
      <c r="AR51" s="1186"/>
      <c r="AS51" s="1186"/>
      <c r="AT51" s="1186"/>
      <c r="AU51" s="1186"/>
      <c r="AV51" s="1186"/>
      <c r="AW51" s="1186"/>
    </row>
    <row r="52" spans="1:49" ht="23.25" customHeight="1" x14ac:dyDescent="0.25">
      <c r="A52" s="1010"/>
      <c r="B52" s="1011"/>
      <c r="C52" s="1012" t="s">
        <v>256</v>
      </c>
      <c r="D52" s="246" t="s">
        <v>141</v>
      </c>
      <c r="E52" s="258"/>
      <c r="F52" s="258"/>
      <c r="G52" s="1193"/>
      <c r="H52" s="1193"/>
      <c r="I52" s="1206">
        <f>15*0.019</f>
        <v>0.28499999999999998</v>
      </c>
      <c r="J52" s="1206">
        <f>15*0.019</f>
        <v>0.28499999999999998</v>
      </c>
      <c r="K52" s="1206">
        <f t="shared" ref="K52" si="26">15*0.019</f>
        <v>0.28499999999999998</v>
      </c>
      <c r="L52" s="1173">
        <f>0.019*60</f>
        <v>1.1399999999999999</v>
      </c>
      <c r="M52" s="1173">
        <f>0.019*60</f>
        <v>1.1399999999999999</v>
      </c>
      <c r="N52" s="1173">
        <f>0.019*60</f>
        <v>1.1399999999999999</v>
      </c>
      <c r="O52" s="1173">
        <f>0.019*129</f>
        <v>2.4510000000000001</v>
      </c>
      <c r="P52" s="1206"/>
      <c r="Q52" s="1206"/>
      <c r="R52" s="1206"/>
      <c r="S52" s="1197" t="s">
        <v>681</v>
      </c>
      <c r="T52" s="1194"/>
      <c r="U52" s="1194"/>
      <c r="V52" s="1206">
        <f>15*0.019</f>
        <v>0.28499999999999998</v>
      </c>
      <c r="W52" s="1206">
        <f>15*0.019</f>
        <v>0.28499999999999998</v>
      </c>
      <c r="X52" s="1206">
        <f>15*0.019</f>
        <v>0.28499999999999998</v>
      </c>
      <c r="Y52" s="1173">
        <f>0.019*60</f>
        <v>1.1399999999999999</v>
      </c>
      <c r="Z52" s="1173">
        <f>0.019*60</f>
        <v>1.1399999999999999</v>
      </c>
      <c r="AA52" s="1173">
        <f>0.019*60</f>
        <v>1.1399999999999999</v>
      </c>
      <c r="AB52" s="1173">
        <f>0.019*129</f>
        <v>2.4510000000000001</v>
      </c>
      <c r="AC52" s="1197" t="s">
        <v>620</v>
      </c>
      <c r="AD52" s="1177" t="s">
        <v>561</v>
      </c>
      <c r="AE52" s="1177" t="s">
        <v>256</v>
      </c>
      <c r="AF52" s="1180" t="s">
        <v>646</v>
      </c>
      <c r="AG52" s="1180" t="s">
        <v>647</v>
      </c>
      <c r="AH52" s="1187"/>
      <c r="AI52" s="1180" t="s">
        <v>648</v>
      </c>
      <c r="AJ52" s="1180"/>
      <c r="AK52" s="1187"/>
      <c r="AL52" s="1181">
        <v>399020</v>
      </c>
      <c r="AM52" s="1181">
        <v>186689</v>
      </c>
      <c r="AN52" s="1181">
        <v>212331</v>
      </c>
      <c r="AO52" s="1180" t="s">
        <v>250</v>
      </c>
      <c r="AP52" s="1180" t="s">
        <v>250</v>
      </c>
      <c r="AQ52" s="1180" t="s">
        <v>250</v>
      </c>
      <c r="AR52" s="1180" t="s">
        <v>250</v>
      </c>
      <c r="AS52" s="1180" t="s">
        <v>250</v>
      </c>
      <c r="AT52" s="1180" t="s">
        <v>250</v>
      </c>
      <c r="AU52" s="1180" t="s">
        <v>250</v>
      </c>
      <c r="AV52" s="1180" t="s">
        <v>250</v>
      </c>
      <c r="AW52" s="1180"/>
    </row>
    <row r="53" spans="1:49" ht="23.25" customHeight="1" x14ac:dyDescent="0.25">
      <c r="A53" s="1010"/>
      <c r="B53" s="1011"/>
      <c r="C53" s="1013"/>
      <c r="D53" s="248" t="s">
        <v>142</v>
      </c>
      <c r="E53" s="259"/>
      <c r="F53" s="259"/>
      <c r="G53" s="1193"/>
      <c r="H53" s="1193"/>
      <c r="I53" s="251">
        <f>15*1452000</f>
        <v>21780000</v>
      </c>
      <c r="J53" s="251">
        <f>15*1452000</f>
        <v>21780000</v>
      </c>
      <c r="K53" s="251">
        <f t="shared" ref="K53" si="27">15*1452000</f>
        <v>21780000</v>
      </c>
      <c r="L53" s="251">
        <f>60*1452000</f>
        <v>87120000</v>
      </c>
      <c r="M53" s="251">
        <f>60*1452000</f>
        <v>87120000</v>
      </c>
      <c r="N53" s="251">
        <f>60*1452000</f>
        <v>87120000</v>
      </c>
      <c r="O53" s="251">
        <f>129*1452000</f>
        <v>187308000</v>
      </c>
      <c r="P53" s="251"/>
      <c r="Q53" s="251"/>
      <c r="R53" s="251"/>
      <c r="S53" s="1197"/>
      <c r="T53" s="1194"/>
      <c r="U53" s="1194"/>
      <c r="V53" s="251">
        <f>15*1452000</f>
        <v>21780000</v>
      </c>
      <c r="W53" s="251">
        <f>15*1452000</f>
        <v>21780000</v>
      </c>
      <c r="X53" s="251">
        <f>15*1452000</f>
        <v>21780000</v>
      </c>
      <c r="Y53" s="251">
        <f>60*1452000</f>
        <v>87120000</v>
      </c>
      <c r="Z53" s="251">
        <f>60*1452000</f>
        <v>87120000</v>
      </c>
      <c r="AA53" s="251">
        <f>60*1452000</f>
        <v>87120000</v>
      </c>
      <c r="AB53" s="251">
        <f>129*1452000</f>
        <v>187308000</v>
      </c>
      <c r="AC53" s="1197"/>
      <c r="AD53" s="1184"/>
      <c r="AE53" s="1185"/>
      <c r="AF53" s="1186"/>
      <c r="AG53" s="1186"/>
      <c r="AH53" s="1187"/>
      <c r="AI53" s="1186"/>
      <c r="AJ53" s="1186"/>
      <c r="AK53" s="1187"/>
      <c r="AL53" s="1188"/>
      <c r="AM53" s="1188"/>
      <c r="AN53" s="1188"/>
      <c r="AO53" s="1186"/>
      <c r="AP53" s="1186"/>
      <c r="AQ53" s="1186"/>
      <c r="AR53" s="1186"/>
      <c r="AS53" s="1186"/>
      <c r="AT53" s="1186"/>
      <c r="AU53" s="1186"/>
      <c r="AV53" s="1186"/>
      <c r="AW53" s="1186"/>
    </row>
    <row r="54" spans="1:49" ht="23.25" customHeight="1" x14ac:dyDescent="0.25">
      <c r="A54" s="1010"/>
      <c r="B54" s="1011"/>
      <c r="C54" s="1013"/>
      <c r="D54" s="252" t="s">
        <v>144</v>
      </c>
      <c r="E54" s="259"/>
      <c r="F54" s="259"/>
      <c r="G54" s="1193"/>
      <c r="H54" s="1193"/>
      <c r="I54" s="1194"/>
      <c r="J54" s="1194"/>
      <c r="K54" s="1194"/>
      <c r="L54" s="1192"/>
      <c r="M54" s="1192"/>
      <c r="N54" s="1192"/>
      <c r="O54" s="1192"/>
      <c r="P54" s="1194"/>
      <c r="Q54" s="1194"/>
      <c r="R54" s="1194"/>
      <c r="S54" s="1197"/>
      <c r="T54" s="1194"/>
      <c r="U54" s="1194"/>
      <c r="V54" s="1194"/>
      <c r="W54" s="1194"/>
      <c r="X54" s="1194"/>
      <c r="Y54" s="1192"/>
      <c r="Z54" s="1192"/>
      <c r="AA54" s="1192"/>
      <c r="AB54" s="1192"/>
      <c r="AC54" s="1197"/>
      <c r="AD54" s="1184"/>
      <c r="AE54" s="1185"/>
      <c r="AF54" s="1186"/>
      <c r="AG54" s="1186"/>
      <c r="AH54" s="1187"/>
      <c r="AI54" s="1186"/>
      <c r="AJ54" s="1186"/>
      <c r="AK54" s="1187"/>
      <c r="AL54" s="1188"/>
      <c r="AM54" s="1188"/>
      <c r="AN54" s="1188"/>
      <c r="AO54" s="1186"/>
      <c r="AP54" s="1186"/>
      <c r="AQ54" s="1186"/>
      <c r="AR54" s="1186"/>
      <c r="AS54" s="1186"/>
      <c r="AT54" s="1186"/>
      <c r="AU54" s="1186"/>
      <c r="AV54" s="1186"/>
      <c r="AW54" s="1186"/>
    </row>
    <row r="55" spans="1:49" ht="23.25" customHeight="1" x14ac:dyDescent="0.25">
      <c r="A55" s="1010"/>
      <c r="B55" s="1011"/>
      <c r="C55" s="1013"/>
      <c r="D55" s="248" t="s">
        <v>145</v>
      </c>
      <c r="E55" s="259"/>
      <c r="F55" s="259"/>
      <c r="G55" s="1193"/>
      <c r="H55" s="1193"/>
      <c r="I55" s="1194"/>
      <c r="J55" s="1194"/>
      <c r="K55" s="1194"/>
      <c r="L55" s="1192"/>
      <c r="M55" s="1192"/>
      <c r="N55" s="1192"/>
      <c r="O55" s="1192"/>
      <c r="P55" s="1194"/>
      <c r="Q55" s="1194"/>
      <c r="R55" s="1194"/>
      <c r="S55" s="1197"/>
      <c r="T55" s="1194"/>
      <c r="U55" s="1194"/>
      <c r="V55" s="1194"/>
      <c r="W55" s="1194"/>
      <c r="X55" s="1194"/>
      <c r="Y55" s="1192"/>
      <c r="Z55" s="1192"/>
      <c r="AA55" s="1192"/>
      <c r="AB55" s="1192"/>
      <c r="AC55" s="1197"/>
      <c r="AD55" s="1184"/>
      <c r="AE55" s="1185"/>
      <c r="AF55" s="1186"/>
      <c r="AG55" s="1186"/>
      <c r="AH55" s="1187"/>
      <c r="AI55" s="1186"/>
      <c r="AJ55" s="1186"/>
      <c r="AK55" s="1187"/>
      <c r="AL55" s="1188"/>
      <c r="AM55" s="1188"/>
      <c r="AN55" s="1188"/>
      <c r="AO55" s="1186"/>
      <c r="AP55" s="1186"/>
      <c r="AQ55" s="1186"/>
      <c r="AR55" s="1186"/>
      <c r="AS55" s="1186"/>
      <c r="AT55" s="1186"/>
      <c r="AU55" s="1186"/>
      <c r="AV55" s="1186"/>
      <c r="AW55" s="1186"/>
    </row>
    <row r="56" spans="1:49" ht="23.25" customHeight="1" x14ac:dyDescent="0.25">
      <c r="A56" s="1010"/>
      <c r="B56" s="1011"/>
      <c r="C56" s="1013"/>
      <c r="D56" s="252" t="s">
        <v>146</v>
      </c>
      <c r="E56" s="260"/>
      <c r="F56" s="260"/>
      <c r="G56" s="1193"/>
      <c r="H56" s="1193"/>
      <c r="I56" s="1206">
        <f>I52+I54</f>
        <v>0.28499999999999998</v>
      </c>
      <c r="J56" s="1206">
        <f>J52+J54</f>
        <v>0.28499999999999998</v>
      </c>
      <c r="K56" s="1206">
        <f t="shared" ref="K56:O57" si="28">K52+K54</f>
        <v>0.28499999999999998</v>
      </c>
      <c r="L56" s="1173">
        <f t="shared" si="28"/>
        <v>1.1399999999999999</v>
      </c>
      <c r="M56" s="1173">
        <f t="shared" si="28"/>
        <v>1.1399999999999999</v>
      </c>
      <c r="N56" s="1173">
        <f t="shared" si="28"/>
        <v>1.1399999999999999</v>
      </c>
      <c r="O56" s="1173">
        <f t="shared" si="28"/>
        <v>2.4510000000000001</v>
      </c>
      <c r="P56" s="1206"/>
      <c r="Q56" s="1206"/>
      <c r="R56" s="1206"/>
      <c r="S56" s="1197"/>
      <c r="T56" s="1194"/>
      <c r="U56" s="1194"/>
      <c r="V56" s="1206">
        <f t="shared" ref="V56:AB57" si="29">V52+V54</f>
        <v>0.28499999999999998</v>
      </c>
      <c r="W56" s="1206">
        <f t="shared" si="29"/>
        <v>0.28499999999999998</v>
      </c>
      <c r="X56" s="1206">
        <f t="shared" si="29"/>
        <v>0.28499999999999998</v>
      </c>
      <c r="Y56" s="1173">
        <f t="shared" si="29"/>
        <v>1.1399999999999999</v>
      </c>
      <c r="Z56" s="1173">
        <f t="shared" si="29"/>
        <v>1.1399999999999999</v>
      </c>
      <c r="AA56" s="1173">
        <f t="shared" si="29"/>
        <v>1.1399999999999999</v>
      </c>
      <c r="AB56" s="1173">
        <f t="shared" si="29"/>
        <v>2.4510000000000001</v>
      </c>
      <c r="AC56" s="1197"/>
      <c r="AD56" s="1184"/>
      <c r="AE56" s="1185"/>
      <c r="AF56" s="1186"/>
      <c r="AG56" s="1186"/>
      <c r="AH56" s="1187"/>
      <c r="AI56" s="1186"/>
      <c r="AJ56" s="1186"/>
      <c r="AK56" s="1187"/>
      <c r="AL56" s="1188"/>
      <c r="AM56" s="1188"/>
      <c r="AN56" s="1188"/>
      <c r="AO56" s="1186"/>
      <c r="AP56" s="1186"/>
      <c r="AQ56" s="1186"/>
      <c r="AR56" s="1186"/>
      <c r="AS56" s="1186"/>
      <c r="AT56" s="1186"/>
      <c r="AU56" s="1186"/>
      <c r="AV56" s="1186"/>
      <c r="AW56" s="1186"/>
    </row>
    <row r="57" spans="1:49" ht="23.25" customHeight="1" thickBot="1" x14ac:dyDescent="0.3">
      <c r="A57" s="1010"/>
      <c r="B57" s="1011"/>
      <c r="C57" s="1163"/>
      <c r="D57" s="255" t="s">
        <v>147</v>
      </c>
      <c r="E57" s="256"/>
      <c r="F57" s="256"/>
      <c r="G57" s="1193"/>
      <c r="H57" s="1193"/>
      <c r="I57" s="251">
        <f>I53+I55</f>
        <v>21780000</v>
      </c>
      <c r="J57" s="251">
        <f>J53+J55</f>
        <v>21780000</v>
      </c>
      <c r="K57" s="251">
        <f t="shared" si="28"/>
        <v>21780000</v>
      </c>
      <c r="L57" s="251">
        <f t="shared" si="28"/>
        <v>87120000</v>
      </c>
      <c r="M57" s="251">
        <f t="shared" si="28"/>
        <v>87120000</v>
      </c>
      <c r="N57" s="251">
        <f t="shared" si="28"/>
        <v>87120000</v>
      </c>
      <c r="O57" s="251">
        <f t="shared" si="28"/>
        <v>187308000</v>
      </c>
      <c r="P57" s="251"/>
      <c r="Q57" s="251"/>
      <c r="R57" s="251"/>
      <c r="S57" s="1197"/>
      <c r="T57" s="1194"/>
      <c r="U57" s="1194"/>
      <c r="V57" s="251">
        <f t="shared" si="29"/>
        <v>21780000</v>
      </c>
      <c r="W57" s="251">
        <f t="shared" si="29"/>
        <v>21780000</v>
      </c>
      <c r="X57" s="251">
        <f t="shared" si="29"/>
        <v>21780000</v>
      </c>
      <c r="Y57" s="251">
        <f t="shared" si="29"/>
        <v>87120000</v>
      </c>
      <c r="Z57" s="251">
        <f t="shared" si="29"/>
        <v>87120000</v>
      </c>
      <c r="AA57" s="251">
        <f t="shared" si="29"/>
        <v>87120000</v>
      </c>
      <c r="AB57" s="251">
        <f t="shared" si="29"/>
        <v>187308000</v>
      </c>
      <c r="AC57" s="1197"/>
      <c r="AD57" s="1204"/>
      <c r="AE57" s="1205"/>
      <c r="AF57" s="1186"/>
      <c r="AG57" s="1186"/>
      <c r="AH57" s="1187"/>
      <c r="AI57" s="1186"/>
      <c r="AJ57" s="1186"/>
      <c r="AK57" s="1187"/>
      <c r="AL57" s="1188"/>
      <c r="AM57" s="1188"/>
      <c r="AN57" s="1188"/>
      <c r="AO57" s="1186"/>
      <c r="AP57" s="1186"/>
      <c r="AQ57" s="1186"/>
      <c r="AR57" s="1186"/>
      <c r="AS57" s="1186"/>
      <c r="AT57" s="1186"/>
      <c r="AU57" s="1186"/>
      <c r="AV57" s="1186"/>
      <c r="AW57" s="1186"/>
    </row>
    <row r="58" spans="1:49" ht="23.25" customHeight="1" x14ac:dyDescent="0.25">
      <c r="A58" s="1010"/>
      <c r="B58" s="1011"/>
      <c r="C58" s="1012" t="s">
        <v>473</v>
      </c>
      <c r="D58" s="246" t="s">
        <v>141</v>
      </c>
      <c r="E58" s="258"/>
      <c r="F58" s="258"/>
      <c r="G58" s="1193"/>
      <c r="H58" s="1193"/>
      <c r="I58" s="1173">
        <f>14*0.019</f>
        <v>0.26600000000000001</v>
      </c>
      <c r="J58" s="1173">
        <f>14*0.019</f>
        <v>0.26600000000000001</v>
      </c>
      <c r="K58" s="1173">
        <f t="shared" ref="K58" si="30">14*0.019</f>
        <v>0.26600000000000001</v>
      </c>
      <c r="L58" s="1173">
        <f>0.019*64</f>
        <v>1.216</v>
      </c>
      <c r="M58" s="1173">
        <f>0.019*64</f>
        <v>1.216</v>
      </c>
      <c r="N58" s="1173">
        <f>0.019*64</f>
        <v>1.216</v>
      </c>
      <c r="O58" s="1173">
        <f>0.019*116</f>
        <v>2.2039999999999997</v>
      </c>
      <c r="P58" s="1173"/>
      <c r="Q58" s="1173"/>
      <c r="R58" s="1173"/>
      <c r="S58" s="1197" t="s">
        <v>682</v>
      </c>
      <c r="T58" s="1194"/>
      <c r="U58" s="1194"/>
      <c r="V58" s="1173">
        <f>14*0.019</f>
        <v>0.26600000000000001</v>
      </c>
      <c r="W58" s="1173">
        <f>14*0.019</f>
        <v>0.26600000000000001</v>
      </c>
      <c r="X58" s="1173">
        <f>14*0.019</f>
        <v>0.26600000000000001</v>
      </c>
      <c r="Y58" s="1173">
        <f>0.019*64</f>
        <v>1.216</v>
      </c>
      <c r="Z58" s="1173">
        <f>0.019*64</f>
        <v>1.216</v>
      </c>
      <c r="AA58" s="1173">
        <f>0.019*64</f>
        <v>1.216</v>
      </c>
      <c r="AB58" s="1173">
        <f>0.019*116</f>
        <v>2.2039999999999997</v>
      </c>
      <c r="AC58" s="1197" t="s">
        <v>621</v>
      </c>
      <c r="AD58" s="1177" t="s">
        <v>555</v>
      </c>
      <c r="AE58" s="1177" t="s">
        <v>473</v>
      </c>
      <c r="AF58" s="1180" t="s">
        <v>649</v>
      </c>
      <c r="AG58" s="1180" t="s">
        <v>650</v>
      </c>
      <c r="AH58" s="1187"/>
      <c r="AI58" s="1180" t="s">
        <v>651</v>
      </c>
      <c r="AJ58" s="1180">
        <v>4</v>
      </c>
      <c r="AK58" s="1187"/>
      <c r="AL58" s="1181">
        <v>1034293</v>
      </c>
      <c r="AM58" s="1181">
        <v>500515</v>
      </c>
      <c r="AN58" s="1181">
        <v>533778</v>
      </c>
      <c r="AO58" s="1180" t="s">
        <v>250</v>
      </c>
      <c r="AP58" s="1180" t="s">
        <v>250</v>
      </c>
      <c r="AQ58" s="1180" t="s">
        <v>250</v>
      </c>
      <c r="AR58" s="1180" t="s">
        <v>250</v>
      </c>
      <c r="AS58" s="1180" t="s">
        <v>250</v>
      </c>
      <c r="AT58" s="1180" t="s">
        <v>250</v>
      </c>
      <c r="AU58" s="1180" t="s">
        <v>250</v>
      </c>
      <c r="AV58" s="1180" t="s">
        <v>250</v>
      </c>
      <c r="AW58" s="1180"/>
    </row>
    <row r="59" spans="1:49" ht="23.25" customHeight="1" x14ac:dyDescent="0.25">
      <c r="A59" s="1010"/>
      <c r="B59" s="1011"/>
      <c r="C59" s="1013"/>
      <c r="D59" s="248" t="s">
        <v>142</v>
      </c>
      <c r="E59" s="259"/>
      <c r="F59" s="259"/>
      <c r="G59" s="1193"/>
      <c r="H59" s="1193"/>
      <c r="I59" s="251">
        <f>14*1452000</f>
        <v>20328000</v>
      </c>
      <c r="J59" s="251">
        <f>14*1452000</f>
        <v>20328000</v>
      </c>
      <c r="K59" s="251">
        <f t="shared" ref="K59" si="31">14*1452000</f>
        <v>20328000</v>
      </c>
      <c r="L59" s="251">
        <f>1452000*64</f>
        <v>92928000</v>
      </c>
      <c r="M59" s="251">
        <f>1452000*64</f>
        <v>92928000</v>
      </c>
      <c r="N59" s="251">
        <f>1452000*64</f>
        <v>92928000</v>
      </c>
      <c r="O59" s="251">
        <f>1452000*116</f>
        <v>168432000</v>
      </c>
      <c r="P59" s="251"/>
      <c r="Q59" s="251"/>
      <c r="R59" s="251"/>
      <c r="S59" s="1197"/>
      <c r="T59" s="1194"/>
      <c r="U59" s="1194"/>
      <c r="V59" s="251">
        <f>14*1452000</f>
        <v>20328000</v>
      </c>
      <c r="W59" s="251">
        <f>14*1452000</f>
        <v>20328000</v>
      </c>
      <c r="X59" s="251">
        <f>14*1452000</f>
        <v>20328000</v>
      </c>
      <c r="Y59" s="251">
        <f>1452000*64</f>
        <v>92928000</v>
      </c>
      <c r="Z59" s="251">
        <f>1452000*64</f>
        <v>92928000</v>
      </c>
      <c r="AA59" s="251">
        <f>1452000*64</f>
        <v>92928000</v>
      </c>
      <c r="AB59" s="251">
        <f>1452000*116</f>
        <v>168432000</v>
      </c>
      <c r="AC59" s="1197"/>
      <c r="AD59" s="1184"/>
      <c r="AE59" s="1185"/>
      <c r="AF59" s="1186"/>
      <c r="AG59" s="1186"/>
      <c r="AH59" s="1187"/>
      <c r="AI59" s="1186"/>
      <c r="AJ59" s="1186"/>
      <c r="AK59" s="1187"/>
      <c r="AL59" s="1188"/>
      <c r="AM59" s="1188"/>
      <c r="AN59" s="1188"/>
      <c r="AO59" s="1186"/>
      <c r="AP59" s="1186"/>
      <c r="AQ59" s="1186"/>
      <c r="AR59" s="1186"/>
      <c r="AS59" s="1186"/>
      <c r="AT59" s="1186"/>
      <c r="AU59" s="1186"/>
      <c r="AV59" s="1186"/>
      <c r="AW59" s="1186"/>
    </row>
    <row r="60" spans="1:49" ht="23.25" customHeight="1" x14ac:dyDescent="0.25">
      <c r="A60" s="1010"/>
      <c r="B60" s="1011"/>
      <c r="C60" s="1013"/>
      <c r="D60" s="252" t="s">
        <v>144</v>
      </c>
      <c r="E60" s="259"/>
      <c r="F60" s="259"/>
      <c r="G60" s="1193"/>
      <c r="H60" s="1193"/>
      <c r="I60" s="1194"/>
      <c r="J60" s="1194"/>
      <c r="K60" s="1194"/>
      <c r="L60" s="1192"/>
      <c r="M60" s="1192"/>
      <c r="N60" s="1192"/>
      <c r="O60" s="1192"/>
      <c r="P60" s="1194"/>
      <c r="Q60" s="1194"/>
      <c r="R60" s="1194"/>
      <c r="S60" s="1197"/>
      <c r="T60" s="1194"/>
      <c r="U60" s="1194"/>
      <c r="V60" s="1194"/>
      <c r="W60" s="1194"/>
      <c r="X60" s="1194"/>
      <c r="Y60" s="1192"/>
      <c r="Z60" s="1192"/>
      <c r="AA60" s="1192"/>
      <c r="AB60" s="1192"/>
      <c r="AC60" s="1197"/>
      <c r="AD60" s="1184"/>
      <c r="AE60" s="1185"/>
      <c r="AF60" s="1186"/>
      <c r="AG60" s="1186"/>
      <c r="AH60" s="1187"/>
      <c r="AI60" s="1186"/>
      <c r="AJ60" s="1186"/>
      <c r="AK60" s="1187"/>
      <c r="AL60" s="1188"/>
      <c r="AM60" s="1188"/>
      <c r="AN60" s="1188"/>
      <c r="AO60" s="1186"/>
      <c r="AP60" s="1186"/>
      <c r="AQ60" s="1186"/>
      <c r="AR60" s="1186"/>
      <c r="AS60" s="1186"/>
      <c r="AT60" s="1186"/>
      <c r="AU60" s="1186"/>
      <c r="AV60" s="1186"/>
      <c r="AW60" s="1186"/>
    </row>
    <row r="61" spans="1:49" ht="23.25" customHeight="1" x14ac:dyDescent="0.25">
      <c r="A61" s="1010"/>
      <c r="B61" s="1011"/>
      <c r="C61" s="1013"/>
      <c r="D61" s="248" t="s">
        <v>145</v>
      </c>
      <c r="E61" s="259"/>
      <c r="F61" s="259"/>
      <c r="G61" s="1193"/>
      <c r="H61" s="1193"/>
      <c r="I61" s="1194"/>
      <c r="J61" s="1194"/>
      <c r="K61" s="1194"/>
      <c r="L61" s="1192"/>
      <c r="M61" s="1192"/>
      <c r="N61" s="1192"/>
      <c r="O61" s="1192"/>
      <c r="P61" s="1194"/>
      <c r="Q61" s="1194"/>
      <c r="R61" s="1194"/>
      <c r="S61" s="1197"/>
      <c r="T61" s="1194"/>
      <c r="U61" s="1194"/>
      <c r="V61" s="1194"/>
      <c r="W61" s="1194"/>
      <c r="X61" s="1194"/>
      <c r="Y61" s="1192"/>
      <c r="Z61" s="1192"/>
      <c r="AA61" s="1192"/>
      <c r="AB61" s="1192"/>
      <c r="AC61" s="1197"/>
      <c r="AD61" s="1184"/>
      <c r="AE61" s="1185"/>
      <c r="AF61" s="1186"/>
      <c r="AG61" s="1186"/>
      <c r="AH61" s="1187"/>
      <c r="AI61" s="1186"/>
      <c r="AJ61" s="1186"/>
      <c r="AK61" s="1187"/>
      <c r="AL61" s="1188"/>
      <c r="AM61" s="1188"/>
      <c r="AN61" s="1188"/>
      <c r="AO61" s="1186"/>
      <c r="AP61" s="1186"/>
      <c r="AQ61" s="1186"/>
      <c r="AR61" s="1186"/>
      <c r="AS61" s="1186"/>
      <c r="AT61" s="1186"/>
      <c r="AU61" s="1186"/>
      <c r="AV61" s="1186"/>
      <c r="AW61" s="1186"/>
    </row>
    <row r="62" spans="1:49" ht="23.25" customHeight="1" x14ac:dyDescent="0.25">
      <c r="A62" s="1010"/>
      <c r="B62" s="1011"/>
      <c r="C62" s="1013"/>
      <c r="D62" s="252" t="s">
        <v>146</v>
      </c>
      <c r="E62" s="260"/>
      <c r="F62" s="260"/>
      <c r="G62" s="1193"/>
      <c r="H62" s="1193"/>
      <c r="I62" s="1173">
        <f>I58</f>
        <v>0.26600000000000001</v>
      </c>
      <c r="J62" s="1173">
        <f>J58</f>
        <v>0.26600000000000001</v>
      </c>
      <c r="K62" s="1173">
        <f t="shared" ref="K62:O63" si="32">K58</f>
        <v>0.26600000000000001</v>
      </c>
      <c r="L62" s="1173">
        <f t="shared" si="32"/>
        <v>1.216</v>
      </c>
      <c r="M62" s="1173">
        <f t="shared" si="32"/>
        <v>1.216</v>
      </c>
      <c r="N62" s="1173">
        <f t="shared" si="32"/>
        <v>1.216</v>
      </c>
      <c r="O62" s="1173">
        <f t="shared" si="32"/>
        <v>2.2039999999999997</v>
      </c>
      <c r="P62" s="1173"/>
      <c r="Q62" s="1173"/>
      <c r="R62" s="1173"/>
      <c r="S62" s="1197"/>
      <c r="T62" s="1194"/>
      <c r="U62" s="1194"/>
      <c r="V62" s="1173">
        <f t="shared" ref="V62:AB63" si="33">V58</f>
        <v>0.26600000000000001</v>
      </c>
      <c r="W62" s="1173">
        <f t="shared" si="33"/>
        <v>0.26600000000000001</v>
      </c>
      <c r="X62" s="1173">
        <f t="shared" si="33"/>
        <v>0.26600000000000001</v>
      </c>
      <c r="Y62" s="1173">
        <f t="shared" si="33"/>
        <v>1.216</v>
      </c>
      <c r="Z62" s="1173">
        <f t="shared" si="33"/>
        <v>1.216</v>
      </c>
      <c r="AA62" s="1173">
        <f t="shared" si="33"/>
        <v>1.216</v>
      </c>
      <c r="AB62" s="1173">
        <f t="shared" si="33"/>
        <v>2.2039999999999997</v>
      </c>
      <c r="AC62" s="1197"/>
      <c r="AD62" s="1184"/>
      <c r="AE62" s="1185"/>
      <c r="AF62" s="1186"/>
      <c r="AG62" s="1186"/>
      <c r="AH62" s="1187"/>
      <c r="AI62" s="1186"/>
      <c r="AJ62" s="1186"/>
      <c r="AK62" s="1187"/>
      <c r="AL62" s="1188"/>
      <c r="AM62" s="1188"/>
      <c r="AN62" s="1188"/>
      <c r="AO62" s="1186"/>
      <c r="AP62" s="1186"/>
      <c r="AQ62" s="1186"/>
      <c r="AR62" s="1186"/>
      <c r="AS62" s="1186"/>
      <c r="AT62" s="1186"/>
      <c r="AU62" s="1186"/>
      <c r="AV62" s="1186"/>
      <c r="AW62" s="1186"/>
    </row>
    <row r="63" spans="1:49" ht="23.25" customHeight="1" thickBot="1" x14ac:dyDescent="0.3">
      <c r="A63" s="1010"/>
      <c r="B63" s="1011"/>
      <c r="C63" s="1163"/>
      <c r="D63" s="255" t="s">
        <v>147</v>
      </c>
      <c r="E63" s="256"/>
      <c r="F63" s="256"/>
      <c r="G63" s="1193"/>
      <c r="H63" s="1193"/>
      <c r="I63" s="251">
        <f>I59</f>
        <v>20328000</v>
      </c>
      <c r="J63" s="251">
        <f>J59</f>
        <v>20328000</v>
      </c>
      <c r="K63" s="251">
        <f t="shared" si="32"/>
        <v>20328000</v>
      </c>
      <c r="L63" s="251">
        <f t="shared" si="32"/>
        <v>92928000</v>
      </c>
      <c r="M63" s="251">
        <f t="shared" si="32"/>
        <v>92928000</v>
      </c>
      <c r="N63" s="251">
        <f t="shared" si="32"/>
        <v>92928000</v>
      </c>
      <c r="O63" s="251">
        <f t="shared" si="32"/>
        <v>168432000</v>
      </c>
      <c r="P63" s="251"/>
      <c r="Q63" s="251"/>
      <c r="R63" s="251"/>
      <c r="S63" s="1197"/>
      <c r="T63" s="1194"/>
      <c r="U63" s="1194"/>
      <c r="V63" s="251">
        <f t="shared" si="33"/>
        <v>20328000</v>
      </c>
      <c r="W63" s="251">
        <f t="shared" si="33"/>
        <v>20328000</v>
      </c>
      <c r="X63" s="251">
        <f t="shared" si="33"/>
        <v>20328000</v>
      </c>
      <c r="Y63" s="251">
        <f t="shared" si="33"/>
        <v>92928000</v>
      </c>
      <c r="Z63" s="251">
        <f t="shared" si="33"/>
        <v>92928000</v>
      </c>
      <c r="AA63" s="251">
        <f t="shared" si="33"/>
        <v>92928000</v>
      </c>
      <c r="AB63" s="251">
        <f t="shared" si="33"/>
        <v>168432000</v>
      </c>
      <c r="AC63" s="1197"/>
      <c r="AD63" s="1204"/>
      <c r="AE63" s="1205"/>
      <c r="AF63" s="1186"/>
      <c r="AG63" s="1186"/>
      <c r="AH63" s="1187"/>
      <c r="AI63" s="1186"/>
      <c r="AJ63" s="1186"/>
      <c r="AK63" s="1187"/>
      <c r="AL63" s="1188"/>
      <c r="AM63" s="1188"/>
      <c r="AN63" s="1188"/>
      <c r="AO63" s="1186"/>
      <c r="AP63" s="1186"/>
      <c r="AQ63" s="1186"/>
      <c r="AR63" s="1186"/>
      <c r="AS63" s="1186"/>
      <c r="AT63" s="1186"/>
      <c r="AU63" s="1186"/>
      <c r="AV63" s="1186"/>
      <c r="AW63" s="1186"/>
    </row>
    <row r="64" spans="1:49" ht="23.25" customHeight="1" x14ac:dyDescent="0.25">
      <c r="A64" s="1010"/>
      <c r="B64" s="1011"/>
      <c r="C64" s="1012" t="s">
        <v>258</v>
      </c>
      <c r="D64" s="246" t="s">
        <v>141</v>
      </c>
      <c r="E64" s="258"/>
      <c r="F64" s="258"/>
      <c r="G64" s="1193"/>
      <c r="H64" s="1193"/>
      <c r="I64" s="1173">
        <f>5*0.019</f>
        <v>9.5000000000000001E-2</v>
      </c>
      <c r="J64" s="1173">
        <f>5*0.019</f>
        <v>9.5000000000000001E-2</v>
      </c>
      <c r="K64" s="1173">
        <f t="shared" ref="K64" si="34">5*0.019</f>
        <v>9.5000000000000001E-2</v>
      </c>
      <c r="L64" s="1173">
        <f>0.019*22</f>
        <v>0.41799999999999998</v>
      </c>
      <c r="M64" s="1173">
        <f>0.019*22</f>
        <v>0.41799999999999998</v>
      </c>
      <c r="N64" s="1173">
        <f>0.019*22</f>
        <v>0.41799999999999998</v>
      </c>
      <c r="O64" s="1173">
        <f>0.019*35</f>
        <v>0.66500000000000004</v>
      </c>
      <c r="P64" s="1173"/>
      <c r="Q64" s="1173"/>
      <c r="R64" s="1173"/>
      <c r="S64" s="1197" t="s">
        <v>683</v>
      </c>
      <c r="T64" s="1194"/>
      <c r="U64" s="1194"/>
      <c r="V64" s="1173">
        <f>5*0.019</f>
        <v>9.5000000000000001E-2</v>
      </c>
      <c r="W64" s="1173">
        <f>5*0.019</f>
        <v>9.5000000000000001E-2</v>
      </c>
      <c r="X64" s="1173">
        <f>5*0.019</f>
        <v>9.5000000000000001E-2</v>
      </c>
      <c r="Y64" s="1173">
        <f>0.019*22</f>
        <v>0.41799999999999998</v>
      </c>
      <c r="Z64" s="1173">
        <f>0.019*22</f>
        <v>0.41799999999999998</v>
      </c>
      <c r="AA64" s="1173">
        <f>0.019*22</f>
        <v>0.41799999999999998</v>
      </c>
      <c r="AB64" s="1173">
        <f>0.019*35</f>
        <v>0.66500000000000004</v>
      </c>
      <c r="AC64" s="1197" t="s">
        <v>629</v>
      </c>
      <c r="AD64" s="1177" t="s">
        <v>561</v>
      </c>
      <c r="AE64" s="1177" t="s">
        <v>258</v>
      </c>
      <c r="AF64" s="1180" t="s">
        <v>562</v>
      </c>
      <c r="AG64" s="1180" t="s">
        <v>652</v>
      </c>
      <c r="AH64" s="1187"/>
      <c r="AI64" s="1180" t="s">
        <v>653</v>
      </c>
      <c r="AJ64" s="1180"/>
      <c r="AK64" s="1187"/>
      <c r="AL64" s="1181">
        <v>83142</v>
      </c>
      <c r="AM64" s="1181">
        <v>35452</v>
      </c>
      <c r="AN64" s="1181">
        <v>47690</v>
      </c>
      <c r="AO64" s="1180" t="s">
        <v>250</v>
      </c>
      <c r="AP64" s="1180" t="s">
        <v>250</v>
      </c>
      <c r="AQ64" s="1180" t="s">
        <v>250</v>
      </c>
      <c r="AR64" s="1180" t="s">
        <v>250</v>
      </c>
      <c r="AS64" s="1180" t="s">
        <v>250</v>
      </c>
      <c r="AT64" s="1180" t="s">
        <v>250</v>
      </c>
      <c r="AU64" s="1180" t="s">
        <v>250</v>
      </c>
      <c r="AV64" s="1180" t="s">
        <v>250</v>
      </c>
      <c r="AW64" s="1180"/>
    </row>
    <row r="65" spans="1:49" ht="23.25" customHeight="1" x14ac:dyDescent="0.25">
      <c r="A65" s="1010"/>
      <c r="B65" s="1011"/>
      <c r="C65" s="1013"/>
      <c r="D65" s="248" t="s">
        <v>142</v>
      </c>
      <c r="E65" s="259"/>
      <c r="F65" s="259"/>
      <c r="G65" s="1193"/>
      <c r="H65" s="1193"/>
      <c r="I65" s="251">
        <f>5*1452000</f>
        <v>7260000</v>
      </c>
      <c r="J65" s="251">
        <f>5*1452000</f>
        <v>7260000</v>
      </c>
      <c r="K65" s="251">
        <f t="shared" ref="K65" si="35">5*1452000</f>
        <v>7260000</v>
      </c>
      <c r="L65" s="251">
        <f>1452000*22</f>
        <v>31944000</v>
      </c>
      <c r="M65" s="251">
        <f>1452000*22</f>
        <v>31944000</v>
      </c>
      <c r="N65" s="251">
        <f>1452000*22</f>
        <v>31944000</v>
      </c>
      <c r="O65" s="251">
        <f>1452000*35</f>
        <v>50820000</v>
      </c>
      <c r="P65" s="251"/>
      <c r="Q65" s="251"/>
      <c r="R65" s="251"/>
      <c r="S65" s="1197"/>
      <c r="T65" s="1194"/>
      <c r="U65" s="1194"/>
      <c r="V65" s="251">
        <f>5*1452000</f>
        <v>7260000</v>
      </c>
      <c r="W65" s="251">
        <f>5*1452000</f>
        <v>7260000</v>
      </c>
      <c r="X65" s="251">
        <f>5*1452000</f>
        <v>7260000</v>
      </c>
      <c r="Y65" s="251">
        <f>1452000*22</f>
        <v>31944000</v>
      </c>
      <c r="Z65" s="251">
        <f>1452000*22</f>
        <v>31944000</v>
      </c>
      <c r="AA65" s="251">
        <f>1452000*22</f>
        <v>31944000</v>
      </c>
      <c r="AB65" s="251">
        <f>1452000*35</f>
        <v>50820000</v>
      </c>
      <c r="AC65" s="1197"/>
      <c r="AD65" s="1184"/>
      <c r="AE65" s="1185"/>
      <c r="AF65" s="1186"/>
      <c r="AG65" s="1186"/>
      <c r="AH65" s="1187"/>
      <c r="AI65" s="1186"/>
      <c r="AJ65" s="1186"/>
      <c r="AK65" s="1187"/>
      <c r="AL65" s="1188"/>
      <c r="AM65" s="1188"/>
      <c r="AN65" s="1188"/>
      <c r="AO65" s="1186"/>
      <c r="AP65" s="1186"/>
      <c r="AQ65" s="1186"/>
      <c r="AR65" s="1186"/>
      <c r="AS65" s="1186"/>
      <c r="AT65" s="1186"/>
      <c r="AU65" s="1186"/>
      <c r="AV65" s="1186"/>
      <c r="AW65" s="1186"/>
    </row>
    <row r="66" spans="1:49" ht="23.25" customHeight="1" x14ac:dyDescent="0.25">
      <c r="A66" s="1010"/>
      <c r="B66" s="1011"/>
      <c r="C66" s="1013"/>
      <c r="D66" s="252" t="s">
        <v>144</v>
      </c>
      <c r="E66" s="259"/>
      <c r="F66" s="259"/>
      <c r="G66" s="1193"/>
      <c r="H66" s="1193"/>
      <c r="I66" s="1194"/>
      <c r="J66" s="1194"/>
      <c r="K66" s="1194"/>
      <c r="L66" s="1192"/>
      <c r="M66" s="1192"/>
      <c r="N66" s="1192"/>
      <c r="O66" s="1192"/>
      <c r="P66" s="1194"/>
      <c r="Q66" s="1194"/>
      <c r="R66" s="1194"/>
      <c r="S66" s="1197"/>
      <c r="T66" s="1194"/>
      <c r="U66" s="1194"/>
      <c r="V66" s="1194"/>
      <c r="W66" s="1194"/>
      <c r="X66" s="1194"/>
      <c r="Y66" s="1192"/>
      <c r="Z66" s="1192"/>
      <c r="AA66" s="1192"/>
      <c r="AB66" s="1192"/>
      <c r="AC66" s="1197"/>
      <c r="AD66" s="1184"/>
      <c r="AE66" s="1185"/>
      <c r="AF66" s="1186"/>
      <c r="AG66" s="1186"/>
      <c r="AH66" s="1187"/>
      <c r="AI66" s="1186"/>
      <c r="AJ66" s="1186"/>
      <c r="AK66" s="1187"/>
      <c r="AL66" s="1188"/>
      <c r="AM66" s="1188"/>
      <c r="AN66" s="1188"/>
      <c r="AO66" s="1186"/>
      <c r="AP66" s="1186"/>
      <c r="AQ66" s="1186"/>
      <c r="AR66" s="1186"/>
      <c r="AS66" s="1186"/>
      <c r="AT66" s="1186"/>
      <c r="AU66" s="1186"/>
      <c r="AV66" s="1186"/>
      <c r="AW66" s="1186"/>
    </row>
    <row r="67" spans="1:49" ht="23.25" customHeight="1" x14ac:dyDescent="0.25">
      <c r="A67" s="1010"/>
      <c r="B67" s="1011"/>
      <c r="C67" s="1013"/>
      <c r="D67" s="248" t="s">
        <v>145</v>
      </c>
      <c r="E67" s="259"/>
      <c r="F67" s="259"/>
      <c r="G67" s="1193"/>
      <c r="H67" s="1193"/>
      <c r="I67" s="1194"/>
      <c r="J67" s="1194"/>
      <c r="K67" s="1194"/>
      <c r="L67" s="1192"/>
      <c r="M67" s="1192"/>
      <c r="N67" s="1192"/>
      <c r="O67" s="1192"/>
      <c r="P67" s="1194"/>
      <c r="Q67" s="1194"/>
      <c r="R67" s="1194"/>
      <c r="S67" s="1197"/>
      <c r="T67" s="1194"/>
      <c r="U67" s="1194"/>
      <c r="V67" s="1194"/>
      <c r="W67" s="1194"/>
      <c r="X67" s="1194"/>
      <c r="Y67" s="1192"/>
      <c r="Z67" s="1192"/>
      <c r="AA67" s="1192"/>
      <c r="AB67" s="1192"/>
      <c r="AC67" s="1197"/>
      <c r="AD67" s="1184"/>
      <c r="AE67" s="1185"/>
      <c r="AF67" s="1186"/>
      <c r="AG67" s="1186"/>
      <c r="AH67" s="1187"/>
      <c r="AI67" s="1186"/>
      <c r="AJ67" s="1186"/>
      <c r="AK67" s="1187"/>
      <c r="AL67" s="1188"/>
      <c r="AM67" s="1188"/>
      <c r="AN67" s="1188"/>
      <c r="AO67" s="1186"/>
      <c r="AP67" s="1186"/>
      <c r="AQ67" s="1186"/>
      <c r="AR67" s="1186"/>
      <c r="AS67" s="1186"/>
      <c r="AT67" s="1186"/>
      <c r="AU67" s="1186"/>
      <c r="AV67" s="1186"/>
      <c r="AW67" s="1186"/>
    </row>
    <row r="68" spans="1:49" ht="23.25" customHeight="1" x14ac:dyDescent="0.25">
      <c r="A68" s="1010"/>
      <c r="B68" s="1011"/>
      <c r="C68" s="1013"/>
      <c r="D68" s="252" t="s">
        <v>146</v>
      </c>
      <c r="E68" s="260"/>
      <c r="F68" s="260"/>
      <c r="G68" s="1193"/>
      <c r="H68" s="1193"/>
      <c r="I68" s="1173">
        <f>I64</f>
        <v>9.5000000000000001E-2</v>
      </c>
      <c r="J68" s="1173">
        <f>J64</f>
        <v>9.5000000000000001E-2</v>
      </c>
      <c r="K68" s="1173">
        <f t="shared" ref="K68:O69" si="36">K64</f>
        <v>9.5000000000000001E-2</v>
      </c>
      <c r="L68" s="1173">
        <f t="shared" si="36"/>
        <v>0.41799999999999998</v>
      </c>
      <c r="M68" s="1173">
        <f t="shared" si="36"/>
        <v>0.41799999999999998</v>
      </c>
      <c r="N68" s="1173">
        <f t="shared" si="36"/>
        <v>0.41799999999999998</v>
      </c>
      <c r="O68" s="1173">
        <f t="shared" si="36"/>
        <v>0.66500000000000004</v>
      </c>
      <c r="P68" s="1173"/>
      <c r="Q68" s="1173"/>
      <c r="R68" s="1173"/>
      <c r="S68" s="1197"/>
      <c r="T68" s="1194"/>
      <c r="U68" s="1194"/>
      <c r="V68" s="1173">
        <f t="shared" ref="V68:AB69" si="37">V64</f>
        <v>9.5000000000000001E-2</v>
      </c>
      <c r="W68" s="1173">
        <f t="shared" si="37"/>
        <v>9.5000000000000001E-2</v>
      </c>
      <c r="X68" s="1173">
        <f t="shared" si="37"/>
        <v>9.5000000000000001E-2</v>
      </c>
      <c r="Y68" s="1173">
        <f t="shared" si="37"/>
        <v>0.41799999999999998</v>
      </c>
      <c r="Z68" s="1173">
        <f t="shared" si="37"/>
        <v>0.41799999999999998</v>
      </c>
      <c r="AA68" s="1173">
        <f t="shared" si="37"/>
        <v>0.41799999999999998</v>
      </c>
      <c r="AB68" s="1173">
        <f t="shared" si="37"/>
        <v>0.66500000000000004</v>
      </c>
      <c r="AC68" s="1197"/>
      <c r="AD68" s="1184"/>
      <c r="AE68" s="1185"/>
      <c r="AF68" s="1186"/>
      <c r="AG68" s="1186"/>
      <c r="AH68" s="1187"/>
      <c r="AI68" s="1186"/>
      <c r="AJ68" s="1186"/>
      <c r="AK68" s="1187"/>
      <c r="AL68" s="1188"/>
      <c r="AM68" s="1188"/>
      <c r="AN68" s="1188"/>
      <c r="AO68" s="1186"/>
      <c r="AP68" s="1186"/>
      <c r="AQ68" s="1186"/>
      <c r="AR68" s="1186"/>
      <c r="AS68" s="1186"/>
      <c r="AT68" s="1186"/>
      <c r="AU68" s="1186"/>
      <c r="AV68" s="1186"/>
      <c r="AW68" s="1186"/>
    </row>
    <row r="69" spans="1:49" ht="23.25" customHeight="1" thickBot="1" x14ac:dyDescent="0.3">
      <c r="A69" s="1010"/>
      <c r="B69" s="1011"/>
      <c r="C69" s="1163"/>
      <c r="D69" s="255" t="s">
        <v>147</v>
      </c>
      <c r="E69" s="256"/>
      <c r="F69" s="256"/>
      <c r="G69" s="1193"/>
      <c r="H69" s="1193"/>
      <c r="I69" s="251">
        <f>I65</f>
        <v>7260000</v>
      </c>
      <c r="J69" s="251">
        <f>J65</f>
        <v>7260000</v>
      </c>
      <c r="K69" s="251">
        <f t="shared" si="36"/>
        <v>7260000</v>
      </c>
      <c r="L69" s="251">
        <f t="shared" si="36"/>
        <v>31944000</v>
      </c>
      <c r="M69" s="251">
        <f t="shared" si="36"/>
        <v>31944000</v>
      </c>
      <c r="N69" s="251">
        <f t="shared" si="36"/>
        <v>31944000</v>
      </c>
      <c r="O69" s="251">
        <f t="shared" si="36"/>
        <v>50820000</v>
      </c>
      <c r="P69" s="251"/>
      <c r="Q69" s="251"/>
      <c r="R69" s="251"/>
      <c r="S69" s="1197"/>
      <c r="T69" s="1194"/>
      <c r="U69" s="1194"/>
      <c r="V69" s="251">
        <f t="shared" si="37"/>
        <v>7260000</v>
      </c>
      <c r="W69" s="251">
        <f t="shared" si="37"/>
        <v>7260000</v>
      </c>
      <c r="X69" s="251">
        <f t="shared" si="37"/>
        <v>7260000</v>
      </c>
      <c r="Y69" s="251">
        <f t="shared" si="37"/>
        <v>31944000</v>
      </c>
      <c r="Z69" s="251">
        <f t="shared" si="37"/>
        <v>31944000</v>
      </c>
      <c r="AA69" s="251">
        <f t="shared" si="37"/>
        <v>31944000</v>
      </c>
      <c r="AB69" s="251">
        <f t="shared" si="37"/>
        <v>50820000</v>
      </c>
      <c r="AC69" s="1197"/>
      <c r="AD69" s="1204"/>
      <c r="AE69" s="1205"/>
      <c r="AF69" s="1186"/>
      <c r="AG69" s="1186"/>
      <c r="AH69" s="1187"/>
      <c r="AI69" s="1186"/>
      <c r="AJ69" s="1186"/>
      <c r="AK69" s="1187"/>
      <c r="AL69" s="1188"/>
      <c r="AM69" s="1188"/>
      <c r="AN69" s="1188"/>
      <c r="AO69" s="1186"/>
      <c r="AP69" s="1186"/>
      <c r="AQ69" s="1186"/>
      <c r="AR69" s="1186"/>
      <c r="AS69" s="1186"/>
      <c r="AT69" s="1186"/>
      <c r="AU69" s="1186"/>
      <c r="AV69" s="1186"/>
      <c r="AW69" s="1186"/>
    </row>
    <row r="70" spans="1:49" ht="23.25" customHeight="1" x14ac:dyDescent="0.25">
      <c r="A70" s="1010"/>
      <c r="B70" s="1011"/>
      <c r="C70" s="1012" t="s">
        <v>259</v>
      </c>
      <c r="D70" s="246" t="s">
        <v>141</v>
      </c>
      <c r="E70" s="258"/>
      <c r="F70" s="258"/>
      <c r="G70" s="1193"/>
      <c r="H70" s="1193"/>
      <c r="I70" s="1173">
        <f>11*0.019</f>
        <v>0.20899999999999999</v>
      </c>
      <c r="J70" s="1173">
        <f>11*0.019</f>
        <v>0.20899999999999999</v>
      </c>
      <c r="K70" s="1173">
        <f t="shared" ref="K70" si="38">11*0.019</f>
        <v>0.20899999999999999</v>
      </c>
      <c r="L70" s="1173">
        <f>0.019*38</f>
        <v>0.72199999999999998</v>
      </c>
      <c r="M70" s="1173">
        <f>0.019*38</f>
        <v>0.72199999999999998</v>
      </c>
      <c r="N70" s="1173">
        <f>0.019*38</f>
        <v>0.72199999999999998</v>
      </c>
      <c r="O70" s="1173">
        <f>0.019*116</f>
        <v>2.2039999999999997</v>
      </c>
      <c r="P70" s="1173"/>
      <c r="Q70" s="1173"/>
      <c r="R70" s="1173"/>
      <c r="S70" s="1207" t="s">
        <v>682</v>
      </c>
      <c r="T70" s="1194"/>
      <c r="U70" s="1194"/>
      <c r="V70" s="1173">
        <f>11*0.019</f>
        <v>0.20899999999999999</v>
      </c>
      <c r="W70" s="1173">
        <f>11*0.019</f>
        <v>0.20899999999999999</v>
      </c>
      <c r="X70" s="1173">
        <f>11*0.019</f>
        <v>0.20899999999999999</v>
      </c>
      <c r="Y70" s="1173">
        <f>0.019*38</f>
        <v>0.72199999999999998</v>
      </c>
      <c r="Z70" s="1173">
        <f>0.019*38</f>
        <v>0.72199999999999998</v>
      </c>
      <c r="AA70" s="1173">
        <f>0.019*38</f>
        <v>0.72199999999999998</v>
      </c>
      <c r="AB70" s="1173">
        <f>0.019*116</f>
        <v>2.2039999999999997</v>
      </c>
      <c r="AC70" s="1207" t="s">
        <v>621</v>
      </c>
      <c r="AD70" s="1177" t="s">
        <v>561</v>
      </c>
      <c r="AE70" s="1177" t="s">
        <v>259</v>
      </c>
      <c r="AF70" s="1180" t="s">
        <v>582</v>
      </c>
      <c r="AG70" s="1208" t="s">
        <v>654</v>
      </c>
      <c r="AH70" s="1187"/>
      <c r="AI70" s="1180" t="s">
        <v>655</v>
      </c>
      <c r="AJ70" s="1180"/>
      <c r="AK70" s="1187"/>
      <c r="AL70" s="1181">
        <v>255123</v>
      </c>
      <c r="AM70" s="1181">
        <v>125963</v>
      </c>
      <c r="AN70" s="1181">
        <v>129160</v>
      </c>
      <c r="AO70" s="1180" t="s">
        <v>250</v>
      </c>
      <c r="AP70" s="1180" t="s">
        <v>250</v>
      </c>
      <c r="AQ70" s="1180" t="s">
        <v>250</v>
      </c>
      <c r="AR70" s="1180" t="s">
        <v>250</v>
      </c>
      <c r="AS70" s="1180" t="s">
        <v>250</v>
      </c>
      <c r="AT70" s="1180" t="s">
        <v>250</v>
      </c>
      <c r="AU70" s="1180" t="s">
        <v>250</v>
      </c>
      <c r="AV70" s="1180" t="s">
        <v>250</v>
      </c>
      <c r="AW70" s="1180"/>
    </row>
    <row r="71" spans="1:49" ht="23.25" customHeight="1" x14ac:dyDescent="0.25">
      <c r="A71" s="1010"/>
      <c r="B71" s="1011"/>
      <c r="C71" s="1013"/>
      <c r="D71" s="248" t="s">
        <v>142</v>
      </c>
      <c r="E71" s="259"/>
      <c r="F71" s="259"/>
      <c r="G71" s="1193"/>
      <c r="H71" s="1193"/>
      <c r="I71" s="251">
        <f>11*1452000</f>
        <v>15972000</v>
      </c>
      <c r="J71" s="251">
        <f>11*1452000</f>
        <v>15972000</v>
      </c>
      <c r="K71" s="251">
        <f t="shared" ref="K71" si="39">11*1452000</f>
        <v>15972000</v>
      </c>
      <c r="L71" s="251">
        <f>1452000*38</f>
        <v>55176000</v>
      </c>
      <c r="M71" s="251">
        <f>1452000*38</f>
        <v>55176000</v>
      </c>
      <c r="N71" s="251">
        <f>1452000*38</f>
        <v>55176000</v>
      </c>
      <c r="O71" s="251">
        <f>1452000*116</f>
        <v>168432000</v>
      </c>
      <c r="P71" s="251"/>
      <c r="Q71" s="251"/>
      <c r="R71" s="251"/>
      <c r="S71" s="1183"/>
      <c r="T71" s="1194"/>
      <c r="U71" s="1194"/>
      <c r="V71" s="251">
        <f>11*1452000</f>
        <v>15972000</v>
      </c>
      <c r="W71" s="251">
        <f>11*1452000</f>
        <v>15972000</v>
      </c>
      <c r="X71" s="251">
        <f>11*1452000</f>
        <v>15972000</v>
      </c>
      <c r="Y71" s="251">
        <f>1452000*38</f>
        <v>55176000</v>
      </c>
      <c r="Z71" s="251">
        <f>1452000*38</f>
        <v>55176000</v>
      </c>
      <c r="AA71" s="251">
        <f>1452000*38</f>
        <v>55176000</v>
      </c>
      <c r="AB71" s="251">
        <f>1452000*116</f>
        <v>168432000</v>
      </c>
      <c r="AC71" s="1183"/>
      <c r="AD71" s="1184"/>
      <c r="AE71" s="1185"/>
      <c r="AF71" s="1186"/>
      <c r="AG71" s="1187"/>
      <c r="AH71" s="1187"/>
      <c r="AI71" s="1186"/>
      <c r="AJ71" s="1186"/>
      <c r="AK71" s="1187"/>
      <c r="AL71" s="1188"/>
      <c r="AM71" s="1188"/>
      <c r="AN71" s="1188"/>
      <c r="AO71" s="1186"/>
      <c r="AP71" s="1186"/>
      <c r="AQ71" s="1186"/>
      <c r="AR71" s="1186"/>
      <c r="AS71" s="1186"/>
      <c r="AT71" s="1186"/>
      <c r="AU71" s="1186"/>
      <c r="AV71" s="1186"/>
      <c r="AW71" s="1186"/>
    </row>
    <row r="72" spans="1:49" ht="23.25" customHeight="1" x14ac:dyDescent="0.25">
      <c r="A72" s="1010"/>
      <c r="B72" s="1011"/>
      <c r="C72" s="1013"/>
      <c r="D72" s="252" t="s">
        <v>144</v>
      </c>
      <c r="E72" s="259"/>
      <c r="F72" s="259"/>
      <c r="G72" s="1193"/>
      <c r="H72" s="1193"/>
      <c r="I72" s="1194"/>
      <c r="J72" s="1194"/>
      <c r="K72" s="1194"/>
      <c r="L72" s="1192"/>
      <c r="M72" s="1192"/>
      <c r="N72" s="1192"/>
      <c r="O72" s="1192"/>
      <c r="P72" s="1194"/>
      <c r="Q72" s="1194"/>
      <c r="R72" s="1194"/>
      <c r="S72" s="1183"/>
      <c r="T72" s="1194"/>
      <c r="U72" s="1194"/>
      <c r="V72" s="1194"/>
      <c r="W72" s="1194"/>
      <c r="X72" s="1194"/>
      <c r="Y72" s="1192"/>
      <c r="Z72" s="1192"/>
      <c r="AA72" s="1192"/>
      <c r="AB72" s="1192"/>
      <c r="AC72" s="1183"/>
      <c r="AD72" s="1184"/>
      <c r="AE72" s="1185"/>
      <c r="AF72" s="1186"/>
      <c r="AG72" s="1187"/>
      <c r="AH72" s="1187"/>
      <c r="AI72" s="1186"/>
      <c r="AJ72" s="1186"/>
      <c r="AK72" s="1187"/>
      <c r="AL72" s="1188"/>
      <c r="AM72" s="1188"/>
      <c r="AN72" s="1188"/>
      <c r="AO72" s="1186"/>
      <c r="AP72" s="1186"/>
      <c r="AQ72" s="1186"/>
      <c r="AR72" s="1186"/>
      <c r="AS72" s="1186"/>
      <c r="AT72" s="1186"/>
      <c r="AU72" s="1186"/>
      <c r="AV72" s="1186"/>
      <c r="AW72" s="1186"/>
    </row>
    <row r="73" spans="1:49" ht="23.25" customHeight="1" x14ac:dyDescent="0.25">
      <c r="A73" s="1010"/>
      <c r="B73" s="1011"/>
      <c r="C73" s="1013"/>
      <c r="D73" s="248" t="s">
        <v>145</v>
      </c>
      <c r="E73" s="259"/>
      <c r="F73" s="259"/>
      <c r="G73" s="1193"/>
      <c r="H73" s="1193"/>
      <c r="I73" s="1194"/>
      <c r="J73" s="1194"/>
      <c r="K73" s="1194"/>
      <c r="L73" s="1192"/>
      <c r="M73" s="1192"/>
      <c r="N73" s="1192"/>
      <c r="O73" s="1192"/>
      <c r="P73" s="1194"/>
      <c r="Q73" s="1194"/>
      <c r="R73" s="1194"/>
      <c r="S73" s="1183"/>
      <c r="T73" s="1194"/>
      <c r="U73" s="1194"/>
      <c r="V73" s="1194"/>
      <c r="W73" s="1194"/>
      <c r="X73" s="1194"/>
      <c r="Y73" s="1192"/>
      <c r="Z73" s="1192"/>
      <c r="AA73" s="1192"/>
      <c r="AB73" s="1192"/>
      <c r="AC73" s="1183"/>
      <c r="AD73" s="1184"/>
      <c r="AE73" s="1185"/>
      <c r="AF73" s="1186"/>
      <c r="AG73" s="1187"/>
      <c r="AH73" s="1187"/>
      <c r="AI73" s="1186"/>
      <c r="AJ73" s="1186"/>
      <c r="AK73" s="1187"/>
      <c r="AL73" s="1188"/>
      <c r="AM73" s="1188"/>
      <c r="AN73" s="1188"/>
      <c r="AO73" s="1186"/>
      <c r="AP73" s="1186"/>
      <c r="AQ73" s="1186"/>
      <c r="AR73" s="1186"/>
      <c r="AS73" s="1186"/>
      <c r="AT73" s="1186"/>
      <c r="AU73" s="1186"/>
      <c r="AV73" s="1186"/>
      <c r="AW73" s="1186"/>
    </row>
    <row r="74" spans="1:49" ht="23.25" customHeight="1" x14ac:dyDescent="0.25">
      <c r="A74" s="1010"/>
      <c r="B74" s="1011"/>
      <c r="C74" s="1013"/>
      <c r="D74" s="252" t="s">
        <v>146</v>
      </c>
      <c r="E74" s="260"/>
      <c r="F74" s="260"/>
      <c r="G74" s="1193"/>
      <c r="H74" s="1193"/>
      <c r="I74" s="1173">
        <f>I70</f>
        <v>0.20899999999999999</v>
      </c>
      <c r="J74" s="1173">
        <f>J70</f>
        <v>0.20899999999999999</v>
      </c>
      <c r="K74" s="1173">
        <f t="shared" ref="K74:O75" si="40">K70</f>
        <v>0.20899999999999999</v>
      </c>
      <c r="L74" s="1173">
        <f t="shared" si="40"/>
        <v>0.72199999999999998</v>
      </c>
      <c r="M74" s="1173">
        <f t="shared" si="40"/>
        <v>0.72199999999999998</v>
      </c>
      <c r="N74" s="1173">
        <f t="shared" si="40"/>
        <v>0.72199999999999998</v>
      </c>
      <c r="O74" s="1173">
        <f t="shared" si="40"/>
        <v>2.2039999999999997</v>
      </c>
      <c r="P74" s="1173"/>
      <c r="Q74" s="1173"/>
      <c r="R74" s="1173"/>
      <c r="S74" s="1183"/>
      <c r="T74" s="1194"/>
      <c r="U74" s="1194"/>
      <c r="V74" s="1173">
        <f t="shared" ref="V74:AB75" si="41">V70</f>
        <v>0.20899999999999999</v>
      </c>
      <c r="W74" s="1173">
        <f t="shared" si="41"/>
        <v>0.20899999999999999</v>
      </c>
      <c r="X74" s="1173">
        <f t="shared" si="41"/>
        <v>0.20899999999999999</v>
      </c>
      <c r="Y74" s="1173">
        <f t="shared" si="41"/>
        <v>0.72199999999999998</v>
      </c>
      <c r="Z74" s="1173">
        <f t="shared" si="41"/>
        <v>0.72199999999999998</v>
      </c>
      <c r="AA74" s="1173">
        <f t="shared" si="41"/>
        <v>0.72199999999999998</v>
      </c>
      <c r="AB74" s="1173">
        <f t="shared" si="41"/>
        <v>2.2039999999999997</v>
      </c>
      <c r="AC74" s="1183"/>
      <c r="AD74" s="1184"/>
      <c r="AE74" s="1185"/>
      <c r="AF74" s="1186"/>
      <c r="AG74" s="1187"/>
      <c r="AH74" s="1187"/>
      <c r="AI74" s="1186"/>
      <c r="AJ74" s="1186"/>
      <c r="AK74" s="1187"/>
      <c r="AL74" s="1188"/>
      <c r="AM74" s="1188"/>
      <c r="AN74" s="1188"/>
      <c r="AO74" s="1186"/>
      <c r="AP74" s="1186"/>
      <c r="AQ74" s="1186"/>
      <c r="AR74" s="1186"/>
      <c r="AS74" s="1186"/>
      <c r="AT74" s="1186"/>
      <c r="AU74" s="1186"/>
      <c r="AV74" s="1186"/>
      <c r="AW74" s="1186"/>
    </row>
    <row r="75" spans="1:49" ht="25.5" customHeight="1" thickBot="1" x14ac:dyDescent="0.3">
      <c r="A75" s="1010"/>
      <c r="B75" s="1011"/>
      <c r="C75" s="1163"/>
      <c r="D75" s="255" t="s">
        <v>147</v>
      </c>
      <c r="E75" s="256"/>
      <c r="F75" s="256"/>
      <c r="G75" s="1193"/>
      <c r="H75" s="1193"/>
      <c r="I75" s="251">
        <f>I71</f>
        <v>15972000</v>
      </c>
      <c r="J75" s="251">
        <f>J71</f>
        <v>15972000</v>
      </c>
      <c r="K75" s="251">
        <f t="shared" si="40"/>
        <v>15972000</v>
      </c>
      <c r="L75" s="251">
        <f t="shared" si="40"/>
        <v>55176000</v>
      </c>
      <c r="M75" s="251">
        <f t="shared" si="40"/>
        <v>55176000</v>
      </c>
      <c r="N75" s="251">
        <f t="shared" si="40"/>
        <v>55176000</v>
      </c>
      <c r="O75" s="251">
        <f t="shared" si="40"/>
        <v>168432000</v>
      </c>
      <c r="P75" s="251"/>
      <c r="Q75" s="251"/>
      <c r="R75" s="251"/>
      <c r="S75" s="1209"/>
      <c r="T75" s="1194"/>
      <c r="U75" s="1194"/>
      <c r="V75" s="251">
        <f t="shared" si="41"/>
        <v>15972000</v>
      </c>
      <c r="W75" s="251">
        <f t="shared" si="41"/>
        <v>15972000</v>
      </c>
      <c r="X75" s="251">
        <f t="shared" si="41"/>
        <v>15972000</v>
      </c>
      <c r="Y75" s="251">
        <f t="shared" si="41"/>
        <v>55176000</v>
      </c>
      <c r="Z75" s="251">
        <f t="shared" si="41"/>
        <v>55176000</v>
      </c>
      <c r="AA75" s="251">
        <f t="shared" si="41"/>
        <v>55176000</v>
      </c>
      <c r="AB75" s="251">
        <f t="shared" si="41"/>
        <v>168432000</v>
      </c>
      <c r="AC75" s="1209"/>
      <c r="AD75" s="1204"/>
      <c r="AE75" s="1205"/>
      <c r="AF75" s="1186"/>
      <c r="AG75" s="1210"/>
      <c r="AH75" s="1187"/>
      <c r="AI75" s="1186"/>
      <c r="AJ75" s="1186"/>
      <c r="AK75" s="1187"/>
      <c r="AL75" s="1188"/>
      <c r="AM75" s="1188"/>
      <c r="AN75" s="1188"/>
      <c r="AO75" s="1186"/>
      <c r="AP75" s="1186"/>
      <c r="AQ75" s="1186"/>
      <c r="AR75" s="1186"/>
      <c r="AS75" s="1186"/>
      <c r="AT75" s="1186"/>
      <c r="AU75" s="1186"/>
      <c r="AV75" s="1186"/>
      <c r="AW75" s="1186"/>
    </row>
    <row r="76" spans="1:49" ht="25.5" customHeight="1" x14ac:dyDescent="0.25">
      <c r="A76" s="1010"/>
      <c r="B76" s="1011"/>
      <c r="C76" s="1012" t="s">
        <v>260</v>
      </c>
      <c r="D76" s="246" t="s">
        <v>141</v>
      </c>
      <c r="E76" s="258"/>
      <c r="F76" s="258"/>
      <c r="G76" s="1193"/>
      <c r="H76" s="1193"/>
      <c r="I76" s="1194"/>
      <c r="J76" s="1194"/>
      <c r="K76" s="1194"/>
      <c r="L76" s="1173">
        <f>0.019*9</f>
        <v>0.17099999999999999</v>
      </c>
      <c r="M76" s="1173">
        <f>0.019*9</f>
        <v>0.17099999999999999</v>
      </c>
      <c r="N76" s="1173">
        <f>0.019*9</f>
        <v>0.17099999999999999</v>
      </c>
      <c r="O76" s="1173">
        <f>0.019*16</f>
        <v>0.30399999999999999</v>
      </c>
      <c r="P76" s="1194"/>
      <c r="Q76" s="1194"/>
      <c r="R76" s="1194"/>
      <c r="S76" s="1207" t="s">
        <v>684</v>
      </c>
      <c r="T76" s="1194"/>
      <c r="U76" s="1194"/>
      <c r="V76" s="1194"/>
      <c r="W76" s="1194"/>
      <c r="X76" s="1194"/>
      <c r="Y76" s="1173">
        <f>0.019*9</f>
        <v>0.17099999999999999</v>
      </c>
      <c r="Z76" s="1173">
        <f>0.019*9</f>
        <v>0.17099999999999999</v>
      </c>
      <c r="AA76" s="1173">
        <f>0.019*9</f>
        <v>0.17099999999999999</v>
      </c>
      <c r="AB76" s="1173">
        <f>0.019*16</f>
        <v>0.30399999999999999</v>
      </c>
      <c r="AC76" s="1207" t="s">
        <v>622</v>
      </c>
      <c r="AD76" s="1177" t="s">
        <v>555</v>
      </c>
      <c r="AE76" s="1177" t="s">
        <v>260</v>
      </c>
      <c r="AF76" s="1180" t="s">
        <v>583</v>
      </c>
      <c r="AG76" s="1180" t="s">
        <v>656</v>
      </c>
      <c r="AH76" s="1187"/>
      <c r="AI76" s="1180" t="s">
        <v>657</v>
      </c>
      <c r="AJ76" s="1180">
        <v>6</v>
      </c>
      <c r="AK76" s="1187"/>
      <c r="AL76" s="1181">
        <v>386696</v>
      </c>
      <c r="AM76" s="1181">
        <v>190516</v>
      </c>
      <c r="AN76" s="1181">
        <v>196180</v>
      </c>
      <c r="AO76" s="1180" t="s">
        <v>250</v>
      </c>
      <c r="AP76" s="1180" t="s">
        <v>250</v>
      </c>
      <c r="AQ76" s="1180" t="s">
        <v>250</v>
      </c>
      <c r="AR76" s="1180" t="s">
        <v>250</v>
      </c>
      <c r="AS76" s="1180" t="s">
        <v>250</v>
      </c>
      <c r="AT76" s="1180" t="s">
        <v>250</v>
      </c>
      <c r="AU76" s="1180" t="s">
        <v>250</v>
      </c>
      <c r="AV76" s="1180" t="s">
        <v>250</v>
      </c>
      <c r="AW76" s="1180"/>
    </row>
    <row r="77" spans="1:49" ht="25.5" customHeight="1" x14ac:dyDescent="0.25">
      <c r="A77" s="1010"/>
      <c r="B77" s="1011"/>
      <c r="C77" s="1013"/>
      <c r="D77" s="248" t="s">
        <v>142</v>
      </c>
      <c r="E77" s="259"/>
      <c r="F77" s="259"/>
      <c r="G77" s="1193"/>
      <c r="H77" s="1193"/>
      <c r="I77" s="1194"/>
      <c r="J77" s="1194"/>
      <c r="K77" s="1194"/>
      <c r="L77" s="251">
        <f>1452000*9</f>
        <v>13068000</v>
      </c>
      <c r="M77" s="251">
        <f>1452000*9</f>
        <v>13068000</v>
      </c>
      <c r="N77" s="251">
        <f>1452000*9</f>
        <v>13068000</v>
      </c>
      <c r="O77" s="251">
        <f>1452000*16</f>
        <v>23232000</v>
      </c>
      <c r="P77" s="1194"/>
      <c r="Q77" s="1194"/>
      <c r="R77" s="1194"/>
      <c r="S77" s="1183"/>
      <c r="T77" s="1194"/>
      <c r="U77" s="1194"/>
      <c r="V77" s="1194"/>
      <c r="W77" s="1194"/>
      <c r="X77" s="1194"/>
      <c r="Y77" s="251">
        <f>1452000*9</f>
        <v>13068000</v>
      </c>
      <c r="Z77" s="251">
        <f>1452000*9</f>
        <v>13068000</v>
      </c>
      <c r="AA77" s="251">
        <f>1452000*9</f>
        <v>13068000</v>
      </c>
      <c r="AB77" s="251">
        <f>1452000*16</f>
        <v>23232000</v>
      </c>
      <c r="AC77" s="1183"/>
      <c r="AD77" s="1184"/>
      <c r="AE77" s="1185"/>
      <c r="AF77" s="1186"/>
      <c r="AG77" s="1186"/>
      <c r="AH77" s="1187"/>
      <c r="AI77" s="1186"/>
      <c r="AJ77" s="1186"/>
      <c r="AK77" s="1187"/>
      <c r="AL77" s="1188"/>
      <c r="AM77" s="1188"/>
      <c r="AN77" s="1188"/>
      <c r="AO77" s="1186"/>
      <c r="AP77" s="1186"/>
      <c r="AQ77" s="1186"/>
      <c r="AR77" s="1186"/>
      <c r="AS77" s="1186"/>
      <c r="AT77" s="1186"/>
      <c r="AU77" s="1186"/>
      <c r="AV77" s="1186"/>
      <c r="AW77" s="1186"/>
    </row>
    <row r="78" spans="1:49" ht="25.5" customHeight="1" x14ac:dyDescent="0.25">
      <c r="A78" s="1010"/>
      <c r="B78" s="1011"/>
      <c r="C78" s="1013"/>
      <c r="D78" s="252" t="s">
        <v>144</v>
      </c>
      <c r="E78" s="259"/>
      <c r="F78" s="259"/>
      <c r="G78" s="1193"/>
      <c r="H78" s="1193"/>
      <c r="I78" s="1194"/>
      <c r="J78" s="1194"/>
      <c r="K78" s="1194"/>
      <c r="L78" s="1192"/>
      <c r="M78" s="1192"/>
      <c r="N78" s="1192"/>
      <c r="O78" s="1192"/>
      <c r="P78" s="1194"/>
      <c r="Q78" s="1194"/>
      <c r="R78" s="1194"/>
      <c r="S78" s="1183"/>
      <c r="T78" s="1194"/>
      <c r="U78" s="1194"/>
      <c r="V78" s="1194"/>
      <c r="W78" s="1194"/>
      <c r="X78" s="1194"/>
      <c r="Y78" s="1192"/>
      <c r="Z78" s="1192"/>
      <c r="AA78" s="1192"/>
      <c r="AB78" s="1192"/>
      <c r="AC78" s="1183"/>
      <c r="AD78" s="1184"/>
      <c r="AE78" s="1185"/>
      <c r="AF78" s="1186"/>
      <c r="AG78" s="1186"/>
      <c r="AH78" s="1187"/>
      <c r="AI78" s="1186"/>
      <c r="AJ78" s="1186"/>
      <c r="AK78" s="1187"/>
      <c r="AL78" s="1188"/>
      <c r="AM78" s="1188"/>
      <c r="AN78" s="1188"/>
      <c r="AO78" s="1186"/>
      <c r="AP78" s="1186"/>
      <c r="AQ78" s="1186"/>
      <c r="AR78" s="1186"/>
      <c r="AS78" s="1186"/>
      <c r="AT78" s="1186"/>
      <c r="AU78" s="1186"/>
      <c r="AV78" s="1186"/>
      <c r="AW78" s="1186"/>
    </row>
    <row r="79" spans="1:49" ht="25.5" customHeight="1" x14ac:dyDescent="0.25">
      <c r="A79" s="1010"/>
      <c r="B79" s="1011"/>
      <c r="C79" s="1013"/>
      <c r="D79" s="248" t="s">
        <v>145</v>
      </c>
      <c r="E79" s="259"/>
      <c r="F79" s="259"/>
      <c r="G79" s="1193"/>
      <c r="H79" s="1193"/>
      <c r="I79" s="1194"/>
      <c r="J79" s="1194"/>
      <c r="K79" s="1194"/>
      <c r="L79" s="1192"/>
      <c r="M79" s="1192"/>
      <c r="N79" s="1192"/>
      <c r="O79" s="1192"/>
      <c r="P79" s="1194"/>
      <c r="Q79" s="1194"/>
      <c r="R79" s="1194"/>
      <c r="S79" s="1183"/>
      <c r="T79" s="1194"/>
      <c r="U79" s="1194"/>
      <c r="V79" s="1194"/>
      <c r="W79" s="1194"/>
      <c r="X79" s="1194"/>
      <c r="Y79" s="1192"/>
      <c r="Z79" s="1192"/>
      <c r="AA79" s="1192"/>
      <c r="AB79" s="1192"/>
      <c r="AC79" s="1183"/>
      <c r="AD79" s="1184"/>
      <c r="AE79" s="1185"/>
      <c r="AF79" s="1186"/>
      <c r="AG79" s="1186"/>
      <c r="AH79" s="1187"/>
      <c r="AI79" s="1186"/>
      <c r="AJ79" s="1186"/>
      <c r="AK79" s="1187"/>
      <c r="AL79" s="1188"/>
      <c r="AM79" s="1188"/>
      <c r="AN79" s="1188"/>
      <c r="AO79" s="1186"/>
      <c r="AP79" s="1186"/>
      <c r="AQ79" s="1186"/>
      <c r="AR79" s="1186"/>
      <c r="AS79" s="1186"/>
      <c r="AT79" s="1186"/>
      <c r="AU79" s="1186"/>
      <c r="AV79" s="1186"/>
      <c r="AW79" s="1186"/>
    </row>
    <row r="80" spans="1:49" ht="25.5" customHeight="1" x14ac:dyDescent="0.25">
      <c r="A80" s="1010"/>
      <c r="B80" s="1011"/>
      <c r="C80" s="1013"/>
      <c r="D80" s="252" t="s">
        <v>146</v>
      </c>
      <c r="E80" s="260"/>
      <c r="F80" s="260"/>
      <c r="G80" s="1193"/>
      <c r="H80" s="1193"/>
      <c r="I80" s="1194"/>
      <c r="J80" s="1194"/>
      <c r="K80" s="1194"/>
      <c r="L80" s="1173">
        <f t="shared" ref="L80:O81" si="42">L76+L78</f>
        <v>0.17099999999999999</v>
      </c>
      <c r="M80" s="1173">
        <f t="shared" si="42"/>
        <v>0.17099999999999999</v>
      </c>
      <c r="N80" s="1173">
        <f t="shared" si="42"/>
        <v>0.17099999999999999</v>
      </c>
      <c r="O80" s="1173">
        <f t="shared" si="42"/>
        <v>0.30399999999999999</v>
      </c>
      <c r="P80" s="1194"/>
      <c r="Q80" s="1194"/>
      <c r="R80" s="1194"/>
      <c r="S80" s="1183"/>
      <c r="T80" s="1194"/>
      <c r="U80" s="1194"/>
      <c r="V80" s="1194"/>
      <c r="W80" s="1194"/>
      <c r="X80" s="1194"/>
      <c r="Y80" s="1173">
        <f t="shared" ref="Y80:AB81" si="43">Y76+Y78</f>
        <v>0.17099999999999999</v>
      </c>
      <c r="Z80" s="1173">
        <f t="shared" si="43"/>
        <v>0.17099999999999999</v>
      </c>
      <c r="AA80" s="1173">
        <f t="shared" si="43"/>
        <v>0.17099999999999999</v>
      </c>
      <c r="AB80" s="1173">
        <f t="shared" si="43"/>
        <v>0.30399999999999999</v>
      </c>
      <c r="AC80" s="1183"/>
      <c r="AD80" s="1184"/>
      <c r="AE80" s="1185"/>
      <c r="AF80" s="1186"/>
      <c r="AG80" s="1186"/>
      <c r="AH80" s="1187"/>
      <c r="AI80" s="1186"/>
      <c r="AJ80" s="1186"/>
      <c r="AK80" s="1187"/>
      <c r="AL80" s="1188"/>
      <c r="AM80" s="1188"/>
      <c r="AN80" s="1188"/>
      <c r="AO80" s="1186"/>
      <c r="AP80" s="1186"/>
      <c r="AQ80" s="1186"/>
      <c r="AR80" s="1186"/>
      <c r="AS80" s="1186"/>
      <c r="AT80" s="1186"/>
      <c r="AU80" s="1186"/>
      <c r="AV80" s="1186"/>
      <c r="AW80" s="1186"/>
    </row>
    <row r="81" spans="1:49" ht="25.5" customHeight="1" thickBot="1" x14ac:dyDescent="0.3">
      <c r="A81" s="1010"/>
      <c r="B81" s="1011"/>
      <c r="C81" s="1163"/>
      <c r="D81" s="255" t="s">
        <v>147</v>
      </c>
      <c r="E81" s="256"/>
      <c r="F81" s="256"/>
      <c r="G81" s="1193"/>
      <c r="H81" s="1193"/>
      <c r="I81" s="1194"/>
      <c r="J81" s="1194"/>
      <c r="K81" s="1194"/>
      <c r="L81" s="251">
        <f t="shared" si="42"/>
        <v>13068000</v>
      </c>
      <c r="M81" s="251">
        <f t="shared" si="42"/>
        <v>13068000</v>
      </c>
      <c r="N81" s="251">
        <f t="shared" si="42"/>
        <v>13068000</v>
      </c>
      <c r="O81" s="251">
        <f t="shared" si="42"/>
        <v>23232000</v>
      </c>
      <c r="P81" s="1194"/>
      <c r="Q81" s="1194"/>
      <c r="R81" s="1194"/>
      <c r="S81" s="1209"/>
      <c r="T81" s="1194"/>
      <c r="U81" s="1194"/>
      <c r="V81" s="1194"/>
      <c r="W81" s="1194"/>
      <c r="X81" s="1194"/>
      <c r="Y81" s="251">
        <f t="shared" si="43"/>
        <v>13068000</v>
      </c>
      <c r="Z81" s="251">
        <f t="shared" si="43"/>
        <v>13068000</v>
      </c>
      <c r="AA81" s="251">
        <f t="shared" si="43"/>
        <v>13068000</v>
      </c>
      <c r="AB81" s="251">
        <f t="shared" si="43"/>
        <v>23232000</v>
      </c>
      <c r="AC81" s="1209"/>
      <c r="AD81" s="1204"/>
      <c r="AE81" s="1205"/>
      <c r="AF81" s="1186"/>
      <c r="AG81" s="1186"/>
      <c r="AH81" s="1187"/>
      <c r="AI81" s="1186"/>
      <c r="AJ81" s="1186"/>
      <c r="AK81" s="1187"/>
      <c r="AL81" s="1188"/>
      <c r="AM81" s="1188"/>
      <c r="AN81" s="1188"/>
      <c r="AO81" s="1186"/>
      <c r="AP81" s="1186"/>
      <c r="AQ81" s="1186"/>
      <c r="AR81" s="1186"/>
      <c r="AS81" s="1186"/>
      <c r="AT81" s="1186"/>
      <c r="AU81" s="1186"/>
      <c r="AV81" s="1186"/>
      <c r="AW81" s="1186"/>
    </row>
    <row r="82" spans="1:49" ht="25.5" customHeight="1" x14ac:dyDescent="0.25">
      <c r="A82" s="1010"/>
      <c r="B82" s="1011"/>
      <c r="C82" s="1012" t="s">
        <v>261</v>
      </c>
      <c r="D82" s="246" t="s">
        <v>141</v>
      </c>
      <c r="E82" s="261"/>
      <c r="F82" s="261"/>
      <c r="G82" s="1193"/>
      <c r="H82" s="1193"/>
      <c r="I82" s="1194"/>
      <c r="J82" s="1194"/>
      <c r="K82" s="1194"/>
      <c r="L82" s="1173">
        <f>0.019*6</f>
        <v>0.11399999999999999</v>
      </c>
      <c r="M82" s="1173">
        <f>0.019*6</f>
        <v>0.11399999999999999</v>
      </c>
      <c r="N82" s="1173">
        <f>0.019*6</f>
        <v>0.11399999999999999</v>
      </c>
      <c r="O82" s="1173">
        <f>0.019*8</f>
        <v>0.152</v>
      </c>
      <c r="P82" s="1194"/>
      <c r="Q82" s="1194"/>
      <c r="R82" s="1194"/>
      <c r="S82" s="1207" t="s">
        <v>685</v>
      </c>
      <c r="T82" s="1194"/>
      <c r="U82" s="1194"/>
      <c r="V82" s="1194"/>
      <c r="W82" s="1194"/>
      <c r="X82" s="1194"/>
      <c r="Y82" s="1173">
        <f>0.019*6</f>
        <v>0.11399999999999999</v>
      </c>
      <c r="Z82" s="1173">
        <f>0.019*6</f>
        <v>0.11399999999999999</v>
      </c>
      <c r="AA82" s="1173">
        <f>0.019*6</f>
        <v>0.11399999999999999</v>
      </c>
      <c r="AB82" s="1173">
        <f>0.019*8</f>
        <v>0.152</v>
      </c>
      <c r="AC82" s="1207" t="s">
        <v>623</v>
      </c>
      <c r="AD82" s="1177" t="s">
        <v>555</v>
      </c>
      <c r="AE82" s="1177" t="s">
        <v>261</v>
      </c>
      <c r="AF82" s="1180" t="s">
        <v>584</v>
      </c>
      <c r="AG82" s="1180" t="s">
        <v>658</v>
      </c>
      <c r="AH82" s="1187"/>
      <c r="AI82" s="1180" t="s">
        <v>659</v>
      </c>
      <c r="AJ82" s="1180"/>
      <c r="AK82" s="1187"/>
      <c r="AL82" s="1181">
        <v>403674</v>
      </c>
      <c r="AM82" s="1181">
        <v>194589</v>
      </c>
      <c r="AN82" s="1181">
        <v>209085</v>
      </c>
      <c r="AO82" s="1180" t="s">
        <v>250</v>
      </c>
      <c r="AP82" s="1180" t="s">
        <v>250</v>
      </c>
      <c r="AQ82" s="1180" t="s">
        <v>250</v>
      </c>
      <c r="AR82" s="1180" t="s">
        <v>250</v>
      </c>
      <c r="AS82" s="1180" t="s">
        <v>250</v>
      </c>
      <c r="AT82" s="1180" t="s">
        <v>250</v>
      </c>
      <c r="AU82" s="1180" t="s">
        <v>250</v>
      </c>
      <c r="AV82" s="1180" t="s">
        <v>250</v>
      </c>
      <c r="AW82" s="1180"/>
    </row>
    <row r="83" spans="1:49" ht="25.5" customHeight="1" x14ac:dyDescent="0.25">
      <c r="A83" s="1010"/>
      <c r="B83" s="1011"/>
      <c r="C83" s="1013"/>
      <c r="D83" s="248" t="s">
        <v>142</v>
      </c>
      <c r="E83" s="259"/>
      <c r="F83" s="259"/>
      <c r="G83" s="1193"/>
      <c r="H83" s="1193"/>
      <c r="I83" s="1194"/>
      <c r="J83" s="1194"/>
      <c r="K83" s="1194"/>
      <c r="L83" s="251">
        <f>1452000*6</f>
        <v>8712000</v>
      </c>
      <c r="M83" s="251">
        <f>1452000*6</f>
        <v>8712000</v>
      </c>
      <c r="N83" s="251">
        <f>1452000*6</f>
        <v>8712000</v>
      </c>
      <c r="O83" s="251">
        <f>1452000*8</f>
        <v>11616000</v>
      </c>
      <c r="P83" s="1194"/>
      <c r="Q83" s="1194"/>
      <c r="R83" s="1194"/>
      <c r="S83" s="1183"/>
      <c r="T83" s="1194"/>
      <c r="U83" s="1194"/>
      <c r="V83" s="1194"/>
      <c r="W83" s="1194"/>
      <c r="X83" s="1194"/>
      <c r="Y83" s="251">
        <f>1452000*6</f>
        <v>8712000</v>
      </c>
      <c r="Z83" s="251">
        <f>1452000*6</f>
        <v>8712000</v>
      </c>
      <c r="AA83" s="251">
        <f>1452000*6</f>
        <v>8712000</v>
      </c>
      <c r="AB83" s="251">
        <f>1452000*8</f>
        <v>11616000</v>
      </c>
      <c r="AC83" s="1183"/>
      <c r="AD83" s="1184"/>
      <c r="AE83" s="1185"/>
      <c r="AF83" s="1186"/>
      <c r="AG83" s="1186"/>
      <c r="AH83" s="1187"/>
      <c r="AI83" s="1186"/>
      <c r="AJ83" s="1186"/>
      <c r="AK83" s="1187"/>
      <c r="AL83" s="1188"/>
      <c r="AM83" s="1188"/>
      <c r="AN83" s="1188"/>
      <c r="AO83" s="1186"/>
      <c r="AP83" s="1186"/>
      <c r="AQ83" s="1186"/>
      <c r="AR83" s="1186"/>
      <c r="AS83" s="1186"/>
      <c r="AT83" s="1186"/>
      <c r="AU83" s="1186"/>
      <c r="AV83" s="1186"/>
      <c r="AW83" s="1186"/>
    </row>
    <row r="84" spans="1:49" ht="25.5" customHeight="1" x14ac:dyDescent="0.25">
      <c r="A84" s="1010"/>
      <c r="B84" s="1011"/>
      <c r="C84" s="1013"/>
      <c r="D84" s="252" t="s">
        <v>144</v>
      </c>
      <c r="E84" s="259"/>
      <c r="F84" s="259"/>
      <c r="G84" s="1193"/>
      <c r="H84" s="1193"/>
      <c r="I84" s="1194"/>
      <c r="J84" s="1194"/>
      <c r="K84" s="1194"/>
      <c r="L84" s="1192"/>
      <c r="M84" s="1192"/>
      <c r="N84" s="1192"/>
      <c r="O84" s="1192"/>
      <c r="P84" s="1194"/>
      <c r="Q84" s="1194"/>
      <c r="R84" s="1194"/>
      <c r="S84" s="1183"/>
      <c r="T84" s="1194"/>
      <c r="U84" s="1194"/>
      <c r="V84" s="1194"/>
      <c r="W84" s="1194"/>
      <c r="X84" s="1194"/>
      <c r="Y84" s="1192"/>
      <c r="Z84" s="1192"/>
      <c r="AA84" s="1192"/>
      <c r="AB84" s="1192"/>
      <c r="AC84" s="1183"/>
      <c r="AD84" s="1184"/>
      <c r="AE84" s="1185"/>
      <c r="AF84" s="1186"/>
      <c r="AG84" s="1186"/>
      <c r="AH84" s="1187"/>
      <c r="AI84" s="1186"/>
      <c r="AJ84" s="1186"/>
      <c r="AK84" s="1187"/>
      <c r="AL84" s="1188"/>
      <c r="AM84" s="1188"/>
      <c r="AN84" s="1188"/>
      <c r="AO84" s="1186"/>
      <c r="AP84" s="1186"/>
      <c r="AQ84" s="1186"/>
      <c r="AR84" s="1186"/>
      <c r="AS84" s="1186"/>
      <c r="AT84" s="1186"/>
      <c r="AU84" s="1186"/>
      <c r="AV84" s="1186"/>
      <c r="AW84" s="1186"/>
    </row>
    <row r="85" spans="1:49" ht="25.5" customHeight="1" x14ac:dyDescent="0.25">
      <c r="A85" s="1010"/>
      <c r="B85" s="1011"/>
      <c r="C85" s="1013"/>
      <c r="D85" s="248" t="s">
        <v>145</v>
      </c>
      <c r="E85" s="259"/>
      <c r="F85" s="259"/>
      <c r="G85" s="1193"/>
      <c r="H85" s="1193"/>
      <c r="I85" s="1194"/>
      <c r="J85" s="1194"/>
      <c r="K85" s="1194"/>
      <c r="L85" s="1192"/>
      <c r="M85" s="1192"/>
      <c r="N85" s="1192"/>
      <c r="O85" s="1192"/>
      <c r="P85" s="1194"/>
      <c r="Q85" s="1194"/>
      <c r="R85" s="1194"/>
      <c r="S85" s="1183"/>
      <c r="T85" s="1194"/>
      <c r="U85" s="1194"/>
      <c r="V85" s="1194"/>
      <c r="W85" s="1194"/>
      <c r="X85" s="1194"/>
      <c r="Y85" s="1192"/>
      <c r="Z85" s="1192"/>
      <c r="AA85" s="1192"/>
      <c r="AB85" s="1192"/>
      <c r="AC85" s="1183"/>
      <c r="AD85" s="1184"/>
      <c r="AE85" s="1185"/>
      <c r="AF85" s="1186"/>
      <c r="AG85" s="1186"/>
      <c r="AH85" s="1187"/>
      <c r="AI85" s="1186"/>
      <c r="AJ85" s="1186"/>
      <c r="AK85" s="1187"/>
      <c r="AL85" s="1188"/>
      <c r="AM85" s="1188"/>
      <c r="AN85" s="1188"/>
      <c r="AO85" s="1186"/>
      <c r="AP85" s="1186"/>
      <c r="AQ85" s="1186"/>
      <c r="AR85" s="1186"/>
      <c r="AS85" s="1186"/>
      <c r="AT85" s="1186"/>
      <c r="AU85" s="1186"/>
      <c r="AV85" s="1186"/>
      <c r="AW85" s="1186"/>
    </row>
    <row r="86" spans="1:49" ht="25.5" customHeight="1" x14ac:dyDescent="0.25">
      <c r="A86" s="1010"/>
      <c r="B86" s="1011"/>
      <c r="C86" s="1013"/>
      <c r="D86" s="252" t="s">
        <v>146</v>
      </c>
      <c r="E86" s="262"/>
      <c r="F86" s="262"/>
      <c r="G86" s="1193"/>
      <c r="H86" s="1193"/>
      <c r="I86" s="1194"/>
      <c r="J86" s="1194"/>
      <c r="K86" s="1194"/>
      <c r="L86" s="1173">
        <f t="shared" ref="L86:O87" si="44">L82+L84</f>
        <v>0.11399999999999999</v>
      </c>
      <c r="M86" s="1173">
        <f t="shared" si="44"/>
        <v>0.11399999999999999</v>
      </c>
      <c r="N86" s="1173">
        <f t="shared" si="44"/>
        <v>0.11399999999999999</v>
      </c>
      <c r="O86" s="1173">
        <f t="shared" si="44"/>
        <v>0.152</v>
      </c>
      <c r="P86" s="1194"/>
      <c r="Q86" s="1194"/>
      <c r="R86" s="1194"/>
      <c r="S86" s="1183"/>
      <c r="T86" s="1194"/>
      <c r="U86" s="1194"/>
      <c r="V86" s="1194"/>
      <c r="W86" s="1194"/>
      <c r="X86" s="1194"/>
      <c r="Y86" s="1173">
        <f t="shared" ref="Y86:AB87" si="45">Y82+Y84</f>
        <v>0.11399999999999999</v>
      </c>
      <c r="Z86" s="1173">
        <f t="shared" si="45"/>
        <v>0.11399999999999999</v>
      </c>
      <c r="AA86" s="1173">
        <f t="shared" si="45"/>
        <v>0.11399999999999999</v>
      </c>
      <c r="AB86" s="1173">
        <f t="shared" si="45"/>
        <v>0.152</v>
      </c>
      <c r="AC86" s="1183"/>
      <c r="AD86" s="1184"/>
      <c r="AE86" s="1185"/>
      <c r="AF86" s="1186"/>
      <c r="AG86" s="1186"/>
      <c r="AH86" s="1187"/>
      <c r="AI86" s="1186"/>
      <c r="AJ86" s="1186"/>
      <c r="AK86" s="1187"/>
      <c r="AL86" s="1188"/>
      <c r="AM86" s="1188"/>
      <c r="AN86" s="1188"/>
      <c r="AO86" s="1186"/>
      <c r="AP86" s="1186"/>
      <c r="AQ86" s="1186"/>
      <c r="AR86" s="1186"/>
      <c r="AS86" s="1186"/>
      <c r="AT86" s="1186"/>
      <c r="AU86" s="1186"/>
      <c r="AV86" s="1186"/>
      <c r="AW86" s="1186"/>
    </row>
    <row r="87" spans="1:49" ht="25.5" customHeight="1" thickBot="1" x14ac:dyDescent="0.3">
      <c r="A87" s="1010"/>
      <c r="B87" s="1011"/>
      <c r="C87" s="1163"/>
      <c r="D87" s="255" t="s">
        <v>147</v>
      </c>
      <c r="E87" s="256"/>
      <c r="F87" s="256"/>
      <c r="G87" s="1193"/>
      <c r="H87" s="1193"/>
      <c r="I87" s="1194"/>
      <c r="J87" s="1194"/>
      <c r="K87" s="1194"/>
      <c r="L87" s="251">
        <f t="shared" si="44"/>
        <v>8712000</v>
      </c>
      <c r="M87" s="251">
        <f t="shared" si="44"/>
        <v>8712000</v>
      </c>
      <c r="N87" s="251">
        <f t="shared" si="44"/>
        <v>8712000</v>
      </c>
      <c r="O87" s="251">
        <f t="shared" si="44"/>
        <v>11616000</v>
      </c>
      <c r="P87" s="1194"/>
      <c r="Q87" s="1194"/>
      <c r="R87" s="1194"/>
      <c r="S87" s="1209"/>
      <c r="T87" s="1194"/>
      <c r="U87" s="1194"/>
      <c r="V87" s="1194"/>
      <c r="W87" s="1194"/>
      <c r="X87" s="1194"/>
      <c r="Y87" s="251">
        <f t="shared" si="45"/>
        <v>8712000</v>
      </c>
      <c r="Z87" s="251">
        <f t="shared" si="45"/>
        <v>8712000</v>
      </c>
      <c r="AA87" s="251">
        <f t="shared" si="45"/>
        <v>8712000</v>
      </c>
      <c r="AB87" s="251">
        <f t="shared" si="45"/>
        <v>11616000</v>
      </c>
      <c r="AC87" s="1209"/>
      <c r="AD87" s="1204"/>
      <c r="AE87" s="1205"/>
      <c r="AF87" s="1186"/>
      <c r="AG87" s="1186"/>
      <c r="AH87" s="1187"/>
      <c r="AI87" s="1186"/>
      <c r="AJ87" s="1186"/>
      <c r="AK87" s="1187"/>
      <c r="AL87" s="1188"/>
      <c r="AM87" s="1188"/>
      <c r="AN87" s="1188"/>
      <c r="AO87" s="1186"/>
      <c r="AP87" s="1186"/>
      <c r="AQ87" s="1186"/>
      <c r="AR87" s="1186"/>
      <c r="AS87" s="1186"/>
      <c r="AT87" s="1186"/>
      <c r="AU87" s="1186"/>
      <c r="AV87" s="1186"/>
      <c r="AW87" s="1186"/>
    </row>
    <row r="88" spans="1:49" ht="25.5" customHeight="1" x14ac:dyDescent="0.25">
      <c r="A88" s="1010"/>
      <c r="B88" s="1011"/>
      <c r="C88" s="1012" t="s">
        <v>263</v>
      </c>
      <c r="D88" s="246" t="s">
        <v>141</v>
      </c>
      <c r="E88" s="256"/>
      <c r="F88" s="256"/>
      <c r="G88" s="1193"/>
      <c r="H88" s="1193"/>
      <c r="I88" s="1173">
        <f>5*0.019</f>
        <v>9.5000000000000001E-2</v>
      </c>
      <c r="J88" s="1173">
        <f>5*0.019</f>
        <v>9.5000000000000001E-2</v>
      </c>
      <c r="K88" s="1173">
        <f t="shared" ref="K88" si="46">5*0.019</f>
        <v>9.5000000000000001E-2</v>
      </c>
      <c r="L88" s="1173">
        <f>0.019*10</f>
        <v>0.19</v>
      </c>
      <c r="M88" s="1173">
        <f>0.019*10</f>
        <v>0.19</v>
      </c>
      <c r="N88" s="1173">
        <f>0.019*10</f>
        <v>0.19</v>
      </c>
      <c r="O88" s="1173">
        <f>0.019*13</f>
        <v>0.247</v>
      </c>
      <c r="P88" s="1173"/>
      <c r="Q88" s="1173"/>
      <c r="R88" s="1173"/>
      <c r="S88" s="1207" t="s">
        <v>570</v>
      </c>
      <c r="T88" s="1194"/>
      <c r="U88" s="1194"/>
      <c r="V88" s="1173">
        <f>5*0.019</f>
        <v>9.5000000000000001E-2</v>
      </c>
      <c r="W88" s="1173">
        <f>5*0.019</f>
        <v>9.5000000000000001E-2</v>
      </c>
      <c r="X88" s="1173">
        <f>5*0.019</f>
        <v>9.5000000000000001E-2</v>
      </c>
      <c r="Y88" s="1173">
        <f>0.019*10</f>
        <v>0.19</v>
      </c>
      <c r="Z88" s="1173">
        <f>0.019*10</f>
        <v>0.19</v>
      </c>
      <c r="AA88" s="1173">
        <f>0.019*10</f>
        <v>0.19</v>
      </c>
      <c r="AB88" s="1173">
        <f>0.019*13</f>
        <v>0.247</v>
      </c>
      <c r="AC88" s="1207" t="s">
        <v>572</v>
      </c>
      <c r="AD88" s="1177" t="s">
        <v>563</v>
      </c>
      <c r="AE88" s="1177" t="s">
        <v>263</v>
      </c>
      <c r="AF88" s="1180" t="s">
        <v>660</v>
      </c>
      <c r="AG88" s="1180" t="s">
        <v>661</v>
      </c>
      <c r="AH88" s="1187"/>
      <c r="AI88" s="1180" t="s">
        <v>662</v>
      </c>
      <c r="AJ88" s="1180">
        <v>5</v>
      </c>
      <c r="AK88" s="1187"/>
      <c r="AL88" s="1181">
        <v>107630</v>
      </c>
      <c r="AM88" s="1181">
        <v>53246</v>
      </c>
      <c r="AN88" s="1181">
        <v>54384</v>
      </c>
      <c r="AO88" s="1180" t="s">
        <v>250</v>
      </c>
      <c r="AP88" s="1180" t="s">
        <v>250</v>
      </c>
      <c r="AQ88" s="1180" t="s">
        <v>250</v>
      </c>
      <c r="AR88" s="1180" t="s">
        <v>250</v>
      </c>
      <c r="AS88" s="1180" t="s">
        <v>250</v>
      </c>
      <c r="AT88" s="1180" t="s">
        <v>250</v>
      </c>
      <c r="AU88" s="1180" t="s">
        <v>250</v>
      </c>
      <c r="AV88" s="1180" t="s">
        <v>250</v>
      </c>
      <c r="AW88" s="1201"/>
    </row>
    <row r="89" spans="1:49" ht="25.5" customHeight="1" x14ac:dyDescent="0.25">
      <c r="A89" s="1010"/>
      <c r="B89" s="1011"/>
      <c r="C89" s="1013"/>
      <c r="D89" s="248" t="s">
        <v>142</v>
      </c>
      <c r="E89" s="256"/>
      <c r="F89" s="256"/>
      <c r="G89" s="1193"/>
      <c r="H89" s="1193"/>
      <c r="I89" s="251">
        <f>5*1452000</f>
        <v>7260000</v>
      </c>
      <c r="J89" s="251">
        <f>5*1452000</f>
        <v>7260000</v>
      </c>
      <c r="K89" s="251">
        <f t="shared" ref="K89" si="47">5*1452000</f>
        <v>7260000</v>
      </c>
      <c r="L89" s="251">
        <f>1452000*10</f>
        <v>14520000</v>
      </c>
      <c r="M89" s="251">
        <f>1452000*10</f>
        <v>14520000</v>
      </c>
      <c r="N89" s="251">
        <f>1452000*10</f>
        <v>14520000</v>
      </c>
      <c r="O89" s="251">
        <f>1452000*13</f>
        <v>18876000</v>
      </c>
      <c r="P89" s="251"/>
      <c r="Q89" s="251"/>
      <c r="R89" s="251"/>
      <c r="S89" s="1183"/>
      <c r="T89" s="1194"/>
      <c r="U89" s="1194"/>
      <c r="V89" s="251">
        <f>5*1452000</f>
        <v>7260000</v>
      </c>
      <c r="W89" s="251">
        <f>5*1452000</f>
        <v>7260000</v>
      </c>
      <c r="X89" s="251">
        <f>5*1452000</f>
        <v>7260000</v>
      </c>
      <c r="Y89" s="251">
        <f>1452000*10</f>
        <v>14520000</v>
      </c>
      <c r="Z89" s="251">
        <f>1452000*10</f>
        <v>14520000</v>
      </c>
      <c r="AA89" s="251">
        <f>1452000*10</f>
        <v>14520000</v>
      </c>
      <c r="AB89" s="251">
        <f>1452000*13</f>
        <v>18876000</v>
      </c>
      <c r="AC89" s="1183"/>
      <c r="AD89" s="1184"/>
      <c r="AE89" s="1185"/>
      <c r="AF89" s="1186"/>
      <c r="AG89" s="1186"/>
      <c r="AH89" s="1187"/>
      <c r="AI89" s="1186"/>
      <c r="AJ89" s="1186"/>
      <c r="AK89" s="1187"/>
      <c r="AL89" s="1188"/>
      <c r="AM89" s="1188"/>
      <c r="AN89" s="1188"/>
      <c r="AO89" s="1186"/>
      <c r="AP89" s="1186"/>
      <c r="AQ89" s="1186"/>
      <c r="AR89" s="1186"/>
      <c r="AS89" s="1186"/>
      <c r="AT89" s="1186"/>
      <c r="AU89" s="1186"/>
      <c r="AV89" s="1186"/>
      <c r="AW89" s="1202"/>
    </row>
    <row r="90" spans="1:49" ht="23.25" customHeight="1" x14ac:dyDescent="0.25">
      <c r="A90" s="1010"/>
      <c r="B90" s="1011"/>
      <c r="C90" s="1013"/>
      <c r="D90" s="252" t="s">
        <v>144</v>
      </c>
      <c r="E90" s="256"/>
      <c r="F90" s="256"/>
      <c r="G90" s="1193"/>
      <c r="H90" s="1193"/>
      <c r="I90" s="1194"/>
      <c r="J90" s="1194"/>
      <c r="K90" s="1194"/>
      <c r="L90" s="1192"/>
      <c r="M90" s="1192"/>
      <c r="N90" s="1192"/>
      <c r="O90" s="1192"/>
      <c r="P90" s="1194"/>
      <c r="Q90" s="1194"/>
      <c r="R90" s="1194"/>
      <c r="S90" s="1183"/>
      <c r="T90" s="1194"/>
      <c r="U90" s="1194"/>
      <c r="V90" s="1194"/>
      <c r="W90" s="1194"/>
      <c r="X90" s="1194"/>
      <c r="Y90" s="1192"/>
      <c r="Z90" s="1192"/>
      <c r="AA90" s="1192"/>
      <c r="AB90" s="1192"/>
      <c r="AC90" s="1183"/>
      <c r="AD90" s="1184"/>
      <c r="AE90" s="1185"/>
      <c r="AF90" s="1186"/>
      <c r="AG90" s="1186"/>
      <c r="AH90" s="1187"/>
      <c r="AI90" s="1186"/>
      <c r="AJ90" s="1186"/>
      <c r="AK90" s="1187"/>
      <c r="AL90" s="1188"/>
      <c r="AM90" s="1188"/>
      <c r="AN90" s="1188"/>
      <c r="AO90" s="1186"/>
      <c r="AP90" s="1186"/>
      <c r="AQ90" s="1186"/>
      <c r="AR90" s="1186"/>
      <c r="AS90" s="1186"/>
      <c r="AT90" s="1186"/>
      <c r="AU90" s="1186"/>
      <c r="AV90" s="1186"/>
      <c r="AW90" s="1202"/>
    </row>
    <row r="91" spans="1:49" ht="23.25" customHeight="1" x14ac:dyDescent="0.25">
      <c r="A91" s="1010"/>
      <c r="B91" s="1011"/>
      <c r="C91" s="1013"/>
      <c r="D91" s="248" t="s">
        <v>145</v>
      </c>
      <c r="E91" s="256"/>
      <c r="F91" s="256"/>
      <c r="G91" s="1193"/>
      <c r="H91" s="1193"/>
      <c r="I91" s="1194"/>
      <c r="J91" s="1194"/>
      <c r="K91" s="1194"/>
      <c r="L91" s="1192"/>
      <c r="M91" s="1192"/>
      <c r="N91" s="1192"/>
      <c r="O91" s="1192"/>
      <c r="P91" s="1194"/>
      <c r="Q91" s="1194"/>
      <c r="R91" s="1194"/>
      <c r="S91" s="1183"/>
      <c r="T91" s="1194"/>
      <c r="U91" s="1194"/>
      <c r="V91" s="1194"/>
      <c r="W91" s="1194"/>
      <c r="X91" s="1194"/>
      <c r="Y91" s="1192"/>
      <c r="Z91" s="1192"/>
      <c r="AA91" s="1192"/>
      <c r="AB91" s="1192"/>
      <c r="AC91" s="1183"/>
      <c r="AD91" s="1184"/>
      <c r="AE91" s="1185"/>
      <c r="AF91" s="1186"/>
      <c r="AG91" s="1186"/>
      <c r="AH91" s="1187"/>
      <c r="AI91" s="1186"/>
      <c r="AJ91" s="1186"/>
      <c r="AK91" s="1187"/>
      <c r="AL91" s="1188"/>
      <c r="AM91" s="1188"/>
      <c r="AN91" s="1188"/>
      <c r="AO91" s="1186"/>
      <c r="AP91" s="1186"/>
      <c r="AQ91" s="1186"/>
      <c r="AR91" s="1186"/>
      <c r="AS91" s="1186"/>
      <c r="AT91" s="1186"/>
      <c r="AU91" s="1186"/>
      <c r="AV91" s="1186"/>
      <c r="AW91" s="1202"/>
    </row>
    <row r="92" spans="1:49" ht="23.25" customHeight="1" x14ac:dyDescent="0.25">
      <c r="A92" s="1010"/>
      <c r="B92" s="1011"/>
      <c r="C92" s="1013"/>
      <c r="D92" s="252" t="s">
        <v>146</v>
      </c>
      <c r="E92" s="256"/>
      <c r="F92" s="256"/>
      <c r="G92" s="1193"/>
      <c r="H92" s="1193"/>
      <c r="I92" s="1173">
        <f>I88</f>
        <v>9.5000000000000001E-2</v>
      </c>
      <c r="J92" s="1173">
        <f>J88</f>
        <v>9.5000000000000001E-2</v>
      </c>
      <c r="K92" s="1173">
        <f t="shared" ref="K92:O93" si="48">K88</f>
        <v>9.5000000000000001E-2</v>
      </c>
      <c r="L92" s="1173">
        <f t="shared" si="48"/>
        <v>0.19</v>
      </c>
      <c r="M92" s="1173">
        <f t="shared" si="48"/>
        <v>0.19</v>
      </c>
      <c r="N92" s="1173">
        <f t="shared" si="48"/>
        <v>0.19</v>
      </c>
      <c r="O92" s="1173">
        <f t="shared" si="48"/>
        <v>0.247</v>
      </c>
      <c r="P92" s="1173"/>
      <c r="Q92" s="1173"/>
      <c r="R92" s="1173"/>
      <c r="S92" s="1183"/>
      <c r="T92" s="1194"/>
      <c r="U92" s="1194"/>
      <c r="V92" s="1173">
        <f t="shared" ref="V92:AB93" si="49">V88</f>
        <v>9.5000000000000001E-2</v>
      </c>
      <c r="W92" s="1173">
        <f t="shared" si="49"/>
        <v>9.5000000000000001E-2</v>
      </c>
      <c r="X92" s="1173">
        <f t="shared" si="49"/>
        <v>9.5000000000000001E-2</v>
      </c>
      <c r="Y92" s="1173">
        <f t="shared" si="49"/>
        <v>0.19</v>
      </c>
      <c r="Z92" s="1173">
        <f t="shared" si="49"/>
        <v>0.19</v>
      </c>
      <c r="AA92" s="1173">
        <f t="shared" si="49"/>
        <v>0.19</v>
      </c>
      <c r="AB92" s="1173">
        <f t="shared" si="49"/>
        <v>0.247</v>
      </c>
      <c r="AC92" s="1183"/>
      <c r="AD92" s="1184"/>
      <c r="AE92" s="1185"/>
      <c r="AF92" s="1186"/>
      <c r="AG92" s="1186"/>
      <c r="AH92" s="1187"/>
      <c r="AI92" s="1186"/>
      <c r="AJ92" s="1186"/>
      <c r="AK92" s="1187"/>
      <c r="AL92" s="1188"/>
      <c r="AM92" s="1188"/>
      <c r="AN92" s="1188"/>
      <c r="AO92" s="1186"/>
      <c r="AP92" s="1186"/>
      <c r="AQ92" s="1186"/>
      <c r="AR92" s="1186"/>
      <c r="AS92" s="1186"/>
      <c r="AT92" s="1186"/>
      <c r="AU92" s="1186"/>
      <c r="AV92" s="1186"/>
      <c r="AW92" s="1202"/>
    </row>
    <row r="93" spans="1:49" ht="23.25" customHeight="1" thickBot="1" x14ac:dyDescent="0.3">
      <c r="A93" s="1010"/>
      <c r="B93" s="1011"/>
      <c r="C93" s="1163"/>
      <c r="D93" s="255" t="s">
        <v>147</v>
      </c>
      <c r="E93" s="256"/>
      <c r="F93" s="256"/>
      <c r="G93" s="1193"/>
      <c r="H93" s="1193"/>
      <c r="I93" s="251">
        <f>I89</f>
        <v>7260000</v>
      </c>
      <c r="J93" s="251">
        <f>J89</f>
        <v>7260000</v>
      </c>
      <c r="K93" s="251">
        <f t="shared" si="48"/>
        <v>7260000</v>
      </c>
      <c r="L93" s="251">
        <f t="shared" si="48"/>
        <v>14520000</v>
      </c>
      <c r="M93" s="251">
        <f t="shared" si="48"/>
        <v>14520000</v>
      </c>
      <c r="N93" s="251">
        <f t="shared" si="48"/>
        <v>14520000</v>
      </c>
      <c r="O93" s="251">
        <f t="shared" si="48"/>
        <v>18876000</v>
      </c>
      <c r="P93" s="251"/>
      <c r="Q93" s="251"/>
      <c r="R93" s="251"/>
      <c r="S93" s="1209"/>
      <c r="T93" s="1194"/>
      <c r="U93" s="1194"/>
      <c r="V93" s="251">
        <f t="shared" si="49"/>
        <v>7260000</v>
      </c>
      <c r="W93" s="251">
        <f t="shared" si="49"/>
        <v>7260000</v>
      </c>
      <c r="X93" s="251">
        <f t="shared" si="49"/>
        <v>7260000</v>
      </c>
      <c r="Y93" s="251">
        <f t="shared" si="49"/>
        <v>14520000</v>
      </c>
      <c r="Z93" s="251">
        <f t="shared" si="49"/>
        <v>14520000</v>
      </c>
      <c r="AA93" s="251">
        <f t="shared" si="49"/>
        <v>14520000</v>
      </c>
      <c r="AB93" s="251">
        <f t="shared" si="49"/>
        <v>18876000</v>
      </c>
      <c r="AC93" s="1209"/>
      <c r="AD93" s="1204"/>
      <c r="AE93" s="1205"/>
      <c r="AF93" s="1186"/>
      <c r="AG93" s="1186"/>
      <c r="AH93" s="1187"/>
      <c r="AI93" s="1186"/>
      <c r="AJ93" s="1186"/>
      <c r="AK93" s="1187"/>
      <c r="AL93" s="1188"/>
      <c r="AM93" s="1188"/>
      <c r="AN93" s="1188"/>
      <c r="AO93" s="1186"/>
      <c r="AP93" s="1186"/>
      <c r="AQ93" s="1186"/>
      <c r="AR93" s="1186"/>
      <c r="AS93" s="1186"/>
      <c r="AT93" s="1186"/>
      <c r="AU93" s="1186"/>
      <c r="AV93" s="1186"/>
      <c r="AW93" s="1211"/>
    </row>
    <row r="94" spans="1:49" ht="23.25" customHeight="1" x14ac:dyDescent="0.25">
      <c r="A94" s="1010"/>
      <c r="B94" s="1011"/>
      <c r="C94" s="1012" t="s">
        <v>264</v>
      </c>
      <c r="D94" s="246" t="s">
        <v>141</v>
      </c>
      <c r="E94" s="258"/>
      <c r="F94" s="258"/>
      <c r="G94" s="1193"/>
      <c r="H94" s="1193"/>
      <c r="I94" s="1173">
        <f>18*0.019</f>
        <v>0.34199999999999997</v>
      </c>
      <c r="J94" s="1173">
        <f>18*0.019</f>
        <v>0.34199999999999997</v>
      </c>
      <c r="K94" s="1173">
        <f t="shared" ref="K94" si="50">18*0.019</f>
        <v>0.34199999999999997</v>
      </c>
      <c r="L94" s="1173">
        <f>0.019*57</f>
        <v>1.083</v>
      </c>
      <c r="M94" s="1173">
        <f>0.019*57</f>
        <v>1.083</v>
      </c>
      <c r="N94" s="1173">
        <f>0.019*57</f>
        <v>1.083</v>
      </c>
      <c r="O94" s="1173">
        <f>0.019*86</f>
        <v>1.6339999999999999</v>
      </c>
      <c r="P94" s="1173"/>
      <c r="Q94" s="1173"/>
      <c r="R94" s="1173"/>
      <c r="S94" s="1207" t="s">
        <v>686</v>
      </c>
      <c r="T94" s="1194"/>
      <c r="U94" s="1194"/>
      <c r="V94" s="1173">
        <f>18*0.019</f>
        <v>0.34199999999999997</v>
      </c>
      <c r="W94" s="1173">
        <f>18*0.019</f>
        <v>0.34199999999999997</v>
      </c>
      <c r="X94" s="1173">
        <f>18*0.019</f>
        <v>0.34199999999999997</v>
      </c>
      <c r="Y94" s="1173">
        <f>0.019*57</f>
        <v>1.083</v>
      </c>
      <c r="Z94" s="1173">
        <f>0.019*57</f>
        <v>1.083</v>
      </c>
      <c r="AA94" s="1173">
        <f>0.019*57</f>
        <v>1.083</v>
      </c>
      <c r="AB94" s="1173">
        <f>0.019*86</f>
        <v>1.6339999999999999</v>
      </c>
      <c r="AC94" s="1207" t="s">
        <v>624</v>
      </c>
      <c r="AD94" s="1177" t="s">
        <v>564</v>
      </c>
      <c r="AE94" s="1177" t="s">
        <v>264</v>
      </c>
      <c r="AF94" s="1180" t="s">
        <v>663</v>
      </c>
      <c r="AG94" s="1180" t="s">
        <v>664</v>
      </c>
      <c r="AH94" s="1187"/>
      <c r="AI94" s="1180" t="s">
        <v>665</v>
      </c>
      <c r="AJ94" s="1180">
        <v>7</v>
      </c>
      <c r="AK94" s="1187"/>
      <c r="AL94" s="1181">
        <v>1273909</v>
      </c>
      <c r="AM94" s="1181">
        <v>600755</v>
      </c>
      <c r="AN94" s="1181">
        <v>673154</v>
      </c>
      <c r="AO94" s="1180" t="s">
        <v>250</v>
      </c>
      <c r="AP94" s="1180" t="s">
        <v>250</v>
      </c>
      <c r="AQ94" s="1180" t="s">
        <v>250</v>
      </c>
      <c r="AR94" s="1180" t="s">
        <v>250</v>
      </c>
      <c r="AS94" s="1180" t="s">
        <v>250</v>
      </c>
      <c r="AT94" s="1180" t="s">
        <v>250</v>
      </c>
      <c r="AU94" s="1180" t="s">
        <v>250</v>
      </c>
      <c r="AV94" s="1180" t="s">
        <v>250</v>
      </c>
      <c r="AW94" s="1180"/>
    </row>
    <row r="95" spans="1:49" ht="23.25" customHeight="1" x14ac:dyDescent="0.25">
      <c r="A95" s="1010"/>
      <c r="B95" s="1011"/>
      <c r="C95" s="1013"/>
      <c r="D95" s="248" t="s">
        <v>142</v>
      </c>
      <c r="E95" s="259"/>
      <c r="F95" s="259"/>
      <c r="G95" s="1193"/>
      <c r="H95" s="1193"/>
      <c r="I95" s="251">
        <f>18*1452000</f>
        <v>26136000</v>
      </c>
      <c r="J95" s="251">
        <f>18*1452000</f>
        <v>26136000</v>
      </c>
      <c r="K95" s="251">
        <f t="shared" ref="K95" si="51">18*1452000</f>
        <v>26136000</v>
      </c>
      <c r="L95" s="251">
        <f>1452000*57</f>
        <v>82764000</v>
      </c>
      <c r="M95" s="251">
        <f>1452000*57</f>
        <v>82764000</v>
      </c>
      <c r="N95" s="251">
        <f>1452000*57</f>
        <v>82764000</v>
      </c>
      <c r="O95" s="251">
        <f>1452000*86</f>
        <v>124872000</v>
      </c>
      <c r="P95" s="251"/>
      <c r="Q95" s="251"/>
      <c r="R95" s="251"/>
      <c r="S95" s="1183"/>
      <c r="T95" s="1194"/>
      <c r="U95" s="1194"/>
      <c r="V95" s="251">
        <f>18*1452000</f>
        <v>26136000</v>
      </c>
      <c r="W95" s="251">
        <f>18*1452000</f>
        <v>26136000</v>
      </c>
      <c r="X95" s="251">
        <f>18*1452000</f>
        <v>26136000</v>
      </c>
      <c r="Y95" s="251">
        <f>1452000*57</f>
        <v>82764000</v>
      </c>
      <c r="Z95" s="251">
        <f>1452000*57</f>
        <v>82764000</v>
      </c>
      <c r="AA95" s="251">
        <f>1452000*57</f>
        <v>82764000</v>
      </c>
      <c r="AB95" s="251">
        <f>1452000*86</f>
        <v>124872000</v>
      </c>
      <c r="AC95" s="1183"/>
      <c r="AD95" s="1184"/>
      <c r="AE95" s="1185"/>
      <c r="AF95" s="1186"/>
      <c r="AG95" s="1186"/>
      <c r="AH95" s="1187"/>
      <c r="AI95" s="1186"/>
      <c r="AJ95" s="1186"/>
      <c r="AK95" s="1187"/>
      <c r="AL95" s="1188"/>
      <c r="AM95" s="1188"/>
      <c r="AN95" s="1188"/>
      <c r="AO95" s="1186"/>
      <c r="AP95" s="1186"/>
      <c r="AQ95" s="1186"/>
      <c r="AR95" s="1186"/>
      <c r="AS95" s="1186"/>
      <c r="AT95" s="1186"/>
      <c r="AU95" s="1186"/>
      <c r="AV95" s="1186"/>
      <c r="AW95" s="1186"/>
    </row>
    <row r="96" spans="1:49" ht="23.25" customHeight="1" x14ac:dyDescent="0.25">
      <c r="A96" s="1010"/>
      <c r="B96" s="1011"/>
      <c r="C96" s="1013"/>
      <c r="D96" s="252" t="s">
        <v>144</v>
      </c>
      <c r="E96" s="259"/>
      <c r="F96" s="259"/>
      <c r="G96" s="1193"/>
      <c r="H96" s="1193"/>
      <c r="I96" s="1194"/>
      <c r="J96" s="1194"/>
      <c r="K96" s="1194"/>
      <c r="L96" s="1192"/>
      <c r="M96" s="1192"/>
      <c r="N96" s="1192"/>
      <c r="O96" s="1192"/>
      <c r="P96" s="1194"/>
      <c r="Q96" s="1194"/>
      <c r="R96" s="1194"/>
      <c r="S96" s="1183"/>
      <c r="T96" s="1194"/>
      <c r="U96" s="1194"/>
      <c r="V96" s="1194"/>
      <c r="W96" s="1194"/>
      <c r="X96" s="1194"/>
      <c r="Y96" s="1192"/>
      <c r="Z96" s="1192"/>
      <c r="AA96" s="1192"/>
      <c r="AB96" s="1192"/>
      <c r="AC96" s="1183"/>
      <c r="AD96" s="1184"/>
      <c r="AE96" s="1185"/>
      <c r="AF96" s="1186"/>
      <c r="AG96" s="1186"/>
      <c r="AH96" s="1187"/>
      <c r="AI96" s="1186"/>
      <c r="AJ96" s="1186"/>
      <c r="AK96" s="1187"/>
      <c r="AL96" s="1188"/>
      <c r="AM96" s="1188"/>
      <c r="AN96" s="1188"/>
      <c r="AO96" s="1186"/>
      <c r="AP96" s="1186"/>
      <c r="AQ96" s="1186"/>
      <c r="AR96" s="1186"/>
      <c r="AS96" s="1186"/>
      <c r="AT96" s="1186"/>
      <c r="AU96" s="1186"/>
      <c r="AV96" s="1186"/>
      <c r="AW96" s="1186"/>
    </row>
    <row r="97" spans="1:49" ht="23.25" customHeight="1" x14ac:dyDescent="0.25">
      <c r="A97" s="1010"/>
      <c r="B97" s="1011"/>
      <c r="C97" s="1013"/>
      <c r="D97" s="248" t="s">
        <v>145</v>
      </c>
      <c r="E97" s="259"/>
      <c r="F97" s="259"/>
      <c r="G97" s="1193"/>
      <c r="H97" s="1193"/>
      <c r="I97" s="1194"/>
      <c r="J97" s="1194"/>
      <c r="K97" s="1194"/>
      <c r="L97" s="1192"/>
      <c r="M97" s="1192"/>
      <c r="N97" s="1192"/>
      <c r="O97" s="1192"/>
      <c r="P97" s="1194"/>
      <c r="Q97" s="1194"/>
      <c r="R97" s="1194"/>
      <c r="S97" s="1183"/>
      <c r="T97" s="1194"/>
      <c r="U97" s="1194"/>
      <c r="V97" s="1194"/>
      <c r="W97" s="1194"/>
      <c r="X97" s="1194"/>
      <c r="Y97" s="1192"/>
      <c r="Z97" s="1192"/>
      <c r="AA97" s="1192"/>
      <c r="AB97" s="1192"/>
      <c r="AC97" s="1183"/>
      <c r="AD97" s="1184"/>
      <c r="AE97" s="1185"/>
      <c r="AF97" s="1186"/>
      <c r="AG97" s="1186"/>
      <c r="AH97" s="1187"/>
      <c r="AI97" s="1186"/>
      <c r="AJ97" s="1186"/>
      <c r="AK97" s="1187"/>
      <c r="AL97" s="1188"/>
      <c r="AM97" s="1188"/>
      <c r="AN97" s="1188"/>
      <c r="AO97" s="1186"/>
      <c r="AP97" s="1186"/>
      <c r="AQ97" s="1186"/>
      <c r="AR97" s="1186"/>
      <c r="AS97" s="1186"/>
      <c r="AT97" s="1186"/>
      <c r="AU97" s="1186"/>
      <c r="AV97" s="1186"/>
      <c r="AW97" s="1186"/>
    </row>
    <row r="98" spans="1:49" ht="23.25" customHeight="1" x14ac:dyDescent="0.25">
      <c r="A98" s="1010"/>
      <c r="B98" s="1011"/>
      <c r="C98" s="1013"/>
      <c r="D98" s="252" t="s">
        <v>146</v>
      </c>
      <c r="E98" s="260"/>
      <c r="F98" s="260"/>
      <c r="G98" s="1193"/>
      <c r="H98" s="1193"/>
      <c r="I98" s="1173">
        <f>I94+I96</f>
        <v>0.34199999999999997</v>
      </c>
      <c r="J98" s="1173">
        <f>J94+J96</f>
        <v>0.34199999999999997</v>
      </c>
      <c r="K98" s="1173">
        <f t="shared" ref="K98:O99" si="52">K94+K96</f>
        <v>0.34199999999999997</v>
      </c>
      <c r="L98" s="1173">
        <f t="shared" si="52"/>
        <v>1.083</v>
      </c>
      <c r="M98" s="1173">
        <f t="shared" si="52"/>
        <v>1.083</v>
      </c>
      <c r="N98" s="1173">
        <f t="shared" si="52"/>
        <v>1.083</v>
      </c>
      <c r="O98" s="1173">
        <f t="shared" si="52"/>
        <v>1.6339999999999999</v>
      </c>
      <c r="P98" s="1173"/>
      <c r="Q98" s="1173"/>
      <c r="R98" s="1173"/>
      <c r="S98" s="1183"/>
      <c r="T98" s="1194"/>
      <c r="U98" s="1194"/>
      <c r="V98" s="1173">
        <f t="shared" ref="V98:AB99" si="53">V94+V96</f>
        <v>0.34199999999999997</v>
      </c>
      <c r="W98" s="1173">
        <f t="shared" si="53"/>
        <v>0.34199999999999997</v>
      </c>
      <c r="X98" s="1173">
        <f t="shared" si="53"/>
        <v>0.34199999999999997</v>
      </c>
      <c r="Y98" s="1173">
        <f t="shared" si="53"/>
        <v>1.083</v>
      </c>
      <c r="Z98" s="1173">
        <f t="shared" si="53"/>
        <v>1.083</v>
      </c>
      <c r="AA98" s="1173">
        <f t="shared" si="53"/>
        <v>1.083</v>
      </c>
      <c r="AB98" s="1173">
        <f t="shared" si="53"/>
        <v>1.6339999999999999</v>
      </c>
      <c r="AC98" s="1183"/>
      <c r="AD98" s="1184"/>
      <c r="AE98" s="1185"/>
      <c r="AF98" s="1186"/>
      <c r="AG98" s="1186"/>
      <c r="AH98" s="1187"/>
      <c r="AI98" s="1186"/>
      <c r="AJ98" s="1186"/>
      <c r="AK98" s="1187"/>
      <c r="AL98" s="1188"/>
      <c r="AM98" s="1188"/>
      <c r="AN98" s="1188"/>
      <c r="AO98" s="1186"/>
      <c r="AP98" s="1186"/>
      <c r="AQ98" s="1186"/>
      <c r="AR98" s="1186"/>
      <c r="AS98" s="1186"/>
      <c r="AT98" s="1186"/>
      <c r="AU98" s="1186"/>
      <c r="AV98" s="1186"/>
      <c r="AW98" s="1186"/>
    </row>
    <row r="99" spans="1:49" ht="23.25" customHeight="1" thickBot="1" x14ac:dyDescent="0.3">
      <c r="A99" s="1010"/>
      <c r="B99" s="1011"/>
      <c r="C99" s="1163"/>
      <c r="D99" s="255" t="s">
        <v>147</v>
      </c>
      <c r="E99" s="256"/>
      <c r="F99" s="256"/>
      <c r="G99" s="1193"/>
      <c r="H99" s="1193"/>
      <c r="I99" s="251">
        <f>I95+I97</f>
        <v>26136000</v>
      </c>
      <c r="J99" s="251">
        <f>J95+J97</f>
        <v>26136000</v>
      </c>
      <c r="K99" s="251">
        <f t="shared" si="52"/>
        <v>26136000</v>
      </c>
      <c r="L99" s="251">
        <f t="shared" si="52"/>
        <v>82764000</v>
      </c>
      <c r="M99" s="251">
        <f t="shared" si="52"/>
        <v>82764000</v>
      </c>
      <c r="N99" s="251">
        <f t="shared" si="52"/>
        <v>82764000</v>
      </c>
      <c r="O99" s="251">
        <f t="shared" si="52"/>
        <v>124872000</v>
      </c>
      <c r="P99" s="251"/>
      <c r="Q99" s="251"/>
      <c r="R99" s="251"/>
      <c r="S99" s="1209"/>
      <c r="T99" s="1194"/>
      <c r="U99" s="1194"/>
      <c r="V99" s="251">
        <f t="shared" si="53"/>
        <v>26136000</v>
      </c>
      <c r="W99" s="251">
        <f t="shared" si="53"/>
        <v>26136000</v>
      </c>
      <c r="X99" s="251">
        <f t="shared" si="53"/>
        <v>26136000</v>
      </c>
      <c r="Y99" s="251">
        <f t="shared" si="53"/>
        <v>82764000</v>
      </c>
      <c r="Z99" s="251">
        <f t="shared" si="53"/>
        <v>82764000</v>
      </c>
      <c r="AA99" s="251">
        <f t="shared" si="53"/>
        <v>82764000</v>
      </c>
      <c r="AB99" s="251">
        <f t="shared" si="53"/>
        <v>124872000</v>
      </c>
      <c r="AC99" s="1209"/>
      <c r="AD99" s="1204"/>
      <c r="AE99" s="1205"/>
      <c r="AF99" s="1186"/>
      <c r="AG99" s="1186"/>
      <c r="AH99" s="1187"/>
      <c r="AI99" s="1186"/>
      <c r="AJ99" s="1186"/>
      <c r="AK99" s="1187"/>
      <c r="AL99" s="1188"/>
      <c r="AM99" s="1188"/>
      <c r="AN99" s="1188"/>
      <c r="AO99" s="1186"/>
      <c r="AP99" s="1186"/>
      <c r="AQ99" s="1186"/>
      <c r="AR99" s="1186"/>
      <c r="AS99" s="1186"/>
      <c r="AT99" s="1186"/>
      <c r="AU99" s="1186"/>
      <c r="AV99" s="1186"/>
      <c r="AW99" s="1186"/>
    </row>
    <row r="100" spans="1:49" ht="23.25" customHeight="1" x14ac:dyDescent="0.25">
      <c r="A100" s="1010"/>
      <c r="B100" s="1011"/>
      <c r="C100" s="1012" t="s">
        <v>265</v>
      </c>
      <c r="D100" s="246" t="s">
        <v>141</v>
      </c>
      <c r="E100" s="258"/>
      <c r="F100" s="258"/>
      <c r="G100" s="1193"/>
      <c r="H100" s="1193"/>
      <c r="I100" s="1173">
        <f>3*0.019</f>
        <v>5.6999999999999995E-2</v>
      </c>
      <c r="J100" s="1173">
        <f>3*0.019</f>
        <v>5.6999999999999995E-2</v>
      </c>
      <c r="K100" s="1173">
        <f t="shared" ref="K100" si="54">3*0.019</f>
        <v>5.6999999999999995E-2</v>
      </c>
      <c r="L100" s="1173">
        <f>0.019*11</f>
        <v>0.20899999999999999</v>
      </c>
      <c r="M100" s="1173">
        <f>0.019*11</f>
        <v>0.20899999999999999</v>
      </c>
      <c r="N100" s="1173">
        <f>0.019*11</f>
        <v>0.20899999999999999</v>
      </c>
      <c r="O100" s="1173">
        <f>0.019*23</f>
        <v>0.437</v>
      </c>
      <c r="P100" s="1173"/>
      <c r="Q100" s="1173"/>
      <c r="R100" s="1173"/>
      <c r="S100" s="1207" t="s">
        <v>687</v>
      </c>
      <c r="T100" s="1194"/>
      <c r="U100" s="1194"/>
      <c r="V100" s="1173">
        <f>3*0.019</f>
        <v>5.6999999999999995E-2</v>
      </c>
      <c r="W100" s="1173">
        <f>3*0.019</f>
        <v>5.6999999999999995E-2</v>
      </c>
      <c r="X100" s="1173">
        <f>3*0.019</f>
        <v>5.6999999999999995E-2</v>
      </c>
      <c r="Y100" s="1173">
        <f>0.019*11</f>
        <v>0.20899999999999999</v>
      </c>
      <c r="Z100" s="1173">
        <f>0.019*11</f>
        <v>0.20899999999999999</v>
      </c>
      <c r="AA100" s="1173">
        <f>0.019*11</f>
        <v>0.20899999999999999</v>
      </c>
      <c r="AB100" s="1173">
        <f>0.019*23</f>
        <v>0.437</v>
      </c>
      <c r="AC100" s="1207" t="s">
        <v>625</v>
      </c>
      <c r="AD100" s="1177" t="s">
        <v>563</v>
      </c>
      <c r="AE100" s="1177" t="s">
        <v>265</v>
      </c>
      <c r="AF100" s="1180" t="s">
        <v>666</v>
      </c>
      <c r="AG100" s="1180" t="s">
        <v>667</v>
      </c>
      <c r="AH100" s="1187"/>
      <c r="AI100" s="1180" t="s">
        <v>668</v>
      </c>
      <c r="AJ100" s="1180"/>
      <c r="AK100" s="1187"/>
      <c r="AL100" s="1181">
        <v>167657</v>
      </c>
      <c r="AM100" s="1181">
        <v>71468</v>
      </c>
      <c r="AN100" s="1181">
        <v>96189</v>
      </c>
      <c r="AO100" s="1180" t="s">
        <v>250</v>
      </c>
      <c r="AP100" s="1180" t="s">
        <v>250</v>
      </c>
      <c r="AQ100" s="1180" t="s">
        <v>250</v>
      </c>
      <c r="AR100" s="1180" t="s">
        <v>250</v>
      </c>
      <c r="AS100" s="1180" t="s">
        <v>250</v>
      </c>
      <c r="AT100" s="1180" t="s">
        <v>250</v>
      </c>
      <c r="AU100" s="1180" t="s">
        <v>250</v>
      </c>
      <c r="AV100" s="1180" t="s">
        <v>250</v>
      </c>
      <c r="AW100" s="1180"/>
    </row>
    <row r="101" spans="1:49" ht="23.25" customHeight="1" x14ac:dyDescent="0.25">
      <c r="A101" s="1010"/>
      <c r="B101" s="1011"/>
      <c r="C101" s="1013"/>
      <c r="D101" s="248" t="s">
        <v>142</v>
      </c>
      <c r="E101" s="259"/>
      <c r="F101" s="259"/>
      <c r="G101" s="1193"/>
      <c r="H101" s="1193"/>
      <c r="I101" s="251">
        <f>3*1452000</f>
        <v>4356000</v>
      </c>
      <c r="J101" s="251">
        <f>3*1452000</f>
        <v>4356000</v>
      </c>
      <c r="K101" s="251">
        <f t="shared" ref="K101" si="55">3*1452000</f>
        <v>4356000</v>
      </c>
      <c r="L101" s="251">
        <f>1452000*11</f>
        <v>15972000</v>
      </c>
      <c r="M101" s="251">
        <f>1452000*11</f>
        <v>15972000</v>
      </c>
      <c r="N101" s="251">
        <f>1452000*11</f>
        <v>15972000</v>
      </c>
      <c r="O101" s="251">
        <f>1452000*23</f>
        <v>33396000</v>
      </c>
      <c r="P101" s="251"/>
      <c r="Q101" s="251"/>
      <c r="R101" s="251"/>
      <c r="S101" s="1183"/>
      <c r="T101" s="1194"/>
      <c r="U101" s="1194"/>
      <c r="V101" s="251">
        <f>3*1452000</f>
        <v>4356000</v>
      </c>
      <c r="W101" s="251">
        <f>3*1452000</f>
        <v>4356000</v>
      </c>
      <c r="X101" s="251">
        <f>3*1452000</f>
        <v>4356000</v>
      </c>
      <c r="Y101" s="251">
        <f>1452000*11</f>
        <v>15972000</v>
      </c>
      <c r="Z101" s="251">
        <f>1452000*11</f>
        <v>15972000</v>
      </c>
      <c r="AA101" s="251">
        <f>1452000*11</f>
        <v>15972000</v>
      </c>
      <c r="AB101" s="251">
        <f>1452000*23</f>
        <v>33396000</v>
      </c>
      <c r="AC101" s="1183"/>
      <c r="AD101" s="1184"/>
      <c r="AE101" s="1185"/>
      <c r="AF101" s="1186"/>
      <c r="AG101" s="1186"/>
      <c r="AH101" s="1187"/>
      <c r="AI101" s="1186"/>
      <c r="AJ101" s="1186"/>
      <c r="AK101" s="1187"/>
      <c r="AL101" s="1188"/>
      <c r="AM101" s="1188"/>
      <c r="AN101" s="1188"/>
      <c r="AO101" s="1186"/>
      <c r="AP101" s="1186"/>
      <c r="AQ101" s="1186"/>
      <c r="AR101" s="1186"/>
      <c r="AS101" s="1186"/>
      <c r="AT101" s="1186"/>
      <c r="AU101" s="1186"/>
      <c r="AV101" s="1186"/>
      <c r="AW101" s="1186"/>
    </row>
    <row r="102" spans="1:49" ht="23.25" customHeight="1" x14ac:dyDescent="0.25">
      <c r="A102" s="1010"/>
      <c r="B102" s="1011"/>
      <c r="C102" s="1013"/>
      <c r="D102" s="252" t="s">
        <v>144</v>
      </c>
      <c r="E102" s="259"/>
      <c r="F102" s="259"/>
      <c r="G102" s="1193"/>
      <c r="H102" s="1193"/>
      <c r="I102" s="1194"/>
      <c r="J102" s="1194"/>
      <c r="K102" s="1194"/>
      <c r="L102" s="1192"/>
      <c r="M102" s="1192"/>
      <c r="N102" s="1192"/>
      <c r="O102" s="1192"/>
      <c r="P102" s="1194"/>
      <c r="Q102" s="1194"/>
      <c r="R102" s="1194"/>
      <c r="S102" s="1183"/>
      <c r="T102" s="1194"/>
      <c r="U102" s="1194"/>
      <c r="V102" s="1194"/>
      <c r="W102" s="1194"/>
      <c r="X102" s="1194"/>
      <c r="Y102" s="1192"/>
      <c r="Z102" s="1192"/>
      <c r="AA102" s="1192"/>
      <c r="AB102" s="1192"/>
      <c r="AC102" s="1183"/>
      <c r="AD102" s="1184"/>
      <c r="AE102" s="1185"/>
      <c r="AF102" s="1186"/>
      <c r="AG102" s="1186"/>
      <c r="AH102" s="1187"/>
      <c r="AI102" s="1186"/>
      <c r="AJ102" s="1186"/>
      <c r="AK102" s="1187"/>
      <c r="AL102" s="1188"/>
      <c r="AM102" s="1188"/>
      <c r="AN102" s="1188"/>
      <c r="AO102" s="1186"/>
      <c r="AP102" s="1186"/>
      <c r="AQ102" s="1186"/>
      <c r="AR102" s="1186"/>
      <c r="AS102" s="1186"/>
      <c r="AT102" s="1186"/>
      <c r="AU102" s="1186"/>
      <c r="AV102" s="1186"/>
      <c r="AW102" s="1186"/>
    </row>
    <row r="103" spans="1:49" ht="23.25" customHeight="1" x14ac:dyDescent="0.25">
      <c r="A103" s="1010"/>
      <c r="B103" s="1011"/>
      <c r="C103" s="1013"/>
      <c r="D103" s="248" t="s">
        <v>145</v>
      </c>
      <c r="E103" s="259"/>
      <c r="F103" s="259"/>
      <c r="G103" s="1193"/>
      <c r="H103" s="1193"/>
      <c r="I103" s="1194"/>
      <c r="J103" s="1194"/>
      <c r="K103" s="1194"/>
      <c r="L103" s="1192"/>
      <c r="M103" s="1192"/>
      <c r="N103" s="1192"/>
      <c r="O103" s="1192"/>
      <c r="P103" s="1194"/>
      <c r="Q103" s="1194"/>
      <c r="R103" s="1194"/>
      <c r="S103" s="1183"/>
      <c r="T103" s="1194"/>
      <c r="U103" s="1194"/>
      <c r="V103" s="1194"/>
      <c r="W103" s="1194"/>
      <c r="X103" s="1194"/>
      <c r="Y103" s="1192"/>
      <c r="Z103" s="1192"/>
      <c r="AA103" s="1192"/>
      <c r="AB103" s="1192"/>
      <c r="AC103" s="1183"/>
      <c r="AD103" s="1184"/>
      <c r="AE103" s="1185"/>
      <c r="AF103" s="1186"/>
      <c r="AG103" s="1186"/>
      <c r="AH103" s="1187"/>
      <c r="AI103" s="1186"/>
      <c r="AJ103" s="1186"/>
      <c r="AK103" s="1187"/>
      <c r="AL103" s="1188"/>
      <c r="AM103" s="1188"/>
      <c r="AN103" s="1188"/>
      <c r="AO103" s="1186"/>
      <c r="AP103" s="1186"/>
      <c r="AQ103" s="1186"/>
      <c r="AR103" s="1186"/>
      <c r="AS103" s="1186"/>
      <c r="AT103" s="1186"/>
      <c r="AU103" s="1186"/>
      <c r="AV103" s="1186"/>
      <c r="AW103" s="1186"/>
    </row>
    <row r="104" spans="1:49" ht="23.25" customHeight="1" x14ac:dyDescent="0.25">
      <c r="A104" s="1010"/>
      <c r="B104" s="1011"/>
      <c r="C104" s="1013"/>
      <c r="D104" s="252" t="s">
        <v>146</v>
      </c>
      <c r="E104" s="260"/>
      <c r="F104" s="260"/>
      <c r="G104" s="1193"/>
      <c r="H104" s="1193"/>
      <c r="I104" s="1173">
        <f>I100</f>
        <v>5.6999999999999995E-2</v>
      </c>
      <c r="J104" s="1173">
        <f>J100</f>
        <v>5.6999999999999995E-2</v>
      </c>
      <c r="K104" s="1173">
        <f t="shared" ref="K104:O105" si="56">K100</f>
        <v>5.6999999999999995E-2</v>
      </c>
      <c r="L104" s="1173">
        <f t="shared" si="56"/>
        <v>0.20899999999999999</v>
      </c>
      <c r="M104" s="1173">
        <f t="shared" si="56"/>
        <v>0.20899999999999999</v>
      </c>
      <c r="N104" s="1173">
        <f t="shared" si="56"/>
        <v>0.20899999999999999</v>
      </c>
      <c r="O104" s="1173">
        <f t="shared" si="56"/>
        <v>0.437</v>
      </c>
      <c r="P104" s="1173"/>
      <c r="Q104" s="1173"/>
      <c r="R104" s="1173"/>
      <c r="S104" s="1183"/>
      <c r="T104" s="1194"/>
      <c r="U104" s="1194"/>
      <c r="V104" s="1173">
        <f t="shared" ref="V104:AB105" si="57">V100</f>
        <v>5.6999999999999995E-2</v>
      </c>
      <c r="W104" s="1173">
        <f t="shared" si="57"/>
        <v>5.6999999999999995E-2</v>
      </c>
      <c r="X104" s="1173">
        <f t="shared" si="57"/>
        <v>5.6999999999999995E-2</v>
      </c>
      <c r="Y104" s="1173">
        <f t="shared" si="57"/>
        <v>0.20899999999999999</v>
      </c>
      <c r="Z104" s="1173">
        <f t="shared" si="57"/>
        <v>0.20899999999999999</v>
      </c>
      <c r="AA104" s="1173">
        <f t="shared" si="57"/>
        <v>0.20899999999999999</v>
      </c>
      <c r="AB104" s="1173">
        <f t="shared" si="57"/>
        <v>0.437</v>
      </c>
      <c r="AC104" s="1183"/>
      <c r="AD104" s="1184"/>
      <c r="AE104" s="1185"/>
      <c r="AF104" s="1186"/>
      <c r="AG104" s="1186"/>
      <c r="AH104" s="1187"/>
      <c r="AI104" s="1186"/>
      <c r="AJ104" s="1186"/>
      <c r="AK104" s="1187"/>
      <c r="AL104" s="1188"/>
      <c r="AM104" s="1188"/>
      <c r="AN104" s="1188"/>
      <c r="AO104" s="1186"/>
      <c r="AP104" s="1186"/>
      <c r="AQ104" s="1186"/>
      <c r="AR104" s="1186"/>
      <c r="AS104" s="1186"/>
      <c r="AT104" s="1186"/>
      <c r="AU104" s="1186"/>
      <c r="AV104" s="1186"/>
      <c r="AW104" s="1186"/>
    </row>
    <row r="105" spans="1:49" ht="23.25" customHeight="1" thickBot="1" x14ac:dyDescent="0.3">
      <c r="A105" s="1010"/>
      <c r="B105" s="1011"/>
      <c r="C105" s="1163"/>
      <c r="D105" s="255" t="s">
        <v>147</v>
      </c>
      <c r="E105" s="256"/>
      <c r="F105" s="256"/>
      <c r="G105" s="1193"/>
      <c r="H105" s="1193"/>
      <c r="I105" s="251">
        <f>I101</f>
        <v>4356000</v>
      </c>
      <c r="J105" s="251">
        <f>J101</f>
        <v>4356000</v>
      </c>
      <c r="K105" s="251">
        <f t="shared" si="56"/>
        <v>4356000</v>
      </c>
      <c r="L105" s="251">
        <f t="shared" si="56"/>
        <v>15972000</v>
      </c>
      <c r="M105" s="251">
        <f t="shared" si="56"/>
        <v>15972000</v>
      </c>
      <c r="N105" s="251">
        <f t="shared" si="56"/>
        <v>15972000</v>
      </c>
      <c r="O105" s="251">
        <f t="shared" si="56"/>
        <v>33396000</v>
      </c>
      <c r="P105" s="251"/>
      <c r="Q105" s="251"/>
      <c r="R105" s="251"/>
      <c r="S105" s="1209"/>
      <c r="T105" s="1194"/>
      <c r="U105" s="1194"/>
      <c r="V105" s="251">
        <f t="shared" si="57"/>
        <v>4356000</v>
      </c>
      <c r="W105" s="251">
        <f t="shared" si="57"/>
        <v>4356000</v>
      </c>
      <c r="X105" s="251">
        <f t="shared" si="57"/>
        <v>4356000</v>
      </c>
      <c r="Y105" s="251">
        <f t="shared" si="57"/>
        <v>15972000</v>
      </c>
      <c r="Z105" s="251">
        <f t="shared" si="57"/>
        <v>15972000</v>
      </c>
      <c r="AA105" s="251">
        <f t="shared" si="57"/>
        <v>15972000</v>
      </c>
      <c r="AB105" s="251">
        <f t="shared" si="57"/>
        <v>33396000</v>
      </c>
      <c r="AC105" s="1209"/>
      <c r="AD105" s="1204"/>
      <c r="AE105" s="1205"/>
      <c r="AF105" s="1186"/>
      <c r="AG105" s="1186"/>
      <c r="AH105" s="1187"/>
      <c r="AI105" s="1186"/>
      <c r="AJ105" s="1186"/>
      <c r="AK105" s="1187"/>
      <c r="AL105" s="1188"/>
      <c r="AM105" s="1188"/>
      <c r="AN105" s="1188"/>
      <c r="AO105" s="1186"/>
      <c r="AP105" s="1186"/>
      <c r="AQ105" s="1186"/>
      <c r="AR105" s="1186"/>
      <c r="AS105" s="1186"/>
      <c r="AT105" s="1186"/>
      <c r="AU105" s="1186"/>
      <c r="AV105" s="1186"/>
      <c r="AW105" s="1186"/>
    </row>
    <row r="106" spans="1:49" ht="23.25" customHeight="1" x14ac:dyDescent="0.25">
      <c r="A106" s="1010"/>
      <c r="B106" s="1011"/>
      <c r="C106" s="1012" t="s">
        <v>266</v>
      </c>
      <c r="D106" s="246" t="s">
        <v>141</v>
      </c>
      <c r="E106" s="258"/>
      <c r="F106" s="258"/>
      <c r="G106" s="1193"/>
      <c r="H106" s="1193"/>
      <c r="I106" s="1173">
        <f>16*0.019</f>
        <v>0.30399999999999999</v>
      </c>
      <c r="J106" s="1173">
        <f>16*0.019</f>
        <v>0.30399999999999999</v>
      </c>
      <c r="K106" s="1173">
        <f t="shared" ref="K106" si="58">16*0.019</f>
        <v>0.30399999999999999</v>
      </c>
      <c r="L106" s="1173">
        <f>0.019*60</f>
        <v>1.1399999999999999</v>
      </c>
      <c r="M106" s="1173">
        <f>0.019*60</f>
        <v>1.1399999999999999</v>
      </c>
      <c r="N106" s="1173">
        <f>0.019*60</f>
        <v>1.1399999999999999</v>
      </c>
      <c r="O106" s="1173">
        <f>0.019*91</f>
        <v>1.7289999999999999</v>
      </c>
      <c r="P106" s="1173"/>
      <c r="Q106" s="1173"/>
      <c r="R106" s="1173"/>
      <c r="S106" s="1207" t="s">
        <v>688</v>
      </c>
      <c r="T106" s="1194"/>
      <c r="U106" s="1194"/>
      <c r="V106" s="1173">
        <f>16*0.019</f>
        <v>0.30399999999999999</v>
      </c>
      <c r="W106" s="1173">
        <f>16*0.019</f>
        <v>0.30399999999999999</v>
      </c>
      <c r="X106" s="1173">
        <f>16*0.019</f>
        <v>0.30399999999999999</v>
      </c>
      <c r="Y106" s="1173">
        <f>0.019*60</f>
        <v>1.1399999999999999</v>
      </c>
      <c r="Z106" s="1173">
        <f>0.019*60</f>
        <v>1.1399999999999999</v>
      </c>
      <c r="AA106" s="1173">
        <f>0.019*60</f>
        <v>1.1399999999999999</v>
      </c>
      <c r="AB106" s="1173">
        <f>0.019*91</f>
        <v>1.7289999999999999</v>
      </c>
      <c r="AC106" s="1207" t="s">
        <v>626</v>
      </c>
      <c r="AD106" s="1177" t="s">
        <v>565</v>
      </c>
      <c r="AE106" s="1177" t="s">
        <v>266</v>
      </c>
      <c r="AF106" s="1180" t="s">
        <v>585</v>
      </c>
      <c r="AG106" s="1180" t="s">
        <v>669</v>
      </c>
      <c r="AH106" s="1187"/>
      <c r="AI106" s="1180" t="s">
        <v>670</v>
      </c>
      <c r="AJ106" s="1180">
        <v>6</v>
      </c>
      <c r="AK106" s="1187"/>
      <c r="AL106" s="1181">
        <v>181476</v>
      </c>
      <c r="AM106" s="1181">
        <v>89990</v>
      </c>
      <c r="AN106" s="1181">
        <v>91486</v>
      </c>
      <c r="AO106" s="1180" t="s">
        <v>250</v>
      </c>
      <c r="AP106" s="1180" t="s">
        <v>250</v>
      </c>
      <c r="AQ106" s="1180" t="s">
        <v>250</v>
      </c>
      <c r="AR106" s="1180" t="s">
        <v>250</v>
      </c>
      <c r="AS106" s="1180" t="s">
        <v>250</v>
      </c>
      <c r="AT106" s="1180" t="s">
        <v>250</v>
      </c>
      <c r="AU106" s="1180" t="s">
        <v>250</v>
      </c>
      <c r="AV106" s="1180" t="s">
        <v>250</v>
      </c>
      <c r="AW106" s="1180"/>
    </row>
    <row r="107" spans="1:49" ht="23.25" customHeight="1" x14ac:dyDescent="0.25">
      <c r="A107" s="1010"/>
      <c r="B107" s="1011"/>
      <c r="C107" s="1013"/>
      <c r="D107" s="248" t="s">
        <v>142</v>
      </c>
      <c r="E107" s="259"/>
      <c r="F107" s="259"/>
      <c r="G107" s="1193"/>
      <c r="H107" s="1193"/>
      <c r="I107" s="251">
        <f>16*1452000</f>
        <v>23232000</v>
      </c>
      <c r="J107" s="251">
        <f>16*1452000</f>
        <v>23232000</v>
      </c>
      <c r="K107" s="251">
        <f t="shared" ref="K107" si="59">16*1452000</f>
        <v>23232000</v>
      </c>
      <c r="L107" s="251">
        <f>1452000*60</f>
        <v>87120000</v>
      </c>
      <c r="M107" s="251">
        <f>1452000*60</f>
        <v>87120000</v>
      </c>
      <c r="N107" s="251">
        <f>1452000*60</f>
        <v>87120000</v>
      </c>
      <c r="O107" s="251">
        <f>1452000*91</f>
        <v>132132000</v>
      </c>
      <c r="P107" s="251"/>
      <c r="Q107" s="251"/>
      <c r="R107" s="251"/>
      <c r="S107" s="1183"/>
      <c r="T107" s="1194"/>
      <c r="U107" s="1194"/>
      <c r="V107" s="251">
        <f>16*1452000</f>
        <v>23232000</v>
      </c>
      <c r="W107" s="251">
        <f>16*1452000</f>
        <v>23232000</v>
      </c>
      <c r="X107" s="251">
        <f>16*1452000</f>
        <v>23232000</v>
      </c>
      <c r="Y107" s="251">
        <f>1452000*60</f>
        <v>87120000</v>
      </c>
      <c r="Z107" s="251">
        <f>1452000*60</f>
        <v>87120000</v>
      </c>
      <c r="AA107" s="251">
        <f>1452000*60</f>
        <v>87120000</v>
      </c>
      <c r="AB107" s="251">
        <f>1452000*91</f>
        <v>132132000</v>
      </c>
      <c r="AC107" s="1183"/>
      <c r="AD107" s="1184"/>
      <c r="AE107" s="1185"/>
      <c r="AF107" s="1186"/>
      <c r="AG107" s="1186"/>
      <c r="AH107" s="1187"/>
      <c r="AI107" s="1186"/>
      <c r="AJ107" s="1186"/>
      <c r="AK107" s="1187"/>
      <c r="AL107" s="1188"/>
      <c r="AM107" s="1188"/>
      <c r="AN107" s="1188"/>
      <c r="AO107" s="1186"/>
      <c r="AP107" s="1186"/>
      <c r="AQ107" s="1186"/>
      <c r="AR107" s="1186"/>
      <c r="AS107" s="1186"/>
      <c r="AT107" s="1186"/>
      <c r="AU107" s="1186"/>
      <c r="AV107" s="1186"/>
      <c r="AW107" s="1186"/>
    </row>
    <row r="108" spans="1:49" ht="23.25" customHeight="1" x14ac:dyDescent="0.25">
      <c r="A108" s="1010"/>
      <c r="B108" s="1011"/>
      <c r="C108" s="1013"/>
      <c r="D108" s="252" t="s">
        <v>144</v>
      </c>
      <c r="E108" s="259"/>
      <c r="F108" s="259"/>
      <c r="G108" s="1193"/>
      <c r="H108" s="1193"/>
      <c r="I108" s="1194"/>
      <c r="J108" s="1194"/>
      <c r="K108" s="1194"/>
      <c r="L108" s="1192"/>
      <c r="M108" s="1192"/>
      <c r="N108" s="1192"/>
      <c r="O108" s="1192"/>
      <c r="P108" s="1194"/>
      <c r="Q108" s="1194"/>
      <c r="R108" s="1194"/>
      <c r="S108" s="1183"/>
      <c r="T108" s="1194"/>
      <c r="U108" s="1194"/>
      <c r="V108" s="1194"/>
      <c r="W108" s="1194"/>
      <c r="X108" s="1194"/>
      <c r="Y108" s="1192"/>
      <c r="Z108" s="1192"/>
      <c r="AA108" s="1192"/>
      <c r="AB108" s="1192"/>
      <c r="AC108" s="1183"/>
      <c r="AD108" s="1184"/>
      <c r="AE108" s="1185"/>
      <c r="AF108" s="1186"/>
      <c r="AG108" s="1186"/>
      <c r="AH108" s="1187"/>
      <c r="AI108" s="1186"/>
      <c r="AJ108" s="1186"/>
      <c r="AK108" s="1187"/>
      <c r="AL108" s="1188"/>
      <c r="AM108" s="1188"/>
      <c r="AN108" s="1188"/>
      <c r="AO108" s="1186"/>
      <c r="AP108" s="1186"/>
      <c r="AQ108" s="1186"/>
      <c r="AR108" s="1186"/>
      <c r="AS108" s="1186"/>
      <c r="AT108" s="1186"/>
      <c r="AU108" s="1186"/>
      <c r="AV108" s="1186"/>
      <c r="AW108" s="1186"/>
    </row>
    <row r="109" spans="1:49" ht="23.25" customHeight="1" x14ac:dyDescent="0.25">
      <c r="A109" s="1010"/>
      <c r="B109" s="1011"/>
      <c r="C109" s="1013"/>
      <c r="D109" s="248" t="s">
        <v>145</v>
      </c>
      <c r="E109" s="259"/>
      <c r="F109" s="259"/>
      <c r="G109" s="1193"/>
      <c r="H109" s="1193"/>
      <c r="I109" s="1194"/>
      <c r="J109" s="1194"/>
      <c r="K109" s="1194"/>
      <c r="L109" s="1192"/>
      <c r="M109" s="1192"/>
      <c r="N109" s="1192"/>
      <c r="O109" s="1192"/>
      <c r="P109" s="1194"/>
      <c r="Q109" s="1194"/>
      <c r="R109" s="1194"/>
      <c r="S109" s="1183"/>
      <c r="T109" s="1194"/>
      <c r="U109" s="1194"/>
      <c r="V109" s="1194"/>
      <c r="W109" s="1194"/>
      <c r="X109" s="1194"/>
      <c r="Y109" s="1192"/>
      <c r="Z109" s="1192"/>
      <c r="AA109" s="1192"/>
      <c r="AB109" s="1192"/>
      <c r="AC109" s="1183"/>
      <c r="AD109" s="1184"/>
      <c r="AE109" s="1185"/>
      <c r="AF109" s="1186"/>
      <c r="AG109" s="1186"/>
      <c r="AH109" s="1187"/>
      <c r="AI109" s="1186"/>
      <c r="AJ109" s="1186"/>
      <c r="AK109" s="1187"/>
      <c r="AL109" s="1188"/>
      <c r="AM109" s="1188"/>
      <c r="AN109" s="1188"/>
      <c r="AO109" s="1186"/>
      <c r="AP109" s="1186"/>
      <c r="AQ109" s="1186"/>
      <c r="AR109" s="1186"/>
      <c r="AS109" s="1186"/>
      <c r="AT109" s="1186"/>
      <c r="AU109" s="1186"/>
      <c r="AV109" s="1186"/>
      <c r="AW109" s="1186"/>
    </row>
    <row r="110" spans="1:49" ht="23.25" customHeight="1" x14ac:dyDescent="0.25">
      <c r="A110" s="1010"/>
      <c r="B110" s="1011"/>
      <c r="C110" s="1013"/>
      <c r="D110" s="252" t="s">
        <v>146</v>
      </c>
      <c r="E110" s="260"/>
      <c r="F110" s="260"/>
      <c r="G110" s="1193"/>
      <c r="H110" s="1193"/>
      <c r="I110" s="1173">
        <f>I106+I108</f>
        <v>0.30399999999999999</v>
      </c>
      <c r="J110" s="1173">
        <f>J106+J108</f>
        <v>0.30399999999999999</v>
      </c>
      <c r="K110" s="1173">
        <f t="shared" ref="K110:O111" si="60">K106+K108</f>
        <v>0.30399999999999999</v>
      </c>
      <c r="L110" s="1173">
        <f t="shared" si="60"/>
        <v>1.1399999999999999</v>
      </c>
      <c r="M110" s="1173">
        <f t="shared" si="60"/>
        <v>1.1399999999999999</v>
      </c>
      <c r="N110" s="1173">
        <f t="shared" si="60"/>
        <v>1.1399999999999999</v>
      </c>
      <c r="O110" s="1173">
        <f t="shared" si="60"/>
        <v>1.7289999999999999</v>
      </c>
      <c r="P110" s="1173"/>
      <c r="Q110" s="1173"/>
      <c r="R110" s="1173"/>
      <c r="S110" s="1183"/>
      <c r="T110" s="1194"/>
      <c r="U110" s="1194"/>
      <c r="V110" s="1173">
        <f t="shared" ref="V110:AB111" si="61">V106+V108</f>
        <v>0.30399999999999999</v>
      </c>
      <c r="W110" s="1173">
        <f t="shared" si="61"/>
        <v>0.30399999999999999</v>
      </c>
      <c r="X110" s="1173">
        <f t="shared" si="61"/>
        <v>0.30399999999999999</v>
      </c>
      <c r="Y110" s="1173">
        <f t="shared" si="61"/>
        <v>1.1399999999999999</v>
      </c>
      <c r="Z110" s="1173">
        <f t="shared" si="61"/>
        <v>1.1399999999999999</v>
      </c>
      <c r="AA110" s="1173">
        <f t="shared" si="61"/>
        <v>1.1399999999999999</v>
      </c>
      <c r="AB110" s="1173">
        <f t="shared" si="61"/>
        <v>1.7289999999999999</v>
      </c>
      <c r="AC110" s="1183"/>
      <c r="AD110" s="1184"/>
      <c r="AE110" s="1185"/>
      <c r="AF110" s="1186"/>
      <c r="AG110" s="1186"/>
      <c r="AH110" s="1187"/>
      <c r="AI110" s="1186"/>
      <c r="AJ110" s="1186"/>
      <c r="AK110" s="1187"/>
      <c r="AL110" s="1188"/>
      <c r="AM110" s="1188"/>
      <c r="AN110" s="1188"/>
      <c r="AO110" s="1186"/>
      <c r="AP110" s="1186"/>
      <c r="AQ110" s="1186"/>
      <c r="AR110" s="1186"/>
      <c r="AS110" s="1186"/>
      <c r="AT110" s="1186"/>
      <c r="AU110" s="1186"/>
      <c r="AV110" s="1186"/>
      <c r="AW110" s="1186"/>
    </row>
    <row r="111" spans="1:49" ht="23.25" customHeight="1" thickBot="1" x14ac:dyDescent="0.3">
      <c r="A111" s="1010"/>
      <c r="B111" s="1011"/>
      <c r="C111" s="1163"/>
      <c r="D111" s="255" t="s">
        <v>147</v>
      </c>
      <c r="E111" s="256"/>
      <c r="F111" s="256"/>
      <c r="G111" s="1193"/>
      <c r="H111" s="1193"/>
      <c r="I111" s="251">
        <f>I107+I109</f>
        <v>23232000</v>
      </c>
      <c r="J111" s="251">
        <f>J107+J109</f>
        <v>23232000</v>
      </c>
      <c r="K111" s="251">
        <f t="shared" si="60"/>
        <v>23232000</v>
      </c>
      <c r="L111" s="251">
        <f t="shared" si="60"/>
        <v>87120000</v>
      </c>
      <c r="M111" s="251">
        <f t="shared" si="60"/>
        <v>87120000</v>
      </c>
      <c r="N111" s="251">
        <f t="shared" si="60"/>
        <v>87120000</v>
      </c>
      <c r="O111" s="251">
        <f t="shared" si="60"/>
        <v>132132000</v>
      </c>
      <c r="P111" s="251"/>
      <c r="Q111" s="251"/>
      <c r="R111" s="251"/>
      <c r="S111" s="1209"/>
      <c r="T111" s="1194"/>
      <c r="U111" s="1194"/>
      <c r="V111" s="251">
        <f t="shared" si="61"/>
        <v>23232000</v>
      </c>
      <c r="W111" s="251">
        <f t="shared" si="61"/>
        <v>23232000</v>
      </c>
      <c r="X111" s="251">
        <f t="shared" si="61"/>
        <v>23232000</v>
      </c>
      <c r="Y111" s="251">
        <f t="shared" si="61"/>
        <v>87120000</v>
      </c>
      <c r="Z111" s="251">
        <f t="shared" si="61"/>
        <v>87120000</v>
      </c>
      <c r="AA111" s="251">
        <f t="shared" si="61"/>
        <v>87120000</v>
      </c>
      <c r="AB111" s="251">
        <f t="shared" si="61"/>
        <v>132132000</v>
      </c>
      <c r="AC111" s="1209"/>
      <c r="AD111" s="1204"/>
      <c r="AE111" s="1205"/>
      <c r="AF111" s="1186"/>
      <c r="AG111" s="1186"/>
      <c r="AH111" s="1187"/>
      <c r="AI111" s="1186"/>
      <c r="AJ111" s="1186"/>
      <c r="AK111" s="1187"/>
      <c r="AL111" s="1188"/>
      <c r="AM111" s="1188"/>
      <c r="AN111" s="1188"/>
      <c r="AO111" s="1186"/>
      <c r="AP111" s="1186"/>
      <c r="AQ111" s="1186"/>
      <c r="AR111" s="1186"/>
      <c r="AS111" s="1186"/>
      <c r="AT111" s="1186"/>
      <c r="AU111" s="1186"/>
      <c r="AV111" s="1186"/>
      <c r="AW111" s="1186"/>
    </row>
    <row r="112" spans="1:49" ht="23.25" customHeight="1" x14ac:dyDescent="0.25">
      <c r="A112" s="1010"/>
      <c r="B112" s="1011"/>
      <c r="C112" s="1012" t="s">
        <v>475</v>
      </c>
      <c r="D112" s="246" t="s">
        <v>141</v>
      </c>
      <c r="E112" s="258"/>
      <c r="F112" s="258"/>
      <c r="G112" s="1193"/>
      <c r="H112" s="1193"/>
      <c r="I112" s="1173">
        <f>22*0.019</f>
        <v>0.41799999999999998</v>
      </c>
      <c r="J112" s="1173">
        <f>22*0.019</f>
        <v>0.41799999999999998</v>
      </c>
      <c r="K112" s="1173">
        <f t="shared" ref="K112" si="62">22*0.019</f>
        <v>0.41799999999999998</v>
      </c>
      <c r="L112" s="1173">
        <f>0.019*67</f>
        <v>1.2729999999999999</v>
      </c>
      <c r="M112" s="1173">
        <f>0.019*67</f>
        <v>1.2729999999999999</v>
      </c>
      <c r="N112" s="1173">
        <f>0.019*67</f>
        <v>1.2729999999999999</v>
      </c>
      <c r="O112" s="1173">
        <f>0.019*104</f>
        <v>1.976</v>
      </c>
      <c r="P112" s="1173"/>
      <c r="Q112" s="1173"/>
      <c r="R112" s="1173"/>
      <c r="S112" s="1207" t="s">
        <v>689</v>
      </c>
      <c r="T112" s="1194"/>
      <c r="U112" s="1194"/>
      <c r="V112" s="1173">
        <f>22*0.019</f>
        <v>0.41799999999999998</v>
      </c>
      <c r="W112" s="1173">
        <f>22*0.019</f>
        <v>0.41799999999999998</v>
      </c>
      <c r="X112" s="1173">
        <f>22*0.019</f>
        <v>0.41799999999999998</v>
      </c>
      <c r="Y112" s="1173">
        <f>0.019*67</f>
        <v>1.2729999999999999</v>
      </c>
      <c r="Z112" s="1173">
        <f>0.019*67</f>
        <v>1.2729999999999999</v>
      </c>
      <c r="AA112" s="1173">
        <f>0.019*67</f>
        <v>1.2729999999999999</v>
      </c>
      <c r="AB112" s="1173">
        <f>0.019*104</f>
        <v>1.976</v>
      </c>
      <c r="AC112" s="1207" t="s">
        <v>627</v>
      </c>
      <c r="AD112" s="1177" t="s">
        <v>564</v>
      </c>
      <c r="AE112" s="1177" t="s">
        <v>475</v>
      </c>
      <c r="AF112" s="1180" t="s">
        <v>671</v>
      </c>
      <c r="AG112" s="1208" t="s">
        <v>672</v>
      </c>
      <c r="AH112" s="1187"/>
      <c r="AI112" s="1180" t="s">
        <v>673</v>
      </c>
      <c r="AJ112" s="1180">
        <v>2</v>
      </c>
      <c r="AK112" s="1187"/>
      <c r="AL112" s="1181">
        <v>579447</v>
      </c>
      <c r="AM112" s="1181">
        <v>266383</v>
      </c>
      <c r="AN112" s="1181">
        <v>313064</v>
      </c>
      <c r="AO112" s="1180" t="s">
        <v>250</v>
      </c>
      <c r="AP112" s="1180" t="s">
        <v>250</v>
      </c>
      <c r="AQ112" s="1180" t="s">
        <v>250</v>
      </c>
      <c r="AR112" s="1180" t="s">
        <v>250</v>
      </c>
      <c r="AS112" s="1180" t="s">
        <v>250</v>
      </c>
      <c r="AT112" s="1180" t="s">
        <v>250</v>
      </c>
      <c r="AU112" s="1180" t="s">
        <v>250</v>
      </c>
      <c r="AV112" s="1180" t="s">
        <v>250</v>
      </c>
      <c r="AW112" s="1180"/>
    </row>
    <row r="113" spans="1:49" ht="23.25" customHeight="1" x14ac:dyDescent="0.25">
      <c r="A113" s="1010"/>
      <c r="B113" s="1011"/>
      <c r="C113" s="1013"/>
      <c r="D113" s="248" t="s">
        <v>142</v>
      </c>
      <c r="E113" s="259"/>
      <c r="F113" s="259"/>
      <c r="G113" s="1193"/>
      <c r="H113" s="1193"/>
      <c r="I113" s="251">
        <f>22*1452000</f>
        <v>31944000</v>
      </c>
      <c r="J113" s="251">
        <f>22*1452000</f>
        <v>31944000</v>
      </c>
      <c r="K113" s="251">
        <f t="shared" ref="K113" si="63">22*1452000</f>
        <v>31944000</v>
      </c>
      <c r="L113" s="251">
        <f>1452000*67</f>
        <v>97284000</v>
      </c>
      <c r="M113" s="251">
        <f>1452000*67</f>
        <v>97284000</v>
      </c>
      <c r="N113" s="251">
        <f>1452000*67</f>
        <v>97284000</v>
      </c>
      <c r="O113" s="251">
        <f>1452000*104</f>
        <v>151008000</v>
      </c>
      <c r="P113" s="251"/>
      <c r="Q113" s="251"/>
      <c r="R113" s="251"/>
      <c r="S113" s="1183"/>
      <c r="T113" s="1194"/>
      <c r="U113" s="1194"/>
      <c r="V113" s="251">
        <f>22*1452000</f>
        <v>31944000</v>
      </c>
      <c r="W113" s="251">
        <f>22*1452000</f>
        <v>31944000</v>
      </c>
      <c r="X113" s="251">
        <f>22*1452000</f>
        <v>31944000</v>
      </c>
      <c r="Y113" s="251">
        <f>1452000*67</f>
        <v>97284000</v>
      </c>
      <c r="Z113" s="251">
        <f>1452000*67</f>
        <v>97284000</v>
      </c>
      <c r="AA113" s="251">
        <f>1452000*67</f>
        <v>97284000</v>
      </c>
      <c r="AB113" s="251">
        <f>1452000*104</f>
        <v>151008000</v>
      </c>
      <c r="AC113" s="1183"/>
      <c r="AD113" s="1184"/>
      <c r="AE113" s="1185"/>
      <c r="AF113" s="1186"/>
      <c r="AG113" s="1187"/>
      <c r="AH113" s="1187"/>
      <c r="AI113" s="1186"/>
      <c r="AJ113" s="1186"/>
      <c r="AK113" s="1187"/>
      <c r="AL113" s="1188"/>
      <c r="AM113" s="1188"/>
      <c r="AN113" s="1188"/>
      <c r="AO113" s="1186"/>
      <c r="AP113" s="1186"/>
      <c r="AQ113" s="1186"/>
      <c r="AR113" s="1186"/>
      <c r="AS113" s="1186"/>
      <c r="AT113" s="1186"/>
      <c r="AU113" s="1186"/>
      <c r="AV113" s="1186"/>
      <c r="AW113" s="1186"/>
    </row>
    <row r="114" spans="1:49" ht="23.25" customHeight="1" x14ac:dyDescent="0.25">
      <c r="A114" s="1010"/>
      <c r="B114" s="1011"/>
      <c r="C114" s="1013"/>
      <c r="D114" s="252" t="s">
        <v>144</v>
      </c>
      <c r="E114" s="259"/>
      <c r="F114" s="259"/>
      <c r="G114" s="1193"/>
      <c r="H114" s="1193"/>
      <c r="I114" s="1194"/>
      <c r="J114" s="1194"/>
      <c r="K114" s="1194"/>
      <c r="L114" s="1192"/>
      <c r="M114" s="1192"/>
      <c r="N114" s="1192"/>
      <c r="O114" s="1192"/>
      <c r="P114" s="1194"/>
      <c r="Q114" s="1194"/>
      <c r="R114" s="1194"/>
      <c r="S114" s="1183"/>
      <c r="T114" s="1194"/>
      <c r="U114" s="1194"/>
      <c r="V114" s="1194"/>
      <c r="W114" s="1194"/>
      <c r="X114" s="1194"/>
      <c r="Y114" s="1192"/>
      <c r="Z114" s="1192"/>
      <c r="AA114" s="1192"/>
      <c r="AB114" s="1192"/>
      <c r="AC114" s="1183"/>
      <c r="AD114" s="1184"/>
      <c r="AE114" s="1185"/>
      <c r="AF114" s="1186"/>
      <c r="AG114" s="1187"/>
      <c r="AH114" s="1187"/>
      <c r="AI114" s="1186"/>
      <c r="AJ114" s="1186"/>
      <c r="AK114" s="1187"/>
      <c r="AL114" s="1188"/>
      <c r="AM114" s="1188"/>
      <c r="AN114" s="1188"/>
      <c r="AO114" s="1186"/>
      <c r="AP114" s="1186"/>
      <c r="AQ114" s="1186"/>
      <c r="AR114" s="1186"/>
      <c r="AS114" s="1186"/>
      <c r="AT114" s="1186"/>
      <c r="AU114" s="1186"/>
      <c r="AV114" s="1186"/>
      <c r="AW114" s="1186"/>
    </row>
    <row r="115" spans="1:49" ht="23.25" customHeight="1" x14ac:dyDescent="0.25">
      <c r="A115" s="1010"/>
      <c r="B115" s="1011"/>
      <c r="C115" s="1013"/>
      <c r="D115" s="248" t="s">
        <v>145</v>
      </c>
      <c r="E115" s="259"/>
      <c r="F115" s="259"/>
      <c r="G115" s="1193"/>
      <c r="H115" s="1193"/>
      <c r="I115" s="1194"/>
      <c r="J115" s="1194"/>
      <c r="K115" s="1194"/>
      <c r="L115" s="1192"/>
      <c r="M115" s="1192"/>
      <c r="N115" s="1192"/>
      <c r="O115" s="1192"/>
      <c r="P115" s="1194"/>
      <c r="Q115" s="1194"/>
      <c r="R115" s="1194"/>
      <c r="S115" s="1183"/>
      <c r="T115" s="1194"/>
      <c r="U115" s="1194"/>
      <c r="V115" s="1194"/>
      <c r="W115" s="1194"/>
      <c r="X115" s="1194"/>
      <c r="Y115" s="1192"/>
      <c r="Z115" s="1192"/>
      <c r="AA115" s="1192"/>
      <c r="AB115" s="1192"/>
      <c r="AC115" s="1183"/>
      <c r="AD115" s="1184"/>
      <c r="AE115" s="1185"/>
      <c r="AF115" s="1186"/>
      <c r="AG115" s="1187"/>
      <c r="AH115" s="1187"/>
      <c r="AI115" s="1186"/>
      <c r="AJ115" s="1186"/>
      <c r="AK115" s="1187"/>
      <c r="AL115" s="1188"/>
      <c r="AM115" s="1188"/>
      <c r="AN115" s="1188"/>
      <c r="AO115" s="1186"/>
      <c r="AP115" s="1186"/>
      <c r="AQ115" s="1186"/>
      <c r="AR115" s="1186"/>
      <c r="AS115" s="1186"/>
      <c r="AT115" s="1186"/>
      <c r="AU115" s="1186"/>
      <c r="AV115" s="1186"/>
      <c r="AW115" s="1186"/>
    </row>
    <row r="116" spans="1:49" ht="23.25" customHeight="1" x14ac:dyDescent="0.25">
      <c r="A116" s="1010"/>
      <c r="B116" s="1011"/>
      <c r="C116" s="1013"/>
      <c r="D116" s="252" t="s">
        <v>146</v>
      </c>
      <c r="E116" s="260"/>
      <c r="F116" s="260"/>
      <c r="G116" s="1193"/>
      <c r="H116" s="1193"/>
      <c r="I116" s="1173">
        <f>I112+I114</f>
        <v>0.41799999999999998</v>
      </c>
      <c r="J116" s="1173">
        <f>J112+J114</f>
        <v>0.41799999999999998</v>
      </c>
      <c r="K116" s="1173">
        <f t="shared" ref="K116:O116" si="64">K112+K114</f>
        <v>0.41799999999999998</v>
      </c>
      <c r="L116" s="1173">
        <f t="shared" si="64"/>
        <v>1.2729999999999999</v>
      </c>
      <c r="M116" s="1173">
        <f t="shared" si="64"/>
        <v>1.2729999999999999</v>
      </c>
      <c r="N116" s="1173">
        <f t="shared" si="64"/>
        <v>1.2729999999999999</v>
      </c>
      <c r="O116" s="1173">
        <f t="shared" si="64"/>
        <v>1.976</v>
      </c>
      <c r="P116" s="1173"/>
      <c r="Q116" s="1173"/>
      <c r="R116" s="1173"/>
      <c r="S116" s="1183"/>
      <c r="T116" s="1194"/>
      <c r="U116" s="1194"/>
      <c r="V116" s="1173">
        <f t="shared" ref="V116:AB117" si="65">V112+V114</f>
        <v>0.41799999999999998</v>
      </c>
      <c r="W116" s="1173">
        <f t="shared" si="65"/>
        <v>0.41799999999999998</v>
      </c>
      <c r="X116" s="1173">
        <f t="shared" si="65"/>
        <v>0.41799999999999998</v>
      </c>
      <c r="Y116" s="1173">
        <f t="shared" si="65"/>
        <v>1.2729999999999999</v>
      </c>
      <c r="Z116" s="1173">
        <f t="shared" si="65"/>
        <v>1.2729999999999999</v>
      </c>
      <c r="AA116" s="1173">
        <f t="shared" si="65"/>
        <v>1.2729999999999999</v>
      </c>
      <c r="AB116" s="1173">
        <f t="shared" si="65"/>
        <v>1.976</v>
      </c>
      <c r="AC116" s="1183"/>
      <c r="AD116" s="1184"/>
      <c r="AE116" s="1185"/>
      <c r="AF116" s="1186"/>
      <c r="AG116" s="1187"/>
      <c r="AH116" s="1187"/>
      <c r="AI116" s="1186"/>
      <c r="AJ116" s="1186"/>
      <c r="AK116" s="1187"/>
      <c r="AL116" s="1188"/>
      <c r="AM116" s="1188"/>
      <c r="AN116" s="1188"/>
      <c r="AO116" s="1186"/>
      <c r="AP116" s="1186"/>
      <c r="AQ116" s="1186"/>
      <c r="AR116" s="1186"/>
      <c r="AS116" s="1186"/>
      <c r="AT116" s="1186"/>
      <c r="AU116" s="1186"/>
      <c r="AV116" s="1186"/>
      <c r="AW116" s="1186"/>
    </row>
    <row r="117" spans="1:49" ht="24.75" customHeight="1" thickBot="1" x14ac:dyDescent="0.3">
      <c r="A117" s="1010"/>
      <c r="B117" s="1011"/>
      <c r="C117" s="1163"/>
      <c r="D117" s="255" t="s">
        <v>147</v>
      </c>
      <c r="E117" s="256"/>
      <c r="F117" s="256"/>
      <c r="G117" s="1193"/>
      <c r="H117" s="1193"/>
      <c r="I117" s="251">
        <f>I113+I115</f>
        <v>31944000</v>
      </c>
      <c r="J117" s="251">
        <f>J113+J115</f>
        <v>31944000</v>
      </c>
      <c r="K117" s="251">
        <f>K113+K115</f>
        <v>31944000</v>
      </c>
      <c r="L117" s="251">
        <f>L113+L115</f>
        <v>97284000</v>
      </c>
      <c r="M117" s="251">
        <f>M113+M115</f>
        <v>97284000</v>
      </c>
      <c r="N117" s="251">
        <f>N113+N115</f>
        <v>97284000</v>
      </c>
      <c r="O117" s="251">
        <f>O113+O115</f>
        <v>151008000</v>
      </c>
      <c r="P117" s="1193"/>
      <c r="Q117" s="257"/>
      <c r="R117" s="256"/>
      <c r="S117" s="1209"/>
      <c r="T117" s="1194"/>
      <c r="U117" s="1194"/>
      <c r="V117" s="251">
        <f t="shared" si="65"/>
        <v>31944000</v>
      </c>
      <c r="W117" s="251">
        <f t="shared" si="65"/>
        <v>31944000</v>
      </c>
      <c r="X117" s="251">
        <f t="shared" si="65"/>
        <v>31944000</v>
      </c>
      <c r="Y117" s="251">
        <f>Y113+Y115</f>
        <v>97284000</v>
      </c>
      <c r="Z117" s="251">
        <f>Z113+Z115</f>
        <v>97284000</v>
      </c>
      <c r="AA117" s="251">
        <f>AA113+AA115</f>
        <v>97284000</v>
      </c>
      <c r="AB117" s="251">
        <f>AB113+AB115</f>
        <v>151008000</v>
      </c>
      <c r="AC117" s="1209"/>
      <c r="AD117" s="1204"/>
      <c r="AE117" s="1205"/>
      <c r="AF117" s="1186"/>
      <c r="AG117" s="1210"/>
      <c r="AH117" s="1187"/>
      <c r="AI117" s="1186"/>
      <c r="AJ117" s="1186"/>
      <c r="AK117" s="1187"/>
      <c r="AL117" s="1188"/>
      <c r="AM117" s="1188"/>
      <c r="AN117" s="1188"/>
      <c r="AO117" s="1186"/>
      <c r="AP117" s="1186"/>
      <c r="AQ117" s="1186"/>
      <c r="AR117" s="1186"/>
      <c r="AS117" s="1186"/>
      <c r="AT117" s="1186"/>
      <c r="AU117" s="1186"/>
      <c r="AV117" s="1186"/>
      <c r="AW117" s="1186"/>
    </row>
    <row r="118" spans="1:49" ht="24.75" customHeight="1" x14ac:dyDescent="0.25">
      <c r="A118" s="1010"/>
      <c r="B118" s="1011"/>
      <c r="C118" s="1012" t="s">
        <v>268</v>
      </c>
      <c r="D118" s="246" t="s">
        <v>141</v>
      </c>
      <c r="E118" s="258"/>
      <c r="F118" s="258"/>
      <c r="G118" s="1193"/>
      <c r="H118" s="1193"/>
      <c r="I118" s="1194"/>
      <c r="J118" s="1194"/>
      <c r="K118" s="1194"/>
      <c r="L118" s="1173">
        <f>0.019*4</f>
        <v>7.5999999999999998E-2</v>
      </c>
      <c r="M118" s="1173">
        <f>0.019*4</f>
        <v>7.5999999999999998E-2</v>
      </c>
      <c r="N118" s="1173">
        <f>0.019*4</f>
        <v>7.5999999999999998E-2</v>
      </c>
      <c r="O118" s="1173">
        <f>0.019*7</f>
        <v>0.13300000000000001</v>
      </c>
      <c r="P118" s="1212"/>
      <c r="Q118" s="1212"/>
      <c r="R118" s="258"/>
      <c r="S118" s="1207" t="s">
        <v>690</v>
      </c>
      <c r="T118" s="1194"/>
      <c r="U118" s="1194"/>
      <c r="V118" s="1194"/>
      <c r="W118" s="1194"/>
      <c r="X118" s="1194"/>
      <c r="Y118" s="1173">
        <f>0.019*4</f>
        <v>7.5999999999999998E-2</v>
      </c>
      <c r="Z118" s="1173">
        <f>0.019*4</f>
        <v>7.5999999999999998E-2</v>
      </c>
      <c r="AA118" s="1173">
        <f>0.019*4</f>
        <v>7.5999999999999998E-2</v>
      </c>
      <c r="AB118" s="1173">
        <f>0.019*7</f>
        <v>0.13300000000000001</v>
      </c>
      <c r="AC118" s="1207" t="s">
        <v>628</v>
      </c>
      <c r="AD118" s="1177" t="s">
        <v>559</v>
      </c>
      <c r="AE118" s="1177" t="s">
        <v>268</v>
      </c>
      <c r="AF118" s="1180" t="s">
        <v>586</v>
      </c>
      <c r="AG118" s="1208" t="s">
        <v>674</v>
      </c>
      <c r="AH118" s="1187"/>
      <c r="AI118" s="1180" t="s">
        <v>675</v>
      </c>
      <c r="AJ118" s="1180">
        <v>8</v>
      </c>
      <c r="AK118" s="1187"/>
      <c r="AL118" s="1181">
        <v>400580</v>
      </c>
      <c r="AM118" s="1181">
        <v>197986</v>
      </c>
      <c r="AN118" s="1181">
        <v>202594</v>
      </c>
      <c r="AO118" s="1180" t="s">
        <v>250</v>
      </c>
      <c r="AP118" s="1180" t="s">
        <v>250</v>
      </c>
      <c r="AQ118" s="1180" t="s">
        <v>250</v>
      </c>
      <c r="AR118" s="1180" t="s">
        <v>250</v>
      </c>
      <c r="AS118" s="1180" t="s">
        <v>250</v>
      </c>
      <c r="AT118" s="1180" t="s">
        <v>250</v>
      </c>
      <c r="AU118" s="1180" t="s">
        <v>250</v>
      </c>
      <c r="AV118" s="1180" t="s">
        <v>250</v>
      </c>
      <c r="AW118" s="1180"/>
    </row>
    <row r="119" spans="1:49" ht="24.75" customHeight="1" x14ac:dyDescent="0.25">
      <c r="A119" s="1010"/>
      <c r="B119" s="1011"/>
      <c r="C119" s="1013"/>
      <c r="D119" s="248" t="s">
        <v>142</v>
      </c>
      <c r="E119" s="259"/>
      <c r="F119" s="259"/>
      <c r="G119" s="1193"/>
      <c r="H119" s="1193"/>
      <c r="I119" s="1194"/>
      <c r="J119" s="1194"/>
      <c r="K119" s="1194"/>
      <c r="L119" s="251">
        <f>1452000*4</f>
        <v>5808000</v>
      </c>
      <c r="M119" s="251">
        <f>1452000*4</f>
        <v>5808000</v>
      </c>
      <c r="N119" s="251">
        <f>1452000*4</f>
        <v>5808000</v>
      </c>
      <c r="O119" s="251">
        <f>1452000*7</f>
        <v>10164000</v>
      </c>
      <c r="P119" s="1182"/>
      <c r="Q119" s="1182"/>
      <c r="R119" s="259"/>
      <c r="S119" s="1183"/>
      <c r="T119" s="1194"/>
      <c r="U119" s="1194"/>
      <c r="V119" s="1194"/>
      <c r="W119" s="1194"/>
      <c r="X119" s="1194"/>
      <c r="Y119" s="251">
        <f>1452000*4</f>
        <v>5808000</v>
      </c>
      <c r="Z119" s="251">
        <f>1452000*4</f>
        <v>5808000</v>
      </c>
      <c r="AA119" s="251">
        <f>1452000*4</f>
        <v>5808000</v>
      </c>
      <c r="AB119" s="251">
        <f>1452000*7</f>
        <v>10164000</v>
      </c>
      <c r="AC119" s="1183"/>
      <c r="AD119" s="1184"/>
      <c r="AE119" s="1185"/>
      <c r="AF119" s="1186"/>
      <c r="AG119" s="1187"/>
      <c r="AH119" s="1187"/>
      <c r="AI119" s="1186"/>
      <c r="AJ119" s="1186"/>
      <c r="AK119" s="1187"/>
      <c r="AL119" s="1188"/>
      <c r="AM119" s="1188"/>
      <c r="AN119" s="1188"/>
      <c r="AO119" s="1186"/>
      <c r="AP119" s="1186"/>
      <c r="AQ119" s="1186"/>
      <c r="AR119" s="1186"/>
      <c r="AS119" s="1186"/>
      <c r="AT119" s="1186"/>
      <c r="AU119" s="1186"/>
      <c r="AV119" s="1186"/>
      <c r="AW119" s="1186"/>
    </row>
    <row r="120" spans="1:49" ht="24.75" customHeight="1" x14ac:dyDescent="0.25">
      <c r="A120" s="1010"/>
      <c r="B120" s="1011"/>
      <c r="C120" s="1013"/>
      <c r="D120" s="252" t="s">
        <v>144</v>
      </c>
      <c r="E120" s="259"/>
      <c r="F120" s="259"/>
      <c r="G120" s="1193"/>
      <c r="H120" s="1193"/>
      <c r="I120" s="1194"/>
      <c r="J120" s="1194"/>
      <c r="K120" s="1194"/>
      <c r="L120" s="1173"/>
      <c r="M120" s="1173"/>
      <c r="N120" s="1173"/>
      <c r="O120" s="1173"/>
      <c r="P120" s="1193"/>
      <c r="Q120" s="257"/>
      <c r="R120" s="259"/>
      <c r="S120" s="1183"/>
      <c r="T120" s="1194"/>
      <c r="U120" s="1194"/>
      <c r="V120" s="1194"/>
      <c r="W120" s="1194"/>
      <c r="X120" s="1194"/>
      <c r="Y120" s="1173"/>
      <c r="Z120" s="1173"/>
      <c r="AA120" s="1173"/>
      <c r="AB120" s="1173"/>
      <c r="AC120" s="1183"/>
      <c r="AD120" s="1184"/>
      <c r="AE120" s="1185"/>
      <c r="AF120" s="1186"/>
      <c r="AG120" s="1187"/>
      <c r="AH120" s="1187"/>
      <c r="AI120" s="1186"/>
      <c r="AJ120" s="1186"/>
      <c r="AK120" s="1187"/>
      <c r="AL120" s="1188"/>
      <c r="AM120" s="1188"/>
      <c r="AN120" s="1188"/>
      <c r="AO120" s="1186"/>
      <c r="AP120" s="1186"/>
      <c r="AQ120" s="1186"/>
      <c r="AR120" s="1186"/>
      <c r="AS120" s="1186"/>
      <c r="AT120" s="1186"/>
      <c r="AU120" s="1186"/>
      <c r="AV120" s="1186"/>
      <c r="AW120" s="1186"/>
    </row>
    <row r="121" spans="1:49" ht="24.75" customHeight="1" x14ac:dyDescent="0.25">
      <c r="A121" s="1010"/>
      <c r="B121" s="1011"/>
      <c r="C121" s="1013"/>
      <c r="D121" s="248" t="s">
        <v>145</v>
      </c>
      <c r="E121" s="259"/>
      <c r="F121" s="259"/>
      <c r="G121" s="1193"/>
      <c r="H121" s="1193"/>
      <c r="I121" s="1194"/>
      <c r="J121" s="1194"/>
      <c r="K121" s="1194"/>
      <c r="L121" s="1198"/>
      <c r="M121" s="1198"/>
      <c r="N121" s="1198"/>
      <c r="O121" s="1198"/>
      <c r="P121" s="1193"/>
      <c r="Q121" s="257"/>
      <c r="R121" s="259"/>
      <c r="S121" s="1183"/>
      <c r="T121" s="1194"/>
      <c r="U121" s="1194"/>
      <c r="V121" s="1194"/>
      <c r="W121" s="1194"/>
      <c r="X121" s="1194"/>
      <c r="Y121" s="1198"/>
      <c r="Z121" s="1198"/>
      <c r="AA121" s="1198"/>
      <c r="AB121" s="1198"/>
      <c r="AC121" s="1183"/>
      <c r="AD121" s="1184"/>
      <c r="AE121" s="1185"/>
      <c r="AF121" s="1186"/>
      <c r="AG121" s="1187"/>
      <c r="AH121" s="1187"/>
      <c r="AI121" s="1186"/>
      <c r="AJ121" s="1186"/>
      <c r="AK121" s="1187"/>
      <c r="AL121" s="1188"/>
      <c r="AM121" s="1188"/>
      <c r="AN121" s="1188"/>
      <c r="AO121" s="1186"/>
      <c r="AP121" s="1186"/>
      <c r="AQ121" s="1186"/>
      <c r="AR121" s="1186"/>
      <c r="AS121" s="1186"/>
      <c r="AT121" s="1186"/>
      <c r="AU121" s="1186"/>
      <c r="AV121" s="1186"/>
      <c r="AW121" s="1186"/>
    </row>
    <row r="122" spans="1:49" ht="24.75" customHeight="1" x14ac:dyDescent="0.25">
      <c r="A122" s="1010"/>
      <c r="B122" s="1011"/>
      <c r="C122" s="1013"/>
      <c r="D122" s="252" t="s">
        <v>146</v>
      </c>
      <c r="E122" s="260"/>
      <c r="F122" s="260"/>
      <c r="G122" s="1193"/>
      <c r="H122" s="1193"/>
      <c r="I122" s="1194"/>
      <c r="J122" s="1194"/>
      <c r="K122" s="1194"/>
      <c r="L122" s="1173">
        <f t="shared" ref="L122:O123" si="66">L118+L120</f>
        <v>7.5999999999999998E-2</v>
      </c>
      <c r="M122" s="1173">
        <f t="shared" si="66"/>
        <v>7.5999999999999998E-2</v>
      </c>
      <c r="N122" s="1173">
        <f t="shared" si="66"/>
        <v>7.5999999999999998E-2</v>
      </c>
      <c r="O122" s="1173">
        <f t="shared" si="66"/>
        <v>0.13300000000000001</v>
      </c>
      <c r="P122" s="1193"/>
      <c r="Q122" s="257"/>
      <c r="R122" s="260"/>
      <c r="S122" s="1183"/>
      <c r="T122" s="1194"/>
      <c r="U122" s="1194"/>
      <c r="V122" s="1194"/>
      <c r="W122" s="1194"/>
      <c r="X122" s="1194"/>
      <c r="Y122" s="1173">
        <f t="shared" ref="Y122:AB123" si="67">Y118+Y120</f>
        <v>7.5999999999999998E-2</v>
      </c>
      <c r="Z122" s="1173">
        <f t="shared" si="67"/>
        <v>7.5999999999999998E-2</v>
      </c>
      <c r="AA122" s="1173">
        <f t="shared" si="67"/>
        <v>7.5999999999999998E-2</v>
      </c>
      <c r="AB122" s="1173">
        <f t="shared" si="67"/>
        <v>0.13300000000000001</v>
      </c>
      <c r="AC122" s="1183"/>
      <c r="AD122" s="1184"/>
      <c r="AE122" s="1185"/>
      <c r="AF122" s="1186"/>
      <c r="AG122" s="1187"/>
      <c r="AH122" s="1187"/>
      <c r="AI122" s="1186"/>
      <c r="AJ122" s="1186"/>
      <c r="AK122" s="1187"/>
      <c r="AL122" s="1188"/>
      <c r="AM122" s="1188"/>
      <c r="AN122" s="1188"/>
      <c r="AO122" s="1186"/>
      <c r="AP122" s="1186"/>
      <c r="AQ122" s="1186"/>
      <c r="AR122" s="1186"/>
      <c r="AS122" s="1186"/>
      <c r="AT122" s="1186"/>
      <c r="AU122" s="1186"/>
      <c r="AV122" s="1186"/>
      <c r="AW122" s="1186"/>
    </row>
    <row r="123" spans="1:49" ht="24.75" customHeight="1" thickBot="1" x14ac:dyDescent="0.3">
      <c r="A123" s="1010"/>
      <c r="B123" s="1011"/>
      <c r="C123" s="1163"/>
      <c r="D123" s="255" t="s">
        <v>147</v>
      </c>
      <c r="E123" s="1164"/>
      <c r="F123" s="1164"/>
      <c r="G123" s="1213"/>
      <c r="H123" s="1213"/>
      <c r="I123" s="1214"/>
      <c r="J123" s="1214"/>
      <c r="K123" s="1214"/>
      <c r="L123" s="251">
        <f t="shared" si="66"/>
        <v>5808000</v>
      </c>
      <c r="M123" s="251">
        <f t="shared" si="66"/>
        <v>5808000</v>
      </c>
      <c r="N123" s="251">
        <f t="shared" si="66"/>
        <v>5808000</v>
      </c>
      <c r="O123" s="251">
        <f t="shared" si="66"/>
        <v>10164000</v>
      </c>
      <c r="P123" s="1193"/>
      <c r="Q123" s="257"/>
      <c r="R123" s="256"/>
      <c r="S123" s="1209"/>
      <c r="T123" s="1214"/>
      <c r="U123" s="1214"/>
      <c r="V123" s="1214"/>
      <c r="W123" s="1214"/>
      <c r="X123" s="1214"/>
      <c r="Y123" s="251">
        <f t="shared" si="67"/>
        <v>5808000</v>
      </c>
      <c r="Z123" s="251">
        <f t="shared" si="67"/>
        <v>5808000</v>
      </c>
      <c r="AA123" s="251">
        <f t="shared" si="67"/>
        <v>5808000</v>
      </c>
      <c r="AB123" s="251">
        <f t="shared" si="67"/>
        <v>10164000</v>
      </c>
      <c r="AC123" s="1209"/>
      <c r="AD123" s="1204"/>
      <c r="AE123" s="1205"/>
      <c r="AF123" s="1186"/>
      <c r="AG123" s="1210"/>
      <c r="AH123" s="1210"/>
      <c r="AI123" s="1186"/>
      <c r="AJ123" s="1186"/>
      <c r="AK123" s="1215"/>
      <c r="AL123" s="1188"/>
      <c r="AM123" s="1188"/>
      <c r="AN123" s="1188"/>
      <c r="AO123" s="1186"/>
      <c r="AP123" s="1186"/>
      <c r="AQ123" s="1186"/>
      <c r="AR123" s="1186"/>
      <c r="AS123" s="1186"/>
      <c r="AT123" s="1186"/>
      <c r="AU123" s="1186"/>
      <c r="AV123" s="1186"/>
      <c r="AW123" s="1186"/>
    </row>
    <row r="124" spans="1:49" ht="24.75" customHeight="1" x14ac:dyDescent="0.25">
      <c r="A124" s="1010"/>
      <c r="B124" s="1011"/>
      <c r="C124" s="1165" t="s">
        <v>269</v>
      </c>
      <c r="D124" s="246" t="s">
        <v>141</v>
      </c>
      <c r="E124" s="1216"/>
      <c r="F124" s="1216"/>
      <c r="G124" s="1217"/>
      <c r="H124" s="1217"/>
      <c r="I124" s="1206">
        <v>22.47</v>
      </c>
      <c r="J124" s="1206">
        <v>22.47</v>
      </c>
      <c r="K124" s="1206">
        <v>22.47</v>
      </c>
      <c r="L124" s="1173">
        <v>14.13</v>
      </c>
      <c r="M124" s="1173">
        <v>14.13</v>
      </c>
      <c r="N124" s="1173">
        <v>14.13</v>
      </c>
      <c r="O124" s="1173">
        <v>6.02</v>
      </c>
      <c r="P124" s="1170"/>
      <c r="Q124" s="1170"/>
      <c r="R124" s="258"/>
      <c r="S124" s="1197" t="s">
        <v>691</v>
      </c>
      <c r="T124" s="1217"/>
      <c r="U124" s="1216"/>
      <c r="V124" s="1173">
        <v>3.2679999999999998</v>
      </c>
      <c r="W124" s="1173">
        <v>5.68</v>
      </c>
      <c r="X124" s="1173">
        <v>5.68</v>
      </c>
      <c r="Y124" s="1173">
        <v>2.13</v>
      </c>
      <c r="Z124" s="1173">
        <v>2.13</v>
      </c>
      <c r="AA124" s="1173">
        <v>2.13</v>
      </c>
      <c r="AB124" s="1173">
        <v>0.14000000000000001</v>
      </c>
      <c r="AC124" s="1197" t="s">
        <v>574</v>
      </c>
      <c r="AD124" s="1218"/>
      <c r="AE124" s="1219" t="s">
        <v>566</v>
      </c>
      <c r="AF124" s="1180"/>
      <c r="AG124" s="1180"/>
      <c r="AH124" s="1180" t="s">
        <v>86</v>
      </c>
      <c r="AI124" s="1180" t="s">
        <v>86</v>
      </c>
      <c r="AJ124" s="1208" t="s">
        <v>86</v>
      </c>
      <c r="AK124" s="1220" t="s">
        <v>86</v>
      </c>
      <c r="AL124" s="1221">
        <v>7901653</v>
      </c>
      <c r="AM124" s="1221">
        <v>3783875</v>
      </c>
      <c r="AN124" s="1222">
        <v>4117778</v>
      </c>
      <c r="AO124" s="1222" t="s">
        <v>86</v>
      </c>
      <c r="AP124" s="1220" t="s">
        <v>86</v>
      </c>
      <c r="AQ124" s="1220" t="s">
        <v>86</v>
      </c>
      <c r="AR124" s="1220" t="s">
        <v>86</v>
      </c>
      <c r="AS124" s="1220" t="s">
        <v>86</v>
      </c>
      <c r="AT124" s="1220" t="s">
        <v>86</v>
      </c>
      <c r="AU124" s="1220" t="s">
        <v>86</v>
      </c>
      <c r="AV124" s="1223" t="s">
        <v>86</v>
      </c>
      <c r="AW124" s="1219"/>
    </row>
    <row r="125" spans="1:49" ht="23.25" customHeight="1" x14ac:dyDescent="0.25">
      <c r="A125" s="1010"/>
      <c r="B125" s="1011"/>
      <c r="C125" s="1165"/>
      <c r="D125" s="248" t="s">
        <v>142</v>
      </c>
      <c r="E125" s="250"/>
      <c r="F125" s="250"/>
      <c r="G125" s="250"/>
      <c r="H125" s="250"/>
      <c r="I125" s="251">
        <v>1774316000</v>
      </c>
      <c r="J125" s="251">
        <v>1774316000</v>
      </c>
      <c r="K125" s="251">
        <v>1774316000</v>
      </c>
      <c r="L125" s="251">
        <v>1136888000</v>
      </c>
      <c r="M125" s="251">
        <v>1136888000</v>
      </c>
      <c r="N125" s="251">
        <v>1136888000</v>
      </c>
      <c r="O125" s="251">
        <v>540786500</v>
      </c>
      <c r="P125" s="1224"/>
      <c r="Q125" s="1224"/>
      <c r="R125" s="259"/>
      <c r="S125" s="1197"/>
      <c r="T125" s="1225"/>
      <c r="U125" s="250"/>
      <c r="V125" s="251">
        <v>1664289000</v>
      </c>
      <c r="W125" s="251">
        <v>1664289000</v>
      </c>
      <c r="X125" s="251">
        <v>1664289000</v>
      </c>
      <c r="Y125" s="251">
        <v>1026861000</v>
      </c>
      <c r="Z125" s="251">
        <v>1026861000</v>
      </c>
      <c r="AA125" s="251">
        <v>1026861000</v>
      </c>
      <c r="AB125" s="251">
        <v>419716000</v>
      </c>
      <c r="AC125" s="1197"/>
      <c r="AD125" s="1226"/>
      <c r="AE125" s="1219"/>
      <c r="AF125" s="1186"/>
      <c r="AG125" s="1186"/>
      <c r="AH125" s="1186"/>
      <c r="AI125" s="1186"/>
      <c r="AJ125" s="1187"/>
      <c r="AK125" s="1227"/>
      <c r="AL125" s="1228"/>
      <c r="AM125" s="1228"/>
      <c r="AN125" s="1228"/>
      <c r="AO125" s="1228"/>
      <c r="AP125" s="1227"/>
      <c r="AQ125" s="1227"/>
      <c r="AR125" s="1227"/>
      <c r="AS125" s="1227"/>
      <c r="AT125" s="1227"/>
      <c r="AU125" s="1227"/>
      <c r="AV125" s="1223"/>
      <c r="AW125" s="1219"/>
    </row>
    <row r="126" spans="1:49" ht="23.25" customHeight="1" x14ac:dyDescent="0.25">
      <c r="A126" s="1010"/>
      <c r="B126" s="1011"/>
      <c r="C126" s="1165"/>
      <c r="D126" s="252" t="s">
        <v>144</v>
      </c>
      <c r="E126" s="1229"/>
      <c r="F126" s="1229"/>
      <c r="G126" s="1229"/>
      <c r="H126" s="1229"/>
      <c r="I126" s="1206">
        <v>0.25</v>
      </c>
      <c r="J126" s="1206">
        <v>0.25</v>
      </c>
      <c r="K126" s="1206">
        <v>0.25</v>
      </c>
      <c r="L126" s="1206">
        <v>0.25</v>
      </c>
      <c r="M126" s="1206">
        <v>0.25</v>
      </c>
      <c r="N126" s="1206">
        <v>0.25</v>
      </c>
      <c r="O126" s="1206">
        <v>0.25</v>
      </c>
      <c r="P126" s="1229"/>
      <c r="Q126" s="1229"/>
      <c r="R126" s="261"/>
      <c r="S126" s="1197"/>
      <c r="T126" s="1225"/>
      <c r="U126" s="1229"/>
      <c r="V126" s="1206">
        <v>0.25</v>
      </c>
      <c r="W126" s="1206">
        <v>0.25</v>
      </c>
      <c r="X126" s="1206">
        <v>0.25</v>
      </c>
      <c r="Y126" s="1206">
        <v>0.25</v>
      </c>
      <c r="Z126" s="1206">
        <v>0.25</v>
      </c>
      <c r="AA126" s="1206">
        <v>0.25</v>
      </c>
      <c r="AB126" s="1206">
        <v>0.25</v>
      </c>
      <c r="AC126" s="1197"/>
      <c r="AD126" s="1226"/>
      <c r="AE126" s="1219"/>
      <c r="AF126" s="1186"/>
      <c r="AG126" s="1186"/>
      <c r="AH126" s="1186"/>
      <c r="AI126" s="1186"/>
      <c r="AJ126" s="1187"/>
      <c r="AK126" s="1227"/>
      <c r="AL126" s="1228"/>
      <c r="AM126" s="1228"/>
      <c r="AN126" s="1228"/>
      <c r="AO126" s="1228"/>
      <c r="AP126" s="1227"/>
      <c r="AQ126" s="1227"/>
      <c r="AR126" s="1227"/>
      <c r="AS126" s="1227"/>
      <c r="AT126" s="1227"/>
      <c r="AU126" s="1227"/>
      <c r="AV126" s="1223"/>
      <c r="AW126" s="1219"/>
    </row>
    <row r="127" spans="1:49" ht="23.25" customHeight="1" x14ac:dyDescent="0.25">
      <c r="A127" s="1010"/>
      <c r="B127" s="1011"/>
      <c r="C127" s="1165"/>
      <c r="D127" s="248" t="s">
        <v>145</v>
      </c>
      <c r="E127" s="250"/>
      <c r="F127" s="250"/>
      <c r="G127" s="1230"/>
      <c r="H127" s="1230"/>
      <c r="I127" s="251">
        <f>124198243-2459167</f>
        <v>121739076</v>
      </c>
      <c r="J127" s="251">
        <f t="shared" ref="J127" si="68">124198243-2459167</f>
        <v>121739076</v>
      </c>
      <c r="K127" s="251">
        <f>124198243-(2459167+45900)</f>
        <v>121693176</v>
      </c>
      <c r="L127" s="251">
        <f>124198243-(2459167+45900)</f>
        <v>121693176</v>
      </c>
      <c r="M127" s="251">
        <f>124198243-(2459167+45900)</f>
        <v>121693176</v>
      </c>
      <c r="N127" s="251">
        <f>124198243-(2459167+45900)</f>
        <v>121693176</v>
      </c>
      <c r="O127" s="251">
        <f>124198243-(2459167+45900)</f>
        <v>121693176</v>
      </c>
      <c r="P127" s="1224"/>
      <c r="Q127" s="1224"/>
      <c r="R127" s="259"/>
      <c r="S127" s="1197"/>
      <c r="T127" s="1225"/>
      <c r="U127" s="1230"/>
      <c r="V127" s="251">
        <v>118066967</v>
      </c>
      <c r="W127" s="251">
        <v>121566967</v>
      </c>
      <c r="X127" s="251">
        <v>121566967</v>
      </c>
      <c r="Y127" s="251">
        <v>121611746</v>
      </c>
      <c r="Z127" s="251">
        <v>121611746</v>
      </c>
      <c r="AA127" s="251">
        <v>121611746</v>
      </c>
      <c r="AB127" s="251">
        <v>121611746</v>
      </c>
      <c r="AC127" s="1197"/>
      <c r="AD127" s="1226"/>
      <c r="AE127" s="1219"/>
      <c r="AF127" s="1186"/>
      <c r="AG127" s="1186"/>
      <c r="AH127" s="1186"/>
      <c r="AI127" s="1186"/>
      <c r="AJ127" s="1187"/>
      <c r="AK127" s="1227"/>
      <c r="AL127" s="1228"/>
      <c r="AM127" s="1228"/>
      <c r="AN127" s="1228"/>
      <c r="AO127" s="1228"/>
      <c r="AP127" s="1227"/>
      <c r="AQ127" s="1227"/>
      <c r="AR127" s="1227"/>
      <c r="AS127" s="1227"/>
      <c r="AT127" s="1227"/>
      <c r="AU127" s="1227"/>
      <c r="AV127" s="1223"/>
      <c r="AW127" s="1219"/>
    </row>
    <row r="128" spans="1:49" ht="23.25" customHeight="1" x14ac:dyDescent="0.25">
      <c r="A128" s="1010"/>
      <c r="B128" s="1011"/>
      <c r="C128" s="1165"/>
      <c r="D128" s="252" t="s">
        <v>146</v>
      </c>
      <c r="E128" s="263"/>
      <c r="F128" s="263"/>
      <c r="G128" s="264"/>
      <c r="H128" s="264"/>
      <c r="I128" s="1173">
        <f>I124+I126</f>
        <v>22.72</v>
      </c>
      <c r="J128" s="1173">
        <f t="shared" ref="J128:O129" si="69">J124+J126</f>
        <v>22.72</v>
      </c>
      <c r="K128" s="1173">
        <f t="shared" si="69"/>
        <v>22.72</v>
      </c>
      <c r="L128" s="1173">
        <f t="shared" si="69"/>
        <v>14.38</v>
      </c>
      <c r="M128" s="1173">
        <f t="shared" si="69"/>
        <v>14.38</v>
      </c>
      <c r="N128" s="1173">
        <f t="shared" si="69"/>
        <v>14.38</v>
      </c>
      <c r="O128" s="1173">
        <f t="shared" si="69"/>
        <v>6.27</v>
      </c>
      <c r="P128" s="1229"/>
      <c r="Q128" s="1229"/>
      <c r="R128" s="261"/>
      <c r="S128" s="1197"/>
      <c r="T128" s="1225"/>
      <c r="U128" s="264"/>
      <c r="V128" s="1173">
        <f t="shared" ref="V128:AB129" si="70">V124+V126</f>
        <v>3.5179999999999998</v>
      </c>
      <c r="W128" s="1173">
        <f t="shared" si="70"/>
        <v>5.93</v>
      </c>
      <c r="X128" s="1173">
        <f t="shared" si="70"/>
        <v>5.93</v>
      </c>
      <c r="Y128" s="1173">
        <f>Y124+Y126</f>
        <v>2.38</v>
      </c>
      <c r="Z128" s="1173">
        <f>Z124+Z126</f>
        <v>2.38</v>
      </c>
      <c r="AA128" s="1173">
        <f>AA124+AA126</f>
        <v>2.38</v>
      </c>
      <c r="AB128" s="1173">
        <f>AB124+AB126</f>
        <v>0.39</v>
      </c>
      <c r="AC128" s="1197"/>
      <c r="AD128" s="1226"/>
      <c r="AE128" s="1219"/>
      <c r="AF128" s="1186"/>
      <c r="AG128" s="1186"/>
      <c r="AH128" s="1186"/>
      <c r="AI128" s="1186"/>
      <c r="AJ128" s="1187"/>
      <c r="AK128" s="1227"/>
      <c r="AL128" s="1228"/>
      <c r="AM128" s="1228"/>
      <c r="AN128" s="1228"/>
      <c r="AO128" s="1228"/>
      <c r="AP128" s="1227"/>
      <c r="AQ128" s="1227"/>
      <c r="AR128" s="1227"/>
      <c r="AS128" s="1227"/>
      <c r="AT128" s="1227"/>
      <c r="AU128" s="1227"/>
      <c r="AV128" s="1223"/>
      <c r="AW128" s="1219"/>
    </row>
    <row r="129" spans="1:49" ht="23.25" customHeight="1" thickBot="1" x14ac:dyDescent="0.3">
      <c r="A129" s="1010"/>
      <c r="B129" s="1011"/>
      <c r="C129" s="1165"/>
      <c r="D129" s="255" t="s">
        <v>147</v>
      </c>
      <c r="E129" s="257"/>
      <c r="F129" s="257"/>
      <c r="G129" s="257"/>
      <c r="H129" s="257"/>
      <c r="I129" s="251">
        <f>I125+I127</f>
        <v>1896055076</v>
      </c>
      <c r="J129" s="251">
        <f t="shared" si="69"/>
        <v>1896055076</v>
      </c>
      <c r="K129" s="251">
        <f t="shared" si="69"/>
        <v>1896009176</v>
      </c>
      <c r="L129" s="251">
        <f t="shared" si="69"/>
        <v>1258581176</v>
      </c>
      <c r="M129" s="251">
        <f t="shared" si="69"/>
        <v>1258581176</v>
      </c>
      <c r="N129" s="251">
        <f t="shared" si="69"/>
        <v>1258581176</v>
      </c>
      <c r="O129" s="251">
        <f>O125+O127</f>
        <v>662479676</v>
      </c>
      <c r="P129" s="1231"/>
      <c r="Q129" s="1231"/>
      <c r="R129" s="259"/>
      <c r="S129" s="1197"/>
      <c r="T129" s="257"/>
      <c r="U129" s="257"/>
      <c r="V129" s="251">
        <f t="shared" si="70"/>
        <v>1782355967</v>
      </c>
      <c r="W129" s="251">
        <f t="shared" si="70"/>
        <v>1785855967</v>
      </c>
      <c r="X129" s="251">
        <f t="shared" si="70"/>
        <v>1785855967</v>
      </c>
      <c r="Y129" s="251">
        <f t="shared" si="70"/>
        <v>1148472746</v>
      </c>
      <c r="Z129" s="251">
        <f t="shared" si="70"/>
        <v>1148472746</v>
      </c>
      <c r="AA129" s="251">
        <f t="shared" si="70"/>
        <v>1148472746</v>
      </c>
      <c r="AB129" s="251">
        <f t="shared" si="70"/>
        <v>541327746</v>
      </c>
      <c r="AC129" s="1197"/>
      <c r="AD129" s="1232"/>
      <c r="AE129" s="1219"/>
      <c r="AF129" s="1186"/>
      <c r="AG129" s="1186"/>
      <c r="AH129" s="1186"/>
      <c r="AI129" s="1186"/>
      <c r="AJ129" s="1210"/>
      <c r="AK129" s="1233"/>
      <c r="AL129" s="1234"/>
      <c r="AM129" s="1234"/>
      <c r="AN129" s="1234"/>
      <c r="AO129" s="1234"/>
      <c r="AP129" s="1233"/>
      <c r="AQ129" s="1233"/>
      <c r="AR129" s="1233"/>
      <c r="AS129" s="1233"/>
      <c r="AT129" s="1233"/>
      <c r="AU129" s="1233"/>
      <c r="AV129" s="1223"/>
      <c r="AW129" s="1219"/>
    </row>
    <row r="130" spans="1:49" ht="19.5" customHeight="1" x14ac:dyDescent="0.25">
      <c r="A130" s="1040"/>
      <c r="B130" s="1166"/>
      <c r="C130" s="1039" t="s">
        <v>246</v>
      </c>
      <c r="D130" s="246" t="s">
        <v>141</v>
      </c>
      <c r="E130" s="1235">
        <v>25.000000000000004</v>
      </c>
      <c r="F130" s="1235">
        <v>25.000000000000004</v>
      </c>
      <c r="G130" s="1235">
        <v>25.000000000000004</v>
      </c>
      <c r="H130" s="1235">
        <v>25.000000000000004</v>
      </c>
      <c r="I130" s="1236">
        <f>I10+I16+I22+I28+I40+I46+I52+I58+I64+I70+I88+I94+I100+I106+I112+I124</f>
        <v>24.997</v>
      </c>
      <c r="J130" s="1236">
        <f>J10+J16+J22+J28+J40+J46+J52+J58+J64+J70+J88+J94+J100+J106+J112+J124</f>
        <v>24.997</v>
      </c>
      <c r="K130" s="1236">
        <f>K10+K16+K22+K28+K40+K46+K52+K58+K64+K70+K88+K94+K100+K106+K112+K124</f>
        <v>24.997</v>
      </c>
      <c r="L130" s="1236">
        <f t="shared" ref="L130:O131" si="71">L14+L20+L26+L32+L38+L44+L50+L56+L62+L68+L74+L80+L86+L92+L98+L104+L110+L116+L122+L124</f>
        <v>24.998000000000001</v>
      </c>
      <c r="M130" s="1236">
        <f t="shared" si="71"/>
        <v>24.998000000000001</v>
      </c>
      <c r="N130" s="1236">
        <f t="shared" si="71"/>
        <v>24.998000000000001</v>
      </c>
      <c r="O130" s="1236">
        <f t="shared" si="71"/>
        <v>25.000999999999998</v>
      </c>
      <c r="P130" s="1237"/>
      <c r="Q130" s="1237"/>
      <c r="R130" s="260"/>
      <c r="S130" s="1207"/>
      <c r="T130" s="1236">
        <v>0</v>
      </c>
      <c r="U130" s="1236">
        <v>3.51</v>
      </c>
      <c r="V130" s="1236">
        <f>V10+V16+V22+V28+V40+V46+V52+V58+V64+V70+V88+V94+V100+V106+V112+V124</f>
        <v>5.7949999999999999</v>
      </c>
      <c r="W130" s="1236">
        <f>W10+W16+W22+W28+W40+W46+W52+W58+W64+W70+W88+W94+W100+W106+W112+W124</f>
        <v>8.206999999999999</v>
      </c>
      <c r="X130" s="1236">
        <v>11</v>
      </c>
      <c r="Y130" s="1238">
        <f t="shared" ref="Y130:AB131" si="72">Y14+Y20+Y26+Y32+Y38+Y44+Y50+Y56+Y62+Y68+Y74+Y80+Y86+Y92+Y98+Y104+Y110+Y116+Y122+Y124</f>
        <v>12.998000000000001</v>
      </c>
      <c r="Z130" s="1238">
        <f t="shared" si="72"/>
        <v>12.998000000000001</v>
      </c>
      <c r="AA130" s="1238">
        <f t="shared" si="72"/>
        <v>12.998000000000001</v>
      </c>
      <c r="AB130" s="1238">
        <f t="shared" si="72"/>
        <v>19.120999999999999</v>
      </c>
      <c r="AC130" s="1218"/>
      <c r="AD130" s="1219"/>
      <c r="AE130" s="1180"/>
      <c r="AF130" s="1219"/>
      <c r="AG130" s="1219"/>
      <c r="AH130" s="1219"/>
      <c r="AI130" s="1219"/>
      <c r="AJ130" s="1219"/>
      <c r="AK130" s="1219"/>
      <c r="AL130" s="1219"/>
      <c r="AM130" s="1219"/>
      <c r="AN130" s="1219"/>
      <c r="AO130" s="1219"/>
      <c r="AP130" s="1219"/>
      <c r="AQ130" s="1219"/>
      <c r="AR130" s="1219"/>
      <c r="AS130" s="1219"/>
      <c r="AT130" s="1219"/>
      <c r="AU130" s="1219"/>
      <c r="AV130" s="1239"/>
      <c r="AW130" s="1239"/>
    </row>
    <row r="131" spans="1:49" ht="17.25" customHeight="1" x14ac:dyDescent="0.25">
      <c r="A131" s="1167"/>
      <c r="B131" s="1041"/>
      <c r="C131" s="1039"/>
      <c r="D131" s="248" t="s">
        <v>142</v>
      </c>
      <c r="E131" s="257">
        <v>1967432000</v>
      </c>
      <c r="F131" s="257">
        <v>1967432000</v>
      </c>
      <c r="G131" s="257">
        <v>1967432000</v>
      </c>
      <c r="H131" s="257">
        <v>1967432000</v>
      </c>
      <c r="I131" s="257">
        <f>I125+I113+I107+I101+I89+I95+I71+I65+I59+I53+I47+I41+I29+I23+I17+I11</f>
        <v>1967432000</v>
      </c>
      <c r="J131" s="257">
        <f>J125+J113+J107+J101+J89+J95+J71+J65+J59+J53+J47+J41+J29+J23+J17+J11</f>
        <v>1967432000</v>
      </c>
      <c r="K131" s="257">
        <f>K125+K113+K107+K101+K89+K95+K71+K65+K59+K53+K47+K41+K29+K23+K17+K11</f>
        <v>1967432000</v>
      </c>
      <c r="L131" s="250">
        <f t="shared" si="71"/>
        <v>1967432000</v>
      </c>
      <c r="M131" s="250">
        <f t="shared" si="71"/>
        <v>1967432000</v>
      </c>
      <c r="N131" s="250">
        <f t="shared" si="71"/>
        <v>1967432000</v>
      </c>
      <c r="O131" s="257">
        <f t="shared" si="71"/>
        <v>1991334500</v>
      </c>
      <c r="P131" s="250"/>
      <c r="Q131" s="250"/>
      <c r="R131" s="256"/>
      <c r="S131" s="1183"/>
      <c r="T131" s="257">
        <v>1857405000</v>
      </c>
      <c r="U131" s="257">
        <v>1857405000</v>
      </c>
      <c r="V131" s="257">
        <f>V125+V113+V107+V101+V89+V95+V71+V65+V59+V53+V47+V41+V29+V23+V17+V11</f>
        <v>1857405000</v>
      </c>
      <c r="W131" s="257">
        <v>1857405000</v>
      </c>
      <c r="X131" s="257">
        <v>1857405000</v>
      </c>
      <c r="Y131" s="1198">
        <f t="shared" si="72"/>
        <v>1857405000</v>
      </c>
      <c r="Z131" s="1198">
        <f t="shared" si="72"/>
        <v>1857405000</v>
      </c>
      <c r="AA131" s="1198">
        <f t="shared" si="72"/>
        <v>1857405000</v>
      </c>
      <c r="AB131" s="1198">
        <f t="shared" si="72"/>
        <v>1870264000</v>
      </c>
      <c r="AC131" s="1226"/>
      <c r="AD131" s="1219"/>
      <c r="AE131" s="1186"/>
      <c r="AF131" s="1219"/>
      <c r="AG131" s="1219"/>
      <c r="AH131" s="1219"/>
      <c r="AI131" s="1219"/>
      <c r="AJ131" s="1219"/>
      <c r="AK131" s="1219"/>
      <c r="AL131" s="1219"/>
      <c r="AM131" s="1219"/>
      <c r="AN131" s="1219"/>
      <c r="AO131" s="1219"/>
      <c r="AP131" s="1219"/>
      <c r="AQ131" s="1219"/>
      <c r="AR131" s="1219"/>
      <c r="AS131" s="1219"/>
      <c r="AT131" s="1219"/>
      <c r="AU131" s="1219"/>
      <c r="AV131" s="1240"/>
      <c r="AW131" s="1240"/>
    </row>
    <row r="132" spans="1:49" ht="19.5" customHeight="1" x14ac:dyDescent="0.25">
      <c r="A132" s="1167"/>
      <c r="B132" s="1041"/>
      <c r="C132" s="1039"/>
      <c r="D132" s="252" t="s">
        <v>144</v>
      </c>
      <c r="E132" s="1241">
        <v>0.25</v>
      </c>
      <c r="F132" s="1241">
        <v>0.25</v>
      </c>
      <c r="G132" s="1241">
        <v>0.25</v>
      </c>
      <c r="H132" s="1241">
        <v>0.25</v>
      </c>
      <c r="I132" s="1242">
        <f t="shared" ref="I132:O133" si="73">I126</f>
        <v>0.25</v>
      </c>
      <c r="J132" s="1242">
        <f t="shared" si="73"/>
        <v>0.25</v>
      </c>
      <c r="K132" s="1242">
        <f t="shared" si="73"/>
        <v>0.25</v>
      </c>
      <c r="L132" s="1242">
        <f t="shared" si="73"/>
        <v>0.25</v>
      </c>
      <c r="M132" s="1242">
        <f t="shared" si="73"/>
        <v>0.25</v>
      </c>
      <c r="N132" s="1242">
        <f t="shared" si="73"/>
        <v>0.25</v>
      </c>
      <c r="O132" s="1242">
        <f t="shared" si="73"/>
        <v>0.25</v>
      </c>
      <c r="P132" s="1243"/>
      <c r="Q132" s="1243"/>
      <c r="R132" s="256"/>
      <c r="S132" s="1183"/>
      <c r="T132" s="1241">
        <v>0.25</v>
      </c>
      <c r="U132" s="1241">
        <v>0.25</v>
      </c>
      <c r="V132" s="1242">
        <f>V126</f>
        <v>0.25</v>
      </c>
      <c r="W132" s="1242">
        <f>W126</f>
        <v>0.25</v>
      </c>
      <c r="X132" s="1242">
        <f>X126</f>
        <v>0.25</v>
      </c>
      <c r="Y132" s="1238">
        <f t="shared" ref="Y132:AB133" si="74">Y126</f>
        <v>0.25</v>
      </c>
      <c r="Z132" s="1238">
        <f t="shared" si="74"/>
        <v>0.25</v>
      </c>
      <c r="AA132" s="1238">
        <f t="shared" si="74"/>
        <v>0.25</v>
      </c>
      <c r="AB132" s="1238">
        <f t="shared" si="74"/>
        <v>0.25</v>
      </c>
      <c r="AC132" s="1226"/>
      <c r="AD132" s="1219"/>
      <c r="AE132" s="1186"/>
      <c r="AF132" s="1219"/>
      <c r="AG132" s="1219"/>
      <c r="AH132" s="1219"/>
      <c r="AI132" s="1219"/>
      <c r="AJ132" s="1219"/>
      <c r="AK132" s="1219"/>
      <c r="AL132" s="1219"/>
      <c r="AM132" s="1219"/>
      <c r="AN132" s="1219"/>
      <c r="AO132" s="1219"/>
      <c r="AP132" s="1219"/>
      <c r="AQ132" s="1219"/>
      <c r="AR132" s="1219"/>
      <c r="AS132" s="1219"/>
      <c r="AT132" s="1219"/>
      <c r="AU132" s="1219"/>
      <c r="AV132" s="1240"/>
      <c r="AW132" s="1240"/>
    </row>
    <row r="133" spans="1:49" ht="19.5" customHeight="1" x14ac:dyDescent="0.25">
      <c r="A133" s="1167"/>
      <c r="B133" s="1041"/>
      <c r="C133" s="1039"/>
      <c r="D133" s="248" t="s">
        <v>145</v>
      </c>
      <c r="E133" s="257">
        <v>124198243</v>
      </c>
      <c r="F133" s="257">
        <v>124198243</v>
      </c>
      <c r="G133" s="257">
        <v>124198243</v>
      </c>
      <c r="H133" s="257">
        <v>124198243</v>
      </c>
      <c r="I133" s="257">
        <f>I127</f>
        <v>121739076</v>
      </c>
      <c r="J133" s="257">
        <f t="shared" si="73"/>
        <v>121739076</v>
      </c>
      <c r="K133" s="257">
        <f t="shared" si="73"/>
        <v>121693176</v>
      </c>
      <c r="L133" s="257">
        <f t="shared" si="73"/>
        <v>121693176</v>
      </c>
      <c r="M133" s="257">
        <f t="shared" si="73"/>
        <v>121693176</v>
      </c>
      <c r="N133" s="257">
        <f>N127-1</f>
        <v>121693175</v>
      </c>
      <c r="O133" s="257">
        <f>O127-1</f>
        <v>121693175</v>
      </c>
      <c r="P133" s="1182"/>
      <c r="Q133" s="1182"/>
      <c r="R133" s="256"/>
      <c r="S133" s="1183"/>
      <c r="T133" s="257">
        <v>75315624</v>
      </c>
      <c r="U133" s="257">
        <v>113083301</v>
      </c>
      <c r="V133" s="257">
        <f>V127</f>
        <v>118066967</v>
      </c>
      <c r="W133" s="257">
        <v>121566967</v>
      </c>
      <c r="X133" s="257">
        <v>121566967</v>
      </c>
      <c r="Y133" s="1198">
        <f t="shared" si="74"/>
        <v>121611746</v>
      </c>
      <c r="Z133" s="1198">
        <f t="shared" si="74"/>
        <v>121611746</v>
      </c>
      <c r="AA133" s="1198">
        <f t="shared" si="74"/>
        <v>121611746</v>
      </c>
      <c r="AB133" s="1198">
        <f t="shared" si="74"/>
        <v>121611746</v>
      </c>
      <c r="AC133" s="1226"/>
      <c r="AD133" s="1219"/>
      <c r="AE133" s="1186"/>
      <c r="AF133" s="1219"/>
      <c r="AG133" s="1219"/>
      <c r="AH133" s="1219"/>
      <c r="AI133" s="1219"/>
      <c r="AJ133" s="1219"/>
      <c r="AK133" s="1219"/>
      <c r="AL133" s="1219"/>
      <c r="AM133" s="1219"/>
      <c r="AN133" s="1219"/>
      <c r="AO133" s="1219"/>
      <c r="AP133" s="1219"/>
      <c r="AQ133" s="1219"/>
      <c r="AR133" s="1219"/>
      <c r="AS133" s="1219"/>
      <c r="AT133" s="1219"/>
      <c r="AU133" s="1219"/>
      <c r="AV133" s="1240"/>
      <c r="AW133" s="1240"/>
    </row>
    <row r="134" spans="1:49" ht="19.5" customHeight="1" x14ac:dyDescent="0.25">
      <c r="A134" s="1167"/>
      <c r="B134" s="1041"/>
      <c r="C134" s="1039"/>
      <c r="D134" s="252" t="s">
        <v>146</v>
      </c>
      <c r="E134" s="263">
        <v>25.250000000000004</v>
      </c>
      <c r="F134" s="263">
        <v>25.250000000000004</v>
      </c>
      <c r="G134" s="263">
        <v>25.250000000000004</v>
      </c>
      <c r="H134" s="263">
        <v>25.250000000000004</v>
      </c>
      <c r="I134" s="263">
        <f>I130+I132</f>
        <v>25.247</v>
      </c>
      <c r="J134" s="263">
        <f t="shared" ref="I134:O135" si="75">J130+J132</f>
        <v>25.247</v>
      </c>
      <c r="K134" s="263">
        <f t="shared" si="75"/>
        <v>25.247</v>
      </c>
      <c r="L134" s="263">
        <f t="shared" si="75"/>
        <v>25.248000000000001</v>
      </c>
      <c r="M134" s="263">
        <f t="shared" si="75"/>
        <v>25.248000000000001</v>
      </c>
      <c r="N134" s="263">
        <f t="shared" si="75"/>
        <v>25.248000000000001</v>
      </c>
      <c r="O134" s="263">
        <f t="shared" si="75"/>
        <v>25.250999999999998</v>
      </c>
      <c r="P134" s="1190"/>
      <c r="Q134" s="254"/>
      <c r="R134" s="262"/>
      <c r="S134" s="1183"/>
      <c r="T134" s="263">
        <f>T130+T132</f>
        <v>0.25</v>
      </c>
      <c r="U134" s="263">
        <f t="shared" ref="U134:AB135" si="76">U130+U132</f>
        <v>3.76</v>
      </c>
      <c r="V134" s="263">
        <f t="shared" si="76"/>
        <v>6.0449999999999999</v>
      </c>
      <c r="W134" s="263">
        <f t="shared" si="76"/>
        <v>8.456999999999999</v>
      </c>
      <c r="X134" s="263">
        <f t="shared" si="76"/>
        <v>11.25</v>
      </c>
      <c r="Y134" s="1238">
        <f t="shared" si="76"/>
        <v>13.248000000000001</v>
      </c>
      <c r="Z134" s="1238">
        <f t="shared" si="76"/>
        <v>13.248000000000001</v>
      </c>
      <c r="AA134" s="1238">
        <f t="shared" si="76"/>
        <v>13.248000000000001</v>
      </c>
      <c r="AB134" s="1238">
        <f t="shared" si="76"/>
        <v>19.370999999999999</v>
      </c>
      <c r="AC134" s="1226"/>
      <c r="AD134" s="1219"/>
      <c r="AE134" s="1186"/>
      <c r="AF134" s="1219"/>
      <c r="AG134" s="1219"/>
      <c r="AH134" s="1219"/>
      <c r="AI134" s="1219"/>
      <c r="AJ134" s="1219"/>
      <c r="AK134" s="1219"/>
      <c r="AL134" s="1219"/>
      <c r="AM134" s="1219"/>
      <c r="AN134" s="1219"/>
      <c r="AO134" s="1219"/>
      <c r="AP134" s="1219"/>
      <c r="AQ134" s="1219"/>
      <c r="AR134" s="1219"/>
      <c r="AS134" s="1219"/>
      <c r="AT134" s="1219"/>
      <c r="AU134" s="1219"/>
      <c r="AV134" s="1240"/>
      <c r="AW134" s="1240"/>
    </row>
    <row r="135" spans="1:49" ht="19.5" customHeight="1" thickBot="1" x14ac:dyDescent="0.3">
      <c r="A135" s="1042"/>
      <c r="B135" s="1043"/>
      <c r="C135" s="1039"/>
      <c r="D135" s="255" t="s">
        <v>147</v>
      </c>
      <c r="E135" s="257">
        <v>2091900243</v>
      </c>
      <c r="F135" s="257">
        <v>2091900243</v>
      </c>
      <c r="G135" s="257">
        <v>2091900243</v>
      </c>
      <c r="H135" s="257">
        <v>2091900243</v>
      </c>
      <c r="I135" s="257">
        <f t="shared" si="75"/>
        <v>2089171076</v>
      </c>
      <c r="J135" s="257">
        <f t="shared" si="75"/>
        <v>2089171076</v>
      </c>
      <c r="K135" s="257">
        <f t="shared" si="75"/>
        <v>2089125176</v>
      </c>
      <c r="L135" s="257">
        <f t="shared" si="75"/>
        <v>2089125176</v>
      </c>
      <c r="M135" s="257">
        <f t="shared" si="75"/>
        <v>2089125176</v>
      </c>
      <c r="N135" s="257">
        <f t="shared" si="75"/>
        <v>2089125175</v>
      </c>
      <c r="O135" s="257">
        <f t="shared" si="75"/>
        <v>2113027675</v>
      </c>
      <c r="P135" s="1193"/>
      <c r="Q135" s="257"/>
      <c r="R135" s="256"/>
      <c r="S135" s="1209"/>
      <c r="T135" s="257">
        <f>T131+T133</f>
        <v>1932720624</v>
      </c>
      <c r="U135" s="257">
        <f>U131+U133</f>
        <v>1970488301</v>
      </c>
      <c r="V135" s="257">
        <f t="shared" si="76"/>
        <v>1975471967</v>
      </c>
      <c r="W135" s="257">
        <f t="shared" si="76"/>
        <v>1978971967</v>
      </c>
      <c r="X135" s="257">
        <f t="shared" si="76"/>
        <v>1978971967</v>
      </c>
      <c r="Y135" s="1198">
        <f t="shared" si="76"/>
        <v>1979016746</v>
      </c>
      <c r="Z135" s="1198">
        <f t="shared" si="76"/>
        <v>1979016746</v>
      </c>
      <c r="AA135" s="1198">
        <f t="shared" si="76"/>
        <v>1979016746</v>
      </c>
      <c r="AB135" s="1198">
        <f t="shared" si="76"/>
        <v>1991875746</v>
      </c>
      <c r="AC135" s="1232"/>
      <c r="AD135" s="1219"/>
      <c r="AE135" s="1186"/>
      <c r="AF135" s="1219"/>
      <c r="AG135" s="1219"/>
      <c r="AH135" s="1219"/>
      <c r="AI135" s="1219"/>
      <c r="AJ135" s="1219"/>
      <c r="AK135" s="1219"/>
      <c r="AL135" s="1219"/>
      <c r="AM135" s="1219"/>
      <c r="AN135" s="1219"/>
      <c r="AO135" s="1219"/>
      <c r="AP135" s="1219"/>
      <c r="AQ135" s="1219"/>
      <c r="AR135" s="1219"/>
      <c r="AS135" s="1219"/>
      <c r="AT135" s="1219"/>
      <c r="AU135" s="1219"/>
      <c r="AV135" s="1244"/>
      <c r="AW135" s="1244"/>
    </row>
    <row r="136" spans="1:49" ht="20.25" hidden="1" customHeight="1" x14ac:dyDescent="0.25">
      <c r="A136" s="1010">
        <v>2</v>
      </c>
      <c r="B136" s="1011" t="s">
        <v>148</v>
      </c>
      <c r="C136" s="1012" t="s">
        <v>247</v>
      </c>
      <c r="D136" s="246" t="s">
        <v>141</v>
      </c>
      <c r="E136" s="1245"/>
      <c r="F136" s="1235"/>
      <c r="G136" s="1231"/>
      <c r="H136" s="1231"/>
      <c r="I136" s="1231"/>
      <c r="J136" s="1231"/>
      <c r="K136" s="1231"/>
      <c r="L136" s="1193"/>
      <c r="M136" s="1193"/>
      <c r="N136" s="1193"/>
      <c r="O136" s="1193"/>
      <c r="P136" s="1193"/>
      <c r="Q136" s="257"/>
      <c r="R136" s="258"/>
      <c r="S136" s="1207"/>
      <c r="T136" s="1194"/>
      <c r="U136" s="1194"/>
      <c r="V136" s="1194"/>
      <c r="W136" s="1194"/>
      <c r="X136" s="1194"/>
      <c r="Y136" s="1246"/>
      <c r="Z136" s="1246"/>
      <c r="AA136" s="1246"/>
      <c r="AB136" s="1198"/>
      <c r="AC136" s="1218"/>
      <c r="AD136" s="1177"/>
      <c r="AE136" s="1180"/>
      <c r="AF136" s="1180"/>
      <c r="AG136" s="1208" t="s">
        <v>248</v>
      </c>
      <c r="AH136" s="1180" t="s">
        <v>476</v>
      </c>
      <c r="AI136" s="1180" t="s">
        <v>86</v>
      </c>
      <c r="AJ136" s="1208" t="s">
        <v>249</v>
      </c>
      <c r="AK136" s="1180">
        <v>83774.075926396705</v>
      </c>
      <c r="AL136" s="1180">
        <v>40067.780681128097</v>
      </c>
      <c r="AM136" s="1180">
        <v>43706.2952452686</v>
      </c>
      <c r="AN136" s="1180" t="s">
        <v>250</v>
      </c>
      <c r="AO136" s="1180" t="s">
        <v>250</v>
      </c>
      <c r="AP136" s="1180" t="s">
        <v>250</v>
      </c>
      <c r="AQ136" s="1180" t="s">
        <v>250</v>
      </c>
      <c r="AR136" s="1180" t="s">
        <v>250</v>
      </c>
      <c r="AS136" s="1180" t="s">
        <v>250</v>
      </c>
      <c r="AT136" s="1180" t="s">
        <v>250</v>
      </c>
      <c r="AU136" s="1180" t="s">
        <v>250</v>
      </c>
      <c r="AV136" s="1239"/>
      <c r="AW136" s="1239"/>
    </row>
    <row r="137" spans="1:49" ht="19.5" hidden="1" customHeight="1" x14ac:dyDescent="0.25">
      <c r="A137" s="1010"/>
      <c r="B137" s="1011"/>
      <c r="C137" s="1013"/>
      <c r="D137" s="248" t="s">
        <v>142</v>
      </c>
      <c r="E137" s="1225"/>
      <c r="F137" s="259"/>
      <c r="G137" s="1193"/>
      <c r="H137" s="1193"/>
      <c r="I137" s="1193"/>
      <c r="J137" s="1193"/>
      <c r="K137" s="1193"/>
      <c r="L137" s="1193"/>
      <c r="M137" s="1193"/>
      <c r="N137" s="1193"/>
      <c r="O137" s="1193"/>
      <c r="P137" s="1193"/>
      <c r="Q137" s="257"/>
      <c r="R137" s="259"/>
      <c r="S137" s="1183"/>
      <c r="T137" s="1194"/>
      <c r="U137" s="1194"/>
      <c r="V137" s="1194"/>
      <c r="W137" s="1194"/>
      <c r="X137" s="1194"/>
      <c r="Y137" s="1199"/>
      <c r="Z137" s="1199"/>
      <c r="AA137" s="1199"/>
      <c r="AB137" s="1198"/>
      <c r="AC137" s="1226"/>
      <c r="AD137" s="1185"/>
      <c r="AE137" s="1186"/>
      <c r="AF137" s="1186"/>
      <c r="AG137" s="1187"/>
      <c r="AH137" s="1186"/>
      <c r="AI137" s="1186"/>
      <c r="AJ137" s="1187"/>
      <c r="AK137" s="1186"/>
      <c r="AL137" s="1186"/>
      <c r="AM137" s="1186"/>
      <c r="AN137" s="1186"/>
      <c r="AO137" s="1186"/>
      <c r="AP137" s="1186"/>
      <c r="AQ137" s="1186"/>
      <c r="AR137" s="1186"/>
      <c r="AS137" s="1186"/>
      <c r="AT137" s="1186"/>
      <c r="AU137" s="1186"/>
      <c r="AV137" s="1240"/>
      <c r="AW137" s="1240"/>
    </row>
    <row r="138" spans="1:49" ht="19.5" hidden="1" customHeight="1" x14ac:dyDescent="0.25">
      <c r="A138" s="1010"/>
      <c r="B138" s="1011"/>
      <c r="C138" s="1013"/>
      <c r="D138" s="252" t="s">
        <v>144</v>
      </c>
      <c r="E138" s="1225"/>
      <c r="F138" s="256"/>
      <c r="G138" s="1193"/>
      <c r="H138" s="1193"/>
      <c r="I138" s="1193"/>
      <c r="J138" s="1193"/>
      <c r="K138" s="1193"/>
      <c r="L138" s="1193"/>
      <c r="M138" s="1193"/>
      <c r="N138" s="1193"/>
      <c r="O138" s="1193"/>
      <c r="P138" s="1193"/>
      <c r="Q138" s="257"/>
      <c r="R138" s="256"/>
      <c r="S138" s="1183"/>
      <c r="T138" s="1194"/>
      <c r="U138" s="1194"/>
      <c r="V138" s="1194"/>
      <c r="W138" s="1194"/>
      <c r="X138" s="1194"/>
      <c r="Y138" s="1199"/>
      <c r="Z138" s="1199"/>
      <c r="AA138" s="1199"/>
      <c r="AB138" s="1198"/>
      <c r="AC138" s="1226"/>
      <c r="AD138" s="1185"/>
      <c r="AE138" s="1186"/>
      <c r="AF138" s="1186"/>
      <c r="AG138" s="1187"/>
      <c r="AH138" s="1186"/>
      <c r="AI138" s="1186"/>
      <c r="AJ138" s="1187"/>
      <c r="AK138" s="1186"/>
      <c r="AL138" s="1186"/>
      <c r="AM138" s="1186"/>
      <c r="AN138" s="1186"/>
      <c r="AO138" s="1186"/>
      <c r="AP138" s="1186"/>
      <c r="AQ138" s="1186"/>
      <c r="AR138" s="1186"/>
      <c r="AS138" s="1186"/>
      <c r="AT138" s="1186"/>
      <c r="AU138" s="1186"/>
      <c r="AV138" s="1240"/>
      <c r="AW138" s="1240"/>
    </row>
    <row r="139" spans="1:49" ht="19.5" hidden="1" customHeight="1" x14ac:dyDescent="0.25">
      <c r="A139" s="1010"/>
      <c r="B139" s="1011"/>
      <c r="C139" s="1013"/>
      <c r="D139" s="248" t="s">
        <v>145</v>
      </c>
      <c r="E139" s="1225"/>
      <c r="F139" s="256"/>
      <c r="G139" s="1193"/>
      <c r="H139" s="1193"/>
      <c r="I139" s="1193"/>
      <c r="J139" s="1193"/>
      <c r="K139" s="1193"/>
      <c r="L139" s="1193"/>
      <c r="M139" s="1193"/>
      <c r="N139" s="1193"/>
      <c r="O139" s="1193"/>
      <c r="P139" s="1193"/>
      <c r="Q139" s="257"/>
      <c r="R139" s="256"/>
      <c r="S139" s="1183"/>
      <c r="T139" s="1194"/>
      <c r="U139" s="1194"/>
      <c r="V139" s="1194"/>
      <c r="W139" s="1194"/>
      <c r="X139" s="1194"/>
      <c r="Y139" s="1199"/>
      <c r="Z139" s="1199"/>
      <c r="AA139" s="1199"/>
      <c r="AB139" s="1198"/>
      <c r="AC139" s="1226"/>
      <c r="AD139" s="1185"/>
      <c r="AE139" s="1186"/>
      <c r="AF139" s="1186"/>
      <c r="AG139" s="1187"/>
      <c r="AH139" s="1186"/>
      <c r="AI139" s="1186"/>
      <c r="AJ139" s="1187"/>
      <c r="AK139" s="1186"/>
      <c r="AL139" s="1186"/>
      <c r="AM139" s="1186"/>
      <c r="AN139" s="1186"/>
      <c r="AO139" s="1186"/>
      <c r="AP139" s="1186"/>
      <c r="AQ139" s="1186"/>
      <c r="AR139" s="1186"/>
      <c r="AS139" s="1186"/>
      <c r="AT139" s="1186"/>
      <c r="AU139" s="1186"/>
      <c r="AV139" s="1240"/>
      <c r="AW139" s="1240"/>
    </row>
    <row r="140" spans="1:49" ht="19.5" hidden="1" customHeight="1" x14ac:dyDescent="0.25">
      <c r="A140" s="1010"/>
      <c r="B140" s="1011"/>
      <c r="C140" s="1013"/>
      <c r="D140" s="252" t="s">
        <v>146</v>
      </c>
      <c r="E140" s="1225"/>
      <c r="F140" s="260"/>
      <c r="G140" s="1193"/>
      <c r="H140" s="1193"/>
      <c r="I140" s="1193"/>
      <c r="J140" s="1193"/>
      <c r="K140" s="1193"/>
      <c r="L140" s="1193"/>
      <c r="M140" s="1193"/>
      <c r="N140" s="1193"/>
      <c r="O140" s="1193"/>
      <c r="P140" s="1193"/>
      <c r="Q140" s="257"/>
      <c r="R140" s="260"/>
      <c r="S140" s="1183"/>
      <c r="T140" s="1194"/>
      <c r="U140" s="1194"/>
      <c r="V140" s="1194"/>
      <c r="W140" s="1194"/>
      <c r="X140" s="1194"/>
      <c r="Y140" s="1199"/>
      <c r="Z140" s="1199"/>
      <c r="AA140" s="1199"/>
      <c r="AB140" s="1198"/>
      <c r="AC140" s="1226"/>
      <c r="AD140" s="1185"/>
      <c r="AE140" s="1186"/>
      <c r="AF140" s="1186"/>
      <c r="AG140" s="1187"/>
      <c r="AH140" s="1186"/>
      <c r="AI140" s="1186"/>
      <c r="AJ140" s="1187"/>
      <c r="AK140" s="1186"/>
      <c r="AL140" s="1186"/>
      <c r="AM140" s="1186"/>
      <c r="AN140" s="1186"/>
      <c r="AO140" s="1186"/>
      <c r="AP140" s="1186"/>
      <c r="AQ140" s="1186"/>
      <c r="AR140" s="1186"/>
      <c r="AS140" s="1186"/>
      <c r="AT140" s="1186"/>
      <c r="AU140" s="1186"/>
      <c r="AV140" s="1240"/>
      <c r="AW140" s="1240"/>
    </row>
    <row r="141" spans="1:49" ht="19.5" hidden="1" customHeight="1" x14ac:dyDescent="0.25">
      <c r="A141" s="1010"/>
      <c r="B141" s="1011"/>
      <c r="C141" s="1163"/>
      <c r="D141" s="255" t="s">
        <v>147</v>
      </c>
      <c r="E141" s="1225"/>
      <c r="F141" s="256"/>
      <c r="G141" s="1193"/>
      <c r="H141" s="1193"/>
      <c r="I141" s="1193"/>
      <c r="J141" s="1193"/>
      <c r="K141" s="1193"/>
      <c r="L141" s="1193"/>
      <c r="M141" s="1193"/>
      <c r="N141" s="1193"/>
      <c r="O141" s="1193"/>
      <c r="P141" s="1193"/>
      <c r="Q141" s="257"/>
      <c r="R141" s="256"/>
      <c r="S141" s="1209"/>
      <c r="T141" s="1194"/>
      <c r="U141" s="1194"/>
      <c r="V141" s="1194"/>
      <c r="W141" s="1194"/>
      <c r="X141" s="1194"/>
      <c r="Y141" s="1199"/>
      <c r="Z141" s="1199"/>
      <c r="AA141" s="1199"/>
      <c r="AB141" s="1198"/>
      <c r="AC141" s="1232"/>
      <c r="AD141" s="1205"/>
      <c r="AE141" s="1186"/>
      <c r="AF141" s="1186"/>
      <c r="AG141" s="1187"/>
      <c r="AH141" s="1186"/>
      <c r="AI141" s="1186"/>
      <c r="AJ141" s="1187"/>
      <c r="AK141" s="1186"/>
      <c r="AL141" s="1186"/>
      <c r="AM141" s="1186"/>
      <c r="AN141" s="1186"/>
      <c r="AO141" s="1186"/>
      <c r="AP141" s="1186"/>
      <c r="AQ141" s="1186"/>
      <c r="AR141" s="1186"/>
      <c r="AS141" s="1186"/>
      <c r="AT141" s="1186"/>
      <c r="AU141" s="1186"/>
      <c r="AV141" s="1240"/>
      <c r="AW141" s="1240"/>
    </row>
    <row r="142" spans="1:49" ht="18" hidden="1" customHeight="1" x14ac:dyDescent="0.25">
      <c r="A142" s="1010"/>
      <c r="B142" s="1011"/>
      <c r="C142" s="1012" t="s">
        <v>251</v>
      </c>
      <c r="D142" s="246" t="s">
        <v>141</v>
      </c>
      <c r="E142" s="1225"/>
      <c r="F142" s="261"/>
      <c r="G142" s="1193"/>
      <c r="H142" s="1193"/>
      <c r="I142" s="1193"/>
      <c r="J142" s="1193"/>
      <c r="K142" s="1193"/>
      <c r="L142" s="1193"/>
      <c r="M142" s="1193"/>
      <c r="N142" s="1193"/>
      <c r="O142" s="1193"/>
      <c r="P142" s="1193"/>
      <c r="Q142" s="257"/>
      <c r="R142" s="261"/>
      <c r="S142" s="1207"/>
      <c r="T142" s="1194"/>
      <c r="U142" s="1194"/>
      <c r="V142" s="1194"/>
      <c r="W142" s="1194"/>
      <c r="X142" s="1194"/>
      <c r="Y142" s="1199"/>
      <c r="Z142" s="1199"/>
      <c r="AA142" s="1199"/>
      <c r="AB142" s="1198"/>
      <c r="AC142" s="1218"/>
      <c r="AD142" s="1177"/>
      <c r="AE142" s="1180"/>
      <c r="AF142" s="1180"/>
      <c r="AG142" s="1187"/>
      <c r="AH142" s="1180" t="s">
        <v>484</v>
      </c>
      <c r="AI142" s="1180" t="s">
        <v>86</v>
      </c>
      <c r="AJ142" s="1187"/>
      <c r="AK142" s="1180">
        <v>138604.63039371901</v>
      </c>
      <c r="AL142" s="1180">
        <v>65262.592396604603</v>
      </c>
      <c r="AM142" s="1180">
        <v>73342.037997114603</v>
      </c>
      <c r="AN142" s="1180" t="s">
        <v>250</v>
      </c>
      <c r="AO142" s="1180" t="s">
        <v>250</v>
      </c>
      <c r="AP142" s="1180" t="s">
        <v>250</v>
      </c>
      <c r="AQ142" s="1180" t="s">
        <v>250</v>
      </c>
      <c r="AR142" s="1180" t="s">
        <v>250</v>
      </c>
      <c r="AS142" s="1180" t="s">
        <v>250</v>
      </c>
      <c r="AT142" s="1180" t="s">
        <v>250</v>
      </c>
      <c r="AU142" s="1180" t="s">
        <v>250</v>
      </c>
      <c r="AV142" s="1240"/>
      <c r="AW142" s="1240"/>
    </row>
    <row r="143" spans="1:49" ht="18" hidden="1" customHeight="1" x14ac:dyDescent="0.25">
      <c r="A143" s="1010"/>
      <c r="B143" s="1011"/>
      <c r="C143" s="1013"/>
      <c r="D143" s="248" t="s">
        <v>142</v>
      </c>
      <c r="E143" s="1225"/>
      <c r="F143" s="259"/>
      <c r="G143" s="1193"/>
      <c r="H143" s="1193"/>
      <c r="I143" s="1193"/>
      <c r="J143" s="1193"/>
      <c r="K143" s="1193"/>
      <c r="L143" s="1193"/>
      <c r="M143" s="1193"/>
      <c r="N143" s="1193"/>
      <c r="O143" s="1193"/>
      <c r="P143" s="1193"/>
      <c r="Q143" s="257"/>
      <c r="R143" s="259"/>
      <c r="S143" s="1183"/>
      <c r="T143" s="1194"/>
      <c r="U143" s="1194"/>
      <c r="V143" s="1194"/>
      <c r="W143" s="1194"/>
      <c r="X143" s="1194"/>
      <c r="Y143" s="1199"/>
      <c r="Z143" s="1199"/>
      <c r="AA143" s="1199"/>
      <c r="AB143" s="1198"/>
      <c r="AC143" s="1226"/>
      <c r="AD143" s="1185"/>
      <c r="AE143" s="1186"/>
      <c r="AF143" s="1186"/>
      <c r="AG143" s="1187"/>
      <c r="AH143" s="1186"/>
      <c r="AI143" s="1186"/>
      <c r="AJ143" s="1187"/>
      <c r="AK143" s="1186"/>
      <c r="AL143" s="1186"/>
      <c r="AM143" s="1186"/>
      <c r="AN143" s="1186"/>
      <c r="AO143" s="1186"/>
      <c r="AP143" s="1186"/>
      <c r="AQ143" s="1186"/>
      <c r="AR143" s="1186"/>
      <c r="AS143" s="1186"/>
      <c r="AT143" s="1186"/>
      <c r="AU143" s="1186"/>
      <c r="AV143" s="1240"/>
      <c r="AW143" s="1240"/>
    </row>
    <row r="144" spans="1:49" ht="17.25" hidden="1" customHeight="1" x14ac:dyDescent="0.25">
      <c r="A144" s="1010"/>
      <c r="B144" s="1011"/>
      <c r="C144" s="1013"/>
      <c r="D144" s="252" t="s">
        <v>144</v>
      </c>
      <c r="E144" s="1225"/>
      <c r="F144" s="256"/>
      <c r="G144" s="1193"/>
      <c r="H144" s="1193"/>
      <c r="I144" s="1193"/>
      <c r="J144" s="1193"/>
      <c r="K144" s="1193"/>
      <c r="L144" s="1193"/>
      <c r="M144" s="1193"/>
      <c r="N144" s="1193"/>
      <c r="O144" s="1193"/>
      <c r="P144" s="1193"/>
      <c r="Q144" s="257"/>
      <c r="R144" s="256"/>
      <c r="S144" s="1183"/>
      <c r="T144" s="1194"/>
      <c r="U144" s="1194"/>
      <c r="V144" s="1194"/>
      <c r="W144" s="1194"/>
      <c r="X144" s="1194"/>
      <c r="Y144" s="1199"/>
      <c r="Z144" s="1199"/>
      <c r="AA144" s="1199"/>
      <c r="AB144" s="1198"/>
      <c r="AC144" s="1226"/>
      <c r="AD144" s="1185"/>
      <c r="AE144" s="1186"/>
      <c r="AF144" s="1186"/>
      <c r="AG144" s="1187"/>
      <c r="AH144" s="1186"/>
      <c r="AI144" s="1186"/>
      <c r="AJ144" s="1187"/>
      <c r="AK144" s="1186"/>
      <c r="AL144" s="1186"/>
      <c r="AM144" s="1186"/>
      <c r="AN144" s="1186"/>
      <c r="AO144" s="1186"/>
      <c r="AP144" s="1186"/>
      <c r="AQ144" s="1186"/>
      <c r="AR144" s="1186"/>
      <c r="AS144" s="1186"/>
      <c r="AT144" s="1186"/>
      <c r="AU144" s="1186"/>
      <c r="AV144" s="1240"/>
      <c r="AW144" s="1240"/>
    </row>
    <row r="145" spans="1:49" ht="17.25" hidden="1" customHeight="1" x14ac:dyDescent="0.25">
      <c r="A145" s="1010"/>
      <c r="B145" s="1011"/>
      <c r="C145" s="1013"/>
      <c r="D145" s="248" t="s">
        <v>145</v>
      </c>
      <c r="E145" s="1225"/>
      <c r="F145" s="256"/>
      <c r="G145" s="1193"/>
      <c r="H145" s="1193"/>
      <c r="I145" s="1193"/>
      <c r="J145" s="1193"/>
      <c r="K145" s="1193"/>
      <c r="L145" s="1193"/>
      <c r="M145" s="1193"/>
      <c r="N145" s="1193"/>
      <c r="O145" s="1193"/>
      <c r="P145" s="1193"/>
      <c r="Q145" s="257"/>
      <c r="R145" s="256"/>
      <c r="S145" s="1183"/>
      <c r="T145" s="1194"/>
      <c r="U145" s="1194"/>
      <c r="V145" s="1194"/>
      <c r="W145" s="1194"/>
      <c r="X145" s="1194"/>
      <c r="Y145" s="1199"/>
      <c r="Z145" s="1199"/>
      <c r="AA145" s="1199"/>
      <c r="AB145" s="1198"/>
      <c r="AC145" s="1226"/>
      <c r="AD145" s="1185"/>
      <c r="AE145" s="1186"/>
      <c r="AF145" s="1186"/>
      <c r="AG145" s="1187"/>
      <c r="AH145" s="1186"/>
      <c r="AI145" s="1186"/>
      <c r="AJ145" s="1187"/>
      <c r="AK145" s="1186"/>
      <c r="AL145" s="1186"/>
      <c r="AM145" s="1186"/>
      <c r="AN145" s="1186"/>
      <c r="AO145" s="1186"/>
      <c r="AP145" s="1186"/>
      <c r="AQ145" s="1186"/>
      <c r="AR145" s="1186"/>
      <c r="AS145" s="1186"/>
      <c r="AT145" s="1186"/>
      <c r="AU145" s="1186"/>
      <c r="AV145" s="1240"/>
      <c r="AW145" s="1240"/>
    </row>
    <row r="146" spans="1:49" ht="17.25" hidden="1" customHeight="1" x14ac:dyDescent="0.25">
      <c r="A146" s="1010"/>
      <c r="B146" s="1011"/>
      <c r="C146" s="1013"/>
      <c r="D146" s="252" t="s">
        <v>146</v>
      </c>
      <c r="E146" s="1225"/>
      <c r="F146" s="262"/>
      <c r="G146" s="1193"/>
      <c r="H146" s="1193"/>
      <c r="I146" s="1193"/>
      <c r="J146" s="1193"/>
      <c r="K146" s="1193"/>
      <c r="L146" s="1193"/>
      <c r="M146" s="1193"/>
      <c r="N146" s="1193"/>
      <c r="O146" s="1193"/>
      <c r="P146" s="1193"/>
      <c r="Q146" s="257"/>
      <c r="R146" s="262"/>
      <c r="S146" s="1183"/>
      <c r="T146" s="1194"/>
      <c r="U146" s="1194"/>
      <c r="V146" s="1194"/>
      <c r="W146" s="1194"/>
      <c r="X146" s="1194"/>
      <c r="Y146" s="1199"/>
      <c r="Z146" s="1199"/>
      <c r="AA146" s="1199"/>
      <c r="AB146" s="1198"/>
      <c r="AC146" s="1226"/>
      <c r="AD146" s="1185"/>
      <c r="AE146" s="1186"/>
      <c r="AF146" s="1186"/>
      <c r="AG146" s="1187"/>
      <c r="AH146" s="1186"/>
      <c r="AI146" s="1186"/>
      <c r="AJ146" s="1187"/>
      <c r="AK146" s="1186"/>
      <c r="AL146" s="1186"/>
      <c r="AM146" s="1186"/>
      <c r="AN146" s="1186"/>
      <c r="AO146" s="1186"/>
      <c r="AP146" s="1186"/>
      <c r="AQ146" s="1186"/>
      <c r="AR146" s="1186"/>
      <c r="AS146" s="1186"/>
      <c r="AT146" s="1186"/>
      <c r="AU146" s="1186"/>
      <c r="AV146" s="1240"/>
      <c r="AW146" s="1240"/>
    </row>
    <row r="147" spans="1:49" ht="17.25" hidden="1" customHeight="1" x14ac:dyDescent="0.25">
      <c r="A147" s="1010"/>
      <c r="B147" s="1011"/>
      <c r="C147" s="1163"/>
      <c r="D147" s="255" t="s">
        <v>147</v>
      </c>
      <c r="E147" s="1225"/>
      <c r="F147" s="256"/>
      <c r="G147" s="1193"/>
      <c r="H147" s="1193"/>
      <c r="I147" s="1193"/>
      <c r="J147" s="1193"/>
      <c r="K147" s="1193"/>
      <c r="L147" s="1193"/>
      <c r="M147" s="1193"/>
      <c r="N147" s="1193"/>
      <c r="O147" s="1193"/>
      <c r="P147" s="1193"/>
      <c r="Q147" s="257"/>
      <c r="R147" s="256"/>
      <c r="S147" s="1209"/>
      <c r="T147" s="1194"/>
      <c r="U147" s="1194"/>
      <c r="V147" s="1194"/>
      <c r="W147" s="1194"/>
      <c r="X147" s="1194"/>
      <c r="Y147" s="1199"/>
      <c r="Z147" s="1199"/>
      <c r="AA147" s="1199"/>
      <c r="AB147" s="1198"/>
      <c r="AC147" s="1232"/>
      <c r="AD147" s="1205"/>
      <c r="AE147" s="1186"/>
      <c r="AF147" s="1186"/>
      <c r="AG147" s="1187"/>
      <c r="AH147" s="1186"/>
      <c r="AI147" s="1186"/>
      <c r="AJ147" s="1187"/>
      <c r="AK147" s="1186"/>
      <c r="AL147" s="1186"/>
      <c r="AM147" s="1186"/>
      <c r="AN147" s="1186"/>
      <c r="AO147" s="1186"/>
      <c r="AP147" s="1186"/>
      <c r="AQ147" s="1186"/>
      <c r="AR147" s="1186"/>
      <c r="AS147" s="1186"/>
      <c r="AT147" s="1186"/>
      <c r="AU147" s="1186"/>
      <c r="AV147" s="1240"/>
      <c r="AW147" s="1240"/>
    </row>
    <row r="148" spans="1:49" ht="15" hidden="1" customHeight="1" x14ac:dyDescent="0.25">
      <c r="A148" s="1010"/>
      <c r="B148" s="1011"/>
      <c r="C148" s="1012" t="s">
        <v>252</v>
      </c>
      <c r="D148" s="246" t="s">
        <v>141</v>
      </c>
      <c r="E148" s="1225"/>
      <c r="F148" s="258"/>
      <c r="G148" s="1193"/>
      <c r="H148" s="1193"/>
      <c r="I148" s="1193"/>
      <c r="J148" s="1193"/>
      <c r="K148" s="1193"/>
      <c r="L148" s="1193"/>
      <c r="M148" s="1193"/>
      <c r="N148" s="1193"/>
      <c r="O148" s="1193"/>
      <c r="P148" s="1193"/>
      <c r="Q148" s="257"/>
      <c r="R148" s="258"/>
      <c r="S148" s="1207"/>
      <c r="T148" s="1194"/>
      <c r="U148" s="1194"/>
      <c r="V148" s="1194"/>
      <c r="W148" s="1194"/>
      <c r="X148" s="1194"/>
      <c r="Y148" s="1199"/>
      <c r="Z148" s="1199"/>
      <c r="AA148" s="1199"/>
      <c r="AB148" s="1198"/>
      <c r="AC148" s="1218"/>
      <c r="AD148" s="1177"/>
      <c r="AE148" s="1180"/>
      <c r="AF148" s="1180"/>
      <c r="AG148" s="1187"/>
      <c r="AH148" s="1180" t="s">
        <v>485</v>
      </c>
      <c r="AI148" s="1180" t="s">
        <v>477</v>
      </c>
      <c r="AJ148" s="1187"/>
      <c r="AK148" s="1180">
        <v>735605.84232113999</v>
      </c>
      <c r="AL148" s="1180">
        <v>354353.54671357101</v>
      </c>
      <c r="AM148" s="1180">
        <v>381252.29560756899</v>
      </c>
      <c r="AN148" s="1180" t="s">
        <v>250</v>
      </c>
      <c r="AO148" s="1180" t="s">
        <v>250</v>
      </c>
      <c r="AP148" s="1180" t="s">
        <v>250</v>
      </c>
      <c r="AQ148" s="1180" t="s">
        <v>250</v>
      </c>
      <c r="AR148" s="1180" t="s">
        <v>250</v>
      </c>
      <c r="AS148" s="1180" t="s">
        <v>250</v>
      </c>
      <c r="AT148" s="1180" t="s">
        <v>250</v>
      </c>
      <c r="AU148" s="1180" t="s">
        <v>250</v>
      </c>
      <c r="AV148" s="1240"/>
      <c r="AW148" s="1240"/>
    </row>
    <row r="149" spans="1:49" ht="20.25" hidden="1" customHeight="1" x14ac:dyDescent="0.25">
      <c r="A149" s="1010"/>
      <c r="B149" s="1011"/>
      <c r="C149" s="1013"/>
      <c r="D149" s="248" t="s">
        <v>142</v>
      </c>
      <c r="E149" s="1225"/>
      <c r="F149" s="259"/>
      <c r="G149" s="1193"/>
      <c r="H149" s="1193"/>
      <c r="I149" s="1193"/>
      <c r="J149" s="1193"/>
      <c r="K149" s="1193"/>
      <c r="L149" s="1193"/>
      <c r="M149" s="1193"/>
      <c r="N149" s="1193"/>
      <c r="O149" s="1193"/>
      <c r="P149" s="1193"/>
      <c r="Q149" s="257"/>
      <c r="R149" s="259"/>
      <c r="S149" s="1183"/>
      <c r="T149" s="1194"/>
      <c r="U149" s="1194"/>
      <c r="V149" s="1194"/>
      <c r="W149" s="1194"/>
      <c r="X149" s="1194"/>
      <c r="Y149" s="1199"/>
      <c r="Z149" s="1199"/>
      <c r="AA149" s="1199"/>
      <c r="AB149" s="1198"/>
      <c r="AC149" s="1226"/>
      <c r="AD149" s="1185"/>
      <c r="AE149" s="1186"/>
      <c r="AF149" s="1186"/>
      <c r="AG149" s="1187"/>
      <c r="AH149" s="1186"/>
      <c r="AI149" s="1186"/>
      <c r="AJ149" s="1187"/>
      <c r="AK149" s="1186"/>
      <c r="AL149" s="1186"/>
      <c r="AM149" s="1186"/>
      <c r="AN149" s="1186"/>
      <c r="AO149" s="1186"/>
      <c r="AP149" s="1186"/>
      <c r="AQ149" s="1186"/>
      <c r="AR149" s="1186"/>
      <c r="AS149" s="1186"/>
      <c r="AT149" s="1186"/>
      <c r="AU149" s="1186"/>
      <c r="AV149" s="1240"/>
      <c r="AW149" s="1240"/>
    </row>
    <row r="150" spans="1:49" ht="21" hidden="1" customHeight="1" x14ac:dyDescent="0.25">
      <c r="A150" s="1010"/>
      <c r="B150" s="1011"/>
      <c r="C150" s="1013"/>
      <c r="D150" s="252" t="s">
        <v>144</v>
      </c>
      <c r="E150" s="1225"/>
      <c r="F150" s="256"/>
      <c r="G150" s="1193"/>
      <c r="H150" s="1193"/>
      <c r="I150" s="1193"/>
      <c r="J150" s="1193"/>
      <c r="K150" s="1193"/>
      <c r="L150" s="1193"/>
      <c r="M150" s="1193"/>
      <c r="N150" s="1193"/>
      <c r="O150" s="1193"/>
      <c r="P150" s="1193"/>
      <c r="Q150" s="257"/>
      <c r="R150" s="256"/>
      <c r="S150" s="1183"/>
      <c r="T150" s="1194"/>
      <c r="U150" s="1194"/>
      <c r="V150" s="1194"/>
      <c r="W150" s="1194"/>
      <c r="X150" s="1194"/>
      <c r="Y150" s="1199"/>
      <c r="Z150" s="1199"/>
      <c r="AA150" s="1199"/>
      <c r="AB150" s="1198"/>
      <c r="AC150" s="1226"/>
      <c r="AD150" s="1185"/>
      <c r="AE150" s="1186"/>
      <c r="AF150" s="1186"/>
      <c r="AG150" s="1187"/>
      <c r="AH150" s="1186"/>
      <c r="AI150" s="1186"/>
      <c r="AJ150" s="1187"/>
      <c r="AK150" s="1186"/>
      <c r="AL150" s="1186"/>
      <c r="AM150" s="1186"/>
      <c r="AN150" s="1186"/>
      <c r="AO150" s="1186"/>
      <c r="AP150" s="1186"/>
      <c r="AQ150" s="1186"/>
      <c r="AR150" s="1186"/>
      <c r="AS150" s="1186"/>
      <c r="AT150" s="1186"/>
      <c r="AU150" s="1186"/>
      <c r="AV150" s="1240"/>
      <c r="AW150" s="1240"/>
    </row>
    <row r="151" spans="1:49" ht="21" hidden="1" customHeight="1" x14ac:dyDescent="0.25">
      <c r="A151" s="1010"/>
      <c r="B151" s="1011"/>
      <c r="C151" s="1013"/>
      <c r="D151" s="248" t="s">
        <v>145</v>
      </c>
      <c r="E151" s="1225"/>
      <c r="F151" s="256"/>
      <c r="G151" s="1193"/>
      <c r="H151" s="1193"/>
      <c r="I151" s="1193"/>
      <c r="J151" s="1193"/>
      <c r="K151" s="1193"/>
      <c r="L151" s="1193"/>
      <c r="M151" s="1193"/>
      <c r="N151" s="1193"/>
      <c r="O151" s="1193"/>
      <c r="P151" s="1193"/>
      <c r="Q151" s="257"/>
      <c r="R151" s="256"/>
      <c r="S151" s="1183"/>
      <c r="T151" s="1194"/>
      <c r="U151" s="1194"/>
      <c r="V151" s="1194"/>
      <c r="W151" s="1194"/>
      <c r="X151" s="1194"/>
      <c r="Y151" s="1199"/>
      <c r="Z151" s="1199"/>
      <c r="AA151" s="1199"/>
      <c r="AB151" s="1198"/>
      <c r="AC151" s="1226"/>
      <c r="AD151" s="1185"/>
      <c r="AE151" s="1186"/>
      <c r="AF151" s="1186"/>
      <c r="AG151" s="1187"/>
      <c r="AH151" s="1186"/>
      <c r="AI151" s="1186"/>
      <c r="AJ151" s="1187"/>
      <c r="AK151" s="1186"/>
      <c r="AL151" s="1186"/>
      <c r="AM151" s="1186"/>
      <c r="AN151" s="1186"/>
      <c r="AO151" s="1186"/>
      <c r="AP151" s="1186"/>
      <c r="AQ151" s="1186"/>
      <c r="AR151" s="1186"/>
      <c r="AS151" s="1186"/>
      <c r="AT151" s="1186"/>
      <c r="AU151" s="1186"/>
      <c r="AV151" s="1240"/>
      <c r="AW151" s="1240"/>
    </row>
    <row r="152" spans="1:49" ht="21" hidden="1" customHeight="1" x14ac:dyDescent="0.25">
      <c r="A152" s="1010"/>
      <c r="B152" s="1011"/>
      <c r="C152" s="1013"/>
      <c r="D152" s="252" t="s">
        <v>146</v>
      </c>
      <c r="E152" s="1225"/>
      <c r="F152" s="260"/>
      <c r="G152" s="1193"/>
      <c r="H152" s="1193"/>
      <c r="I152" s="1193"/>
      <c r="J152" s="1193"/>
      <c r="K152" s="1193"/>
      <c r="L152" s="1193"/>
      <c r="M152" s="1193"/>
      <c r="N152" s="1193"/>
      <c r="O152" s="1193"/>
      <c r="P152" s="1193"/>
      <c r="Q152" s="257"/>
      <c r="R152" s="260"/>
      <c r="S152" s="1183"/>
      <c r="T152" s="1194"/>
      <c r="U152" s="1194"/>
      <c r="V152" s="1194"/>
      <c r="W152" s="1194"/>
      <c r="X152" s="1194"/>
      <c r="Y152" s="1199"/>
      <c r="Z152" s="1199"/>
      <c r="AA152" s="1199"/>
      <c r="AB152" s="1198"/>
      <c r="AC152" s="1226"/>
      <c r="AD152" s="1185"/>
      <c r="AE152" s="1186"/>
      <c r="AF152" s="1186"/>
      <c r="AG152" s="1187"/>
      <c r="AH152" s="1186"/>
      <c r="AI152" s="1186"/>
      <c r="AJ152" s="1187"/>
      <c r="AK152" s="1186"/>
      <c r="AL152" s="1186"/>
      <c r="AM152" s="1186"/>
      <c r="AN152" s="1186"/>
      <c r="AO152" s="1186"/>
      <c r="AP152" s="1186"/>
      <c r="AQ152" s="1186"/>
      <c r="AR152" s="1186"/>
      <c r="AS152" s="1186"/>
      <c r="AT152" s="1186"/>
      <c r="AU152" s="1186"/>
      <c r="AV152" s="1240"/>
      <c r="AW152" s="1240"/>
    </row>
    <row r="153" spans="1:49" ht="21" hidden="1" customHeight="1" x14ac:dyDescent="0.25">
      <c r="A153" s="1010"/>
      <c r="B153" s="1011"/>
      <c r="C153" s="1163"/>
      <c r="D153" s="255" t="s">
        <v>147</v>
      </c>
      <c r="E153" s="1225"/>
      <c r="F153" s="256"/>
      <c r="G153" s="1193"/>
      <c r="H153" s="1193"/>
      <c r="I153" s="1193"/>
      <c r="J153" s="1193"/>
      <c r="K153" s="1193"/>
      <c r="L153" s="1193"/>
      <c r="M153" s="1193"/>
      <c r="N153" s="1193"/>
      <c r="O153" s="1193"/>
      <c r="P153" s="1193"/>
      <c r="Q153" s="257"/>
      <c r="R153" s="256"/>
      <c r="S153" s="1209"/>
      <c r="T153" s="1194"/>
      <c r="U153" s="1194"/>
      <c r="V153" s="1194"/>
      <c r="W153" s="1194"/>
      <c r="X153" s="1194"/>
      <c r="Y153" s="1199"/>
      <c r="Z153" s="1199"/>
      <c r="AA153" s="1199"/>
      <c r="AB153" s="1198"/>
      <c r="AC153" s="1247"/>
      <c r="AD153" s="1205"/>
      <c r="AE153" s="1186"/>
      <c r="AF153" s="1186"/>
      <c r="AG153" s="1187"/>
      <c r="AH153" s="1186"/>
      <c r="AI153" s="1186"/>
      <c r="AJ153" s="1187"/>
      <c r="AK153" s="1186"/>
      <c r="AL153" s="1186"/>
      <c r="AM153" s="1186"/>
      <c r="AN153" s="1186"/>
      <c r="AO153" s="1186"/>
      <c r="AP153" s="1186"/>
      <c r="AQ153" s="1186"/>
      <c r="AR153" s="1186"/>
      <c r="AS153" s="1186"/>
      <c r="AT153" s="1186"/>
      <c r="AU153" s="1186"/>
      <c r="AV153" s="1240"/>
      <c r="AW153" s="1240"/>
    </row>
    <row r="154" spans="1:49" ht="15" hidden="1" customHeight="1" x14ac:dyDescent="0.25">
      <c r="A154" s="1010"/>
      <c r="B154" s="1011"/>
      <c r="C154" s="1012" t="s">
        <v>253</v>
      </c>
      <c r="D154" s="246" t="s">
        <v>141</v>
      </c>
      <c r="E154" s="1225"/>
      <c r="F154" s="258"/>
      <c r="G154" s="1193"/>
      <c r="H154" s="1193"/>
      <c r="I154" s="1193"/>
      <c r="J154" s="1193"/>
      <c r="K154" s="1193"/>
      <c r="L154" s="1193"/>
      <c r="M154" s="1193"/>
      <c r="N154" s="1193"/>
      <c r="O154" s="1193"/>
      <c r="P154" s="1193"/>
      <c r="Q154" s="257"/>
      <c r="R154" s="258"/>
      <c r="S154" s="1207"/>
      <c r="T154" s="1194"/>
      <c r="U154" s="1194"/>
      <c r="V154" s="1194"/>
      <c r="W154" s="1194"/>
      <c r="X154" s="1194"/>
      <c r="Y154" s="1199"/>
      <c r="Z154" s="1199"/>
      <c r="AA154" s="1199"/>
      <c r="AB154" s="1198"/>
      <c r="AC154" s="1248"/>
      <c r="AD154" s="1177"/>
      <c r="AE154" s="1180"/>
      <c r="AF154" s="1180"/>
      <c r="AG154" s="1187"/>
      <c r="AH154" s="1180" t="s">
        <v>486</v>
      </c>
      <c r="AI154" s="1180" t="s">
        <v>86</v>
      </c>
      <c r="AJ154" s="1187"/>
      <c r="AK154" s="1180">
        <v>163230.72497655501</v>
      </c>
      <c r="AL154" s="1180">
        <v>77499.342048074206</v>
      </c>
      <c r="AM154" s="1180">
        <v>85731.382928481107</v>
      </c>
      <c r="AN154" s="1180" t="s">
        <v>250</v>
      </c>
      <c r="AO154" s="1180" t="s">
        <v>250</v>
      </c>
      <c r="AP154" s="1180" t="s">
        <v>250</v>
      </c>
      <c r="AQ154" s="1180" t="s">
        <v>250</v>
      </c>
      <c r="AR154" s="1180" t="s">
        <v>250</v>
      </c>
      <c r="AS154" s="1180" t="s">
        <v>250</v>
      </c>
      <c r="AT154" s="1180" t="s">
        <v>250</v>
      </c>
      <c r="AU154" s="1180" t="s">
        <v>250</v>
      </c>
      <c r="AV154" s="1240"/>
      <c r="AW154" s="1240"/>
    </row>
    <row r="155" spans="1:49" ht="18.75" hidden="1" customHeight="1" x14ac:dyDescent="0.25">
      <c r="A155" s="1010"/>
      <c r="B155" s="1011"/>
      <c r="C155" s="1013"/>
      <c r="D155" s="248" t="s">
        <v>142</v>
      </c>
      <c r="E155" s="1225"/>
      <c r="F155" s="259"/>
      <c r="G155" s="1193"/>
      <c r="H155" s="1193"/>
      <c r="I155" s="1193"/>
      <c r="J155" s="1193"/>
      <c r="K155" s="1193"/>
      <c r="L155" s="1193"/>
      <c r="M155" s="1193"/>
      <c r="N155" s="1193"/>
      <c r="O155" s="1193"/>
      <c r="P155" s="1193"/>
      <c r="Q155" s="257"/>
      <c r="R155" s="259"/>
      <c r="S155" s="1183"/>
      <c r="T155" s="1194"/>
      <c r="U155" s="1194"/>
      <c r="V155" s="1194"/>
      <c r="W155" s="1194"/>
      <c r="X155" s="1194"/>
      <c r="Y155" s="1199"/>
      <c r="Z155" s="1199"/>
      <c r="AA155" s="1199"/>
      <c r="AB155" s="1198"/>
      <c r="AC155" s="1249"/>
      <c r="AD155" s="1185"/>
      <c r="AE155" s="1186"/>
      <c r="AF155" s="1186"/>
      <c r="AG155" s="1187"/>
      <c r="AH155" s="1186"/>
      <c r="AI155" s="1186"/>
      <c r="AJ155" s="1187"/>
      <c r="AK155" s="1186"/>
      <c r="AL155" s="1186"/>
      <c r="AM155" s="1186"/>
      <c r="AN155" s="1186"/>
      <c r="AO155" s="1186"/>
      <c r="AP155" s="1186"/>
      <c r="AQ155" s="1186"/>
      <c r="AR155" s="1186"/>
      <c r="AS155" s="1186"/>
      <c r="AT155" s="1186"/>
      <c r="AU155" s="1186"/>
      <c r="AV155" s="1240"/>
      <c r="AW155" s="1240"/>
    </row>
    <row r="156" spans="1:49" ht="18.75" hidden="1" customHeight="1" x14ac:dyDescent="0.25">
      <c r="A156" s="1010"/>
      <c r="B156" s="1011"/>
      <c r="C156" s="1013"/>
      <c r="D156" s="252" t="s">
        <v>144</v>
      </c>
      <c r="E156" s="1225"/>
      <c r="F156" s="256"/>
      <c r="G156" s="1193"/>
      <c r="H156" s="1193"/>
      <c r="I156" s="1193"/>
      <c r="J156" s="1193"/>
      <c r="K156" s="1193"/>
      <c r="L156" s="1193"/>
      <c r="M156" s="1193"/>
      <c r="N156" s="1193"/>
      <c r="O156" s="1193"/>
      <c r="P156" s="1193"/>
      <c r="Q156" s="257"/>
      <c r="R156" s="256"/>
      <c r="S156" s="1183"/>
      <c r="T156" s="1194"/>
      <c r="U156" s="1194"/>
      <c r="V156" s="1194"/>
      <c r="W156" s="1194"/>
      <c r="X156" s="1194"/>
      <c r="Y156" s="1199"/>
      <c r="Z156" s="1199"/>
      <c r="AA156" s="1199"/>
      <c r="AB156" s="1198"/>
      <c r="AC156" s="1249"/>
      <c r="AD156" s="1185"/>
      <c r="AE156" s="1186"/>
      <c r="AF156" s="1186"/>
      <c r="AG156" s="1187"/>
      <c r="AH156" s="1186"/>
      <c r="AI156" s="1186"/>
      <c r="AJ156" s="1187"/>
      <c r="AK156" s="1186"/>
      <c r="AL156" s="1186"/>
      <c r="AM156" s="1186"/>
      <c r="AN156" s="1186"/>
      <c r="AO156" s="1186"/>
      <c r="AP156" s="1186"/>
      <c r="AQ156" s="1186"/>
      <c r="AR156" s="1186"/>
      <c r="AS156" s="1186"/>
      <c r="AT156" s="1186"/>
      <c r="AU156" s="1186"/>
      <c r="AV156" s="1240"/>
      <c r="AW156" s="1240"/>
    </row>
    <row r="157" spans="1:49" ht="18.75" hidden="1" customHeight="1" x14ac:dyDescent="0.25">
      <c r="A157" s="1010"/>
      <c r="B157" s="1011"/>
      <c r="C157" s="1013"/>
      <c r="D157" s="248" t="s">
        <v>145</v>
      </c>
      <c r="E157" s="1225"/>
      <c r="F157" s="256"/>
      <c r="G157" s="1193"/>
      <c r="H157" s="1193"/>
      <c r="I157" s="1193"/>
      <c r="J157" s="1193"/>
      <c r="K157" s="1193"/>
      <c r="L157" s="1193"/>
      <c r="M157" s="1193"/>
      <c r="N157" s="1193"/>
      <c r="O157" s="1193"/>
      <c r="P157" s="1193"/>
      <c r="Q157" s="257"/>
      <c r="R157" s="256"/>
      <c r="S157" s="1183"/>
      <c r="T157" s="1194"/>
      <c r="U157" s="1194"/>
      <c r="V157" s="1194"/>
      <c r="W157" s="1194"/>
      <c r="X157" s="1194"/>
      <c r="Y157" s="1199"/>
      <c r="Z157" s="1199"/>
      <c r="AA157" s="1199"/>
      <c r="AB157" s="1198"/>
      <c r="AC157" s="1249"/>
      <c r="AD157" s="1185"/>
      <c r="AE157" s="1186"/>
      <c r="AF157" s="1186"/>
      <c r="AG157" s="1187"/>
      <c r="AH157" s="1186"/>
      <c r="AI157" s="1186"/>
      <c r="AJ157" s="1187"/>
      <c r="AK157" s="1186"/>
      <c r="AL157" s="1186"/>
      <c r="AM157" s="1186"/>
      <c r="AN157" s="1186"/>
      <c r="AO157" s="1186"/>
      <c r="AP157" s="1186"/>
      <c r="AQ157" s="1186"/>
      <c r="AR157" s="1186"/>
      <c r="AS157" s="1186"/>
      <c r="AT157" s="1186"/>
      <c r="AU157" s="1186"/>
      <c r="AV157" s="1240"/>
      <c r="AW157" s="1240"/>
    </row>
    <row r="158" spans="1:49" ht="18.75" hidden="1" customHeight="1" x14ac:dyDescent="0.25">
      <c r="A158" s="1010"/>
      <c r="B158" s="1011"/>
      <c r="C158" s="1013"/>
      <c r="D158" s="252" t="s">
        <v>146</v>
      </c>
      <c r="E158" s="1225"/>
      <c r="F158" s="260"/>
      <c r="G158" s="1193"/>
      <c r="H158" s="1193"/>
      <c r="I158" s="1193"/>
      <c r="J158" s="1193"/>
      <c r="K158" s="1193"/>
      <c r="L158" s="1193"/>
      <c r="M158" s="1193"/>
      <c r="N158" s="1193"/>
      <c r="O158" s="1193"/>
      <c r="P158" s="1193"/>
      <c r="Q158" s="257"/>
      <c r="R158" s="260"/>
      <c r="S158" s="1183"/>
      <c r="T158" s="1194"/>
      <c r="U158" s="1194"/>
      <c r="V158" s="1194"/>
      <c r="W158" s="1194"/>
      <c r="X158" s="1194"/>
      <c r="Y158" s="1199"/>
      <c r="Z158" s="1199"/>
      <c r="AA158" s="1199"/>
      <c r="AB158" s="1198"/>
      <c r="AC158" s="1249"/>
      <c r="AD158" s="1185"/>
      <c r="AE158" s="1186"/>
      <c r="AF158" s="1186"/>
      <c r="AG158" s="1187"/>
      <c r="AH158" s="1186"/>
      <c r="AI158" s="1186"/>
      <c r="AJ158" s="1187"/>
      <c r="AK158" s="1186"/>
      <c r="AL158" s="1186"/>
      <c r="AM158" s="1186"/>
      <c r="AN158" s="1186"/>
      <c r="AO158" s="1186"/>
      <c r="AP158" s="1186"/>
      <c r="AQ158" s="1186"/>
      <c r="AR158" s="1186"/>
      <c r="AS158" s="1186"/>
      <c r="AT158" s="1186"/>
      <c r="AU158" s="1186"/>
      <c r="AV158" s="1240"/>
      <c r="AW158" s="1240"/>
    </row>
    <row r="159" spans="1:49" ht="15" hidden="1" customHeight="1" x14ac:dyDescent="0.25">
      <c r="A159" s="1010"/>
      <c r="B159" s="1011"/>
      <c r="C159" s="1163"/>
      <c r="D159" s="255" t="s">
        <v>147</v>
      </c>
      <c r="E159" s="1225"/>
      <c r="F159" s="256"/>
      <c r="G159" s="1193"/>
      <c r="H159" s="1193"/>
      <c r="I159" s="1193"/>
      <c r="J159" s="1193"/>
      <c r="K159" s="1193"/>
      <c r="L159" s="1193"/>
      <c r="M159" s="1193"/>
      <c r="N159" s="1193"/>
      <c r="O159" s="1193"/>
      <c r="P159" s="1193"/>
      <c r="Q159" s="257"/>
      <c r="R159" s="256"/>
      <c r="S159" s="1209"/>
      <c r="T159" s="1194"/>
      <c r="U159" s="1194"/>
      <c r="V159" s="1194"/>
      <c r="W159" s="1194"/>
      <c r="X159" s="1194"/>
      <c r="Y159" s="1199"/>
      <c r="Z159" s="1199"/>
      <c r="AA159" s="1199"/>
      <c r="AB159" s="1198"/>
      <c r="AC159" s="1250"/>
      <c r="AD159" s="1205"/>
      <c r="AE159" s="1186"/>
      <c r="AF159" s="1186"/>
      <c r="AG159" s="1187"/>
      <c r="AH159" s="1186"/>
      <c r="AI159" s="1186"/>
      <c r="AJ159" s="1187"/>
      <c r="AK159" s="1186"/>
      <c r="AL159" s="1186"/>
      <c r="AM159" s="1186"/>
      <c r="AN159" s="1186"/>
      <c r="AO159" s="1186"/>
      <c r="AP159" s="1186"/>
      <c r="AQ159" s="1186"/>
      <c r="AR159" s="1186"/>
      <c r="AS159" s="1186"/>
      <c r="AT159" s="1186"/>
      <c r="AU159" s="1186"/>
      <c r="AV159" s="1240"/>
      <c r="AW159" s="1240"/>
    </row>
    <row r="160" spans="1:49" ht="15" hidden="1" customHeight="1" x14ac:dyDescent="0.25">
      <c r="A160" s="1010"/>
      <c r="B160" s="1011"/>
      <c r="C160" s="1012" t="s">
        <v>254</v>
      </c>
      <c r="D160" s="246" t="s">
        <v>141</v>
      </c>
      <c r="E160" s="1225"/>
      <c r="F160" s="258"/>
      <c r="G160" s="1193"/>
      <c r="H160" s="1193"/>
      <c r="I160" s="1193"/>
      <c r="J160" s="1193"/>
      <c r="K160" s="1193"/>
      <c r="L160" s="1193"/>
      <c r="M160" s="1193"/>
      <c r="N160" s="1193"/>
      <c r="O160" s="1193"/>
      <c r="P160" s="1193"/>
      <c r="Q160" s="257"/>
      <c r="R160" s="258"/>
      <c r="S160" s="1207"/>
      <c r="T160" s="1194"/>
      <c r="U160" s="1194"/>
      <c r="V160" s="1194"/>
      <c r="W160" s="1194"/>
      <c r="X160" s="1194"/>
      <c r="Y160" s="1199"/>
      <c r="Z160" s="1199"/>
      <c r="AA160" s="1199"/>
      <c r="AB160" s="1198"/>
      <c r="AC160" s="1248"/>
      <c r="AD160" s="1177"/>
      <c r="AE160" s="1180"/>
      <c r="AF160" s="1180"/>
      <c r="AG160" s="1187"/>
      <c r="AH160" s="1180" t="s">
        <v>487</v>
      </c>
      <c r="AI160" s="1180" t="s">
        <v>488</v>
      </c>
      <c r="AJ160" s="1187"/>
      <c r="AK160" s="1180">
        <v>628525.76807830296</v>
      </c>
      <c r="AL160" s="1180">
        <v>306775.50657670101</v>
      </c>
      <c r="AM160" s="1180">
        <v>321750.26150160201</v>
      </c>
      <c r="AN160" s="1180" t="s">
        <v>250</v>
      </c>
      <c r="AO160" s="1180" t="s">
        <v>250</v>
      </c>
      <c r="AP160" s="1180" t="s">
        <v>250</v>
      </c>
      <c r="AQ160" s="1180" t="s">
        <v>250</v>
      </c>
      <c r="AR160" s="1180" t="s">
        <v>250</v>
      </c>
      <c r="AS160" s="1180" t="s">
        <v>250</v>
      </c>
      <c r="AT160" s="1180" t="s">
        <v>250</v>
      </c>
      <c r="AU160" s="1180" t="s">
        <v>250</v>
      </c>
      <c r="AV160" s="1240"/>
      <c r="AW160" s="1240"/>
    </row>
    <row r="161" spans="1:49" ht="15" hidden="1" customHeight="1" x14ac:dyDescent="0.25">
      <c r="A161" s="1010"/>
      <c r="B161" s="1011"/>
      <c r="C161" s="1013"/>
      <c r="D161" s="248" t="s">
        <v>142</v>
      </c>
      <c r="E161" s="1225"/>
      <c r="F161" s="259"/>
      <c r="G161" s="1193"/>
      <c r="H161" s="1193"/>
      <c r="I161" s="1193"/>
      <c r="J161" s="1193"/>
      <c r="K161" s="1193"/>
      <c r="L161" s="1193"/>
      <c r="M161" s="1193"/>
      <c r="N161" s="1193"/>
      <c r="O161" s="1193"/>
      <c r="P161" s="1193"/>
      <c r="Q161" s="257"/>
      <c r="R161" s="259"/>
      <c r="S161" s="1183"/>
      <c r="T161" s="1194"/>
      <c r="U161" s="1194"/>
      <c r="V161" s="1194"/>
      <c r="W161" s="1194"/>
      <c r="X161" s="1194"/>
      <c r="Y161" s="1199"/>
      <c r="Z161" s="1199"/>
      <c r="AA161" s="1199"/>
      <c r="AB161" s="1198"/>
      <c r="AC161" s="1249"/>
      <c r="AD161" s="1185"/>
      <c r="AE161" s="1186"/>
      <c r="AF161" s="1186"/>
      <c r="AG161" s="1187"/>
      <c r="AH161" s="1186"/>
      <c r="AI161" s="1186"/>
      <c r="AJ161" s="1187"/>
      <c r="AK161" s="1186"/>
      <c r="AL161" s="1186"/>
      <c r="AM161" s="1186"/>
      <c r="AN161" s="1186"/>
      <c r="AO161" s="1186"/>
      <c r="AP161" s="1186"/>
      <c r="AQ161" s="1186"/>
      <c r="AR161" s="1186"/>
      <c r="AS161" s="1186"/>
      <c r="AT161" s="1186"/>
      <c r="AU161" s="1186"/>
      <c r="AV161" s="1240"/>
      <c r="AW161" s="1240"/>
    </row>
    <row r="162" spans="1:49" ht="15" hidden="1" customHeight="1" x14ac:dyDescent="0.25">
      <c r="A162" s="1010"/>
      <c r="B162" s="1011"/>
      <c r="C162" s="1013"/>
      <c r="D162" s="252" t="s">
        <v>144</v>
      </c>
      <c r="E162" s="1225"/>
      <c r="F162" s="256"/>
      <c r="G162" s="1193"/>
      <c r="H162" s="1193"/>
      <c r="I162" s="1193"/>
      <c r="J162" s="1193"/>
      <c r="K162" s="1193"/>
      <c r="L162" s="1193"/>
      <c r="M162" s="1193"/>
      <c r="N162" s="1193"/>
      <c r="O162" s="1193"/>
      <c r="P162" s="1193"/>
      <c r="Q162" s="257"/>
      <c r="R162" s="256"/>
      <c r="S162" s="1183"/>
      <c r="T162" s="1194"/>
      <c r="U162" s="1194"/>
      <c r="V162" s="1194"/>
      <c r="W162" s="1194"/>
      <c r="X162" s="1194"/>
      <c r="Y162" s="1199"/>
      <c r="Z162" s="1199"/>
      <c r="AA162" s="1199"/>
      <c r="AB162" s="1198"/>
      <c r="AC162" s="1249"/>
      <c r="AD162" s="1185"/>
      <c r="AE162" s="1186"/>
      <c r="AF162" s="1186"/>
      <c r="AG162" s="1187"/>
      <c r="AH162" s="1186"/>
      <c r="AI162" s="1186"/>
      <c r="AJ162" s="1187"/>
      <c r="AK162" s="1186"/>
      <c r="AL162" s="1186"/>
      <c r="AM162" s="1186"/>
      <c r="AN162" s="1186"/>
      <c r="AO162" s="1186"/>
      <c r="AP162" s="1186"/>
      <c r="AQ162" s="1186"/>
      <c r="AR162" s="1186"/>
      <c r="AS162" s="1186"/>
      <c r="AT162" s="1186"/>
      <c r="AU162" s="1186"/>
      <c r="AV162" s="1240"/>
      <c r="AW162" s="1240"/>
    </row>
    <row r="163" spans="1:49" ht="15" hidden="1" customHeight="1" x14ac:dyDescent="0.25">
      <c r="A163" s="1010"/>
      <c r="B163" s="1011"/>
      <c r="C163" s="1013"/>
      <c r="D163" s="248" t="s">
        <v>145</v>
      </c>
      <c r="E163" s="1225"/>
      <c r="F163" s="256"/>
      <c r="G163" s="1193"/>
      <c r="H163" s="1193"/>
      <c r="I163" s="1193"/>
      <c r="J163" s="1193"/>
      <c r="K163" s="1193"/>
      <c r="L163" s="1193"/>
      <c r="M163" s="1193"/>
      <c r="N163" s="1193"/>
      <c r="O163" s="1193"/>
      <c r="P163" s="1193"/>
      <c r="Q163" s="257"/>
      <c r="R163" s="256"/>
      <c r="S163" s="1183"/>
      <c r="T163" s="1194"/>
      <c r="U163" s="1194"/>
      <c r="V163" s="1194"/>
      <c r="W163" s="1194"/>
      <c r="X163" s="1194"/>
      <c r="Y163" s="1199"/>
      <c r="Z163" s="1199"/>
      <c r="AA163" s="1199"/>
      <c r="AB163" s="1198"/>
      <c r="AC163" s="1249"/>
      <c r="AD163" s="1185"/>
      <c r="AE163" s="1186"/>
      <c r="AF163" s="1186"/>
      <c r="AG163" s="1187"/>
      <c r="AH163" s="1186"/>
      <c r="AI163" s="1186"/>
      <c r="AJ163" s="1187"/>
      <c r="AK163" s="1186"/>
      <c r="AL163" s="1186"/>
      <c r="AM163" s="1186"/>
      <c r="AN163" s="1186"/>
      <c r="AO163" s="1186"/>
      <c r="AP163" s="1186"/>
      <c r="AQ163" s="1186"/>
      <c r="AR163" s="1186"/>
      <c r="AS163" s="1186"/>
      <c r="AT163" s="1186"/>
      <c r="AU163" s="1186"/>
      <c r="AV163" s="1240"/>
      <c r="AW163" s="1240"/>
    </row>
    <row r="164" spans="1:49" ht="15" hidden="1" customHeight="1" x14ac:dyDescent="0.25">
      <c r="A164" s="1010"/>
      <c r="B164" s="1011"/>
      <c r="C164" s="1013"/>
      <c r="D164" s="252" t="s">
        <v>146</v>
      </c>
      <c r="E164" s="1225"/>
      <c r="F164" s="260"/>
      <c r="G164" s="1193"/>
      <c r="H164" s="1193"/>
      <c r="I164" s="1193"/>
      <c r="J164" s="1193"/>
      <c r="K164" s="1193"/>
      <c r="L164" s="1193"/>
      <c r="M164" s="1193"/>
      <c r="N164" s="1193"/>
      <c r="O164" s="1193"/>
      <c r="P164" s="1193"/>
      <c r="Q164" s="257"/>
      <c r="R164" s="260"/>
      <c r="S164" s="1183"/>
      <c r="T164" s="1194"/>
      <c r="U164" s="1194"/>
      <c r="V164" s="1194"/>
      <c r="W164" s="1194"/>
      <c r="X164" s="1194"/>
      <c r="Y164" s="1199"/>
      <c r="Z164" s="1199"/>
      <c r="AA164" s="1199"/>
      <c r="AB164" s="1198"/>
      <c r="AC164" s="1249"/>
      <c r="AD164" s="1185"/>
      <c r="AE164" s="1186"/>
      <c r="AF164" s="1186"/>
      <c r="AG164" s="1187"/>
      <c r="AH164" s="1186"/>
      <c r="AI164" s="1186"/>
      <c r="AJ164" s="1187"/>
      <c r="AK164" s="1186"/>
      <c r="AL164" s="1186"/>
      <c r="AM164" s="1186"/>
      <c r="AN164" s="1186"/>
      <c r="AO164" s="1186"/>
      <c r="AP164" s="1186"/>
      <c r="AQ164" s="1186"/>
      <c r="AR164" s="1186"/>
      <c r="AS164" s="1186"/>
      <c r="AT164" s="1186"/>
      <c r="AU164" s="1186"/>
      <c r="AV164" s="1240"/>
      <c r="AW164" s="1240"/>
    </row>
    <row r="165" spans="1:49" ht="15" hidden="1" customHeight="1" x14ac:dyDescent="0.25">
      <c r="A165" s="1010"/>
      <c r="B165" s="1011"/>
      <c r="C165" s="1163"/>
      <c r="D165" s="255" t="s">
        <v>147</v>
      </c>
      <c r="E165" s="1225"/>
      <c r="F165" s="256"/>
      <c r="G165" s="1193"/>
      <c r="H165" s="1193"/>
      <c r="I165" s="1193"/>
      <c r="J165" s="1193"/>
      <c r="K165" s="1193"/>
      <c r="L165" s="1193"/>
      <c r="M165" s="1193"/>
      <c r="N165" s="1193"/>
      <c r="O165" s="1193"/>
      <c r="P165" s="1193"/>
      <c r="Q165" s="257"/>
      <c r="R165" s="256"/>
      <c r="S165" s="1209"/>
      <c r="T165" s="1194"/>
      <c r="U165" s="1194"/>
      <c r="V165" s="1194"/>
      <c r="W165" s="1194"/>
      <c r="X165" s="1194"/>
      <c r="Y165" s="1199"/>
      <c r="Z165" s="1199"/>
      <c r="AA165" s="1199"/>
      <c r="AB165" s="1198"/>
      <c r="AC165" s="1250"/>
      <c r="AD165" s="1205"/>
      <c r="AE165" s="1186"/>
      <c r="AF165" s="1186"/>
      <c r="AG165" s="1187"/>
      <c r="AH165" s="1186"/>
      <c r="AI165" s="1186"/>
      <c r="AJ165" s="1187"/>
      <c r="AK165" s="1186"/>
      <c r="AL165" s="1186"/>
      <c r="AM165" s="1186"/>
      <c r="AN165" s="1186"/>
      <c r="AO165" s="1186"/>
      <c r="AP165" s="1186"/>
      <c r="AQ165" s="1186"/>
      <c r="AR165" s="1186"/>
      <c r="AS165" s="1186"/>
      <c r="AT165" s="1186"/>
      <c r="AU165" s="1186"/>
      <c r="AV165" s="1240"/>
      <c r="AW165" s="1240"/>
    </row>
    <row r="166" spans="1:49" ht="15" hidden="1" customHeight="1" x14ac:dyDescent="0.25">
      <c r="A166" s="1010"/>
      <c r="B166" s="1011"/>
      <c r="C166" s="1012" t="s">
        <v>255</v>
      </c>
      <c r="D166" s="246" t="s">
        <v>141</v>
      </c>
      <c r="E166" s="1225"/>
      <c r="F166" s="258"/>
      <c r="G166" s="1193"/>
      <c r="H166" s="1193"/>
      <c r="I166" s="1193"/>
      <c r="J166" s="1193"/>
      <c r="K166" s="1193"/>
      <c r="L166" s="1193"/>
      <c r="M166" s="1193"/>
      <c r="N166" s="1193"/>
      <c r="O166" s="1193"/>
      <c r="P166" s="1193"/>
      <c r="Q166" s="257"/>
      <c r="R166" s="258"/>
      <c r="S166" s="1207"/>
      <c r="T166" s="1194"/>
      <c r="U166" s="1194"/>
      <c r="V166" s="1194"/>
      <c r="W166" s="1194"/>
      <c r="X166" s="1194"/>
      <c r="Y166" s="1199"/>
      <c r="Z166" s="1199"/>
      <c r="AA166" s="1199"/>
      <c r="AB166" s="1198"/>
      <c r="AC166" s="1248"/>
      <c r="AD166" s="1177"/>
      <c r="AE166" s="1180"/>
      <c r="AF166" s="1180"/>
      <c r="AG166" s="1187"/>
      <c r="AH166" s="1180" t="s">
        <v>489</v>
      </c>
      <c r="AI166" s="1180" t="s">
        <v>255</v>
      </c>
      <c r="AJ166" s="1187"/>
      <c r="AK166" s="1180">
        <v>840955.00195741595</v>
      </c>
      <c r="AL166" s="1180">
        <v>396681.76749088702</v>
      </c>
      <c r="AM166" s="1180">
        <v>444273.23446652899</v>
      </c>
      <c r="AN166" s="1180" t="s">
        <v>250</v>
      </c>
      <c r="AO166" s="1180" t="s">
        <v>250</v>
      </c>
      <c r="AP166" s="1180" t="s">
        <v>250</v>
      </c>
      <c r="AQ166" s="1180" t="s">
        <v>250</v>
      </c>
      <c r="AR166" s="1180" t="s">
        <v>250</v>
      </c>
      <c r="AS166" s="1180" t="s">
        <v>250</v>
      </c>
      <c r="AT166" s="1180" t="s">
        <v>250</v>
      </c>
      <c r="AU166" s="1180" t="s">
        <v>250</v>
      </c>
      <c r="AV166" s="1240"/>
      <c r="AW166" s="1240"/>
    </row>
    <row r="167" spans="1:49" ht="15" hidden="1" customHeight="1" x14ac:dyDescent="0.25">
      <c r="A167" s="1010"/>
      <c r="B167" s="1011"/>
      <c r="C167" s="1013"/>
      <c r="D167" s="248" t="s">
        <v>142</v>
      </c>
      <c r="E167" s="1225"/>
      <c r="F167" s="259"/>
      <c r="G167" s="1193"/>
      <c r="H167" s="1193"/>
      <c r="I167" s="1193"/>
      <c r="J167" s="1193"/>
      <c r="K167" s="1193"/>
      <c r="L167" s="1193"/>
      <c r="M167" s="1193"/>
      <c r="N167" s="1193"/>
      <c r="O167" s="1193"/>
      <c r="P167" s="1193"/>
      <c r="Q167" s="257"/>
      <c r="R167" s="259"/>
      <c r="S167" s="1183"/>
      <c r="T167" s="1194"/>
      <c r="U167" s="1194"/>
      <c r="V167" s="1194"/>
      <c r="W167" s="1194"/>
      <c r="X167" s="1194"/>
      <c r="Y167" s="1199"/>
      <c r="Z167" s="1199"/>
      <c r="AA167" s="1199"/>
      <c r="AB167" s="1198"/>
      <c r="AC167" s="1249"/>
      <c r="AD167" s="1185"/>
      <c r="AE167" s="1186"/>
      <c r="AF167" s="1186"/>
      <c r="AG167" s="1187"/>
      <c r="AH167" s="1186"/>
      <c r="AI167" s="1186"/>
      <c r="AJ167" s="1187"/>
      <c r="AK167" s="1186"/>
      <c r="AL167" s="1186"/>
      <c r="AM167" s="1186"/>
      <c r="AN167" s="1186"/>
      <c r="AO167" s="1186"/>
      <c r="AP167" s="1186"/>
      <c r="AQ167" s="1186"/>
      <c r="AR167" s="1186"/>
      <c r="AS167" s="1186"/>
      <c r="AT167" s="1186"/>
      <c r="AU167" s="1186"/>
      <c r="AV167" s="1240"/>
      <c r="AW167" s="1240"/>
    </row>
    <row r="168" spans="1:49" ht="15" hidden="1" customHeight="1" x14ac:dyDescent="0.25">
      <c r="A168" s="1010"/>
      <c r="B168" s="1011"/>
      <c r="C168" s="1013"/>
      <c r="D168" s="252" t="s">
        <v>144</v>
      </c>
      <c r="E168" s="1225"/>
      <c r="F168" s="256"/>
      <c r="G168" s="1193"/>
      <c r="H168" s="1193"/>
      <c r="I168" s="1193"/>
      <c r="J168" s="1193"/>
      <c r="K168" s="1193"/>
      <c r="L168" s="1193"/>
      <c r="M168" s="1193"/>
      <c r="N168" s="1193"/>
      <c r="O168" s="1193"/>
      <c r="P168" s="1193"/>
      <c r="Q168" s="257"/>
      <c r="R168" s="256"/>
      <c r="S168" s="1183"/>
      <c r="T168" s="1194"/>
      <c r="U168" s="1194"/>
      <c r="V168" s="1194"/>
      <c r="W168" s="1194"/>
      <c r="X168" s="1194"/>
      <c r="Y168" s="1199"/>
      <c r="Z168" s="1199"/>
      <c r="AA168" s="1199"/>
      <c r="AB168" s="1198"/>
      <c r="AC168" s="1249"/>
      <c r="AD168" s="1185"/>
      <c r="AE168" s="1186"/>
      <c r="AF168" s="1186"/>
      <c r="AG168" s="1187"/>
      <c r="AH168" s="1186"/>
      <c r="AI168" s="1186"/>
      <c r="AJ168" s="1187"/>
      <c r="AK168" s="1186"/>
      <c r="AL168" s="1186"/>
      <c r="AM168" s="1186"/>
      <c r="AN168" s="1186"/>
      <c r="AO168" s="1186"/>
      <c r="AP168" s="1186"/>
      <c r="AQ168" s="1186"/>
      <c r="AR168" s="1186"/>
      <c r="AS168" s="1186"/>
      <c r="AT168" s="1186"/>
      <c r="AU168" s="1186"/>
      <c r="AV168" s="1240"/>
      <c r="AW168" s="1240"/>
    </row>
    <row r="169" spans="1:49" ht="15" hidden="1" customHeight="1" x14ac:dyDescent="0.25">
      <c r="A169" s="1010"/>
      <c r="B169" s="1011"/>
      <c r="C169" s="1013"/>
      <c r="D169" s="248" t="s">
        <v>145</v>
      </c>
      <c r="E169" s="1225"/>
      <c r="F169" s="256"/>
      <c r="G169" s="1193"/>
      <c r="H169" s="1193"/>
      <c r="I169" s="1193"/>
      <c r="J169" s="1193"/>
      <c r="K169" s="1193"/>
      <c r="L169" s="1193"/>
      <c r="M169" s="1193"/>
      <c r="N169" s="1193"/>
      <c r="O169" s="1193"/>
      <c r="P169" s="1193"/>
      <c r="Q169" s="257"/>
      <c r="R169" s="256"/>
      <c r="S169" s="1183"/>
      <c r="T169" s="1194"/>
      <c r="U169" s="1194"/>
      <c r="V169" s="1194"/>
      <c r="W169" s="1194"/>
      <c r="X169" s="1194"/>
      <c r="Y169" s="1199"/>
      <c r="Z169" s="1199"/>
      <c r="AA169" s="1199"/>
      <c r="AB169" s="1198"/>
      <c r="AC169" s="1249"/>
      <c r="AD169" s="1185"/>
      <c r="AE169" s="1186"/>
      <c r="AF169" s="1186"/>
      <c r="AG169" s="1187"/>
      <c r="AH169" s="1186"/>
      <c r="AI169" s="1186"/>
      <c r="AJ169" s="1187"/>
      <c r="AK169" s="1186"/>
      <c r="AL169" s="1186"/>
      <c r="AM169" s="1186"/>
      <c r="AN169" s="1186"/>
      <c r="AO169" s="1186"/>
      <c r="AP169" s="1186"/>
      <c r="AQ169" s="1186"/>
      <c r="AR169" s="1186"/>
      <c r="AS169" s="1186"/>
      <c r="AT169" s="1186"/>
      <c r="AU169" s="1186"/>
      <c r="AV169" s="1240"/>
      <c r="AW169" s="1240"/>
    </row>
    <row r="170" spans="1:49" ht="15" hidden="1" customHeight="1" x14ac:dyDescent="0.25">
      <c r="A170" s="1010"/>
      <c r="B170" s="1011"/>
      <c r="C170" s="1013"/>
      <c r="D170" s="252" t="s">
        <v>146</v>
      </c>
      <c r="E170" s="1225"/>
      <c r="F170" s="260"/>
      <c r="G170" s="1193"/>
      <c r="H170" s="1193"/>
      <c r="I170" s="1193"/>
      <c r="J170" s="1193"/>
      <c r="K170" s="1193"/>
      <c r="L170" s="1193"/>
      <c r="M170" s="1193"/>
      <c r="N170" s="1193"/>
      <c r="O170" s="1193"/>
      <c r="P170" s="1193"/>
      <c r="Q170" s="257"/>
      <c r="R170" s="260"/>
      <c r="S170" s="1183"/>
      <c r="T170" s="1194"/>
      <c r="U170" s="1194"/>
      <c r="V170" s="1194"/>
      <c r="W170" s="1194"/>
      <c r="X170" s="1194"/>
      <c r="Y170" s="1199"/>
      <c r="Z170" s="1199"/>
      <c r="AA170" s="1199"/>
      <c r="AB170" s="1198"/>
      <c r="AC170" s="1249"/>
      <c r="AD170" s="1185"/>
      <c r="AE170" s="1186"/>
      <c r="AF170" s="1186"/>
      <c r="AG170" s="1187"/>
      <c r="AH170" s="1186"/>
      <c r="AI170" s="1186"/>
      <c r="AJ170" s="1187"/>
      <c r="AK170" s="1186"/>
      <c r="AL170" s="1186"/>
      <c r="AM170" s="1186"/>
      <c r="AN170" s="1186"/>
      <c r="AO170" s="1186"/>
      <c r="AP170" s="1186"/>
      <c r="AQ170" s="1186"/>
      <c r="AR170" s="1186"/>
      <c r="AS170" s="1186"/>
      <c r="AT170" s="1186"/>
      <c r="AU170" s="1186"/>
      <c r="AV170" s="1240"/>
      <c r="AW170" s="1240"/>
    </row>
    <row r="171" spans="1:49" ht="15" hidden="1" customHeight="1" x14ac:dyDescent="0.25">
      <c r="A171" s="1010"/>
      <c r="B171" s="1011"/>
      <c r="C171" s="1163"/>
      <c r="D171" s="255" t="s">
        <v>147</v>
      </c>
      <c r="E171" s="1225"/>
      <c r="F171" s="256"/>
      <c r="G171" s="1193"/>
      <c r="H171" s="1193"/>
      <c r="I171" s="1193"/>
      <c r="J171" s="1193"/>
      <c r="K171" s="1193"/>
      <c r="L171" s="1193"/>
      <c r="M171" s="1193"/>
      <c r="N171" s="1193"/>
      <c r="O171" s="1193"/>
      <c r="P171" s="1193"/>
      <c r="Q171" s="257"/>
      <c r="R171" s="256"/>
      <c r="S171" s="1209"/>
      <c r="T171" s="1194"/>
      <c r="U171" s="1194"/>
      <c r="V171" s="1194"/>
      <c r="W171" s="1194"/>
      <c r="X171" s="1194"/>
      <c r="Y171" s="1199"/>
      <c r="Z171" s="1199"/>
      <c r="AA171" s="1199"/>
      <c r="AB171" s="1198"/>
      <c r="AC171" s="1250"/>
      <c r="AD171" s="1205"/>
      <c r="AE171" s="1186"/>
      <c r="AF171" s="1186"/>
      <c r="AG171" s="1187"/>
      <c r="AH171" s="1186"/>
      <c r="AI171" s="1186"/>
      <c r="AJ171" s="1187"/>
      <c r="AK171" s="1186"/>
      <c r="AL171" s="1186"/>
      <c r="AM171" s="1186"/>
      <c r="AN171" s="1186"/>
      <c r="AO171" s="1186"/>
      <c r="AP171" s="1186"/>
      <c r="AQ171" s="1186"/>
      <c r="AR171" s="1186"/>
      <c r="AS171" s="1186"/>
      <c r="AT171" s="1186"/>
      <c r="AU171" s="1186"/>
      <c r="AV171" s="1240"/>
      <c r="AW171" s="1240"/>
    </row>
    <row r="172" spans="1:49" ht="15" hidden="1" customHeight="1" x14ac:dyDescent="0.25">
      <c r="A172" s="1010"/>
      <c r="B172" s="1011"/>
      <c r="C172" s="1012" t="s">
        <v>256</v>
      </c>
      <c r="D172" s="246" t="s">
        <v>141</v>
      </c>
      <c r="E172" s="1225"/>
      <c r="F172" s="258"/>
      <c r="G172" s="1193"/>
      <c r="H172" s="1193"/>
      <c r="I172" s="1193"/>
      <c r="J172" s="1193"/>
      <c r="K172" s="1193"/>
      <c r="L172" s="1193"/>
      <c r="M172" s="1193"/>
      <c r="N172" s="1193"/>
      <c r="O172" s="1193"/>
      <c r="P172" s="1193"/>
      <c r="Q172" s="257"/>
      <c r="R172" s="258"/>
      <c r="S172" s="1207"/>
      <c r="T172" s="1194"/>
      <c r="U172" s="1194"/>
      <c r="V172" s="1194"/>
      <c r="W172" s="1194"/>
      <c r="X172" s="1194"/>
      <c r="Y172" s="1199"/>
      <c r="Z172" s="1199"/>
      <c r="AA172" s="1199"/>
      <c r="AB172" s="1198"/>
      <c r="AC172" s="1248"/>
      <c r="AD172" s="1177"/>
      <c r="AE172" s="1180"/>
      <c r="AF172" s="1180"/>
      <c r="AG172" s="1187"/>
      <c r="AH172" s="1180" t="s">
        <v>490</v>
      </c>
      <c r="AI172" s="1180" t="s">
        <v>86</v>
      </c>
      <c r="AJ172" s="1187"/>
      <c r="AK172" s="1180">
        <v>388154.31397454499</v>
      </c>
      <c r="AL172" s="1180">
        <v>183970.649857496</v>
      </c>
      <c r="AM172" s="1180">
        <v>204183.66411704899</v>
      </c>
      <c r="AN172" s="1180" t="s">
        <v>250</v>
      </c>
      <c r="AO172" s="1180" t="s">
        <v>250</v>
      </c>
      <c r="AP172" s="1180" t="s">
        <v>250</v>
      </c>
      <c r="AQ172" s="1180" t="s">
        <v>250</v>
      </c>
      <c r="AR172" s="1180" t="s">
        <v>250</v>
      </c>
      <c r="AS172" s="1180" t="s">
        <v>250</v>
      </c>
      <c r="AT172" s="1180" t="s">
        <v>250</v>
      </c>
      <c r="AU172" s="1180" t="s">
        <v>250</v>
      </c>
      <c r="AV172" s="1240"/>
      <c r="AW172" s="1240"/>
    </row>
    <row r="173" spans="1:49" ht="15" hidden="1" customHeight="1" x14ac:dyDescent="0.25">
      <c r="A173" s="1010"/>
      <c r="B173" s="1011"/>
      <c r="C173" s="1013"/>
      <c r="D173" s="248" t="s">
        <v>142</v>
      </c>
      <c r="E173" s="1225"/>
      <c r="F173" s="259"/>
      <c r="G173" s="1193"/>
      <c r="H173" s="1193"/>
      <c r="I173" s="1193"/>
      <c r="J173" s="1193"/>
      <c r="K173" s="1193"/>
      <c r="L173" s="1193"/>
      <c r="M173" s="1193"/>
      <c r="N173" s="1193"/>
      <c r="O173" s="1193"/>
      <c r="P173" s="1193"/>
      <c r="Q173" s="257"/>
      <c r="R173" s="259"/>
      <c r="S173" s="1183"/>
      <c r="T173" s="1194"/>
      <c r="U173" s="1194"/>
      <c r="V173" s="1194"/>
      <c r="W173" s="1194"/>
      <c r="X173" s="1194"/>
      <c r="Y173" s="1199"/>
      <c r="Z173" s="1199"/>
      <c r="AA173" s="1199"/>
      <c r="AB173" s="1198"/>
      <c r="AC173" s="1249"/>
      <c r="AD173" s="1185"/>
      <c r="AE173" s="1186"/>
      <c r="AF173" s="1186"/>
      <c r="AG173" s="1187"/>
      <c r="AH173" s="1186"/>
      <c r="AI173" s="1186"/>
      <c r="AJ173" s="1187"/>
      <c r="AK173" s="1186"/>
      <c r="AL173" s="1186"/>
      <c r="AM173" s="1186"/>
      <c r="AN173" s="1186"/>
      <c r="AO173" s="1186"/>
      <c r="AP173" s="1186"/>
      <c r="AQ173" s="1186"/>
      <c r="AR173" s="1186"/>
      <c r="AS173" s="1186"/>
      <c r="AT173" s="1186"/>
      <c r="AU173" s="1186"/>
      <c r="AV173" s="1240"/>
      <c r="AW173" s="1240"/>
    </row>
    <row r="174" spans="1:49" ht="15" hidden="1" customHeight="1" x14ac:dyDescent="0.25">
      <c r="A174" s="1010"/>
      <c r="B174" s="1011"/>
      <c r="C174" s="1013"/>
      <c r="D174" s="252" t="s">
        <v>144</v>
      </c>
      <c r="E174" s="1225"/>
      <c r="F174" s="256"/>
      <c r="G174" s="1193"/>
      <c r="H174" s="1193"/>
      <c r="I174" s="1193"/>
      <c r="J174" s="1193"/>
      <c r="K174" s="1193"/>
      <c r="L174" s="1193"/>
      <c r="M174" s="1193"/>
      <c r="N174" s="1193"/>
      <c r="O174" s="1193"/>
      <c r="P174" s="1193"/>
      <c r="Q174" s="257"/>
      <c r="R174" s="256"/>
      <c r="S174" s="1183"/>
      <c r="T174" s="1194"/>
      <c r="U174" s="1194"/>
      <c r="V174" s="1194"/>
      <c r="W174" s="1194"/>
      <c r="X174" s="1194"/>
      <c r="Y174" s="1199"/>
      <c r="Z174" s="1199"/>
      <c r="AA174" s="1199"/>
      <c r="AB174" s="1198"/>
      <c r="AC174" s="1249"/>
      <c r="AD174" s="1185"/>
      <c r="AE174" s="1186"/>
      <c r="AF174" s="1186"/>
      <c r="AG174" s="1187"/>
      <c r="AH174" s="1186"/>
      <c r="AI174" s="1186"/>
      <c r="AJ174" s="1187"/>
      <c r="AK174" s="1186"/>
      <c r="AL174" s="1186"/>
      <c r="AM174" s="1186"/>
      <c r="AN174" s="1186"/>
      <c r="AO174" s="1186"/>
      <c r="AP174" s="1186"/>
      <c r="AQ174" s="1186"/>
      <c r="AR174" s="1186"/>
      <c r="AS174" s="1186"/>
      <c r="AT174" s="1186"/>
      <c r="AU174" s="1186"/>
      <c r="AV174" s="1240"/>
      <c r="AW174" s="1240"/>
    </row>
    <row r="175" spans="1:49" ht="15" hidden="1" customHeight="1" x14ac:dyDescent="0.25">
      <c r="A175" s="1010"/>
      <c r="B175" s="1011"/>
      <c r="C175" s="1013"/>
      <c r="D175" s="248" t="s">
        <v>145</v>
      </c>
      <c r="E175" s="1225"/>
      <c r="F175" s="256"/>
      <c r="G175" s="1193"/>
      <c r="H175" s="1193"/>
      <c r="I175" s="1193"/>
      <c r="J175" s="1193"/>
      <c r="K175" s="1193"/>
      <c r="L175" s="1193"/>
      <c r="M175" s="1193"/>
      <c r="N175" s="1193"/>
      <c r="O175" s="1193"/>
      <c r="P175" s="1193"/>
      <c r="Q175" s="257"/>
      <c r="R175" s="256"/>
      <c r="S175" s="1183"/>
      <c r="T175" s="1194"/>
      <c r="U175" s="1194"/>
      <c r="V175" s="1194"/>
      <c r="W175" s="1194"/>
      <c r="X175" s="1194"/>
      <c r="Y175" s="1199"/>
      <c r="Z175" s="1199"/>
      <c r="AA175" s="1199"/>
      <c r="AB175" s="1198"/>
      <c r="AC175" s="1249"/>
      <c r="AD175" s="1185"/>
      <c r="AE175" s="1186"/>
      <c r="AF175" s="1186"/>
      <c r="AG175" s="1187"/>
      <c r="AH175" s="1186"/>
      <c r="AI175" s="1186"/>
      <c r="AJ175" s="1187"/>
      <c r="AK175" s="1186"/>
      <c r="AL175" s="1186"/>
      <c r="AM175" s="1186"/>
      <c r="AN175" s="1186"/>
      <c r="AO175" s="1186"/>
      <c r="AP175" s="1186"/>
      <c r="AQ175" s="1186"/>
      <c r="AR175" s="1186"/>
      <c r="AS175" s="1186"/>
      <c r="AT175" s="1186"/>
      <c r="AU175" s="1186"/>
      <c r="AV175" s="1240"/>
      <c r="AW175" s="1240"/>
    </row>
    <row r="176" spans="1:49" ht="15" hidden="1" customHeight="1" x14ac:dyDescent="0.25">
      <c r="A176" s="1010"/>
      <c r="B176" s="1011"/>
      <c r="C176" s="1013"/>
      <c r="D176" s="252" t="s">
        <v>146</v>
      </c>
      <c r="E176" s="1225"/>
      <c r="F176" s="260"/>
      <c r="G176" s="1193"/>
      <c r="H176" s="1193"/>
      <c r="I176" s="1193"/>
      <c r="J176" s="1193"/>
      <c r="K176" s="1193"/>
      <c r="L176" s="1193"/>
      <c r="M176" s="1193"/>
      <c r="N176" s="1193"/>
      <c r="O176" s="1193"/>
      <c r="P176" s="1193"/>
      <c r="Q176" s="257"/>
      <c r="R176" s="260"/>
      <c r="S176" s="1183"/>
      <c r="T176" s="1194"/>
      <c r="U176" s="1194"/>
      <c r="V176" s="1194"/>
      <c r="W176" s="1194"/>
      <c r="X176" s="1194"/>
      <c r="Y176" s="1199"/>
      <c r="Z176" s="1199"/>
      <c r="AA176" s="1199"/>
      <c r="AB176" s="1198"/>
      <c r="AC176" s="1249"/>
      <c r="AD176" s="1185"/>
      <c r="AE176" s="1186"/>
      <c r="AF176" s="1186"/>
      <c r="AG176" s="1187"/>
      <c r="AH176" s="1186"/>
      <c r="AI176" s="1186"/>
      <c r="AJ176" s="1187"/>
      <c r="AK176" s="1186"/>
      <c r="AL176" s="1186"/>
      <c r="AM176" s="1186"/>
      <c r="AN176" s="1186"/>
      <c r="AO176" s="1186"/>
      <c r="AP176" s="1186"/>
      <c r="AQ176" s="1186"/>
      <c r="AR176" s="1186"/>
      <c r="AS176" s="1186"/>
      <c r="AT176" s="1186"/>
      <c r="AU176" s="1186"/>
      <c r="AV176" s="1240"/>
      <c r="AW176" s="1240"/>
    </row>
    <row r="177" spans="1:49" ht="15" hidden="1" customHeight="1" x14ac:dyDescent="0.25">
      <c r="A177" s="1010"/>
      <c r="B177" s="1011"/>
      <c r="C177" s="1163"/>
      <c r="D177" s="255" t="s">
        <v>147</v>
      </c>
      <c r="E177" s="1225"/>
      <c r="F177" s="256"/>
      <c r="G177" s="1193"/>
      <c r="H177" s="1193"/>
      <c r="I177" s="1193"/>
      <c r="J177" s="1193"/>
      <c r="K177" s="1193"/>
      <c r="L177" s="1193"/>
      <c r="M177" s="1193"/>
      <c r="N177" s="1193"/>
      <c r="O177" s="1193"/>
      <c r="P177" s="1193"/>
      <c r="Q177" s="257"/>
      <c r="R177" s="256"/>
      <c r="S177" s="1209"/>
      <c r="T177" s="1194"/>
      <c r="U177" s="1194"/>
      <c r="V177" s="1194"/>
      <c r="W177" s="1194"/>
      <c r="X177" s="1194"/>
      <c r="Y177" s="1199"/>
      <c r="Z177" s="1199"/>
      <c r="AA177" s="1199"/>
      <c r="AB177" s="1198"/>
      <c r="AC177" s="1250"/>
      <c r="AD177" s="1205"/>
      <c r="AE177" s="1186"/>
      <c r="AF177" s="1186"/>
      <c r="AG177" s="1187"/>
      <c r="AH177" s="1186"/>
      <c r="AI177" s="1186"/>
      <c r="AJ177" s="1187"/>
      <c r="AK177" s="1186"/>
      <c r="AL177" s="1186"/>
      <c r="AM177" s="1186"/>
      <c r="AN177" s="1186"/>
      <c r="AO177" s="1186"/>
      <c r="AP177" s="1186"/>
      <c r="AQ177" s="1186"/>
      <c r="AR177" s="1186"/>
      <c r="AS177" s="1186"/>
      <c r="AT177" s="1186"/>
      <c r="AU177" s="1186"/>
      <c r="AV177" s="1240"/>
      <c r="AW177" s="1240"/>
    </row>
    <row r="178" spans="1:49" ht="15" hidden="1" customHeight="1" x14ac:dyDescent="0.25">
      <c r="A178" s="1010"/>
      <c r="B178" s="1011"/>
      <c r="C178" s="1012" t="s">
        <v>257</v>
      </c>
      <c r="D178" s="246" t="s">
        <v>141</v>
      </c>
      <c r="E178" s="1225"/>
      <c r="F178" s="258"/>
      <c r="G178" s="1193"/>
      <c r="H178" s="1193"/>
      <c r="I178" s="1193"/>
      <c r="J178" s="1193"/>
      <c r="K178" s="1193"/>
      <c r="L178" s="1193"/>
      <c r="M178" s="1193"/>
      <c r="N178" s="1193"/>
      <c r="O178" s="1193"/>
      <c r="P178" s="1193"/>
      <c r="Q178" s="257"/>
      <c r="R178" s="258"/>
      <c r="S178" s="1207"/>
      <c r="T178" s="1194"/>
      <c r="U178" s="1194"/>
      <c r="V178" s="1194"/>
      <c r="W178" s="1194"/>
      <c r="X178" s="1194"/>
      <c r="Y178" s="1199"/>
      <c r="Z178" s="1199"/>
      <c r="AA178" s="1199"/>
      <c r="AB178" s="1198"/>
      <c r="AC178" s="1248"/>
      <c r="AD178" s="1177"/>
      <c r="AE178" s="1180"/>
      <c r="AF178" s="1180"/>
      <c r="AG178" s="1187"/>
      <c r="AH178" s="1180" t="s">
        <v>491</v>
      </c>
      <c r="AI178" s="1180" t="s">
        <v>474</v>
      </c>
      <c r="AJ178" s="1187"/>
      <c r="AK178" s="1180">
        <v>1080200.2660513399</v>
      </c>
      <c r="AL178" s="1180">
        <v>517025.31746095099</v>
      </c>
      <c r="AM178" s="1180">
        <v>563174.94859038503</v>
      </c>
      <c r="AN178" s="1180" t="s">
        <v>250</v>
      </c>
      <c r="AO178" s="1180" t="s">
        <v>250</v>
      </c>
      <c r="AP178" s="1180" t="s">
        <v>250</v>
      </c>
      <c r="AQ178" s="1180" t="s">
        <v>250</v>
      </c>
      <c r="AR178" s="1180" t="s">
        <v>250</v>
      </c>
      <c r="AS178" s="1180" t="s">
        <v>250</v>
      </c>
      <c r="AT178" s="1180" t="s">
        <v>250</v>
      </c>
      <c r="AU178" s="1180" t="s">
        <v>250</v>
      </c>
      <c r="AV178" s="1240"/>
      <c r="AW178" s="1240"/>
    </row>
    <row r="179" spans="1:49" ht="15" hidden="1" customHeight="1" x14ac:dyDescent="0.25">
      <c r="A179" s="1010"/>
      <c r="B179" s="1011"/>
      <c r="C179" s="1013"/>
      <c r="D179" s="248" t="s">
        <v>142</v>
      </c>
      <c r="E179" s="1225"/>
      <c r="F179" s="259"/>
      <c r="G179" s="1193"/>
      <c r="H179" s="1193"/>
      <c r="I179" s="1193"/>
      <c r="J179" s="1193"/>
      <c r="K179" s="1193"/>
      <c r="L179" s="1193"/>
      <c r="M179" s="1193"/>
      <c r="N179" s="1193"/>
      <c r="O179" s="1193"/>
      <c r="P179" s="1193"/>
      <c r="Q179" s="257"/>
      <c r="R179" s="259"/>
      <c r="S179" s="1183"/>
      <c r="T179" s="1194"/>
      <c r="U179" s="1194"/>
      <c r="V179" s="1194"/>
      <c r="W179" s="1194"/>
      <c r="X179" s="1194"/>
      <c r="Y179" s="1199"/>
      <c r="Z179" s="1199"/>
      <c r="AA179" s="1199"/>
      <c r="AB179" s="1198"/>
      <c r="AC179" s="1249"/>
      <c r="AD179" s="1185"/>
      <c r="AE179" s="1186"/>
      <c r="AF179" s="1186"/>
      <c r="AG179" s="1187"/>
      <c r="AH179" s="1186"/>
      <c r="AI179" s="1186"/>
      <c r="AJ179" s="1187"/>
      <c r="AK179" s="1186"/>
      <c r="AL179" s="1186"/>
      <c r="AM179" s="1186"/>
      <c r="AN179" s="1186"/>
      <c r="AO179" s="1186"/>
      <c r="AP179" s="1186"/>
      <c r="AQ179" s="1186"/>
      <c r="AR179" s="1186"/>
      <c r="AS179" s="1186"/>
      <c r="AT179" s="1186"/>
      <c r="AU179" s="1186"/>
      <c r="AV179" s="1240"/>
      <c r="AW179" s="1240"/>
    </row>
    <row r="180" spans="1:49" ht="15" hidden="1" customHeight="1" x14ac:dyDescent="0.25">
      <c r="A180" s="1010"/>
      <c r="B180" s="1011"/>
      <c r="C180" s="1013"/>
      <c r="D180" s="252" t="s">
        <v>144</v>
      </c>
      <c r="E180" s="1225"/>
      <c r="F180" s="256"/>
      <c r="G180" s="1193"/>
      <c r="H180" s="1193"/>
      <c r="I180" s="1193"/>
      <c r="J180" s="1193"/>
      <c r="K180" s="1193"/>
      <c r="L180" s="1193"/>
      <c r="M180" s="1193"/>
      <c r="N180" s="1193"/>
      <c r="O180" s="1193"/>
      <c r="P180" s="1193"/>
      <c r="Q180" s="257"/>
      <c r="R180" s="256"/>
      <c r="S180" s="1183"/>
      <c r="T180" s="1194"/>
      <c r="U180" s="1194"/>
      <c r="V180" s="1194"/>
      <c r="W180" s="1194"/>
      <c r="X180" s="1194"/>
      <c r="Y180" s="1199"/>
      <c r="Z180" s="1199"/>
      <c r="AA180" s="1199"/>
      <c r="AB180" s="1198"/>
      <c r="AC180" s="1249"/>
      <c r="AD180" s="1185"/>
      <c r="AE180" s="1186"/>
      <c r="AF180" s="1186"/>
      <c r="AG180" s="1187"/>
      <c r="AH180" s="1186"/>
      <c r="AI180" s="1186"/>
      <c r="AJ180" s="1187"/>
      <c r="AK180" s="1186"/>
      <c r="AL180" s="1186"/>
      <c r="AM180" s="1186"/>
      <c r="AN180" s="1186"/>
      <c r="AO180" s="1186"/>
      <c r="AP180" s="1186"/>
      <c r="AQ180" s="1186"/>
      <c r="AR180" s="1186"/>
      <c r="AS180" s="1186"/>
      <c r="AT180" s="1186"/>
      <c r="AU180" s="1186"/>
      <c r="AV180" s="1240"/>
      <c r="AW180" s="1240"/>
    </row>
    <row r="181" spans="1:49" ht="15" hidden="1" customHeight="1" x14ac:dyDescent="0.25">
      <c r="A181" s="1010"/>
      <c r="B181" s="1011"/>
      <c r="C181" s="1013"/>
      <c r="D181" s="248" t="s">
        <v>145</v>
      </c>
      <c r="E181" s="1225"/>
      <c r="F181" s="256"/>
      <c r="G181" s="1193"/>
      <c r="H181" s="1193"/>
      <c r="I181" s="1193"/>
      <c r="J181" s="1193"/>
      <c r="K181" s="1193"/>
      <c r="L181" s="1193"/>
      <c r="M181" s="1193"/>
      <c r="N181" s="1193"/>
      <c r="O181" s="1193"/>
      <c r="P181" s="1193"/>
      <c r="Q181" s="257"/>
      <c r="R181" s="256"/>
      <c r="S181" s="1183"/>
      <c r="T181" s="1194"/>
      <c r="U181" s="1194"/>
      <c r="V181" s="1194"/>
      <c r="W181" s="1194"/>
      <c r="X181" s="1194"/>
      <c r="Y181" s="1199"/>
      <c r="Z181" s="1199"/>
      <c r="AA181" s="1199"/>
      <c r="AB181" s="1198"/>
      <c r="AC181" s="1249"/>
      <c r="AD181" s="1185"/>
      <c r="AE181" s="1186"/>
      <c r="AF181" s="1186"/>
      <c r="AG181" s="1187"/>
      <c r="AH181" s="1186"/>
      <c r="AI181" s="1186"/>
      <c r="AJ181" s="1187"/>
      <c r="AK181" s="1186"/>
      <c r="AL181" s="1186"/>
      <c r="AM181" s="1186"/>
      <c r="AN181" s="1186"/>
      <c r="AO181" s="1186"/>
      <c r="AP181" s="1186"/>
      <c r="AQ181" s="1186"/>
      <c r="AR181" s="1186"/>
      <c r="AS181" s="1186"/>
      <c r="AT181" s="1186"/>
      <c r="AU181" s="1186"/>
      <c r="AV181" s="1240"/>
      <c r="AW181" s="1240"/>
    </row>
    <row r="182" spans="1:49" ht="15" hidden="1" customHeight="1" x14ac:dyDescent="0.25">
      <c r="A182" s="1010"/>
      <c r="B182" s="1011"/>
      <c r="C182" s="1013"/>
      <c r="D182" s="252" t="s">
        <v>146</v>
      </c>
      <c r="E182" s="1225"/>
      <c r="F182" s="260"/>
      <c r="G182" s="1193"/>
      <c r="H182" s="1193"/>
      <c r="I182" s="1193"/>
      <c r="J182" s="1193"/>
      <c r="K182" s="1193"/>
      <c r="L182" s="1193"/>
      <c r="M182" s="1193"/>
      <c r="N182" s="1193"/>
      <c r="O182" s="1193"/>
      <c r="P182" s="1193"/>
      <c r="Q182" s="257"/>
      <c r="R182" s="260"/>
      <c r="S182" s="1183"/>
      <c r="T182" s="1194"/>
      <c r="U182" s="1194"/>
      <c r="V182" s="1194"/>
      <c r="W182" s="1194"/>
      <c r="X182" s="1194"/>
      <c r="Y182" s="1199"/>
      <c r="Z182" s="1199"/>
      <c r="AA182" s="1199"/>
      <c r="AB182" s="1198"/>
      <c r="AC182" s="1249"/>
      <c r="AD182" s="1185"/>
      <c r="AE182" s="1186"/>
      <c r="AF182" s="1186"/>
      <c r="AG182" s="1187"/>
      <c r="AH182" s="1186"/>
      <c r="AI182" s="1186"/>
      <c r="AJ182" s="1187"/>
      <c r="AK182" s="1186"/>
      <c r="AL182" s="1186"/>
      <c r="AM182" s="1186"/>
      <c r="AN182" s="1186"/>
      <c r="AO182" s="1186"/>
      <c r="AP182" s="1186"/>
      <c r="AQ182" s="1186"/>
      <c r="AR182" s="1186"/>
      <c r="AS182" s="1186"/>
      <c r="AT182" s="1186"/>
      <c r="AU182" s="1186"/>
      <c r="AV182" s="1240"/>
      <c r="AW182" s="1240"/>
    </row>
    <row r="183" spans="1:49" ht="15" hidden="1" customHeight="1" x14ac:dyDescent="0.25">
      <c r="A183" s="1010"/>
      <c r="B183" s="1011"/>
      <c r="C183" s="1163"/>
      <c r="D183" s="255" t="s">
        <v>147</v>
      </c>
      <c r="E183" s="1225"/>
      <c r="F183" s="256"/>
      <c r="G183" s="1193"/>
      <c r="H183" s="1193"/>
      <c r="I183" s="1193"/>
      <c r="J183" s="1193"/>
      <c r="K183" s="1193"/>
      <c r="L183" s="1193"/>
      <c r="M183" s="1193"/>
      <c r="N183" s="1193"/>
      <c r="O183" s="1193"/>
      <c r="P183" s="1193"/>
      <c r="Q183" s="257"/>
      <c r="R183" s="256"/>
      <c r="S183" s="1209"/>
      <c r="T183" s="1194"/>
      <c r="U183" s="1194"/>
      <c r="V183" s="1194"/>
      <c r="W183" s="1194"/>
      <c r="X183" s="1194"/>
      <c r="Y183" s="1199"/>
      <c r="Z183" s="1199"/>
      <c r="AA183" s="1199"/>
      <c r="AB183" s="1198"/>
      <c r="AC183" s="1250"/>
      <c r="AD183" s="1205"/>
      <c r="AE183" s="1186"/>
      <c r="AF183" s="1186"/>
      <c r="AG183" s="1187"/>
      <c r="AH183" s="1186"/>
      <c r="AI183" s="1186"/>
      <c r="AJ183" s="1187"/>
      <c r="AK183" s="1186"/>
      <c r="AL183" s="1186"/>
      <c r="AM183" s="1186"/>
      <c r="AN183" s="1186"/>
      <c r="AO183" s="1186"/>
      <c r="AP183" s="1186"/>
      <c r="AQ183" s="1186"/>
      <c r="AR183" s="1186"/>
      <c r="AS183" s="1186"/>
      <c r="AT183" s="1186"/>
      <c r="AU183" s="1186"/>
      <c r="AV183" s="1240"/>
      <c r="AW183" s="1240"/>
    </row>
    <row r="184" spans="1:49" ht="15" hidden="1" customHeight="1" x14ac:dyDescent="0.25">
      <c r="A184" s="1010"/>
      <c r="B184" s="1011"/>
      <c r="C184" s="1012" t="s">
        <v>258</v>
      </c>
      <c r="D184" s="246" t="s">
        <v>141</v>
      </c>
      <c r="E184" s="1225"/>
      <c r="F184" s="258"/>
      <c r="G184" s="1193"/>
      <c r="H184" s="1193"/>
      <c r="I184" s="1193"/>
      <c r="J184" s="1193"/>
      <c r="K184" s="1193"/>
      <c r="L184" s="1193"/>
      <c r="M184" s="1193"/>
      <c r="N184" s="1193"/>
      <c r="O184" s="1193"/>
      <c r="P184" s="1193"/>
      <c r="Q184" s="257"/>
      <c r="R184" s="258"/>
      <c r="S184" s="1207"/>
      <c r="T184" s="1194"/>
      <c r="U184" s="1194"/>
      <c r="V184" s="1194"/>
      <c r="W184" s="1194"/>
      <c r="X184" s="1194"/>
      <c r="Y184" s="1199"/>
      <c r="Z184" s="1199"/>
      <c r="AA184" s="1199"/>
      <c r="AB184" s="1198"/>
      <c r="AC184" s="1248"/>
      <c r="AD184" s="1177"/>
      <c r="AE184" s="1180"/>
      <c r="AF184" s="1180"/>
      <c r="AG184" s="1187"/>
      <c r="AH184" s="1180" t="s">
        <v>492</v>
      </c>
      <c r="AI184" s="1180" t="s">
        <v>86</v>
      </c>
      <c r="AJ184" s="1187"/>
      <c r="AK184" s="1180">
        <v>76648.842634579196</v>
      </c>
      <c r="AL184" s="1180">
        <v>37529.0770010165</v>
      </c>
      <c r="AM184" s="1180">
        <v>39119.765633562703</v>
      </c>
      <c r="AN184" s="1180" t="s">
        <v>250</v>
      </c>
      <c r="AO184" s="1180" t="s">
        <v>250</v>
      </c>
      <c r="AP184" s="1180" t="s">
        <v>250</v>
      </c>
      <c r="AQ184" s="1180" t="s">
        <v>250</v>
      </c>
      <c r="AR184" s="1180" t="s">
        <v>250</v>
      </c>
      <c r="AS184" s="1180" t="s">
        <v>250</v>
      </c>
      <c r="AT184" s="1180" t="s">
        <v>250</v>
      </c>
      <c r="AU184" s="1180" t="s">
        <v>250</v>
      </c>
      <c r="AV184" s="1240"/>
      <c r="AW184" s="1240"/>
    </row>
    <row r="185" spans="1:49" ht="15" hidden="1" customHeight="1" x14ac:dyDescent="0.25">
      <c r="A185" s="1010"/>
      <c r="B185" s="1011"/>
      <c r="C185" s="1013"/>
      <c r="D185" s="248" t="s">
        <v>142</v>
      </c>
      <c r="E185" s="1225"/>
      <c r="F185" s="259"/>
      <c r="G185" s="1193"/>
      <c r="H185" s="1193"/>
      <c r="I185" s="1193"/>
      <c r="J185" s="1193"/>
      <c r="K185" s="1193"/>
      <c r="L185" s="1193"/>
      <c r="M185" s="1193"/>
      <c r="N185" s="1193"/>
      <c r="O185" s="1193"/>
      <c r="P185" s="1193"/>
      <c r="Q185" s="257"/>
      <c r="R185" s="259"/>
      <c r="S185" s="1183"/>
      <c r="T185" s="1194"/>
      <c r="U185" s="1194"/>
      <c r="V185" s="1194"/>
      <c r="W185" s="1194"/>
      <c r="X185" s="1194"/>
      <c r="Y185" s="1199"/>
      <c r="Z185" s="1199"/>
      <c r="AA185" s="1199"/>
      <c r="AB185" s="1198"/>
      <c r="AC185" s="1249"/>
      <c r="AD185" s="1185"/>
      <c r="AE185" s="1186"/>
      <c r="AF185" s="1186"/>
      <c r="AG185" s="1187"/>
      <c r="AH185" s="1186"/>
      <c r="AI185" s="1186"/>
      <c r="AJ185" s="1187"/>
      <c r="AK185" s="1186"/>
      <c r="AL185" s="1186"/>
      <c r="AM185" s="1186"/>
      <c r="AN185" s="1186"/>
      <c r="AO185" s="1186"/>
      <c r="AP185" s="1186"/>
      <c r="AQ185" s="1186"/>
      <c r="AR185" s="1186"/>
      <c r="AS185" s="1186"/>
      <c r="AT185" s="1186"/>
      <c r="AU185" s="1186"/>
      <c r="AV185" s="1240"/>
      <c r="AW185" s="1240"/>
    </row>
    <row r="186" spans="1:49" ht="15" hidden="1" customHeight="1" x14ac:dyDescent="0.25">
      <c r="A186" s="1010"/>
      <c r="B186" s="1011"/>
      <c r="C186" s="1013"/>
      <c r="D186" s="252" t="s">
        <v>144</v>
      </c>
      <c r="E186" s="1225"/>
      <c r="F186" s="256"/>
      <c r="G186" s="1193"/>
      <c r="H186" s="1193"/>
      <c r="I186" s="1193"/>
      <c r="J186" s="1193"/>
      <c r="K186" s="1193"/>
      <c r="L186" s="1193"/>
      <c r="M186" s="1193"/>
      <c r="N186" s="1193"/>
      <c r="O186" s="1193"/>
      <c r="P186" s="1193"/>
      <c r="Q186" s="257"/>
      <c r="R186" s="256"/>
      <c r="S186" s="1183"/>
      <c r="T186" s="1194"/>
      <c r="U186" s="1194"/>
      <c r="V186" s="1194"/>
      <c r="W186" s="1194"/>
      <c r="X186" s="1194"/>
      <c r="Y186" s="1199"/>
      <c r="Z186" s="1199"/>
      <c r="AA186" s="1199"/>
      <c r="AB186" s="1198"/>
      <c r="AC186" s="1249"/>
      <c r="AD186" s="1185"/>
      <c r="AE186" s="1186"/>
      <c r="AF186" s="1186"/>
      <c r="AG186" s="1187"/>
      <c r="AH186" s="1186"/>
      <c r="AI186" s="1186"/>
      <c r="AJ186" s="1187"/>
      <c r="AK186" s="1186"/>
      <c r="AL186" s="1186"/>
      <c r="AM186" s="1186"/>
      <c r="AN186" s="1186"/>
      <c r="AO186" s="1186"/>
      <c r="AP186" s="1186"/>
      <c r="AQ186" s="1186"/>
      <c r="AR186" s="1186"/>
      <c r="AS186" s="1186"/>
      <c r="AT186" s="1186"/>
      <c r="AU186" s="1186"/>
      <c r="AV186" s="1240"/>
      <c r="AW186" s="1240"/>
    </row>
    <row r="187" spans="1:49" ht="15" hidden="1" customHeight="1" x14ac:dyDescent="0.25">
      <c r="A187" s="1010"/>
      <c r="B187" s="1011"/>
      <c r="C187" s="1013"/>
      <c r="D187" s="248" t="s">
        <v>145</v>
      </c>
      <c r="E187" s="1225"/>
      <c r="F187" s="256"/>
      <c r="G187" s="1193"/>
      <c r="H187" s="1193"/>
      <c r="I187" s="1193"/>
      <c r="J187" s="1193"/>
      <c r="K187" s="1193"/>
      <c r="L187" s="1193"/>
      <c r="M187" s="1193"/>
      <c r="N187" s="1193"/>
      <c r="O187" s="1193"/>
      <c r="P187" s="1193"/>
      <c r="Q187" s="257"/>
      <c r="R187" s="256"/>
      <c r="S187" s="1183"/>
      <c r="T187" s="1194"/>
      <c r="U187" s="1194"/>
      <c r="V187" s="1194"/>
      <c r="W187" s="1194"/>
      <c r="X187" s="1194"/>
      <c r="Y187" s="1199"/>
      <c r="Z187" s="1199"/>
      <c r="AA187" s="1199"/>
      <c r="AB187" s="1198"/>
      <c r="AC187" s="1249"/>
      <c r="AD187" s="1185"/>
      <c r="AE187" s="1186"/>
      <c r="AF187" s="1186"/>
      <c r="AG187" s="1187"/>
      <c r="AH187" s="1186"/>
      <c r="AI187" s="1186"/>
      <c r="AJ187" s="1187"/>
      <c r="AK187" s="1186"/>
      <c r="AL187" s="1186"/>
      <c r="AM187" s="1186"/>
      <c r="AN187" s="1186"/>
      <c r="AO187" s="1186"/>
      <c r="AP187" s="1186"/>
      <c r="AQ187" s="1186"/>
      <c r="AR187" s="1186"/>
      <c r="AS187" s="1186"/>
      <c r="AT187" s="1186"/>
      <c r="AU187" s="1186"/>
      <c r="AV187" s="1240"/>
      <c r="AW187" s="1240"/>
    </row>
    <row r="188" spans="1:49" ht="15" hidden="1" customHeight="1" x14ac:dyDescent="0.25">
      <c r="A188" s="1010"/>
      <c r="B188" s="1011"/>
      <c r="C188" s="1013"/>
      <c r="D188" s="252" t="s">
        <v>146</v>
      </c>
      <c r="E188" s="1225"/>
      <c r="F188" s="260"/>
      <c r="G188" s="1193"/>
      <c r="H188" s="1193"/>
      <c r="I188" s="1193"/>
      <c r="J188" s="1193"/>
      <c r="K188" s="1193"/>
      <c r="L188" s="1193"/>
      <c r="M188" s="1193"/>
      <c r="N188" s="1193"/>
      <c r="O188" s="1193"/>
      <c r="P188" s="1193"/>
      <c r="Q188" s="257"/>
      <c r="R188" s="260"/>
      <c r="S188" s="1183"/>
      <c r="T188" s="1194"/>
      <c r="U188" s="1194"/>
      <c r="V188" s="1194"/>
      <c r="W188" s="1194"/>
      <c r="X188" s="1194"/>
      <c r="Y188" s="1199"/>
      <c r="Z188" s="1199"/>
      <c r="AA188" s="1199"/>
      <c r="AB188" s="1198"/>
      <c r="AC188" s="1249"/>
      <c r="AD188" s="1185"/>
      <c r="AE188" s="1186"/>
      <c r="AF188" s="1186"/>
      <c r="AG188" s="1187"/>
      <c r="AH188" s="1186"/>
      <c r="AI188" s="1186"/>
      <c r="AJ188" s="1187"/>
      <c r="AK188" s="1186"/>
      <c r="AL188" s="1186"/>
      <c r="AM188" s="1186"/>
      <c r="AN188" s="1186"/>
      <c r="AO188" s="1186"/>
      <c r="AP188" s="1186"/>
      <c r="AQ188" s="1186"/>
      <c r="AR188" s="1186"/>
      <c r="AS188" s="1186"/>
      <c r="AT188" s="1186"/>
      <c r="AU188" s="1186"/>
      <c r="AV188" s="1240"/>
      <c r="AW188" s="1240"/>
    </row>
    <row r="189" spans="1:49" ht="15" hidden="1" customHeight="1" x14ac:dyDescent="0.25">
      <c r="A189" s="1010"/>
      <c r="B189" s="1011"/>
      <c r="C189" s="1163"/>
      <c r="D189" s="255" t="s">
        <v>147</v>
      </c>
      <c r="E189" s="1225"/>
      <c r="F189" s="256"/>
      <c r="G189" s="1193"/>
      <c r="H189" s="1193"/>
      <c r="I189" s="1193"/>
      <c r="J189" s="1193"/>
      <c r="K189" s="1193"/>
      <c r="L189" s="1193"/>
      <c r="M189" s="1193"/>
      <c r="N189" s="1193"/>
      <c r="O189" s="1193"/>
      <c r="P189" s="1193"/>
      <c r="Q189" s="257"/>
      <c r="R189" s="256"/>
      <c r="S189" s="1209"/>
      <c r="T189" s="1194"/>
      <c r="U189" s="1194"/>
      <c r="V189" s="1194"/>
      <c r="W189" s="1194"/>
      <c r="X189" s="1194"/>
      <c r="Y189" s="1199"/>
      <c r="Z189" s="1199"/>
      <c r="AA189" s="1199"/>
      <c r="AB189" s="1198"/>
      <c r="AC189" s="1250"/>
      <c r="AD189" s="1205"/>
      <c r="AE189" s="1186"/>
      <c r="AF189" s="1186"/>
      <c r="AG189" s="1187"/>
      <c r="AH189" s="1186"/>
      <c r="AI189" s="1186"/>
      <c r="AJ189" s="1187"/>
      <c r="AK189" s="1186"/>
      <c r="AL189" s="1186"/>
      <c r="AM189" s="1186"/>
      <c r="AN189" s="1186"/>
      <c r="AO189" s="1186"/>
      <c r="AP189" s="1186"/>
      <c r="AQ189" s="1186"/>
      <c r="AR189" s="1186"/>
      <c r="AS189" s="1186"/>
      <c r="AT189" s="1186"/>
      <c r="AU189" s="1186"/>
      <c r="AV189" s="1240"/>
      <c r="AW189" s="1240"/>
    </row>
    <row r="190" spans="1:49" ht="15" hidden="1" customHeight="1" x14ac:dyDescent="0.25">
      <c r="A190" s="1010"/>
      <c r="B190" s="1011"/>
      <c r="C190" s="1012" t="s">
        <v>259</v>
      </c>
      <c r="D190" s="246" t="s">
        <v>141</v>
      </c>
      <c r="E190" s="1225"/>
      <c r="F190" s="258"/>
      <c r="G190" s="1193"/>
      <c r="H190" s="1193"/>
      <c r="I190" s="1193"/>
      <c r="J190" s="1193"/>
      <c r="K190" s="1193"/>
      <c r="L190" s="1193"/>
      <c r="M190" s="1193"/>
      <c r="N190" s="1193"/>
      <c r="O190" s="1193"/>
      <c r="P190" s="1193"/>
      <c r="Q190" s="257"/>
      <c r="R190" s="258"/>
      <c r="S190" s="1207"/>
      <c r="T190" s="1194"/>
      <c r="U190" s="1194"/>
      <c r="V190" s="1194"/>
      <c r="W190" s="1194"/>
      <c r="X190" s="1194"/>
      <c r="Y190" s="1199"/>
      <c r="Z190" s="1199"/>
      <c r="AA190" s="1199"/>
      <c r="AB190" s="1198"/>
      <c r="AC190" s="1248"/>
      <c r="AD190" s="1177"/>
      <c r="AE190" s="1180"/>
      <c r="AF190" s="1180"/>
      <c r="AG190" s="1187"/>
      <c r="AH190" s="1180" t="s">
        <v>493</v>
      </c>
      <c r="AI190" s="1180" t="s">
        <v>86</v>
      </c>
      <c r="AJ190" s="1187"/>
      <c r="AK190" s="1180">
        <v>254468.54850706499</v>
      </c>
      <c r="AL190" s="1180">
        <v>120116.09417690001</v>
      </c>
      <c r="AM190" s="1180">
        <v>134352.454330165</v>
      </c>
      <c r="AN190" s="1180" t="s">
        <v>250</v>
      </c>
      <c r="AO190" s="1180" t="s">
        <v>250</v>
      </c>
      <c r="AP190" s="1180" t="s">
        <v>250</v>
      </c>
      <c r="AQ190" s="1180" t="s">
        <v>250</v>
      </c>
      <c r="AR190" s="1180" t="s">
        <v>250</v>
      </c>
      <c r="AS190" s="1180" t="s">
        <v>250</v>
      </c>
      <c r="AT190" s="1180" t="s">
        <v>250</v>
      </c>
      <c r="AU190" s="1180" t="s">
        <v>250</v>
      </c>
      <c r="AV190" s="1240"/>
      <c r="AW190" s="1240"/>
    </row>
    <row r="191" spans="1:49" ht="15" hidden="1" customHeight="1" x14ac:dyDescent="0.25">
      <c r="A191" s="1010"/>
      <c r="B191" s="1011"/>
      <c r="C191" s="1013"/>
      <c r="D191" s="248" t="s">
        <v>142</v>
      </c>
      <c r="E191" s="1225"/>
      <c r="F191" s="259"/>
      <c r="G191" s="1193"/>
      <c r="H191" s="1193"/>
      <c r="I191" s="1193"/>
      <c r="J191" s="1193"/>
      <c r="K191" s="1193"/>
      <c r="L191" s="1193"/>
      <c r="M191" s="1193"/>
      <c r="N191" s="1193"/>
      <c r="O191" s="1193"/>
      <c r="P191" s="1193"/>
      <c r="Q191" s="257"/>
      <c r="R191" s="259"/>
      <c r="S191" s="1183"/>
      <c r="T191" s="1194"/>
      <c r="U191" s="1194"/>
      <c r="V191" s="1194"/>
      <c r="W191" s="1194"/>
      <c r="X191" s="1194"/>
      <c r="Y191" s="1199"/>
      <c r="Z191" s="1199"/>
      <c r="AA191" s="1199"/>
      <c r="AB191" s="1198"/>
      <c r="AC191" s="1249"/>
      <c r="AD191" s="1185"/>
      <c r="AE191" s="1186"/>
      <c r="AF191" s="1186"/>
      <c r="AG191" s="1187"/>
      <c r="AH191" s="1186"/>
      <c r="AI191" s="1186"/>
      <c r="AJ191" s="1187"/>
      <c r="AK191" s="1186"/>
      <c r="AL191" s="1186"/>
      <c r="AM191" s="1186"/>
      <c r="AN191" s="1186"/>
      <c r="AO191" s="1186"/>
      <c r="AP191" s="1186"/>
      <c r="AQ191" s="1186"/>
      <c r="AR191" s="1186"/>
      <c r="AS191" s="1186"/>
      <c r="AT191" s="1186"/>
      <c r="AU191" s="1186"/>
      <c r="AV191" s="1240"/>
      <c r="AW191" s="1240"/>
    </row>
    <row r="192" spans="1:49" ht="15" hidden="1" customHeight="1" x14ac:dyDescent="0.25">
      <c r="A192" s="1010"/>
      <c r="B192" s="1011"/>
      <c r="C192" s="1013"/>
      <c r="D192" s="252" t="s">
        <v>144</v>
      </c>
      <c r="E192" s="1225"/>
      <c r="F192" s="256"/>
      <c r="G192" s="1193"/>
      <c r="H192" s="1193"/>
      <c r="I192" s="1193"/>
      <c r="J192" s="1193"/>
      <c r="K192" s="1193"/>
      <c r="L192" s="1193"/>
      <c r="M192" s="1193"/>
      <c r="N192" s="1193"/>
      <c r="O192" s="1193"/>
      <c r="P192" s="1193"/>
      <c r="Q192" s="257"/>
      <c r="R192" s="256"/>
      <c r="S192" s="1183"/>
      <c r="T192" s="1194"/>
      <c r="U192" s="1194"/>
      <c r="V192" s="1194"/>
      <c r="W192" s="1194"/>
      <c r="X192" s="1194"/>
      <c r="Y192" s="1199"/>
      <c r="Z192" s="1199"/>
      <c r="AA192" s="1199"/>
      <c r="AB192" s="1198"/>
      <c r="AC192" s="1249"/>
      <c r="AD192" s="1185"/>
      <c r="AE192" s="1186"/>
      <c r="AF192" s="1186"/>
      <c r="AG192" s="1187"/>
      <c r="AH192" s="1186"/>
      <c r="AI192" s="1186"/>
      <c r="AJ192" s="1187"/>
      <c r="AK192" s="1186"/>
      <c r="AL192" s="1186"/>
      <c r="AM192" s="1186"/>
      <c r="AN192" s="1186"/>
      <c r="AO192" s="1186"/>
      <c r="AP192" s="1186"/>
      <c r="AQ192" s="1186"/>
      <c r="AR192" s="1186"/>
      <c r="AS192" s="1186"/>
      <c r="AT192" s="1186"/>
      <c r="AU192" s="1186"/>
      <c r="AV192" s="1240"/>
      <c r="AW192" s="1240"/>
    </row>
    <row r="193" spans="1:49" ht="15" hidden="1" customHeight="1" x14ac:dyDescent="0.25">
      <c r="A193" s="1010"/>
      <c r="B193" s="1011"/>
      <c r="C193" s="1013"/>
      <c r="D193" s="248" t="s">
        <v>145</v>
      </c>
      <c r="E193" s="1225"/>
      <c r="F193" s="256"/>
      <c r="G193" s="1193"/>
      <c r="H193" s="1193"/>
      <c r="I193" s="1193"/>
      <c r="J193" s="1193"/>
      <c r="K193" s="1193"/>
      <c r="L193" s="1193"/>
      <c r="M193" s="1193"/>
      <c r="N193" s="1193"/>
      <c r="O193" s="1193"/>
      <c r="P193" s="1193"/>
      <c r="Q193" s="257"/>
      <c r="R193" s="256"/>
      <c r="S193" s="1183"/>
      <c r="T193" s="1194"/>
      <c r="U193" s="1194"/>
      <c r="V193" s="1194"/>
      <c r="W193" s="1194"/>
      <c r="X193" s="1194"/>
      <c r="Y193" s="1199"/>
      <c r="Z193" s="1199"/>
      <c r="AA193" s="1199"/>
      <c r="AB193" s="1198"/>
      <c r="AC193" s="1249"/>
      <c r="AD193" s="1185"/>
      <c r="AE193" s="1186"/>
      <c r="AF193" s="1186"/>
      <c r="AG193" s="1187"/>
      <c r="AH193" s="1186"/>
      <c r="AI193" s="1186"/>
      <c r="AJ193" s="1187"/>
      <c r="AK193" s="1186"/>
      <c r="AL193" s="1186"/>
      <c r="AM193" s="1186"/>
      <c r="AN193" s="1186"/>
      <c r="AO193" s="1186"/>
      <c r="AP193" s="1186"/>
      <c r="AQ193" s="1186"/>
      <c r="AR193" s="1186"/>
      <c r="AS193" s="1186"/>
      <c r="AT193" s="1186"/>
      <c r="AU193" s="1186"/>
      <c r="AV193" s="1240"/>
      <c r="AW193" s="1240"/>
    </row>
    <row r="194" spans="1:49" ht="15" hidden="1" customHeight="1" x14ac:dyDescent="0.25">
      <c r="A194" s="1010"/>
      <c r="B194" s="1011"/>
      <c r="C194" s="1013"/>
      <c r="D194" s="252" t="s">
        <v>146</v>
      </c>
      <c r="E194" s="1225"/>
      <c r="F194" s="260"/>
      <c r="G194" s="1193"/>
      <c r="H194" s="1193"/>
      <c r="I194" s="1193"/>
      <c r="J194" s="1193"/>
      <c r="K194" s="1193"/>
      <c r="L194" s="1193"/>
      <c r="M194" s="1193"/>
      <c r="N194" s="1193"/>
      <c r="O194" s="1193"/>
      <c r="P194" s="1193"/>
      <c r="Q194" s="257"/>
      <c r="R194" s="260"/>
      <c r="S194" s="1183"/>
      <c r="T194" s="1194"/>
      <c r="U194" s="1194"/>
      <c r="V194" s="1194"/>
      <c r="W194" s="1194"/>
      <c r="X194" s="1194"/>
      <c r="Y194" s="1199"/>
      <c r="Z194" s="1199"/>
      <c r="AA194" s="1199"/>
      <c r="AB194" s="1198"/>
      <c r="AC194" s="1249"/>
      <c r="AD194" s="1185"/>
      <c r="AE194" s="1186"/>
      <c r="AF194" s="1186"/>
      <c r="AG194" s="1187"/>
      <c r="AH194" s="1186"/>
      <c r="AI194" s="1186"/>
      <c r="AJ194" s="1187"/>
      <c r="AK194" s="1186"/>
      <c r="AL194" s="1186"/>
      <c r="AM194" s="1186"/>
      <c r="AN194" s="1186"/>
      <c r="AO194" s="1186"/>
      <c r="AP194" s="1186"/>
      <c r="AQ194" s="1186"/>
      <c r="AR194" s="1186"/>
      <c r="AS194" s="1186"/>
      <c r="AT194" s="1186"/>
      <c r="AU194" s="1186"/>
      <c r="AV194" s="1240"/>
      <c r="AW194" s="1240"/>
    </row>
    <row r="195" spans="1:49" ht="15" hidden="1" customHeight="1" x14ac:dyDescent="0.25">
      <c r="A195" s="1010"/>
      <c r="B195" s="1011"/>
      <c r="C195" s="1163"/>
      <c r="D195" s="255" t="s">
        <v>147</v>
      </c>
      <c r="E195" s="1225"/>
      <c r="F195" s="256"/>
      <c r="G195" s="1193"/>
      <c r="H195" s="1193"/>
      <c r="I195" s="1193"/>
      <c r="J195" s="1193"/>
      <c r="K195" s="1193"/>
      <c r="L195" s="1193"/>
      <c r="M195" s="1193"/>
      <c r="N195" s="1193"/>
      <c r="O195" s="1193"/>
      <c r="P195" s="1193"/>
      <c r="Q195" s="257"/>
      <c r="R195" s="256"/>
      <c r="S195" s="1209"/>
      <c r="T195" s="1194"/>
      <c r="U195" s="1194"/>
      <c r="V195" s="1194"/>
      <c r="W195" s="1194"/>
      <c r="X195" s="1194"/>
      <c r="Y195" s="1199"/>
      <c r="Z195" s="1199"/>
      <c r="AA195" s="1199"/>
      <c r="AB195" s="1198"/>
      <c r="AC195" s="1250"/>
      <c r="AD195" s="1205"/>
      <c r="AE195" s="1186"/>
      <c r="AF195" s="1186"/>
      <c r="AG195" s="1187"/>
      <c r="AH195" s="1186"/>
      <c r="AI195" s="1186"/>
      <c r="AJ195" s="1187"/>
      <c r="AK195" s="1186"/>
      <c r="AL195" s="1186"/>
      <c r="AM195" s="1186"/>
      <c r="AN195" s="1186"/>
      <c r="AO195" s="1186"/>
      <c r="AP195" s="1186"/>
      <c r="AQ195" s="1186"/>
      <c r="AR195" s="1186"/>
      <c r="AS195" s="1186"/>
      <c r="AT195" s="1186"/>
      <c r="AU195" s="1186"/>
      <c r="AV195" s="1240"/>
      <c r="AW195" s="1240"/>
    </row>
    <row r="196" spans="1:49" ht="15" hidden="1" customHeight="1" x14ac:dyDescent="0.25">
      <c r="A196" s="1010"/>
      <c r="B196" s="1011"/>
      <c r="C196" s="1012" t="s">
        <v>260</v>
      </c>
      <c r="D196" s="246" t="s">
        <v>141</v>
      </c>
      <c r="E196" s="1225"/>
      <c r="F196" s="256"/>
      <c r="G196" s="1193"/>
      <c r="H196" s="1193"/>
      <c r="I196" s="1193"/>
      <c r="J196" s="1193"/>
      <c r="K196" s="1193"/>
      <c r="L196" s="1193"/>
      <c r="M196" s="1193"/>
      <c r="N196" s="1193"/>
      <c r="O196" s="1193"/>
      <c r="P196" s="1193"/>
      <c r="Q196" s="257"/>
      <c r="R196" s="258"/>
      <c r="S196" s="1207"/>
      <c r="T196" s="1194"/>
      <c r="U196" s="1194"/>
      <c r="V196" s="1194"/>
      <c r="W196" s="1194"/>
      <c r="X196" s="1194"/>
      <c r="Y196" s="1199"/>
      <c r="Z196" s="1199"/>
      <c r="AA196" s="1199"/>
      <c r="AB196" s="1198"/>
      <c r="AC196" s="1248"/>
      <c r="AD196" s="1177"/>
      <c r="AE196" s="1180"/>
      <c r="AF196" s="1180"/>
      <c r="AG196" s="1187"/>
      <c r="AH196" s="1180" t="s">
        <v>262</v>
      </c>
      <c r="AI196" s="1180" t="s">
        <v>478</v>
      </c>
      <c r="AJ196" s="1187"/>
      <c r="AK196" s="1180">
        <v>376909.94212534197</v>
      </c>
      <c r="AL196" s="1180">
        <v>181938.44038530099</v>
      </c>
      <c r="AM196" s="1180">
        <v>194971.50174004101</v>
      </c>
      <c r="AN196" s="1180" t="s">
        <v>250</v>
      </c>
      <c r="AO196" s="1180" t="s">
        <v>250</v>
      </c>
      <c r="AP196" s="1180" t="s">
        <v>250</v>
      </c>
      <c r="AQ196" s="1180" t="s">
        <v>250</v>
      </c>
      <c r="AR196" s="1180" t="s">
        <v>250</v>
      </c>
      <c r="AS196" s="1180" t="s">
        <v>250</v>
      </c>
      <c r="AT196" s="1180" t="s">
        <v>250</v>
      </c>
      <c r="AU196" s="1180" t="s">
        <v>250</v>
      </c>
      <c r="AV196" s="1240"/>
      <c r="AW196" s="1240"/>
    </row>
    <row r="197" spans="1:49" ht="15" hidden="1" customHeight="1" x14ac:dyDescent="0.25">
      <c r="A197" s="1010"/>
      <c r="B197" s="1011"/>
      <c r="C197" s="1013"/>
      <c r="D197" s="248" t="s">
        <v>142</v>
      </c>
      <c r="E197" s="1225"/>
      <c r="F197" s="256"/>
      <c r="G197" s="1193"/>
      <c r="H197" s="1193"/>
      <c r="I197" s="1193"/>
      <c r="J197" s="1193"/>
      <c r="K197" s="1193"/>
      <c r="L197" s="1193"/>
      <c r="M197" s="1193"/>
      <c r="N197" s="1193"/>
      <c r="O197" s="1193"/>
      <c r="P197" s="1193"/>
      <c r="Q197" s="257"/>
      <c r="R197" s="259"/>
      <c r="S197" s="1183"/>
      <c r="T197" s="1194"/>
      <c r="U197" s="1194"/>
      <c r="V197" s="1194"/>
      <c r="W197" s="1194"/>
      <c r="X197" s="1194"/>
      <c r="Y197" s="1199"/>
      <c r="Z197" s="1199"/>
      <c r="AA197" s="1199"/>
      <c r="AB197" s="1198"/>
      <c r="AC197" s="1249"/>
      <c r="AD197" s="1185"/>
      <c r="AE197" s="1186"/>
      <c r="AF197" s="1186"/>
      <c r="AG197" s="1187"/>
      <c r="AH197" s="1186"/>
      <c r="AI197" s="1186"/>
      <c r="AJ197" s="1187"/>
      <c r="AK197" s="1186"/>
      <c r="AL197" s="1186"/>
      <c r="AM197" s="1186"/>
      <c r="AN197" s="1186"/>
      <c r="AO197" s="1186"/>
      <c r="AP197" s="1186"/>
      <c r="AQ197" s="1186"/>
      <c r="AR197" s="1186"/>
      <c r="AS197" s="1186"/>
      <c r="AT197" s="1186"/>
      <c r="AU197" s="1186"/>
      <c r="AV197" s="1240"/>
      <c r="AW197" s="1240"/>
    </row>
    <row r="198" spans="1:49" ht="15" hidden="1" customHeight="1" x14ac:dyDescent="0.25">
      <c r="A198" s="1010"/>
      <c r="B198" s="1011"/>
      <c r="C198" s="1013"/>
      <c r="D198" s="252" t="s">
        <v>144</v>
      </c>
      <c r="E198" s="1225"/>
      <c r="F198" s="256"/>
      <c r="G198" s="1193"/>
      <c r="H198" s="1193"/>
      <c r="I198" s="1193"/>
      <c r="J198" s="1193"/>
      <c r="K198" s="1193"/>
      <c r="L198" s="1193"/>
      <c r="M198" s="1193"/>
      <c r="N198" s="1193"/>
      <c r="O198" s="1193"/>
      <c r="P198" s="1193"/>
      <c r="Q198" s="257"/>
      <c r="R198" s="260"/>
      <c r="S198" s="1183"/>
      <c r="T198" s="1194"/>
      <c r="U198" s="1194"/>
      <c r="V198" s="1194"/>
      <c r="W198" s="1194"/>
      <c r="X198" s="1194"/>
      <c r="Y198" s="1199"/>
      <c r="Z198" s="1199"/>
      <c r="AA198" s="1199"/>
      <c r="AB198" s="1198"/>
      <c r="AC198" s="1249"/>
      <c r="AD198" s="1185"/>
      <c r="AE198" s="1186"/>
      <c r="AF198" s="1186"/>
      <c r="AG198" s="1187"/>
      <c r="AH198" s="1186"/>
      <c r="AI198" s="1186"/>
      <c r="AJ198" s="1187"/>
      <c r="AK198" s="1186"/>
      <c r="AL198" s="1186"/>
      <c r="AM198" s="1186"/>
      <c r="AN198" s="1186"/>
      <c r="AO198" s="1186"/>
      <c r="AP198" s="1186"/>
      <c r="AQ198" s="1186"/>
      <c r="AR198" s="1186"/>
      <c r="AS198" s="1186"/>
      <c r="AT198" s="1186"/>
      <c r="AU198" s="1186"/>
      <c r="AV198" s="1240"/>
      <c r="AW198" s="1240"/>
    </row>
    <row r="199" spans="1:49" ht="15" hidden="1" customHeight="1" x14ac:dyDescent="0.25">
      <c r="A199" s="1010"/>
      <c r="B199" s="1011"/>
      <c r="C199" s="1013"/>
      <c r="D199" s="248" t="s">
        <v>145</v>
      </c>
      <c r="E199" s="1225"/>
      <c r="F199" s="256"/>
      <c r="G199" s="1193"/>
      <c r="H199" s="1193"/>
      <c r="I199" s="1193"/>
      <c r="J199" s="1193"/>
      <c r="K199" s="1193"/>
      <c r="L199" s="1193"/>
      <c r="M199" s="1193"/>
      <c r="N199" s="1193"/>
      <c r="O199" s="1193"/>
      <c r="P199" s="1193"/>
      <c r="Q199" s="257"/>
      <c r="R199" s="260"/>
      <c r="S199" s="1183"/>
      <c r="T199" s="1194"/>
      <c r="U199" s="1194"/>
      <c r="V199" s="1194"/>
      <c r="W199" s="1194"/>
      <c r="X199" s="1194"/>
      <c r="Y199" s="1199"/>
      <c r="Z199" s="1199"/>
      <c r="AA199" s="1199"/>
      <c r="AB199" s="1198"/>
      <c r="AC199" s="1249"/>
      <c r="AD199" s="1185"/>
      <c r="AE199" s="1186"/>
      <c r="AF199" s="1186"/>
      <c r="AG199" s="1187"/>
      <c r="AH199" s="1186"/>
      <c r="AI199" s="1186"/>
      <c r="AJ199" s="1187"/>
      <c r="AK199" s="1186"/>
      <c r="AL199" s="1186"/>
      <c r="AM199" s="1186"/>
      <c r="AN199" s="1186"/>
      <c r="AO199" s="1186"/>
      <c r="AP199" s="1186"/>
      <c r="AQ199" s="1186"/>
      <c r="AR199" s="1186"/>
      <c r="AS199" s="1186"/>
      <c r="AT199" s="1186"/>
      <c r="AU199" s="1186"/>
      <c r="AV199" s="1240"/>
      <c r="AW199" s="1240"/>
    </row>
    <row r="200" spans="1:49" ht="15" hidden="1" customHeight="1" x14ac:dyDescent="0.25">
      <c r="A200" s="1010"/>
      <c r="B200" s="1011"/>
      <c r="C200" s="1013"/>
      <c r="D200" s="252" t="s">
        <v>146</v>
      </c>
      <c r="E200" s="1225"/>
      <c r="F200" s="256"/>
      <c r="G200" s="1193"/>
      <c r="H200" s="1193"/>
      <c r="I200" s="1193"/>
      <c r="J200" s="1193"/>
      <c r="K200" s="1193"/>
      <c r="L200" s="1193"/>
      <c r="M200" s="1193"/>
      <c r="N200" s="1193"/>
      <c r="O200" s="1193"/>
      <c r="P200" s="1193"/>
      <c r="Q200" s="257"/>
      <c r="R200" s="260"/>
      <c r="S200" s="1183"/>
      <c r="T200" s="1194"/>
      <c r="U200" s="1194"/>
      <c r="V200" s="1194"/>
      <c r="W200" s="1194"/>
      <c r="X200" s="1194"/>
      <c r="Y200" s="1199"/>
      <c r="Z200" s="1199"/>
      <c r="AA200" s="1199"/>
      <c r="AB200" s="1198"/>
      <c r="AC200" s="1249"/>
      <c r="AD200" s="1185"/>
      <c r="AE200" s="1186"/>
      <c r="AF200" s="1186"/>
      <c r="AG200" s="1187"/>
      <c r="AH200" s="1186"/>
      <c r="AI200" s="1186"/>
      <c r="AJ200" s="1187"/>
      <c r="AK200" s="1186"/>
      <c r="AL200" s="1186"/>
      <c r="AM200" s="1186"/>
      <c r="AN200" s="1186"/>
      <c r="AO200" s="1186"/>
      <c r="AP200" s="1186"/>
      <c r="AQ200" s="1186"/>
      <c r="AR200" s="1186"/>
      <c r="AS200" s="1186"/>
      <c r="AT200" s="1186"/>
      <c r="AU200" s="1186"/>
      <c r="AV200" s="1240"/>
      <c r="AW200" s="1240"/>
    </row>
    <row r="201" spans="1:49" ht="15" hidden="1" customHeight="1" x14ac:dyDescent="0.25">
      <c r="A201" s="1010"/>
      <c r="B201" s="1011"/>
      <c r="C201" s="1163"/>
      <c r="D201" s="255" t="s">
        <v>147</v>
      </c>
      <c r="E201" s="1225"/>
      <c r="F201" s="256"/>
      <c r="G201" s="1193"/>
      <c r="H201" s="1193"/>
      <c r="I201" s="1193"/>
      <c r="J201" s="1193"/>
      <c r="K201" s="1193"/>
      <c r="L201" s="1193"/>
      <c r="M201" s="1193"/>
      <c r="N201" s="1193"/>
      <c r="O201" s="1193"/>
      <c r="P201" s="1193"/>
      <c r="Q201" s="257"/>
      <c r="R201" s="260"/>
      <c r="S201" s="1209"/>
      <c r="T201" s="1194"/>
      <c r="U201" s="1194"/>
      <c r="V201" s="1194"/>
      <c r="W201" s="1194"/>
      <c r="X201" s="1194"/>
      <c r="Y201" s="1199"/>
      <c r="Z201" s="1199"/>
      <c r="AA201" s="1199"/>
      <c r="AB201" s="1198"/>
      <c r="AC201" s="1250"/>
      <c r="AD201" s="1205"/>
      <c r="AE201" s="1186"/>
      <c r="AF201" s="1186"/>
      <c r="AG201" s="1187"/>
      <c r="AH201" s="1186"/>
      <c r="AI201" s="1186"/>
      <c r="AJ201" s="1187"/>
      <c r="AK201" s="1186"/>
      <c r="AL201" s="1186"/>
      <c r="AM201" s="1186"/>
      <c r="AN201" s="1186"/>
      <c r="AO201" s="1186"/>
      <c r="AP201" s="1186"/>
      <c r="AQ201" s="1186"/>
      <c r="AR201" s="1186"/>
      <c r="AS201" s="1186"/>
      <c r="AT201" s="1186"/>
      <c r="AU201" s="1186"/>
      <c r="AV201" s="1240"/>
      <c r="AW201" s="1240"/>
    </row>
    <row r="202" spans="1:49" ht="15" hidden="1" customHeight="1" x14ac:dyDescent="0.25">
      <c r="A202" s="1010"/>
      <c r="B202" s="1011"/>
      <c r="C202" s="1012" t="s">
        <v>261</v>
      </c>
      <c r="D202" s="246" t="s">
        <v>141</v>
      </c>
      <c r="E202" s="1225"/>
      <c r="F202" s="261"/>
      <c r="G202" s="1193"/>
      <c r="H202" s="1193"/>
      <c r="I202" s="1193"/>
      <c r="J202" s="1193"/>
      <c r="K202" s="1193"/>
      <c r="L202" s="1193"/>
      <c r="M202" s="1193"/>
      <c r="N202" s="1193"/>
      <c r="O202" s="1193"/>
      <c r="P202" s="1193"/>
      <c r="Q202" s="257"/>
      <c r="R202" s="258"/>
      <c r="S202" s="1207"/>
      <c r="T202" s="1194"/>
      <c r="U202" s="1194"/>
      <c r="V202" s="1194"/>
      <c r="W202" s="1194"/>
      <c r="X202" s="1194"/>
      <c r="Y202" s="1199"/>
      <c r="Z202" s="1199"/>
      <c r="AA202" s="1199"/>
      <c r="AB202" s="1198"/>
      <c r="AC202" s="1248"/>
      <c r="AD202" s="1177"/>
      <c r="AE202" s="1180"/>
      <c r="AF202" s="1180"/>
      <c r="AG202" s="1187"/>
      <c r="AH202" s="1180" t="s">
        <v>262</v>
      </c>
      <c r="AI202" s="1180" t="s">
        <v>86</v>
      </c>
      <c r="AJ202" s="1187"/>
      <c r="AK202" s="1180">
        <v>406574.31283195899</v>
      </c>
      <c r="AL202" s="1180">
        <v>196556.91202693101</v>
      </c>
      <c r="AM202" s="1180">
        <v>210017.40080502801</v>
      </c>
      <c r="AN202" s="1180" t="s">
        <v>250</v>
      </c>
      <c r="AO202" s="1180" t="s">
        <v>250</v>
      </c>
      <c r="AP202" s="1180" t="s">
        <v>250</v>
      </c>
      <c r="AQ202" s="1180" t="s">
        <v>250</v>
      </c>
      <c r="AR202" s="1180" t="s">
        <v>250</v>
      </c>
      <c r="AS202" s="1180" t="s">
        <v>250</v>
      </c>
      <c r="AT202" s="1180" t="s">
        <v>250</v>
      </c>
      <c r="AU202" s="1180" t="s">
        <v>250</v>
      </c>
      <c r="AV202" s="1240"/>
      <c r="AW202" s="1240"/>
    </row>
    <row r="203" spans="1:49" ht="15" hidden="1" customHeight="1" x14ac:dyDescent="0.25">
      <c r="A203" s="1010"/>
      <c r="B203" s="1011"/>
      <c r="C203" s="1013"/>
      <c r="D203" s="248" t="s">
        <v>142</v>
      </c>
      <c r="E203" s="1225"/>
      <c r="F203" s="259"/>
      <c r="G203" s="1193"/>
      <c r="H203" s="1193"/>
      <c r="I203" s="1193"/>
      <c r="J203" s="1193"/>
      <c r="K203" s="1193"/>
      <c r="L203" s="1193"/>
      <c r="M203" s="1193"/>
      <c r="N203" s="1193"/>
      <c r="O203" s="1193"/>
      <c r="P203" s="1193"/>
      <c r="Q203" s="257"/>
      <c r="R203" s="259"/>
      <c r="S203" s="1183"/>
      <c r="T203" s="1194"/>
      <c r="U203" s="1194"/>
      <c r="V203" s="1194"/>
      <c r="W203" s="1194"/>
      <c r="X203" s="1194"/>
      <c r="Y203" s="1199"/>
      <c r="Z203" s="1199"/>
      <c r="AA203" s="1199"/>
      <c r="AB203" s="1198"/>
      <c r="AC203" s="1249"/>
      <c r="AD203" s="1185"/>
      <c r="AE203" s="1186"/>
      <c r="AF203" s="1186"/>
      <c r="AG203" s="1187"/>
      <c r="AH203" s="1186"/>
      <c r="AI203" s="1186"/>
      <c r="AJ203" s="1187"/>
      <c r="AK203" s="1186"/>
      <c r="AL203" s="1186"/>
      <c r="AM203" s="1186"/>
      <c r="AN203" s="1186"/>
      <c r="AO203" s="1186"/>
      <c r="AP203" s="1186"/>
      <c r="AQ203" s="1186"/>
      <c r="AR203" s="1186"/>
      <c r="AS203" s="1186"/>
      <c r="AT203" s="1186"/>
      <c r="AU203" s="1186"/>
      <c r="AV203" s="1240"/>
      <c r="AW203" s="1240"/>
    </row>
    <row r="204" spans="1:49" ht="15" hidden="1" customHeight="1" x14ac:dyDescent="0.25">
      <c r="A204" s="1010"/>
      <c r="B204" s="1011"/>
      <c r="C204" s="1013"/>
      <c r="D204" s="252" t="s">
        <v>144</v>
      </c>
      <c r="E204" s="1225"/>
      <c r="F204" s="256"/>
      <c r="G204" s="1193"/>
      <c r="H204" s="1193"/>
      <c r="I204" s="1193"/>
      <c r="J204" s="1193"/>
      <c r="K204" s="1193"/>
      <c r="L204" s="1193"/>
      <c r="M204" s="1193"/>
      <c r="N204" s="1193"/>
      <c r="O204" s="1193"/>
      <c r="P204" s="1193"/>
      <c r="Q204" s="257"/>
      <c r="R204" s="260"/>
      <c r="S204" s="1183"/>
      <c r="T204" s="1194"/>
      <c r="U204" s="1194"/>
      <c r="V204" s="1194"/>
      <c r="W204" s="1194"/>
      <c r="X204" s="1194"/>
      <c r="Y204" s="1199"/>
      <c r="Z204" s="1199"/>
      <c r="AA204" s="1199"/>
      <c r="AB204" s="1198"/>
      <c r="AC204" s="1249"/>
      <c r="AD204" s="1185"/>
      <c r="AE204" s="1186"/>
      <c r="AF204" s="1186"/>
      <c r="AG204" s="1187"/>
      <c r="AH204" s="1186"/>
      <c r="AI204" s="1186"/>
      <c r="AJ204" s="1187"/>
      <c r="AK204" s="1186"/>
      <c r="AL204" s="1186"/>
      <c r="AM204" s="1186"/>
      <c r="AN204" s="1186"/>
      <c r="AO204" s="1186"/>
      <c r="AP204" s="1186"/>
      <c r="AQ204" s="1186"/>
      <c r="AR204" s="1186"/>
      <c r="AS204" s="1186"/>
      <c r="AT204" s="1186"/>
      <c r="AU204" s="1186"/>
      <c r="AV204" s="1240"/>
      <c r="AW204" s="1240"/>
    </row>
    <row r="205" spans="1:49" ht="15" hidden="1" customHeight="1" x14ac:dyDescent="0.25">
      <c r="A205" s="1010"/>
      <c r="B205" s="1011"/>
      <c r="C205" s="1013"/>
      <c r="D205" s="248" t="s">
        <v>145</v>
      </c>
      <c r="E205" s="1225"/>
      <c r="F205" s="256"/>
      <c r="G205" s="1193"/>
      <c r="H205" s="1193"/>
      <c r="I205" s="1193"/>
      <c r="J205" s="1193"/>
      <c r="K205" s="1193"/>
      <c r="L205" s="1193"/>
      <c r="M205" s="1193"/>
      <c r="N205" s="1193"/>
      <c r="O205" s="1193"/>
      <c r="P205" s="1193"/>
      <c r="Q205" s="257"/>
      <c r="R205" s="260"/>
      <c r="S205" s="1183"/>
      <c r="T205" s="1194"/>
      <c r="U205" s="1194"/>
      <c r="V205" s="1194"/>
      <c r="W205" s="1194"/>
      <c r="X205" s="1194"/>
      <c r="Y205" s="1199"/>
      <c r="Z205" s="1199"/>
      <c r="AA205" s="1199"/>
      <c r="AB205" s="1198"/>
      <c r="AC205" s="1249"/>
      <c r="AD205" s="1185"/>
      <c r="AE205" s="1186"/>
      <c r="AF205" s="1186"/>
      <c r="AG205" s="1187"/>
      <c r="AH205" s="1186"/>
      <c r="AI205" s="1186"/>
      <c r="AJ205" s="1187"/>
      <c r="AK205" s="1186"/>
      <c r="AL205" s="1186"/>
      <c r="AM205" s="1186"/>
      <c r="AN205" s="1186"/>
      <c r="AO205" s="1186"/>
      <c r="AP205" s="1186"/>
      <c r="AQ205" s="1186"/>
      <c r="AR205" s="1186"/>
      <c r="AS205" s="1186"/>
      <c r="AT205" s="1186"/>
      <c r="AU205" s="1186"/>
      <c r="AV205" s="1240"/>
      <c r="AW205" s="1240"/>
    </row>
    <row r="206" spans="1:49" ht="15" hidden="1" customHeight="1" x14ac:dyDescent="0.25">
      <c r="A206" s="1010"/>
      <c r="B206" s="1011"/>
      <c r="C206" s="1013"/>
      <c r="D206" s="252" t="s">
        <v>146</v>
      </c>
      <c r="E206" s="1225"/>
      <c r="F206" s="262"/>
      <c r="G206" s="1193"/>
      <c r="H206" s="1193"/>
      <c r="I206" s="1193"/>
      <c r="J206" s="1193"/>
      <c r="K206" s="1193"/>
      <c r="L206" s="1193"/>
      <c r="M206" s="1193"/>
      <c r="N206" s="1193"/>
      <c r="O206" s="1193"/>
      <c r="P206" s="1193"/>
      <c r="Q206" s="257"/>
      <c r="R206" s="260"/>
      <c r="S206" s="1183"/>
      <c r="T206" s="1194"/>
      <c r="U206" s="1194"/>
      <c r="V206" s="1194"/>
      <c r="W206" s="1194"/>
      <c r="X206" s="1194"/>
      <c r="Y206" s="1199"/>
      <c r="Z206" s="1199"/>
      <c r="AA206" s="1199"/>
      <c r="AB206" s="1198"/>
      <c r="AC206" s="1249"/>
      <c r="AD206" s="1185"/>
      <c r="AE206" s="1186"/>
      <c r="AF206" s="1186"/>
      <c r="AG206" s="1187"/>
      <c r="AH206" s="1186"/>
      <c r="AI206" s="1186"/>
      <c r="AJ206" s="1187"/>
      <c r="AK206" s="1186"/>
      <c r="AL206" s="1186"/>
      <c r="AM206" s="1186"/>
      <c r="AN206" s="1186"/>
      <c r="AO206" s="1186"/>
      <c r="AP206" s="1186"/>
      <c r="AQ206" s="1186"/>
      <c r="AR206" s="1186"/>
      <c r="AS206" s="1186"/>
      <c r="AT206" s="1186"/>
      <c r="AU206" s="1186"/>
      <c r="AV206" s="1240"/>
      <c r="AW206" s="1240"/>
    </row>
    <row r="207" spans="1:49" ht="15" hidden="1" customHeight="1" x14ac:dyDescent="0.25">
      <c r="A207" s="1010"/>
      <c r="B207" s="1011"/>
      <c r="C207" s="1163"/>
      <c r="D207" s="255" t="s">
        <v>147</v>
      </c>
      <c r="E207" s="1225"/>
      <c r="F207" s="256"/>
      <c r="G207" s="1193"/>
      <c r="H207" s="1193"/>
      <c r="I207" s="1193"/>
      <c r="J207" s="1193"/>
      <c r="K207" s="1193"/>
      <c r="L207" s="1193"/>
      <c r="M207" s="1193"/>
      <c r="N207" s="1193"/>
      <c r="O207" s="1193"/>
      <c r="P207" s="1193"/>
      <c r="Q207" s="257"/>
      <c r="R207" s="260"/>
      <c r="S207" s="1209"/>
      <c r="T207" s="1194"/>
      <c r="U207" s="1194"/>
      <c r="V207" s="1194"/>
      <c r="W207" s="1194"/>
      <c r="X207" s="1194"/>
      <c r="Y207" s="1199"/>
      <c r="Z207" s="1199"/>
      <c r="AA207" s="1199"/>
      <c r="AB207" s="1198"/>
      <c r="AC207" s="1250"/>
      <c r="AD207" s="1205"/>
      <c r="AE207" s="1186"/>
      <c r="AF207" s="1186"/>
      <c r="AG207" s="1187"/>
      <c r="AH207" s="1186"/>
      <c r="AI207" s="1186"/>
      <c r="AJ207" s="1187"/>
      <c r="AK207" s="1186"/>
      <c r="AL207" s="1186"/>
      <c r="AM207" s="1186"/>
      <c r="AN207" s="1186"/>
      <c r="AO207" s="1186"/>
      <c r="AP207" s="1186"/>
      <c r="AQ207" s="1186"/>
      <c r="AR207" s="1186"/>
      <c r="AS207" s="1186"/>
      <c r="AT207" s="1186"/>
      <c r="AU207" s="1186"/>
      <c r="AV207" s="1240"/>
      <c r="AW207" s="1240"/>
    </row>
    <row r="208" spans="1:49" ht="15" hidden="1" customHeight="1" x14ac:dyDescent="0.25">
      <c r="A208" s="1010"/>
      <c r="B208" s="1011"/>
      <c r="C208" s="1012" t="s">
        <v>263</v>
      </c>
      <c r="D208" s="246" t="s">
        <v>141</v>
      </c>
      <c r="E208" s="1225"/>
      <c r="F208" s="261"/>
      <c r="G208" s="1193"/>
      <c r="H208" s="1193"/>
      <c r="I208" s="1193"/>
      <c r="J208" s="1193"/>
      <c r="K208" s="1193"/>
      <c r="L208" s="1193"/>
      <c r="M208" s="1193"/>
      <c r="N208" s="1193"/>
      <c r="O208" s="1193"/>
      <c r="P208" s="1193"/>
      <c r="Q208" s="257"/>
      <c r="R208" s="258"/>
      <c r="S208" s="1207"/>
      <c r="T208" s="1194"/>
      <c r="U208" s="1194"/>
      <c r="V208" s="1194"/>
      <c r="W208" s="1194"/>
      <c r="X208" s="1194"/>
      <c r="Y208" s="1199"/>
      <c r="Z208" s="1199"/>
      <c r="AA208" s="1199"/>
      <c r="AB208" s="1198"/>
      <c r="AC208" s="1248"/>
      <c r="AD208" s="1177"/>
      <c r="AE208" s="1180"/>
      <c r="AF208" s="1180"/>
      <c r="AG208" s="1187"/>
      <c r="AH208" s="1180" t="s">
        <v>494</v>
      </c>
      <c r="AI208" s="1180" t="s">
        <v>495</v>
      </c>
      <c r="AJ208" s="1187"/>
      <c r="AK208" s="1180">
        <v>107787.777303494</v>
      </c>
      <c r="AL208" s="1180">
        <v>53687.302981756999</v>
      </c>
      <c r="AM208" s="1180">
        <v>54100.474321736801</v>
      </c>
      <c r="AN208" s="1180" t="s">
        <v>250</v>
      </c>
      <c r="AO208" s="1180" t="s">
        <v>250</v>
      </c>
      <c r="AP208" s="1180" t="s">
        <v>250</v>
      </c>
      <c r="AQ208" s="1180" t="s">
        <v>250</v>
      </c>
      <c r="AR208" s="1180" t="s">
        <v>250</v>
      </c>
      <c r="AS208" s="1180" t="s">
        <v>250</v>
      </c>
      <c r="AT208" s="1180" t="s">
        <v>250</v>
      </c>
      <c r="AU208" s="1180" t="s">
        <v>250</v>
      </c>
      <c r="AV208" s="1240"/>
      <c r="AW208" s="1240"/>
    </row>
    <row r="209" spans="1:49" ht="15" hidden="1" customHeight="1" x14ac:dyDescent="0.25">
      <c r="A209" s="1010"/>
      <c r="B209" s="1011"/>
      <c r="C209" s="1013"/>
      <c r="D209" s="248" t="s">
        <v>142</v>
      </c>
      <c r="E209" s="1225"/>
      <c r="F209" s="259"/>
      <c r="G209" s="1193"/>
      <c r="H209" s="1193"/>
      <c r="I209" s="1193"/>
      <c r="J209" s="1193"/>
      <c r="K209" s="1193"/>
      <c r="L209" s="1193"/>
      <c r="M209" s="1193"/>
      <c r="N209" s="1193"/>
      <c r="O209" s="1193"/>
      <c r="P209" s="1193"/>
      <c r="Q209" s="257"/>
      <c r="R209" s="259"/>
      <c r="S209" s="1183"/>
      <c r="T209" s="1194"/>
      <c r="U209" s="1194"/>
      <c r="V209" s="1194"/>
      <c r="W209" s="1194"/>
      <c r="X209" s="1194"/>
      <c r="Y209" s="1199"/>
      <c r="Z209" s="1199"/>
      <c r="AA209" s="1199"/>
      <c r="AB209" s="1198"/>
      <c r="AC209" s="1249"/>
      <c r="AD209" s="1185"/>
      <c r="AE209" s="1186"/>
      <c r="AF209" s="1186"/>
      <c r="AG209" s="1187"/>
      <c r="AH209" s="1186"/>
      <c r="AI209" s="1186"/>
      <c r="AJ209" s="1187"/>
      <c r="AK209" s="1186"/>
      <c r="AL209" s="1186"/>
      <c r="AM209" s="1186"/>
      <c r="AN209" s="1186"/>
      <c r="AO209" s="1186"/>
      <c r="AP209" s="1186"/>
      <c r="AQ209" s="1186"/>
      <c r="AR209" s="1186"/>
      <c r="AS209" s="1186"/>
      <c r="AT209" s="1186"/>
      <c r="AU209" s="1186"/>
      <c r="AV209" s="1240"/>
      <c r="AW209" s="1240"/>
    </row>
    <row r="210" spans="1:49" ht="15" hidden="1" customHeight="1" x14ac:dyDescent="0.25">
      <c r="A210" s="1010"/>
      <c r="B210" s="1011"/>
      <c r="C210" s="1013"/>
      <c r="D210" s="252" t="s">
        <v>144</v>
      </c>
      <c r="E210" s="1225"/>
      <c r="F210" s="256"/>
      <c r="G210" s="1193"/>
      <c r="H210" s="1193"/>
      <c r="I210" s="1193"/>
      <c r="J210" s="1193"/>
      <c r="K210" s="1193"/>
      <c r="L210" s="1193"/>
      <c r="M210" s="1193"/>
      <c r="N210" s="1193"/>
      <c r="O210" s="1193"/>
      <c r="P210" s="1193"/>
      <c r="Q210" s="257"/>
      <c r="R210" s="260"/>
      <c r="S210" s="1183"/>
      <c r="T210" s="1194"/>
      <c r="U210" s="1194"/>
      <c r="V210" s="1194"/>
      <c r="W210" s="1194"/>
      <c r="X210" s="1194"/>
      <c r="Y210" s="1199"/>
      <c r="Z210" s="1199"/>
      <c r="AA210" s="1199"/>
      <c r="AB210" s="1198"/>
      <c r="AC210" s="1249"/>
      <c r="AD210" s="1185"/>
      <c r="AE210" s="1186"/>
      <c r="AF210" s="1186"/>
      <c r="AG210" s="1187"/>
      <c r="AH210" s="1186"/>
      <c r="AI210" s="1186"/>
      <c r="AJ210" s="1187"/>
      <c r="AK210" s="1186"/>
      <c r="AL210" s="1186"/>
      <c r="AM210" s="1186"/>
      <c r="AN210" s="1186"/>
      <c r="AO210" s="1186"/>
      <c r="AP210" s="1186"/>
      <c r="AQ210" s="1186"/>
      <c r="AR210" s="1186"/>
      <c r="AS210" s="1186"/>
      <c r="AT210" s="1186"/>
      <c r="AU210" s="1186"/>
      <c r="AV210" s="1240"/>
      <c r="AW210" s="1240"/>
    </row>
    <row r="211" spans="1:49" ht="15" hidden="1" customHeight="1" x14ac:dyDescent="0.25">
      <c r="A211" s="1010"/>
      <c r="B211" s="1011"/>
      <c r="C211" s="1013"/>
      <c r="D211" s="248" t="s">
        <v>145</v>
      </c>
      <c r="E211" s="1225"/>
      <c r="F211" s="256"/>
      <c r="G211" s="1193"/>
      <c r="H211" s="1193"/>
      <c r="I211" s="1193"/>
      <c r="J211" s="1193"/>
      <c r="K211" s="1193"/>
      <c r="L211" s="1193"/>
      <c r="M211" s="1193"/>
      <c r="N211" s="1193"/>
      <c r="O211" s="1193"/>
      <c r="P211" s="1193"/>
      <c r="Q211" s="257"/>
      <c r="R211" s="260"/>
      <c r="S211" s="1183"/>
      <c r="T211" s="1194"/>
      <c r="U211" s="1194"/>
      <c r="V211" s="1194"/>
      <c r="W211" s="1194"/>
      <c r="X211" s="1194"/>
      <c r="Y211" s="1199"/>
      <c r="Z211" s="1199"/>
      <c r="AA211" s="1199"/>
      <c r="AB211" s="1198"/>
      <c r="AC211" s="1249"/>
      <c r="AD211" s="1185"/>
      <c r="AE211" s="1186"/>
      <c r="AF211" s="1186"/>
      <c r="AG211" s="1187"/>
      <c r="AH211" s="1186"/>
      <c r="AI211" s="1186"/>
      <c r="AJ211" s="1187"/>
      <c r="AK211" s="1186"/>
      <c r="AL211" s="1186"/>
      <c r="AM211" s="1186"/>
      <c r="AN211" s="1186"/>
      <c r="AO211" s="1186"/>
      <c r="AP211" s="1186"/>
      <c r="AQ211" s="1186"/>
      <c r="AR211" s="1186"/>
      <c r="AS211" s="1186"/>
      <c r="AT211" s="1186"/>
      <c r="AU211" s="1186"/>
      <c r="AV211" s="1240"/>
      <c r="AW211" s="1240"/>
    </row>
    <row r="212" spans="1:49" ht="15" hidden="1" customHeight="1" x14ac:dyDescent="0.25">
      <c r="A212" s="1010"/>
      <c r="B212" s="1011"/>
      <c r="C212" s="1013"/>
      <c r="D212" s="252" t="s">
        <v>146</v>
      </c>
      <c r="E212" s="1225"/>
      <c r="F212" s="262"/>
      <c r="G212" s="1193"/>
      <c r="H212" s="1193"/>
      <c r="I212" s="1193"/>
      <c r="J212" s="1193"/>
      <c r="K212" s="1193"/>
      <c r="L212" s="1193"/>
      <c r="M212" s="1193"/>
      <c r="N212" s="1193"/>
      <c r="O212" s="1193"/>
      <c r="P212" s="1193"/>
      <c r="Q212" s="257"/>
      <c r="R212" s="260"/>
      <c r="S212" s="1183"/>
      <c r="T212" s="1194"/>
      <c r="U212" s="1194"/>
      <c r="V212" s="1194"/>
      <c r="W212" s="1194"/>
      <c r="X212" s="1194"/>
      <c r="Y212" s="1199"/>
      <c r="Z212" s="1199"/>
      <c r="AA212" s="1199"/>
      <c r="AB212" s="1198"/>
      <c r="AC212" s="1249"/>
      <c r="AD212" s="1185"/>
      <c r="AE212" s="1186"/>
      <c r="AF212" s="1186"/>
      <c r="AG212" s="1187"/>
      <c r="AH212" s="1186"/>
      <c r="AI212" s="1186"/>
      <c r="AJ212" s="1187"/>
      <c r="AK212" s="1186"/>
      <c r="AL212" s="1186"/>
      <c r="AM212" s="1186"/>
      <c r="AN212" s="1186"/>
      <c r="AO212" s="1186"/>
      <c r="AP212" s="1186"/>
      <c r="AQ212" s="1186"/>
      <c r="AR212" s="1186"/>
      <c r="AS212" s="1186"/>
      <c r="AT212" s="1186"/>
      <c r="AU212" s="1186"/>
      <c r="AV212" s="1240"/>
      <c r="AW212" s="1240"/>
    </row>
    <row r="213" spans="1:49" ht="15" hidden="1" customHeight="1" x14ac:dyDescent="0.25">
      <c r="A213" s="1010"/>
      <c r="B213" s="1011"/>
      <c r="C213" s="1163"/>
      <c r="D213" s="255" t="s">
        <v>147</v>
      </c>
      <c r="E213" s="1225"/>
      <c r="F213" s="256"/>
      <c r="G213" s="1193"/>
      <c r="H213" s="1193"/>
      <c r="I213" s="1193"/>
      <c r="J213" s="1193"/>
      <c r="K213" s="1193"/>
      <c r="L213" s="1193"/>
      <c r="M213" s="1193"/>
      <c r="N213" s="1193"/>
      <c r="O213" s="1193"/>
      <c r="P213" s="1193"/>
      <c r="Q213" s="257"/>
      <c r="R213" s="260"/>
      <c r="S213" s="1209"/>
      <c r="T213" s="1194"/>
      <c r="U213" s="1194"/>
      <c r="V213" s="1194"/>
      <c r="W213" s="1194"/>
      <c r="X213" s="1194"/>
      <c r="Y213" s="1199"/>
      <c r="Z213" s="1199"/>
      <c r="AA213" s="1199"/>
      <c r="AB213" s="1198"/>
      <c r="AC213" s="1250"/>
      <c r="AD213" s="1205"/>
      <c r="AE213" s="1186"/>
      <c r="AF213" s="1186"/>
      <c r="AG213" s="1187"/>
      <c r="AH213" s="1186"/>
      <c r="AI213" s="1186"/>
      <c r="AJ213" s="1187"/>
      <c r="AK213" s="1186"/>
      <c r="AL213" s="1186"/>
      <c r="AM213" s="1186"/>
      <c r="AN213" s="1186"/>
      <c r="AO213" s="1186"/>
      <c r="AP213" s="1186"/>
      <c r="AQ213" s="1186"/>
      <c r="AR213" s="1186"/>
      <c r="AS213" s="1186"/>
      <c r="AT213" s="1186"/>
      <c r="AU213" s="1186"/>
      <c r="AV213" s="1240"/>
      <c r="AW213" s="1240"/>
    </row>
    <row r="214" spans="1:49" ht="15" hidden="1" customHeight="1" x14ac:dyDescent="0.25">
      <c r="A214" s="1010"/>
      <c r="B214" s="1011"/>
      <c r="C214" s="1012" t="s">
        <v>264</v>
      </c>
      <c r="D214" s="246" t="s">
        <v>141</v>
      </c>
      <c r="E214" s="1225"/>
      <c r="F214" s="258"/>
      <c r="G214" s="1193"/>
      <c r="H214" s="1193"/>
      <c r="I214" s="1193"/>
      <c r="J214" s="1193"/>
      <c r="K214" s="1193"/>
      <c r="L214" s="1193"/>
      <c r="M214" s="1193"/>
      <c r="N214" s="1193"/>
      <c r="O214" s="1193"/>
      <c r="P214" s="1193"/>
      <c r="Q214" s="257"/>
      <c r="R214" s="258"/>
      <c r="S214" s="1207"/>
      <c r="T214" s="1194"/>
      <c r="U214" s="1194"/>
      <c r="V214" s="1194"/>
      <c r="W214" s="1194"/>
      <c r="X214" s="1194"/>
      <c r="Y214" s="1199"/>
      <c r="Z214" s="1199"/>
      <c r="AA214" s="1199"/>
      <c r="AB214" s="1198"/>
      <c r="AC214" s="1248"/>
      <c r="AD214" s="1177"/>
      <c r="AE214" s="1180"/>
      <c r="AF214" s="1180"/>
      <c r="AG214" s="1187"/>
      <c r="AH214" s="1180" t="s">
        <v>496</v>
      </c>
      <c r="AI214" s="1180" t="s">
        <v>497</v>
      </c>
      <c r="AJ214" s="1187"/>
      <c r="AK214" s="1180">
        <v>1229902.46920737</v>
      </c>
      <c r="AL214" s="1180">
        <v>579045.68833276897</v>
      </c>
      <c r="AM214" s="1180">
        <v>650856.78087460296</v>
      </c>
      <c r="AN214" s="1180" t="s">
        <v>250</v>
      </c>
      <c r="AO214" s="1180" t="s">
        <v>250</v>
      </c>
      <c r="AP214" s="1180" t="s">
        <v>250</v>
      </c>
      <c r="AQ214" s="1180" t="s">
        <v>250</v>
      </c>
      <c r="AR214" s="1180" t="s">
        <v>250</v>
      </c>
      <c r="AS214" s="1180" t="s">
        <v>250</v>
      </c>
      <c r="AT214" s="1180" t="s">
        <v>250</v>
      </c>
      <c r="AU214" s="1180" t="s">
        <v>250</v>
      </c>
      <c r="AV214" s="1240"/>
      <c r="AW214" s="1240"/>
    </row>
    <row r="215" spans="1:49" ht="15" hidden="1" customHeight="1" x14ac:dyDescent="0.25">
      <c r="A215" s="1010"/>
      <c r="B215" s="1011"/>
      <c r="C215" s="1013"/>
      <c r="D215" s="248" t="s">
        <v>142</v>
      </c>
      <c r="E215" s="1225"/>
      <c r="F215" s="259"/>
      <c r="G215" s="1193"/>
      <c r="H215" s="1193"/>
      <c r="I215" s="1193"/>
      <c r="J215" s="1193"/>
      <c r="K215" s="1193"/>
      <c r="L215" s="1193"/>
      <c r="M215" s="1193"/>
      <c r="N215" s="1193"/>
      <c r="O215" s="1193"/>
      <c r="P215" s="1193"/>
      <c r="Q215" s="257"/>
      <c r="R215" s="259"/>
      <c r="S215" s="1183"/>
      <c r="T215" s="1194"/>
      <c r="U215" s="1194"/>
      <c r="V215" s="1194"/>
      <c r="W215" s="1194"/>
      <c r="X215" s="1194"/>
      <c r="Y215" s="1199"/>
      <c r="Z215" s="1199"/>
      <c r="AA215" s="1199"/>
      <c r="AB215" s="1198"/>
      <c r="AC215" s="1249"/>
      <c r="AD215" s="1185"/>
      <c r="AE215" s="1186"/>
      <c r="AF215" s="1186"/>
      <c r="AG215" s="1187"/>
      <c r="AH215" s="1186"/>
      <c r="AI215" s="1186"/>
      <c r="AJ215" s="1187"/>
      <c r="AK215" s="1186"/>
      <c r="AL215" s="1186"/>
      <c r="AM215" s="1186"/>
      <c r="AN215" s="1186"/>
      <c r="AO215" s="1186"/>
      <c r="AP215" s="1186"/>
      <c r="AQ215" s="1186"/>
      <c r="AR215" s="1186"/>
      <c r="AS215" s="1186"/>
      <c r="AT215" s="1186"/>
      <c r="AU215" s="1186"/>
      <c r="AV215" s="1240"/>
      <c r="AW215" s="1240"/>
    </row>
    <row r="216" spans="1:49" ht="15" hidden="1" customHeight="1" x14ac:dyDescent="0.25">
      <c r="A216" s="1010"/>
      <c r="B216" s="1011"/>
      <c r="C216" s="1013"/>
      <c r="D216" s="252" t="s">
        <v>144</v>
      </c>
      <c r="E216" s="1225"/>
      <c r="F216" s="256"/>
      <c r="G216" s="1193"/>
      <c r="H216" s="1193"/>
      <c r="I216" s="1193"/>
      <c r="J216" s="1193"/>
      <c r="K216" s="1193"/>
      <c r="L216" s="1193"/>
      <c r="M216" s="1193"/>
      <c r="N216" s="1193"/>
      <c r="O216" s="1193"/>
      <c r="P216" s="1193"/>
      <c r="Q216" s="257"/>
      <c r="R216" s="260"/>
      <c r="S216" s="1183"/>
      <c r="T216" s="1194"/>
      <c r="U216" s="1194"/>
      <c r="V216" s="1194"/>
      <c r="W216" s="1194"/>
      <c r="X216" s="1194"/>
      <c r="Y216" s="1199"/>
      <c r="Z216" s="1199"/>
      <c r="AA216" s="1199"/>
      <c r="AB216" s="1198"/>
      <c r="AC216" s="1249"/>
      <c r="AD216" s="1185"/>
      <c r="AE216" s="1186"/>
      <c r="AF216" s="1186"/>
      <c r="AG216" s="1187"/>
      <c r="AH216" s="1186"/>
      <c r="AI216" s="1186"/>
      <c r="AJ216" s="1187"/>
      <c r="AK216" s="1186"/>
      <c r="AL216" s="1186"/>
      <c r="AM216" s="1186"/>
      <c r="AN216" s="1186"/>
      <c r="AO216" s="1186"/>
      <c r="AP216" s="1186"/>
      <c r="AQ216" s="1186"/>
      <c r="AR216" s="1186"/>
      <c r="AS216" s="1186"/>
      <c r="AT216" s="1186"/>
      <c r="AU216" s="1186"/>
      <c r="AV216" s="1240"/>
      <c r="AW216" s="1240"/>
    </row>
    <row r="217" spans="1:49" ht="15" hidden="1" customHeight="1" x14ac:dyDescent="0.25">
      <c r="A217" s="1010"/>
      <c r="B217" s="1011"/>
      <c r="C217" s="1013"/>
      <c r="D217" s="248" t="s">
        <v>145</v>
      </c>
      <c r="E217" s="1225"/>
      <c r="F217" s="256"/>
      <c r="G217" s="1193"/>
      <c r="H217" s="1193"/>
      <c r="I217" s="1193"/>
      <c r="J217" s="1193"/>
      <c r="K217" s="1193"/>
      <c r="L217" s="1193"/>
      <c r="M217" s="1193"/>
      <c r="N217" s="1193"/>
      <c r="O217" s="1193"/>
      <c r="P217" s="1193"/>
      <c r="Q217" s="257"/>
      <c r="R217" s="260"/>
      <c r="S217" s="1183"/>
      <c r="T217" s="1194"/>
      <c r="U217" s="1194"/>
      <c r="V217" s="1194"/>
      <c r="W217" s="1194"/>
      <c r="X217" s="1194"/>
      <c r="Y217" s="1199"/>
      <c r="Z217" s="1199"/>
      <c r="AA217" s="1199"/>
      <c r="AB217" s="1198"/>
      <c r="AC217" s="1249"/>
      <c r="AD217" s="1185"/>
      <c r="AE217" s="1186"/>
      <c r="AF217" s="1186"/>
      <c r="AG217" s="1187"/>
      <c r="AH217" s="1186"/>
      <c r="AI217" s="1186"/>
      <c r="AJ217" s="1187"/>
      <c r="AK217" s="1186"/>
      <c r="AL217" s="1186"/>
      <c r="AM217" s="1186"/>
      <c r="AN217" s="1186"/>
      <c r="AO217" s="1186"/>
      <c r="AP217" s="1186"/>
      <c r="AQ217" s="1186"/>
      <c r="AR217" s="1186"/>
      <c r="AS217" s="1186"/>
      <c r="AT217" s="1186"/>
      <c r="AU217" s="1186"/>
      <c r="AV217" s="1240"/>
      <c r="AW217" s="1240"/>
    </row>
    <row r="218" spans="1:49" ht="15" hidden="1" customHeight="1" x14ac:dyDescent="0.25">
      <c r="A218" s="1010"/>
      <c r="B218" s="1011"/>
      <c r="C218" s="1013"/>
      <c r="D218" s="252" t="s">
        <v>146</v>
      </c>
      <c r="E218" s="1225"/>
      <c r="F218" s="260"/>
      <c r="G218" s="1193"/>
      <c r="H218" s="1193"/>
      <c r="I218" s="1193"/>
      <c r="J218" s="1193"/>
      <c r="K218" s="1193"/>
      <c r="L218" s="1193"/>
      <c r="M218" s="1193"/>
      <c r="N218" s="1193"/>
      <c r="O218" s="1193"/>
      <c r="P218" s="1193"/>
      <c r="Q218" s="257"/>
      <c r="R218" s="260"/>
      <c r="S218" s="1183"/>
      <c r="T218" s="1194"/>
      <c r="U218" s="1194"/>
      <c r="V218" s="1194"/>
      <c r="W218" s="1194"/>
      <c r="X218" s="1194"/>
      <c r="Y218" s="1199"/>
      <c r="Z218" s="1199"/>
      <c r="AA218" s="1199"/>
      <c r="AB218" s="1198"/>
      <c r="AC218" s="1249"/>
      <c r="AD218" s="1185"/>
      <c r="AE218" s="1186"/>
      <c r="AF218" s="1186"/>
      <c r="AG218" s="1187"/>
      <c r="AH218" s="1186"/>
      <c r="AI218" s="1186"/>
      <c r="AJ218" s="1187"/>
      <c r="AK218" s="1186"/>
      <c r="AL218" s="1186"/>
      <c r="AM218" s="1186"/>
      <c r="AN218" s="1186"/>
      <c r="AO218" s="1186"/>
      <c r="AP218" s="1186"/>
      <c r="AQ218" s="1186"/>
      <c r="AR218" s="1186"/>
      <c r="AS218" s="1186"/>
      <c r="AT218" s="1186"/>
      <c r="AU218" s="1186"/>
      <c r="AV218" s="1240"/>
      <c r="AW218" s="1240"/>
    </row>
    <row r="219" spans="1:49" ht="15" hidden="1" customHeight="1" x14ac:dyDescent="0.25">
      <c r="A219" s="1010"/>
      <c r="B219" s="1011"/>
      <c r="C219" s="1163"/>
      <c r="D219" s="255" t="s">
        <v>147</v>
      </c>
      <c r="E219" s="1225"/>
      <c r="F219" s="256"/>
      <c r="G219" s="1193"/>
      <c r="H219" s="1193"/>
      <c r="I219" s="1193"/>
      <c r="J219" s="1193"/>
      <c r="K219" s="1193"/>
      <c r="L219" s="1193"/>
      <c r="M219" s="1193"/>
      <c r="N219" s="1193"/>
      <c r="O219" s="1193"/>
      <c r="P219" s="1193"/>
      <c r="Q219" s="257"/>
      <c r="R219" s="260"/>
      <c r="S219" s="1209"/>
      <c r="T219" s="1194"/>
      <c r="U219" s="1194"/>
      <c r="V219" s="1194"/>
      <c r="W219" s="1194"/>
      <c r="X219" s="1194"/>
      <c r="Y219" s="1199"/>
      <c r="Z219" s="1199"/>
      <c r="AA219" s="1199"/>
      <c r="AB219" s="1198"/>
      <c r="AC219" s="1250"/>
      <c r="AD219" s="1205"/>
      <c r="AE219" s="1186"/>
      <c r="AF219" s="1186"/>
      <c r="AG219" s="1187"/>
      <c r="AH219" s="1186"/>
      <c r="AI219" s="1186"/>
      <c r="AJ219" s="1187"/>
      <c r="AK219" s="1186"/>
      <c r="AL219" s="1186"/>
      <c r="AM219" s="1186"/>
      <c r="AN219" s="1186"/>
      <c r="AO219" s="1186"/>
      <c r="AP219" s="1186"/>
      <c r="AQ219" s="1186"/>
      <c r="AR219" s="1186"/>
      <c r="AS219" s="1186"/>
      <c r="AT219" s="1186"/>
      <c r="AU219" s="1186"/>
      <c r="AV219" s="1240"/>
      <c r="AW219" s="1240"/>
    </row>
    <row r="220" spans="1:49" ht="15" hidden="1" customHeight="1" x14ac:dyDescent="0.25">
      <c r="A220" s="1010"/>
      <c r="B220" s="1011"/>
      <c r="C220" s="1012" t="s">
        <v>265</v>
      </c>
      <c r="D220" s="246" t="s">
        <v>141</v>
      </c>
      <c r="E220" s="1225"/>
      <c r="F220" s="258"/>
      <c r="G220" s="1193"/>
      <c r="H220" s="1193"/>
      <c r="I220" s="1193"/>
      <c r="J220" s="1193"/>
      <c r="K220" s="1193"/>
      <c r="L220" s="1193"/>
      <c r="M220" s="1193"/>
      <c r="N220" s="1193"/>
      <c r="O220" s="1193"/>
      <c r="P220" s="1193"/>
      <c r="Q220" s="257"/>
      <c r="R220" s="258"/>
      <c r="S220" s="1207"/>
      <c r="T220" s="1194"/>
      <c r="U220" s="1194"/>
      <c r="V220" s="1194"/>
      <c r="W220" s="1194"/>
      <c r="X220" s="1194"/>
      <c r="Y220" s="1199"/>
      <c r="Z220" s="1199"/>
      <c r="AA220" s="1199"/>
      <c r="AB220" s="1198"/>
      <c r="AC220" s="1248"/>
      <c r="AD220" s="1177"/>
      <c r="AE220" s="1180"/>
      <c r="AF220" s="1180"/>
      <c r="AG220" s="1187"/>
      <c r="AH220" s="1180" t="s">
        <v>498</v>
      </c>
      <c r="AI220" s="1180" t="s">
        <v>86</v>
      </c>
      <c r="AJ220" s="1187"/>
      <c r="AK220" s="1180">
        <v>153161.841338011</v>
      </c>
      <c r="AL220" s="1180">
        <v>71660.553014322693</v>
      </c>
      <c r="AM220" s="1180">
        <v>81501.288323687899</v>
      </c>
      <c r="AN220" s="1180" t="s">
        <v>250</v>
      </c>
      <c r="AO220" s="1180" t="s">
        <v>250</v>
      </c>
      <c r="AP220" s="1180" t="s">
        <v>250</v>
      </c>
      <c r="AQ220" s="1180" t="s">
        <v>250</v>
      </c>
      <c r="AR220" s="1180" t="s">
        <v>250</v>
      </c>
      <c r="AS220" s="1180" t="s">
        <v>250</v>
      </c>
      <c r="AT220" s="1180" t="s">
        <v>250</v>
      </c>
      <c r="AU220" s="1180" t="s">
        <v>250</v>
      </c>
      <c r="AV220" s="1240"/>
      <c r="AW220" s="1240"/>
    </row>
    <row r="221" spans="1:49" ht="15" hidden="1" customHeight="1" x14ac:dyDescent="0.25">
      <c r="A221" s="1010"/>
      <c r="B221" s="1011"/>
      <c r="C221" s="1013"/>
      <c r="D221" s="248" t="s">
        <v>142</v>
      </c>
      <c r="E221" s="1225"/>
      <c r="F221" s="259"/>
      <c r="G221" s="1193"/>
      <c r="H221" s="1193"/>
      <c r="I221" s="1193"/>
      <c r="J221" s="1193"/>
      <c r="K221" s="1193"/>
      <c r="L221" s="1193"/>
      <c r="M221" s="1193"/>
      <c r="N221" s="1193"/>
      <c r="O221" s="1193"/>
      <c r="P221" s="1193"/>
      <c r="Q221" s="257"/>
      <c r="R221" s="259"/>
      <c r="S221" s="1183"/>
      <c r="T221" s="1194"/>
      <c r="U221" s="1194"/>
      <c r="V221" s="1194"/>
      <c r="W221" s="1194"/>
      <c r="X221" s="1194"/>
      <c r="Y221" s="1199"/>
      <c r="Z221" s="1199"/>
      <c r="AA221" s="1199"/>
      <c r="AB221" s="1198"/>
      <c r="AC221" s="1249"/>
      <c r="AD221" s="1185"/>
      <c r="AE221" s="1186"/>
      <c r="AF221" s="1186"/>
      <c r="AG221" s="1187"/>
      <c r="AH221" s="1186"/>
      <c r="AI221" s="1186"/>
      <c r="AJ221" s="1187"/>
      <c r="AK221" s="1186"/>
      <c r="AL221" s="1186"/>
      <c r="AM221" s="1186"/>
      <c r="AN221" s="1186"/>
      <c r="AO221" s="1186"/>
      <c r="AP221" s="1186"/>
      <c r="AQ221" s="1186"/>
      <c r="AR221" s="1186"/>
      <c r="AS221" s="1186"/>
      <c r="AT221" s="1186"/>
      <c r="AU221" s="1186"/>
      <c r="AV221" s="1240"/>
      <c r="AW221" s="1240"/>
    </row>
    <row r="222" spans="1:49" ht="15" hidden="1" customHeight="1" x14ac:dyDescent="0.25">
      <c r="A222" s="1010"/>
      <c r="B222" s="1011"/>
      <c r="C222" s="1013"/>
      <c r="D222" s="252" t="s">
        <v>144</v>
      </c>
      <c r="E222" s="1225"/>
      <c r="F222" s="256"/>
      <c r="G222" s="1193"/>
      <c r="H222" s="1193"/>
      <c r="I222" s="1193"/>
      <c r="J222" s="1193"/>
      <c r="K222" s="1193"/>
      <c r="L222" s="1193"/>
      <c r="M222" s="1193"/>
      <c r="N222" s="1193"/>
      <c r="O222" s="1193"/>
      <c r="P222" s="1193"/>
      <c r="Q222" s="257"/>
      <c r="R222" s="260"/>
      <c r="S222" s="1183"/>
      <c r="T222" s="1194"/>
      <c r="U222" s="1194"/>
      <c r="V222" s="1194"/>
      <c r="W222" s="1194"/>
      <c r="X222" s="1194"/>
      <c r="Y222" s="1199"/>
      <c r="Z222" s="1199"/>
      <c r="AA222" s="1199"/>
      <c r="AB222" s="1198"/>
      <c r="AC222" s="1249"/>
      <c r="AD222" s="1185"/>
      <c r="AE222" s="1186"/>
      <c r="AF222" s="1186"/>
      <c r="AG222" s="1187"/>
      <c r="AH222" s="1186"/>
      <c r="AI222" s="1186"/>
      <c r="AJ222" s="1187"/>
      <c r="AK222" s="1186"/>
      <c r="AL222" s="1186"/>
      <c r="AM222" s="1186"/>
      <c r="AN222" s="1186"/>
      <c r="AO222" s="1186"/>
      <c r="AP222" s="1186"/>
      <c r="AQ222" s="1186"/>
      <c r="AR222" s="1186"/>
      <c r="AS222" s="1186"/>
      <c r="AT222" s="1186"/>
      <c r="AU222" s="1186"/>
      <c r="AV222" s="1240"/>
      <c r="AW222" s="1240"/>
    </row>
    <row r="223" spans="1:49" ht="15" hidden="1" customHeight="1" x14ac:dyDescent="0.25">
      <c r="A223" s="1010"/>
      <c r="B223" s="1011"/>
      <c r="C223" s="1013"/>
      <c r="D223" s="248" t="s">
        <v>145</v>
      </c>
      <c r="E223" s="1225"/>
      <c r="F223" s="256"/>
      <c r="G223" s="1193"/>
      <c r="H223" s="1193"/>
      <c r="I223" s="1193"/>
      <c r="J223" s="1193"/>
      <c r="K223" s="1193"/>
      <c r="L223" s="1193"/>
      <c r="M223" s="1193"/>
      <c r="N223" s="1193"/>
      <c r="O223" s="1193"/>
      <c r="P223" s="1193"/>
      <c r="Q223" s="257"/>
      <c r="R223" s="260"/>
      <c r="S223" s="1183"/>
      <c r="T223" s="1194"/>
      <c r="U223" s="1194"/>
      <c r="V223" s="1194"/>
      <c r="W223" s="1194"/>
      <c r="X223" s="1194"/>
      <c r="Y223" s="1199"/>
      <c r="Z223" s="1199"/>
      <c r="AA223" s="1199"/>
      <c r="AB223" s="1198"/>
      <c r="AC223" s="1249"/>
      <c r="AD223" s="1185"/>
      <c r="AE223" s="1186"/>
      <c r="AF223" s="1186"/>
      <c r="AG223" s="1187"/>
      <c r="AH223" s="1186"/>
      <c r="AI223" s="1186"/>
      <c r="AJ223" s="1187"/>
      <c r="AK223" s="1186"/>
      <c r="AL223" s="1186"/>
      <c r="AM223" s="1186"/>
      <c r="AN223" s="1186"/>
      <c r="AO223" s="1186"/>
      <c r="AP223" s="1186"/>
      <c r="AQ223" s="1186"/>
      <c r="AR223" s="1186"/>
      <c r="AS223" s="1186"/>
      <c r="AT223" s="1186"/>
      <c r="AU223" s="1186"/>
      <c r="AV223" s="1240"/>
      <c r="AW223" s="1240"/>
    </row>
    <row r="224" spans="1:49" ht="15" hidden="1" customHeight="1" x14ac:dyDescent="0.25">
      <c r="A224" s="1010"/>
      <c r="B224" s="1011"/>
      <c r="C224" s="1013"/>
      <c r="D224" s="252" t="s">
        <v>146</v>
      </c>
      <c r="E224" s="1225"/>
      <c r="F224" s="260"/>
      <c r="G224" s="1193"/>
      <c r="H224" s="1193"/>
      <c r="I224" s="1193"/>
      <c r="J224" s="1193"/>
      <c r="K224" s="1193"/>
      <c r="L224" s="1193"/>
      <c r="M224" s="1193"/>
      <c r="N224" s="1193"/>
      <c r="O224" s="1193"/>
      <c r="P224" s="1193"/>
      <c r="Q224" s="257"/>
      <c r="R224" s="260"/>
      <c r="S224" s="1183"/>
      <c r="T224" s="1194"/>
      <c r="U224" s="1194"/>
      <c r="V224" s="1194"/>
      <c r="W224" s="1194"/>
      <c r="X224" s="1194"/>
      <c r="Y224" s="1199"/>
      <c r="Z224" s="1199"/>
      <c r="AA224" s="1199"/>
      <c r="AB224" s="1198"/>
      <c r="AC224" s="1249"/>
      <c r="AD224" s="1185"/>
      <c r="AE224" s="1186"/>
      <c r="AF224" s="1186"/>
      <c r="AG224" s="1187"/>
      <c r="AH224" s="1186"/>
      <c r="AI224" s="1186"/>
      <c r="AJ224" s="1187"/>
      <c r="AK224" s="1186"/>
      <c r="AL224" s="1186"/>
      <c r="AM224" s="1186"/>
      <c r="AN224" s="1186"/>
      <c r="AO224" s="1186"/>
      <c r="AP224" s="1186"/>
      <c r="AQ224" s="1186"/>
      <c r="AR224" s="1186"/>
      <c r="AS224" s="1186"/>
      <c r="AT224" s="1186"/>
      <c r="AU224" s="1186"/>
      <c r="AV224" s="1240"/>
      <c r="AW224" s="1240"/>
    </row>
    <row r="225" spans="1:49" ht="15" hidden="1" customHeight="1" x14ac:dyDescent="0.25">
      <c r="A225" s="1010"/>
      <c r="B225" s="1011"/>
      <c r="C225" s="1163"/>
      <c r="D225" s="255" t="s">
        <v>147</v>
      </c>
      <c r="E225" s="1225"/>
      <c r="F225" s="256"/>
      <c r="G225" s="1193"/>
      <c r="H225" s="1193"/>
      <c r="I225" s="1193"/>
      <c r="J225" s="1193"/>
      <c r="K225" s="1193"/>
      <c r="L225" s="1193"/>
      <c r="M225" s="1193"/>
      <c r="N225" s="1193"/>
      <c r="O225" s="1193"/>
      <c r="P225" s="1193"/>
      <c r="Q225" s="257"/>
      <c r="R225" s="260"/>
      <c r="S225" s="1209"/>
      <c r="T225" s="1194"/>
      <c r="U225" s="1194"/>
      <c r="V225" s="1194"/>
      <c r="W225" s="1194"/>
      <c r="X225" s="1194"/>
      <c r="Y225" s="1199"/>
      <c r="Z225" s="1199"/>
      <c r="AA225" s="1199"/>
      <c r="AB225" s="1198"/>
      <c r="AC225" s="1250"/>
      <c r="AD225" s="1205"/>
      <c r="AE225" s="1186"/>
      <c r="AF225" s="1186"/>
      <c r="AG225" s="1187"/>
      <c r="AH225" s="1186"/>
      <c r="AI225" s="1186"/>
      <c r="AJ225" s="1187"/>
      <c r="AK225" s="1186"/>
      <c r="AL225" s="1186"/>
      <c r="AM225" s="1186"/>
      <c r="AN225" s="1186"/>
      <c r="AO225" s="1186"/>
      <c r="AP225" s="1186"/>
      <c r="AQ225" s="1186"/>
      <c r="AR225" s="1186"/>
      <c r="AS225" s="1186"/>
      <c r="AT225" s="1186"/>
      <c r="AU225" s="1186"/>
      <c r="AV225" s="1240"/>
      <c r="AW225" s="1240"/>
    </row>
    <row r="226" spans="1:49" ht="15" hidden="1" customHeight="1" x14ac:dyDescent="0.25">
      <c r="A226" s="1010"/>
      <c r="B226" s="1011"/>
      <c r="C226" s="1012" t="s">
        <v>266</v>
      </c>
      <c r="D226" s="246" t="s">
        <v>141</v>
      </c>
      <c r="E226" s="1225"/>
      <c r="F226" s="258"/>
      <c r="G226" s="1193"/>
      <c r="H226" s="1193"/>
      <c r="I226" s="1193"/>
      <c r="J226" s="1193"/>
      <c r="K226" s="1193"/>
      <c r="L226" s="1193"/>
      <c r="M226" s="1193"/>
      <c r="N226" s="1193"/>
      <c r="O226" s="1193"/>
      <c r="P226" s="1193"/>
      <c r="Q226" s="257"/>
      <c r="R226" s="258"/>
      <c r="S226" s="1207"/>
      <c r="T226" s="1194"/>
      <c r="U226" s="1194"/>
      <c r="V226" s="1194"/>
      <c r="W226" s="1194"/>
      <c r="X226" s="1194"/>
      <c r="Y226" s="1199"/>
      <c r="Z226" s="1199"/>
      <c r="AA226" s="1199"/>
      <c r="AB226" s="1198"/>
      <c r="AC226" s="1248"/>
      <c r="AD226" s="1177"/>
      <c r="AE226" s="1180"/>
      <c r="AF226" s="1180"/>
      <c r="AG226" s="1187"/>
      <c r="AH226" s="1180" t="s">
        <v>499</v>
      </c>
      <c r="AI226" s="1180" t="s">
        <v>266</v>
      </c>
      <c r="AJ226" s="1187"/>
      <c r="AK226" s="1180">
        <v>181169.79249708299</v>
      </c>
      <c r="AL226" s="1180">
        <v>87610.385289610305</v>
      </c>
      <c r="AM226" s="1180">
        <v>93559.407207472599</v>
      </c>
      <c r="AN226" s="1180" t="s">
        <v>250</v>
      </c>
      <c r="AO226" s="1180" t="s">
        <v>250</v>
      </c>
      <c r="AP226" s="1180" t="s">
        <v>250</v>
      </c>
      <c r="AQ226" s="1180" t="s">
        <v>250</v>
      </c>
      <c r="AR226" s="1180" t="s">
        <v>250</v>
      </c>
      <c r="AS226" s="1180" t="s">
        <v>250</v>
      </c>
      <c r="AT226" s="1180" t="s">
        <v>250</v>
      </c>
      <c r="AU226" s="1180" t="s">
        <v>250</v>
      </c>
      <c r="AV226" s="1240"/>
      <c r="AW226" s="1240"/>
    </row>
    <row r="227" spans="1:49" ht="15" hidden="1" customHeight="1" x14ac:dyDescent="0.25">
      <c r="A227" s="1010"/>
      <c r="B227" s="1011"/>
      <c r="C227" s="1013"/>
      <c r="D227" s="248" t="s">
        <v>142</v>
      </c>
      <c r="E227" s="1225"/>
      <c r="F227" s="259"/>
      <c r="G227" s="1193"/>
      <c r="H227" s="1193"/>
      <c r="I227" s="1193"/>
      <c r="J227" s="1193"/>
      <c r="K227" s="1193"/>
      <c r="L227" s="1193"/>
      <c r="M227" s="1193"/>
      <c r="N227" s="1193"/>
      <c r="O227" s="1193"/>
      <c r="P227" s="1193"/>
      <c r="Q227" s="257"/>
      <c r="R227" s="259"/>
      <c r="S227" s="1183"/>
      <c r="T227" s="1194"/>
      <c r="U227" s="1194"/>
      <c r="V227" s="1194"/>
      <c r="W227" s="1194"/>
      <c r="X227" s="1194"/>
      <c r="Y227" s="1199"/>
      <c r="Z227" s="1199"/>
      <c r="AA227" s="1199"/>
      <c r="AB227" s="1198"/>
      <c r="AC227" s="1249"/>
      <c r="AD227" s="1185"/>
      <c r="AE227" s="1186"/>
      <c r="AF227" s="1186"/>
      <c r="AG227" s="1187"/>
      <c r="AH227" s="1186"/>
      <c r="AI227" s="1186"/>
      <c r="AJ227" s="1187"/>
      <c r="AK227" s="1186"/>
      <c r="AL227" s="1186"/>
      <c r="AM227" s="1186"/>
      <c r="AN227" s="1186"/>
      <c r="AO227" s="1186"/>
      <c r="AP227" s="1186"/>
      <c r="AQ227" s="1186"/>
      <c r="AR227" s="1186"/>
      <c r="AS227" s="1186"/>
      <c r="AT227" s="1186"/>
      <c r="AU227" s="1186"/>
      <c r="AV227" s="1240"/>
      <c r="AW227" s="1240"/>
    </row>
    <row r="228" spans="1:49" ht="15" hidden="1" customHeight="1" x14ac:dyDescent="0.25">
      <c r="A228" s="1010"/>
      <c r="B228" s="1011"/>
      <c r="C228" s="1013"/>
      <c r="D228" s="252" t="s">
        <v>144</v>
      </c>
      <c r="E228" s="1225"/>
      <c r="F228" s="256"/>
      <c r="G228" s="1193"/>
      <c r="H228" s="1193"/>
      <c r="I228" s="1193"/>
      <c r="J228" s="1193"/>
      <c r="K228" s="1193"/>
      <c r="L228" s="1193"/>
      <c r="M228" s="1193"/>
      <c r="N228" s="1193"/>
      <c r="O228" s="1193"/>
      <c r="P228" s="1193"/>
      <c r="Q228" s="257"/>
      <c r="R228" s="260"/>
      <c r="S228" s="1183"/>
      <c r="T228" s="1194"/>
      <c r="U228" s="1194"/>
      <c r="V228" s="1194"/>
      <c r="W228" s="1194"/>
      <c r="X228" s="1194"/>
      <c r="Y228" s="1199"/>
      <c r="Z228" s="1199"/>
      <c r="AA228" s="1199"/>
      <c r="AB228" s="1198"/>
      <c r="AC228" s="1249"/>
      <c r="AD228" s="1185"/>
      <c r="AE228" s="1186"/>
      <c r="AF228" s="1186"/>
      <c r="AG228" s="1187"/>
      <c r="AH228" s="1186"/>
      <c r="AI228" s="1186"/>
      <c r="AJ228" s="1187"/>
      <c r="AK228" s="1186"/>
      <c r="AL228" s="1186"/>
      <c r="AM228" s="1186"/>
      <c r="AN228" s="1186"/>
      <c r="AO228" s="1186"/>
      <c r="AP228" s="1186"/>
      <c r="AQ228" s="1186"/>
      <c r="AR228" s="1186"/>
      <c r="AS228" s="1186"/>
      <c r="AT228" s="1186"/>
      <c r="AU228" s="1186"/>
      <c r="AV228" s="1240"/>
      <c r="AW228" s="1240"/>
    </row>
    <row r="229" spans="1:49" ht="15" hidden="1" customHeight="1" x14ac:dyDescent="0.25">
      <c r="A229" s="1010"/>
      <c r="B229" s="1011"/>
      <c r="C229" s="1013"/>
      <c r="D229" s="248" t="s">
        <v>145</v>
      </c>
      <c r="E229" s="1225"/>
      <c r="F229" s="256"/>
      <c r="G229" s="1193"/>
      <c r="H229" s="1193"/>
      <c r="I229" s="1193"/>
      <c r="J229" s="1193"/>
      <c r="K229" s="1193"/>
      <c r="L229" s="1193"/>
      <c r="M229" s="1193"/>
      <c r="N229" s="1193"/>
      <c r="O229" s="1193"/>
      <c r="P229" s="1193"/>
      <c r="Q229" s="257"/>
      <c r="R229" s="260"/>
      <c r="S229" s="1183"/>
      <c r="T229" s="1194"/>
      <c r="U229" s="1194"/>
      <c r="V229" s="1194"/>
      <c r="W229" s="1194"/>
      <c r="X229" s="1194"/>
      <c r="Y229" s="1199"/>
      <c r="Z229" s="1199"/>
      <c r="AA229" s="1199"/>
      <c r="AB229" s="1198"/>
      <c r="AC229" s="1249"/>
      <c r="AD229" s="1185"/>
      <c r="AE229" s="1186"/>
      <c r="AF229" s="1186"/>
      <c r="AG229" s="1187"/>
      <c r="AH229" s="1186"/>
      <c r="AI229" s="1186"/>
      <c r="AJ229" s="1187"/>
      <c r="AK229" s="1186"/>
      <c r="AL229" s="1186"/>
      <c r="AM229" s="1186"/>
      <c r="AN229" s="1186"/>
      <c r="AO229" s="1186"/>
      <c r="AP229" s="1186"/>
      <c r="AQ229" s="1186"/>
      <c r="AR229" s="1186"/>
      <c r="AS229" s="1186"/>
      <c r="AT229" s="1186"/>
      <c r="AU229" s="1186"/>
      <c r="AV229" s="1240"/>
      <c r="AW229" s="1240"/>
    </row>
    <row r="230" spans="1:49" ht="15" hidden="1" customHeight="1" x14ac:dyDescent="0.25">
      <c r="A230" s="1010"/>
      <c r="B230" s="1011"/>
      <c r="C230" s="1013"/>
      <c r="D230" s="252" t="s">
        <v>146</v>
      </c>
      <c r="E230" s="1225"/>
      <c r="F230" s="260"/>
      <c r="G230" s="1193"/>
      <c r="H230" s="1193"/>
      <c r="I230" s="1193"/>
      <c r="J230" s="1193"/>
      <c r="K230" s="1193"/>
      <c r="L230" s="1193"/>
      <c r="M230" s="1193"/>
      <c r="N230" s="1193"/>
      <c r="O230" s="1193"/>
      <c r="P230" s="1193"/>
      <c r="Q230" s="257"/>
      <c r="R230" s="260"/>
      <c r="S230" s="1183"/>
      <c r="T230" s="1194"/>
      <c r="U230" s="1194"/>
      <c r="V230" s="1194"/>
      <c r="W230" s="1194"/>
      <c r="X230" s="1194"/>
      <c r="Y230" s="1199"/>
      <c r="Z230" s="1199"/>
      <c r="AA230" s="1199"/>
      <c r="AB230" s="1198"/>
      <c r="AC230" s="1249"/>
      <c r="AD230" s="1185"/>
      <c r="AE230" s="1186"/>
      <c r="AF230" s="1186"/>
      <c r="AG230" s="1187"/>
      <c r="AH230" s="1186"/>
      <c r="AI230" s="1186"/>
      <c r="AJ230" s="1187"/>
      <c r="AK230" s="1186"/>
      <c r="AL230" s="1186"/>
      <c r="AM230" s="1186"/>
      <c r="AN230" s="1186"/>
      <c r="AO230" s="1186"/>
      <c r="AP230" s="1186"/>
      <c r="AQ230" s="1186"/>
      <c r="AR230" s="1186"/>
      <c r="AS230" s="1186"/>
      <c r="AT230" s="1186"/>
      <c r="AU230" s="1186"/>
      <c r="AV230" s="1240"/>
      <c r="AW230" s="1240"/>
    </row>
    <row r="231" spans="1:49" ht="15" hidden="1" customHeight="1" x14ac:dyDescent="0.25">
      <c r="A231" s="1010"/>
      <c r="B231" s="1011"/>
      <c r="C231" s="1163"/>
      <c r="D231" s="255" t="s">
        <v>147</v>
      </c>
      <c r="E231" s="1225"/>
      <c r="F231" s="256"/>
      <c r="G231" s="1193"/>
      <c r="H231" s="1193"/>
      <c r="I231" s="1193"/>
      <c r="J231" s="1193"/>
      <c r="K231" s="1193"/>
      <c r="L231" s="1193"/>
      <c r="M231" s="1193"/>
      <c r="N231" s="1193"/>
      <c r="O231" s="1193"/>
      <c r="P231" s="1193"/>
      <c r="Q231" s="257"/>
      <c r="R231" s="260"/>
      <c r="S231" s="1209"/>
      <c r="T231" s="1194"/>
      <c r="U231" s="1194"/>
      <c r="V231" s="1194"/>
      <c r="W231" s="1194"/>
      <c r="X231" s="1194"/>
      <c r="Y231" s="1199"/>
      <c r="Z231" s="1199"/>
      <c r="AA231" s="1199"/>
      <c r="AB231" s="1198"/>
      <c r="AC231" s="1250"/>
      <c r="AD231" s="1205"/>
      <c r="AE231" s="1186"/>
      <c r="AF231" s="1186"/>
      <c r="AG231" s="1187"/>
      <c r="AH231" s="1186"/>
      <c r="AI231" s="1186"/>
      <c r="AJ231" s="1187"/>
      <c r="AK231" s="1186"/>
      <c r="AL231" s="1186"/>
      <c r="AM231" s="1186"/>
      <c r="AN231" s="1186"/>
      <c r="AO231" s="1186"/>
      <c r="AP231" s="1186"/>
      <c r="AQ231" s="1186"/>
      <c r="AR231" s="1186"/>
      <c r="AS231" s="1186"/>
      <c r="AT231" s="1186"/>
      <c r="AU231" s="1186"/>
      <c r="AV231" s="1240"/>
      <c r="AW231" s="1240"/>
    </row>
    <row r="232" spans="1:49" ht="15" hidden="1" customHeight="1" x14ac:dyDescent="0.25">
      <c r="A232" s="1010"/>
      <c r="B232" s="1011"/>
      <c r="C232" s="1012" t="s">
        <v>267</v>
      </c>
      <c r="D232" s="246" t="s">
        <v>141</v>
      </c>
      <c r="E232" s="1225"/>
      <c r="F232" s="258"/>
      <c r="G232" s="1193"/>
      <c r="H232" s="1193"/>
      <c r="I232" s="1193"/>
      <c r="J232" s="1193"/>
      <c r="K232" s="1193"/>
      <c r="L232" s="1193"/>
      <c r="M232" s="1193"/>
      <c r="N232" s="1193"/>
      <c r="O232" s="1193"/>
      <c r="P232" s="1193"/>
      <c r="Q232" s="257"/>
      <c r="R232" s="258"/>
      <c r="S232" s="1207"/>
      <c r="T232" s="1194"/>
      <c r="U232" s="1194"/>
      <c r="V232" s="1194"/>
      <c r="W232" s="1194"/>
      <c r="X232" s="1194"/>
      <c r="Y232" s="1199"/>
      <c r="Z232" s="1199"/>
      <c r="AA232" s="1199"/>
      <c r="AB232" s="1198"/>
      <c r="AC232" s="1248"/>
      <c r="AD232" s="1177"/>
      <c r="AE232" s="1251"/>
      <c r="AF232" s="1251"/>
      <c r="AG232" s="1187"/>
      <c r="AH232" s="1180" t="s">
        <v>500</v>
      </c>
      <c r="AI232" s="1180" t="s">
        <v>479</v>
      </c>
      <c r="AJ232" s="1187"/>
      <c r="AK232" s="1180">
        <v>563172.78652489395</v>
      </c>
      <c r="AL232" s="1180">
        <v>258860.18234553499</v>
      </c>
      <c r="AM232" s="1180">
        <v>304312.60417935997</v>
      </c>
      <c r="AN232" s="1180" t="s">
        <v>250</v>
      </c>
      <c r="AO232" s="1180" t="s">
        <v>250</v>
      </c>
      <c r="AP232" s="1180" t="s">
        <v>250</v>
      </c>
      <c r="AQ232" s="1180" t="s">
        <v>250</v>
      </c>
      <c r="AR232" s="1180" t="s">
        <v>250</v>
      </c>
      <c r="AS232" s="1180" t="s">
        <v>250</v>
      </c>
      <c r="AT232" s="1180" t="s">
        <v>250</v>
      </c>
      <c r="AU232" s="1180" t="s">
        <v>250</v>
      </c>
      <c r="AV232" s="1240"/>
      <c r="AW232" s="1240"/>
    </row>
    <row r="233" spans="1:49" ht="15" hidden="1" customHeight="1" x14ac:dyDescent="0.25">
      <c r="A233" s="1010"/>
      <c r="B233" s="1011"/>
      <c r="C233" s="1013"/>
      <c r="D233" s="248" t="s">
        <v>142</v>
      </c>
      <c r="E233" s="1225"/>
      <c r="F233" s="259"/>
      <c r="G233" s="1193"/>
      <c r="H233" s="1193"/>
      <c r="I233" s="1193"/>
      <c r="J233" s="1193"/>
      <c r="K233" s="1193"/>
      <c r="L233" s="1193"/>
      <c r="M233" s="1193"/>
      <c r="N233" s="1193"/>
      <c r="O233" s="1193"/>
      <c r="P233" s="1193"/>
      <c r="Q233" s="257"/>
      <c r="R233" s="259"/>
      <c r="S233" s="1183"/>
      <c r="T233" s="1194"/>
      <c r="U233" s="1194"/>
      <c r="V233" s="1194"/>
      <c r="W233" s="1194"/>
      <c r="X233" s="1194"/>
      <c r="Y233" s="1199"/>
      <c r="Z233" s="1199"/>
      <c r="AA233" s="1199"/>
      <c r="AB233" s="1198"/>
      <c r="AC233" s="1249"/>
      <c r="AD233" s="1185"/>
      <c r="AE233" s="1252"/>
      <c r="AF233" s="1252"/>
      <c r="AG233" s="1187"/>
      <c r="AH233" s="1186"/>
      <c r="AI233" s="1186"/>
      <c r="AJ233" s="1187"/>
      <c r="AK233" s="1186"/>
      <c r="AL233" s="1186"/>
      <c r="AM233" s="1186"/>
      <c r="AN233" s="1186"/>
      <c r="AO233" s="1186"/>
      <c r="AP233" s="1186"/>
      <c r="AQ233" s="1186"/>
      <c r="AR233" s="1186"/>
      <c r="AS233" s="1186"/>
      <c r="AT233" s="1186"/>
      <c r="AU233" s="1186"/>
      <c r="AV233" s="1240"/>
      <c r="AW233" s="1240"/>
    </row>
    <row r="234" spans="1:49" ht="15" hidden="1" customHeight="1" x14ac:dyDescent="0.25">
      <c r="A234" s="1010"/>
      <c r="B234" s="1011"/>
      <c r="C234" s="1013"/>
      <c r="D234" s="252" t="s">
        <v>144</v>
      </c>
      <c r="E234" s="1225"/>
      <c r="F234" s="256"/>
      <c r="G234" s="1193"/>
      <c r="H234" s="1193"/>
      <c r="I234" s="1193"/>
      <c r="J234" s="1193"/>
      <c r="K234" s="1193"/>
      <c r="L234" s="1193"/>
      <c r="M234" s="1193"/>
      <c r="N234" s="1193"/>
      <c r="O234" s="1193"/>
      <c r="P234" s="1193"/>
      <c r="Q234" s="257"/>
      <c r="R234" s="260"/>
      <c r="S234" s="1183"/>
      <c r="T234" s="1194"/>
      <c r="U234" s="1194"/>
      <c r="V234" s="1194"/>
      <c r="W234" s="1194"/>
      <c r="X234" s="1194"/>
      <c r="Y234" s="1199"/>
      <c r="Z234" s="1199"/>
      <c r="AA234" s="1199"/>
      <c r="AB234" s="1198"/>
      <c r="AC234" s="1249"/>
      <c r="AD234" s="1185"/>
      <c r="AE234" s="1252"/>
      <c r="AF234" s="1252"/>
      <c r="AG234" s="1187"/>
      <c r="AH234" s="1186"/>
      <c r="AI234" s="1186"/>
      <c r="AJ234" s="1187"/>
      <c r="AK234" s="1186"/>
      <c r="AL234" s="1186"/>
      <c r="AM234" s="1186"/>
      <c r="AN234" s="1186"/>
      <c r="AO234" s="1186"/>
      <c r="AP234" s="1186"/>
      <c r="AQ234" s="1186"/>
      <c r="AR234" s="1186"/>
      <c r="AS234" s="1186"/>
      <c r="AT234" s="1186"/>
      <c r="AU234" s="1186"/>
      <c r="AV234" s="1240"/>
      <c r="AW234" s="1240"/>
    </row>
    <row r="235" spans="1:49" ht="15" hidden="1" customHeight="1" x14ac:dyDescent="0.25">
      <c r="A235" s="1010"/>
      <c r="B235" s="1011"/>
      <c r="C235" s="1013"/>
      <c r="D235" s="248" t="s">
        <v>145</v>
      </c>
      <c r="E235" s="1225"/>
      <c r="F235" s="256"/>
      <c r="G235" s="1193"/>
      <c r="H235" s="1193"/>
      <c r="I235" s="1193"/>
      <c r="J235" s="1193"/>
      <c r="K235" s="1193"/>
      <c r="L235" s="1193"/>
      <c r="M235" s="1193"/>
      <c r="N235" s="1193"/>
      <c r="O235" s="1193"/>
      <c r="P235" s="1193"/>
      <c r="Q235" s="257"/>
      <c r="R235" s="260"/>
      <c r="S235" s="1183"/>
      <c r="T235" s="1194"/>
      <c r="U235" s="1194"/>
      <c r="V235" s="1194"/>
      <c r="W235" s="1194"/>
      <c r="X235" s="1194"/>
      <c r="Y235" s="1199"/>
      <c r="Z235" s="1199"/>
      <c r="AA235" s="1199"/>
      <c r="AB235" s="1198"/>
      <c r="AC235" s="1249"/>
      <c r="AD235" s="1185"/>
      <c r="AE235" s="1252"/>
      <c r="AF235" s="1252"/>
      <c r="AG235" s="1187"/>
      <c r="AH235" s="1186"/>
      <c r="AI235" s="1186"/>
      <c r="AJ235" s="1187"/>
      <c r="AK235" s="1186"/>
      <c r="AL235" s="1186"/>
      <c r="AM235" s="1186"/>
      <c r="AN235" s="1186"/>
      <c r="AO235" s="1186"/>
      <c r="AP235" s="1186"/>
      <c r="AQ235" s="1186"/>
      <c r="AR235" s="1186"/>
      <c r="AS235" s="1186"/>
      <c r="AT235" s="1186"/>
      <c r="AU235" s="1186"/>
      <c r="AV235" s="1240"/>
      <c r="AW235" s="1240"/>
    </row>
    <row r="236" spans="1:49" ht="15" hidden="1" customHeight="1" x14ac:dyDescent="0.25">
      <c r="A236" s="1010"/>
      <c r="B236" s="1011"/>
      <c r="C236" s="1013"/>
      <c r="D236" s="252" t="s">
        <v>146</v>
      </c>
      <c r="E236" s="1225"/>
      <c r="F236" s="260"/>
      <c r="G236" s="1193"/>
      <c r="H236" s="1193"/>
      <c r="I236" s="1193"/>
      <c r="J236" s="1193"/>
      <c r="K236" s="1193"/>
      <c r="L236" s="1193"/>
      <c r="M236" s="1193"/>
      <c r="N236" s="1193"/>
      <c r="O236" s="1193"/>
      <c r="P236" s="1193"/>
      <c r="Q236" s="257"/>
      <c r="R236" s="260"/>
      <c r="S236" s="1183"/>
      <c r="T236" s="1194"/>
      <c r="U236" s="1194"/>
      <c r="V236" s="1194"/>
      <c r="W236" s="1194"/>
      <c r="X236" s="1194"/>
      <c r="Y236" s="1199"/>
      <c r="Z236" s="1199"/>
      <c r="AA236" s="1199"/>
      <c r="AB236" s="1198"/>
      <c r="AC236" s="1249"/>
      <c r="AD236" s="1185"/>
      <c r="AE236" s="1252"/>
      <c r="AF236" s="1252"/>
      <c r="AG236" s="1187"/>
      <c r="AH236" s="1186"/>
      <c r="AI236" s="1186"/>
      <c r="AJ236" s="1187"/>
      <c r="AK236" s="1186"/>
      <c r="AL236" s="1186"/>
      <c r="AM236" s="1186"/>
      <c r="AN236" s="1186"/>
      <c r="AO236" s="1186"/>
      <c r="AP236" s="1186"/>
      <c r="AQ236" s="1186"/>
      <c r="AR236" s="1186"/>
      <c r="AS236" s="1186"/>
      <c r="AT236" s="1186"/>
      <c r="AU236" s="1186"/>
      <c r="AV236" s="1240"/>
      <c r="AW236" s="1240"/>
    </row>
    <row r="237" spans="1:49" ht="15" hidden="1" customHeight="1" x14ac:dyDescent="0.25">
      <c r="A237" s="1010"/>
      <c r="B237" s="1011"/>
      <c r="C237" s="1163"/>
      <c r="D237" s="255" t="s">
        <v>147</v>
      </c>
      <c r="E237" s="1225"/>
      <c r="F237" s="256"/>
      <c r="G237" s="1193"/>
      <c r="H237" s="1193"/>
      <c r="I237" s="1193"/>
      <c r="J237" s="1193"/>
      <c r="K237" s="1193"/>
      <c r="L237" s="1193"/>
      <c r="M237" s="1193"/>
      <c r="N237" s="1193"/>
      <c r="O237" s="1193"/>
      <c r="P237" s="1193"/>
      <c r="Q237" s="257"/>
      <c r="R237" s="260"/>
      <c r="S237" s="1209"/>
      <c r="T237" s="1194"/>
      <c r="U237" s="1194"/>
      <c r="V237" s="1194"/>
      <c r="W237" s="1194"/>
      <c r="X237" s="1194"/>
      <c r="Y237" s="1199"/>
      <c r="Z237" s="1199"/>
      <c r="AA237" s="1199"/>
      <c r="AB237" s="1198"/>
      <c r="AC237" s="1250"/>
      <c r="AD237" s="1205"/>
      <c r="AE237" s="1252"/>
      <c r="AF237" s="1252"/>
      <c r="AG237" s="1187"/>
      <c r="AH237" s="1186"/>
      <c r="AI237" s="1186"/>
      <c r="AJ237" s="1187"/>
      <c r="AK237" s="1186"/>
      <c r="AL237" s="1186"/>
      <c r="AM237" s="1186"/>
      <c r="AN237" s="1186"/>
      <c r="AO237" s="1186"/>
      <c r="AP237" s="1186"/>
      <c r="AQ237" s="1186"/>
      <c r="AR237" s="1186"/>
      <c r="AS237" s="1186"/>
      <c r="AT237" s="1186"/>
      <c r="AU237" s="1186"/>
      <c r="AV237" s="1240"/>
      <c r="AW237" s="1240"/>
    </row>
    <row r="238" spans="1:49" ht="15" hidden="1" customHeight="1" x14ac:dyDescent="0.25">
      <c r="A238" s="1010"/>
      <c r="B238" s="1011"/>
      <c r="C238" s="1012" t="s">
        <v>268</v>
      </c>
      <c r="D238" s="246" t="s">
        <v>141</v>
      </c>
      <c r="E238" s="1225"/>
      <c r="F238" s="258"/>
      <c r="G238" s="1193"/>
      <c r="H238" s="1193"/>
      <c r="I238" s="1193"/>
      <c r="J238" s="1193"/>
      <c r="K238" s="1193"/>
      <c r="L238" s="1193"/>
      <c r="M238" s="1193"/>
      <c r="N238" s="1193"/>
      <c r="O238" s="1193"/>
      <c r="P238" s="1193"/>
      <c r="Q238" s="380"/>
      <c r="R238" s="258"/>
      <c r="S238" s="1207"/>
      <c r="T238" s="1194"/>
      <c r="U238" s="1194"/>
      <c r="V238" s="1194"/>
      <c r="W238" s="1194"/>
      <c r="X238" s="1194"/>
      <c r="Y238" s="1199"/>
      <c r="Z238" s="1199"/>
      <c r="AA238" s="1199"/>
      <c r="AB238" s="1198"/>
      <c r="AC238" s="1248"/>
      <c r="AD238" s="1177"/>
      <c r="AE238" s="1180"/>
      <c r="AF238" s="1180"/>
      <c r="AG238" s="1187"/>
      <c r="AH238" s="1180" t="s">
        <v>501</v>
      </c>
      <c r="AI238" s="1180" t="s">
        <v>502</v>
      </c>
      <c r="AJ238" s="1187"/>
      <c r="AK238" s="1180">
        <v>376894.604907309</v>
      </c>
      <c r="AL238" s="1180">
        <v>183453.26481399301</v>
      </c>
      <c r="AM238" s="1180">
        <v>193441.34009331701</v>
      </c>
      <c r="AN238" s="1180" t="s">
        <v>250</v>
      </c>
      <c r="AO238" s="1180" t="s">
        <v>250</v>
      </c>
      <c r="AP238" s="1180" t="s">
        <v>250</v>
      </c>
      <c r="AQ238" s="1180" t="s">
        <v>250</v>
      </c>
      <c r="AR238" s="1180" t="s">
        <v>250</v>
      </c>
      <c r="AS238" s="1180" t="s">
        <v>250</v>
      </c>
      <c r="AT238" s="1180" t="s">
        <v>250</v>
      </c>
      <c r="AU238" s="1180" t="s">
        <v>250</v>
      </c>
      <c r="AV238" s="1240"/>
      <c r="AW238" s="1240"/>
    </row>
    <row r="239" spans="1:49" ht="15" hidden="1" customHeight="1" x14ac:dyDescent="0.25">
      <c r="A239" s="1010"/>
      <c r="B239" s="1011"/>
      <c r="C239" s="1013"/>
      <c r="D239" s="248" t="s">
        <v>142</v>
      </c>
      <c r="E239" s="1225"/>
      <c r="F239" s="259"/>
      <c r="G239" s="1193"/>
      <c r="H239" s="1193"/>
      <c r="I239" s="1193"/>
      <c r="J239" s="1193"/>
      <c r="K239" s="1193"/>
      <c r="L239" s="1193"/>
      <c r="M239" s="1193"/>
      <c r="N239" s="1193"/>
      <c r="O239" s="1193"/>
      <c r="P239" s="1193"/>
      <c r="Q239" s="376"/>
      <c r="R239" s="259"/>
      <c r="S239" s="1183"/>
      <c r="T239" s="1194"/>
      <c r="U239" s="1194"/>
      <c r="V239" s="1194"/>
      <c r="W239" s="1194"/>
      <c r="X239" s="1194"/>
      <c r="Y239" s="1198"/>
      <c r="Z239" s="1198"/>
      <c r="AA239" s="1198"/>
      <c r="AB239" s="1198"/>
      <c r="AC239" s="1249"/>
      <c r="AD239" s="1185"/>
      <c r="AE239" s="1186"/>
      <c r="AF239" s="1186"/>
      <c r="AG239" s="1187"/>
      <c r="AH239" s="1186"/>
      <c r="AI239" s="1186"/>
      <c r="AJ239" s="1187"/>
      <c r="AK239" s="1186"/>
      <c r="AL239" s="1186"/>
      <c r="AM239" s="1186"/>
      <c r="AN239" s="1186"/>
      <c r="AO239" s="1186"/>
      <c r="AP239" s="1186"/>
      <c r="AQ239" s="1186"/>
      <c r="AR239" s="1186"/>
      <c r="AS239" s="1186"/>
      <c r="AT239" s="1186"/>
      <c r="AU239" s="1186"/>
      <c r="AV239" s="1240"/>
      <c r="AW239" s="1240"/>
    </row>
    <row r="240" spans="1:49" ht="15" hidden="1" customHeight="1" x14ac:dyDescent="0.25">
      <c r="A240" s="1010"/>
      <c r="B240" s="1011"/>
      <c r="C240" s="1013"/>
      <c r="D240" s="252" t="s">
        <v>144</v>
      </c>
      <c r="E240" s="1225"/>
      <c r="F240" s="256"/>
      <c r="G240" s="1193"/>
      <c r="H240" s="1193"/>
      <c r="I240" s="1193"/>
      <c r="J240" s="1193"/>
      <c r="K240" s="1193"/>
      <c r="L240" s="1193"/>
      <c r="M240" s="1193"/>
      <c r="N240" s="1193"/>
      <c r="O240" s="1193"/>
      <c r="P240" s="1253"/>
      <c r="Q240" s="381"/>
      <c r="R240" s="260"/>
      <c r="S240" s="1183"/>
      <c r="T240" s="1194"/>
      <c r="U240" s="1194"/>
      <c r="V240" s="1194"/>
      <c r="W240" s="1194"/>
      <c r="X240" s="1194"/>
      <c r="Y240" s="1198"/>
      <c r="Z240" s="1198"/>
      <c r="AA240" s="1198"/>
      <c r="AB240" s="1198"/>
      <c r="AC240" s="1249"/>
      <c r="AD240" s="1185"/>
      <c r="AE240" s="1186"/>
      <c r="AF240" s="1186"/>
      <c r="AG240" s="1187"/>
      <c r="AH240" s="1186"/>
      <c r="AI240" s="1186"/>
      <c r="AJ240" s="1187"/>
      <c r="AK240" s="1186"/>
      <c r="AL240" s="1186"/>
      <c r="AM240" s="1186"/>
      <c r="AN240" s="1186"/>
      <c r="AO240" s="1186"/>
      <c r="AP240" s="1186"/>
      <c r="AQ240" s="1186"/>
      <c r="AR240" s="1186"/>
      <c r="AS240" s="1186"/>
      <c r="AT240" s="1186"/>
      <c r="AU240" s="1186"/>
      <c r="AV240" s="1240"/>
      <c r="AW240" s="1240"/>
    </row>
    <row r="241" spans="1:49" ht="15" hidden="1" customHeight="1" x14ac:dyDescent="0.25">
      <c r="A241" s="1010"/>
      <c r="B241" s="1011"/>
      <c r="C241" s="1013"/>
      <c r="D241" s="248" t="s">
        <v>145</v>
      </c>
      <c r="E241" s="1225"/>
      <c r="F241" s="256"/>
      <c r="G241" s="1193"/>
      <c r="H241" s="1193"/>
      <c r="I241" s="1193"/>
      <c r="J241" s="1193"/>
      <c r="K241" s="1193"/>
      <c r="L241" s="1193"/>
      <c r="M241" s="1193"/>
      <c r="N241" s="1193"/>
      <c r="O241" s="1193"/>
      <c r="P241" s="1254"/>
      <c r="Q241" s="382"/>
      <c r="R241" s="260"/>
      <c r="S241" s="1183"/>
      <c r="T241" s="1194"/>
      <c r="U241" s="1194"/>
      <c r="V241" s="1194"/>
      <c r="W241" s="1194"/>
      <c r="X241" s="1194"/>
      <c r="Y241" s="1198"/>
      <c r="Z241" s="1198"/>
      <c r="AA241" s="1198"/>
      <c r="AB241" s="1198"/>
      <c r="AC241" s="1249"/>
      <c r="AD241" s="1185"/>
      <c r="AE241" s="1186"/>
      <c r="AF241" s="1186"/>
      <c r="AG241" s="1187"/>
      <c r="AH241" s="1186"/>
      <c r="AI241" s="1186"/>
      <c r="AJ241" s="1187"/>
      <c r="AK241" s="1186"/>
      <c r="AL241" s="1186"/>
      <c r="AM241" s="1186"/>
      <c r="AN241" s="1186"/>
      <c r="AO241" s="1186"/>
      <c r="AP241" s="1186"/>
      <c r="AQ241" s="1186"/>
      <c r="AR241" s="1186"/>
      <c r="AS241" s="1186"/>
      <c r="AT241" s="1186"/>
      <c r="AU241" s="1186"/>
      <c r="AV241" s="1240"/>
      <c r="AW241" s="1240"/>
    </row>
    <row r="242" spans="1:49" ht="15" hidden="1" customHeight="1" x14ac:dyDescent="0.25">
      <c r="A242" s="1010"/>
      <c r="B242" s="1011"/>
      <c r="C242" s="1013"/>
      <c r="D242" s="252" t="s">
        <v>146</v>
      </c>
      <c r="E242" s="1225"/>
      <c r="F242" s="260"/>
      <c r="G242" s="1193"/>
      <c r="H242" s="1193"/>
      <c r="I242" s="1193"/>
      <c r="J242" s="1193"/>
      <c r="K242" s="1193"/>
      <c r="L242" s="1193"/>
      <c r="M242" s="1193"/>
      <c r="N242" s="1193"/>
      <c r="O242" s="1193"/>
      <c r="P242" s="1190"/>
      <c r="Q242" s="379"/>
      <c r="R242" s="260"/>
      <c r="S242" s="1183"/>
      <c r="T242" s="1194"/>
      <c r="U242" s="1194"/>
      <c r="V242" s="1194"/>
      <c r="W242" s="1194"/>
      <c r="X242" s="1194"/>
      <c r="Y242" s="1198"/>
      <c r="Z242" s="1198"/>
      <c r="AA242" s="1198"/>
      <c r="AB242" s="1198"/>
      <c r="AC242" s="1249"/>
      <c r="AD242" s="1185"/>
      <c r="AE242" s="1186"/>
      <c r="AF242" s="1186"/>
      <c r="AG242" s="1187"/>
      <c r="AH242" s="1186"/>
      <c r="AI242" s="1186"/>
      <c r="AJ242" s="1187"/>
      <c r="AK242" s="1186"/>
      <c r="AL242" s="1186"/>
      <c r="AM242" s="1186"/>
      <c r="AN242" s="1186"/>
      <c r="AO242" s="1186"/>
      <c r="AP242" s="1186"/>
      <c r="AQ242" s="1186"/>
      <c r="AR242" s="1186"/>
      <c r="AS242" s="1186"/>
      <c r="AT242" s="1186"/>
      <c r="AU242" s="1186"/>
      <c r="AV242" s="1240"/>
      <c r="AW242" s="1240"/>
    </row>
    <row r="243" spans="1:49" ht="15" hidden="1" customHeight="1" x14ac:dyDescent="0.25">
      <c r="A243" s="1010"/>
      <c r="B243" s="1011"/>
      <c r="C243" s="1163"/>
      <c r="D243" s="255" t="s">
        <v>147</v>
      </c>
      <c r="E243" s="1255"/>
      <c r="F243" s="1164"/>
      <c r="G243" s="1213"/>
      <c r="H243" s="1193"/>
      <c r="I243" s="1193"/>
      <c r="J243" s="1193"/>
      <c r="K243" s="1193"/>
      <c r="L243" s="1193"/>
      <c r="M243" s="1193"/>
      <c r="N243" s="1193"/>
      <c r="O243" s="1193"/>
      <c r="P243" s="1193"/>
      <c r="Q243" s="379"/>
      <c r="R243" s="260"/>
      <c r="S243" s="1209"/>
      <c r="T243" s="1214"/>
      <c r="U243" s="1214"/>
      <c r="V243" s="1214"/>
      <c r="W243" s="1214"/>
      <c r="X243" s="1214"/>
      <c r="Y243" s="1198"/>
      <c r="Z243" s="1198"/>
      <c r="AA243" s="1198"/>
      <c r="AB243" s="1198"/>
      <c r="AC243" s="1256"/>
      <c r="AD243" s="1205"/>
      <c r="AE243" s="1186"/>
      <c r="AF243" s="1186"/>
      <c r="AG243" s="1210"/>
      <c r="AH243" s="1186"/>
      <c r="AI243" s="1186"/>
      <c r="AJ243" s="1210"/>
      <c r="AK243" s="1186"/>
      <c r="AL243" s="1186"/>
      <c r="AM243" s="1186"/>
      <c r="AN243" s="1186"/>
      <c r="AO243" s="1186"/>
      <c r="AP243" s="1186"/>
      <c r="AQ243" s="1186"/>
      <c r="AR243" s="1186"/>
      <c r="AS243" s="1186"/>
      <c r="AT243" s="1186"/>
      <c r="AU243" s="1186"/>
      <c r="AV243" s="1244"/>
      <c r="AW243" s="1244"/>
    </row>
    <row r="244" spans="1:49" ht="15" customHeight="1" x14ac:dyDescent="0.25">
      <c r="A244" s="1010"/>
      <c r="B244" s="1011"/>
      <c r="C244" s="1168" t="s">
        <v>269</v>
      </c>
      <c r="D244" s="246" t="s">
        <v>141</v>
      </c>
      <c r="E244" s="1216"/>
      <c r="F244" s="1216"/>
      <c r="G244" s="1216"/>
      <c r="H244" s="1216"/>
      <c r="I244" s="1216"/>
      <c r="J244" s="1216"/>
      <c r="K244" s="1216"/>
      <c r="L244" s="1182"/>
      <c r="M244" s="1182"/>
      <c r="N244" s="1182"/>
      <c r="O244" s="1182"/>
      <c r="P244" s="1182"/>
      <c r="Q244" s="1182"/>
      <c r="R244" s="258"/>
      <c r="S244" s="1257"/>
      <c r="T244" s="1217"/>
      <c r="U244" s="1258"/>
      <c r="V244" s="1237"/>
      <c r="W244" s="1237"/>
      <c r="X244" s="1237"/>
      <c r="Y244" s="1259"/>
      <c r="Z244" s="1259"/>
      <c r="AA244" s="1259"/>
      <c r="AB244" s="1259"/>
      <c r="AC244" s="1260"/>
      <c r="AD244" s="1261"/>
      <c r="AE244" s="1180"/>
      <c r="AF244" s="1180"/>
      <c r="AG244" s="1180" t="s">
        <v>86</v>
      </c>
      <c r="AH244" s="1180" t="s">
        <v>86</v>
      </c>
      <c r="AI244" s="1208" t="s">
        <v>86</v>
      </c>
      <c r="AJ244" s="1208" t="s">
        <v>86</v>
      </c>
      <c r="AK244" s="1221">
        <v>7804660</v>
      </c>
      <c r="AL244" s="1262">
        <v>3721767</v>
      </c>
      <c r="AM244" s="1222">
        <v>4082893</v>
      </c>
      <c r="AN244" s="1222" t="s">
        <v>86</v>
      </c>
      <c r="AO244" s="1222" t="s">
        <v>86</v>
      </c>
      <c r="AP244" s="1220" t="s">
        <v>86</v>
      </c>
      <c r="AQ244" s="1220" t="s">
        <v>86</v>
      </c>
      <c r="AR244" s="1220" t="s">
        <v>86</v>
      </c>
      <c r="AS244" s="1220" t="s">
        <v>86</v>
      </c>
      <c r="AT244" s="1220" t="s">
        <v>86</v>
      </c>
      <c r="AU244" s="1220" t="s">
        <v>86</v>
      </c>
      <c r="AV244" s="1223" t="s">
        <v>86</v>
      </c>
      <c r="AW244" s="1223" t="s">
        <v>86</v>
      </c>
    </row>
    <row r="245" spans="1:49" ht="15" customHeight="1" x14ac:dyDescent="0.25">
      <c r="A245" s="1010"/>
      <c r="B245" s="1011"/>
      <c r="C245" s="1044"/>
      <c r="D245" s="248" t="s">
        <v>142</v>
      </c>
      <c r="E245" s="250"/>
      <c r="F245" s="250"/>
      <c r="G245" s="250"/>
      <c r="H245" s="250"/>
      <c r="I245" s="250"/>
      <c r="J245" s="250"/>
      <c r="K245" s="250"/>
      <c r="L245" s="1182"/>
      <c r="M245" s="1182"/>
      <c r="N245" s="1182"/>
      <c r="O245" s="1182"/>
      <c r="P245" s="1182"/>
      <c r="Q245" s="1182"/>
      <c r="R245" s="259"/>
      <c r="S245" s="1263"/>
      <c r="T245" s="250"/>
      <c r="U245" s="266"/>
      <c r="V245" s="250"/>
      <c r="W245" s="250"/>
      <c r="X245" s="250"/>
      <c r="Y245" s="1199"/>
      <c r="Z245" s="1199"/>
      <c r="AA245" s="1199"/>
      <c r="AB245" s="1199"/>
      <c r="AC245" s="1264"/>
      <c r="AD245" s="1265"/>
      <c r="AE245" s="1186"/>
      <c r="AF245" s="1186"/>
      <c r="AG245" s="1186"/>
      <c r="AH245" s="1186"/>
      <c r="AI245" s="1187"/>
      <c r="AJ245" s="1187"/>
      <c r="AK245" s="1228"/>
      <c r="AL245" s="1266"/>
      <c r="AM245" s="1228"/>
      <c r="AN245" s="1228"/>
      <c r="AO245" s="1228"/>
      <c r="AP245" s="1227"/>
      <c r="AQ245" s="1227"/>
      <c r="AR245" s="1227"/>
      <c r="AS245" s="1227"/>
      <c r="AT245" s="1227"/>
      <c r="AU245" s="1227"/>
      <c r="AV245" s="1223"/>
      <c r="AW245" s="1223"/>
    </row>
    <row r="246" spans="1:49" ht="15" customHeight="1" x14ac:dyDescent="0.25">
      <c r="A246" s="1010"/>
      <c r="B246" s="1011"/>
      <c r="C246" s="1044"/>
      <c r="D246" s="252" t="s">
        <v>144</v>
      </c>
      <c r="E246" s="1229"/>
      <c r="F246" s="1229"/>
      <c r="G246" s="1229"/>
      <c r="H246" s="1229"/>
      <c r="I246" s="1229"/>
      <c r="J246" s="1229"/>
      <c r="K246" s="1229"/>
      <c r="L246" s="1243"/>
      <c r="M246" s="1243"/>
      <c r="N246" s="1243"/>
      <c r="O246" s="1243"/>
      <c r="P246" s="1243"/>
      <c r="Q246" s="1243"/>
      <c r="R246" s="258"/>
      <c r="S246" s="1263"/>
      <c r="T246" s="1229"/>
      <c r="U246" s="1267"/>
      <c r="V246" s="1229"/>
      <c r="W246" s="1229"/>
      <c r="X246" s="1229"/>
      <c r="Y246" s="1259"/>
      <c r="Z246" s="1259"/>
      <c r="AA246" s="1259"/>
      <c r="AB246" s="1259"/>
      <c r="AC246" s="1264"/>
      <c r="AD246" s="1265"/>
      <c r="AE246" s="1186"/>
      <c r="AF246" s="1186"/>
      <c r="AG246" s="1186"/>
      <c r="AH246" s="1186"/>
      <c r="AI246" s="1187"/>
      <c r="AJ246" s="1187"/>
      <c r="AK246" s="1228"/>
      <c r="AL246" s="1266"/>
      <c r="AM246" s="1228"/>
      <c r="AN246" s="1228"/>
      <c r="AO246" s="1228"/>
      <c r="AP246" s="1227"/>
      <c r="AQ246" s="1227"/>
      <c r="AR246" s="1227"/>
      <c r="AS246" s="1227"/>
      <c r="AT246" s="1227"/>
      <c r="AU246" s="1227"/>
      <c r="AV246" s="1223"/>
      <c r="AW246" s="1223"/>
    </row>
    <row r="247" spans="1:49" ht="15" customHeight="1" x14ac:dyDescent="0.25">
      <c r="A247" s="1010"/>
      <c r="B247" s="1011"/>
      <c r="C247" s="1044"/>
      <c r="D247" s="248" t="s">
        <v>145</v>
      </c>
      <c r="E247" s="250"/>
      <c r="F247" s="250"/>
      <c r="G247" s="250"/>
      <c r="H247" s="1230"/>
      <c r="I247" s="1230"/>
      <c r="J247" s="1230"/>
      <c r="K247" s="1230"/>
      <c r="L247" s="1182"/>
      <c r="M247" s="1182"/>
      <c r="N247" s="1182"/>
      <c r="O247" s="1182"/>
      <c r="P247" s="1182"/>
      <c r="Q247" s="1182"/>
      <c r="R247" s="259"/>
      <c r="S247" s="1263"/>
      <c r="T247" s="1230"/>
      <c r="U247" s="1268"/>
      <c r="V247" s="1230"/>
      <c r="W247" s="1230"/>
      <c r="X247" s="1230"/>
      <c r="Y247" s="1199"/>
      <c r="Z247" s="1199"/>
      <c r="AA247" s="1199"/>
      <c r="AB247" s="1199"/>
      <c r="AC247" s="1264"/>
      <c r="AD247" s="1265"/>
      <c r="AE247" s="1186"/>
      <c r="AF247" s="1186"/>
      <c r="AG247" s="1186"/>
      <c r="AH247" s="1186"/>
      <c r="AI247" s="1187"/>
      <c r="AJ247" s="1187"/>
      <c r="AK247" s="1228"/>
      <c r="AL247" s="1266"/>
      <c r="AM247" s="1228"/>
      <c r="AN247" s="1228"/>
      <c r="AO247" s="1228"/>
      <c r="AP247" s="1227"/>
      <c r="AQ247" s="1227"/>
      <c r="AR247" s="1227"/>
      <c r="AS247" s="1227"/>
      <c r="AT247" s="1227"/>
      <c r="AU247" s="1227"/>
      <c r="AV247" s="1223"/>
      <c r="AW247" s="1223"/>
    </row>
    <row r="248" spans="1:49" ht="15" customHeight="1" x14ac:dyDescent="0.25">
      <c r="A248" s="1010"/>
      <c r="B248" s="1011"/>
      <c r="C248" s="1044"/>
      <c r="D248" s="252" t="s">
        <v>146</v>
      </c>
      <c r="E248" s="263"/>
      <c r="F248" s="263"/>
      <c r="G248" s="263"/>
      <c r="H248" s="263"/>
      <c r="I248" s="263"/>
      <c r="J248" s="263"/>
      <c r="K248" s="263"/>
      <c r="L248" s="263"/>
      <c r="M248" s="263"/>
      <c r="N248" s="263"/>
      <c r="O248" s="263"/>
      <c r="P248" s="263"/>
      <c r="Q248" s="263"/>
      <c r="R248" s="258"/>
      <c r="S248" s="1263"/>
      <c r="T248" s="264"/>
      <c r="U248" s="267"/>
      <c r="V248" s="263"/>
      <c r="W248" s="263"/>
      <c r="X248" s="263"/>
      <c r="Y248" s="1238"/>
      <c r="Z248" s="1238"/>
      <c r="AA248" s="1238"/>
      <c r="AB248" s="1238"/>
      <c r="AC248" s="1264"/>
      <c r="AD248" s="1265"/>
      <c r="AE248" s="1186"/>
      <c r="AF248" s="1186"/>
      <c r="AG248" s="1186"/>
      <c r="AH248" s="1186"/>
      <c r="AI248" s="1187"/>
      <c r="AJ248" s="1187"/>
      <c r="AK248" s="1228"/>
      <c r="AL248" s="1266"/>
      <c r="AM248" s="1228"/>
      <c r="AN248" s="1228"/>
      <c r="AO248" s="1228"/>
      <c r="AP248" s="1227"/>
      <c r="AQ248" s="1227"/>
      <c r="AR248" s="1227"/>
      <c r="AS248" s="1227"/>
      <c r="AT248" s="1227"/>
      <c r="AU248" s="1227"/>
      <c r="AV248" s="1223"/>
      <c r="AW248" s="1223"/>
    </row>
    <row r="249" spans="1:49" ht="15" customHeight="1" thickBot="1" x14ac:dyDescent="0.3">
      <c r="A249" s="1010"/>
      <c r="B249" s="1011"/>
      <c r="C249" s="1045"/>
      <c r="D249" s="255" t="s">
        <v>147</v>
      </c>
      <c r="E249" s="387"/>
      <c r="F249" s="257"/>
      <c r="G249" s="257"/>
      <c r="H249" s="257"/>
      <c r="I249" s="257"/>
      <c r="J249" s="257"/>
      <c r="K249" s="257"/>
      <c r="L249" s="257"/>
      <c r="M249" s="257"/>
      <c r="N249" s="257"/>
      <c r="O249" s="257"/>
      <c r="P249" s="257"/>
      <c r="Q249" s="257"/>
      <c r="R249" s="259"/>
      <c r="S249" s="1269"/>
      <c r="T249" s="257"/>
      <c r="U249" s="268"/>
      <c r="V249" s="257"/>
      <c r="W249" s="257"/>
      <c r="X249" s="257"/>
      <c r="Y249" s="1198"/>
      <c r="Z249" s="1198"/>
      <c r="AA249" s="1198"/>
      <c r="AB249" s="1198"/>
      <c r="AC249" s="1270"/>
      <c r="AD249" s="1271"/>
      <c r="AE249" s="1186"/>
      <c r="AF249" s="1186"/>
      <c r="AG249" s="1186"/>
      <c r="AH249" s="1186"/>
      <c r="AI249" s="1210"/>
      <c r="AJ249" s="1210"/>
      <c r="AK249" s="1234"/>
      <c r="AL249" s="1272"/>
      <c r="AM249" s="1234"/>
      <c r="AN249" s="1234"/>
      <c r="AO249" s="1234"/>
      <c r="AP249" s="1233"/>
      <c r="AQ249" s="1233"/>
      <c r="AR249" s="1233"/>
      <c r="AS249" s="1233"/>
      <c r="AT249" s="1233"/>
      <c r="AU249" s="1233"/>
      <c r="AV249" s="1223"/>
      <c r="AW249" s="1223"/>
    </row>
    <row r="250" spans="1:49" ht="15" customHeight="1" x14ac:dyDescent="0.25">
      <c r="A250" s="1040"/>
      <c r="B250" s="1166"/>
      <c r="C250" s="1039" t="s">
        <v>270</v>
      </c>
      <c r="D250" s="246" t="s">
        <v>141</v>
      </c>
      <c r="E250" s="1273">
        <v>25</v>
      </c>
      <c r="F250" s="1273">
        <v>25</v>
      </c>
      <c r="G250" s="1273">
        <v>25</v>
      </c>
      <c r="H250" s="1273">
        <v>25</v>
      </c>
      <c r="I250" s="1273">
        <v>25</v>
      </c>
      <c r="J250" s="1273">
        <v>25</v>
      </c>
      <c r="K250" s="1274">
        <v>25</v>
      </c>
      <c r="L250" s="1274">
        <v>25</v>
      </c>
      <c r="M250" s="1274">
        <v>25</v>
      </c>
      <c r="N250" s="1274">
        <v>25</v>
      </c>
      <c r="O250" s="1274">
        <v>25</v>
      </c>
      <c r="P250" s="1182"/>
      <c r="Q250" s="1182"/>
      <c r="R250" s="260"/>
      <c r="S250" s="1275"/>
      <c r="T250" s="1273">
        <v>0</v>
      </c>
      <c r="U250" s="1276">
        <v>2.2999999999999998</v>
      </c>
      <c r="V250" s="1276">
        <v>4.6399999999999997</v>
      </c>
      <c r="W250" s="1276">
        <v>6.4</v>
      </c>
      <c r="X250" s="1276">
        <v>7.27</v>
      </c>
      <c r="Y250" s="1276">
        <v>8.7799999999999994</v>
      </c>
      <c r="Z250" s="1276">
        <v>8.7799999999999994</v>
      </c>
      <c r="AA250" s="1276">
        <v>8.7799999999999994</v>
      </c>
      <c r="AB250" s="1276">
        <v>16.13</v>
      </c>
      <c r="AC250" s="1218"/>
      <c r="AD250" s="1219"/>
      <c r="AE250" s="1180"/>
      <c r="AF250" s="1180"/>
      <c r="AG250" s="1208"/>
      <c r="AH250" s="1208"/>
      <c r="AI250" s="1208"/>
      <c r="AJ250" s="1208"/>
      <c r="AK250" s="1221"/>
      <c r="AL250" s="1262"/>
      <c r="AM250" s="1222"/>
      <c r="AN250" s="1222"/>
      <c r="AO250" s="1222"/>
      <c r="AP250" s="1220"/>
      <c r="AQ250" s="1220"/>
      <c r="AR250" s="1220"/>
      <c r="AS250" s="1220"/>
      <c r="AT250" s="1220"/>
      <c r="AU250" s="1220"/>
      <c r="AV250" s="1223"/>
      <c r="AW250" s="1223"/>
    </row>
    <row r="251" spans="1:49" ht="15" customHeight="1" x14ac:dyDescent="0.25">
      <c r="A251" s="1167"/>
      <c r="B251" s="1041"/>
      <c r="C251" s="1039"/>
      <c r="D251" s="248" t="s">
        <v>142</v>
      </c>
      <c r="E251" s="1277">
        <v>3438586000</v>
      </c>
      <c r="F251" s="1277">
        <v>3438586000</v>
      </c>
      <c r="G251" s="1277">
        <v>3438586000</v>
      </c>
      <c r="H251" s="1277">
        <v>3438586000</v>
      </c>
      <c r="I251" s="1277">
        <v>3458586000</v>
      </c>
      <c r="J251" s="1277">
        <v>3458586000</v>
      </c>
      <c r="K251" s="257">
        <v>3528586000</v>
      </c>
      <c r="L251" s="257">
        <v>3528586000</v>
      </c>
      <c r="M251" s="257">
        <v>3535274000</v>
      </c>
      <c r="N251" s="257">
        <v>3535274000</v>
      </c>
      <c r="O251" s="257">
        <v>3602785500</v>
      </c>
      <c r="P251" s="1182"/>
      <c r="Q251" s="1182"/>
      <c r="R251" s="256"/>
      <c r="S251" s="1278"/>
      <c r="T251" s="1277">
        <v>3016579000</v>
      </c>
      <c r="U251" s="268">
        <v>3016579000</v>
      </c>
      <c r="V251" s="268">
        <v>3041579000</v>
      </c>
      <c r="W251" s="268">
        <v>3041579000</v>
      </c>
      <c r="X251" s="268">
        <v>3041579000</v>
      </c>
      <c r="Y251" s="268">
        <v>3041579000</v>
      </c>
      <c r="Z251" s="268">
        <v>3041579000</v>
      </c>
      <c r="AA251" s="268">
        <v>3061891000</v>
      </c>
      <c r="AB251" s="268">
        <v>3061891000</v>
      </c>
      <c r="AC251" s="1279"/>
      <c r="AD251" s="1219"/>
      <c r="AE251" s="1186"/>
      <c r="AF251" s="1186"/>
      <c r="AG251" s="1187"/>
      <c r="AH251" s="1187"/>
      <c r="AI251" s="1187"/>
      <c r="AJ251" s="1187"/>
      <c r="AK251" s="1228"/>
      <c r="AL251" s="1266"/>
      <c r="AM251" s="1228"/>
      <c r="AN251" s="1228"/>
      <c r="AO251" s="1228"/>
      <c r="AP251" s="1227"/>
      <c r="AQ251" s="1227"/>
      <c r="AR251" s="1227"/>
      <c r="AS251" s="1227"/>
      <c r="AT251" s="1227"/>
      <c r="AU251" s="1227"/>
      <c r="AV251" s="1223"/>
      <c r="AW251" s="1223"/>
    </row>
    <row r="252" spans="1:49" ht="15" customHeight="1" x14ac:dyDescent="0.25">
      <c r="A252" s="1167"/>
      <c r="B252" s="1041"/>
      <c r="C252" s="1039"/>
      <c r="D252" s="252" t="s">
        <v>144</v>
      </c>
      <c r="E252" s="1280">
        <v>0.05</v>
      </c>
      <c r="F252" s="1280">
        <v>0.05</v>
      </c>
      <c r="G252" s="1280">
        <v>0.05</v>
      </c>
      <c r="H252" s="1280">
        <v>0.05</v>
      </c>
      <c r="I252" s="1280">
        <v>0.05</v>
      </c>
      <c r="J252" s="1280">
        <v>0.05</v>
      </c>
      <c r="K252" s="1241">
        <v>0.05</v>
      </c>
      <c r="L252" s="1241">
        <v>0.05</v>
      </c>
      <c r="M252" s="1241">
        <v>0.05</v>
      </c>
      <c r="N252" s="1241">
        <v>0.05</v>
      </c>
      <c r="O252" s="1241">
        <v>0.05</v>
      </c>
      <c r="P252" s="1243"/>
      <c r="Q252" s="1243"/>
      <c r="R252" s="260"/>
      <c r="S252" s="1278"/>
      <c r="T252" s="1280"/>
      <c r="U252" s="1281">
        <v>0</v>
      </c>
      <c r="V252" s="1281">
        <v>0</v>
      </c>
      <c r="W252" s="1281">
        <v>0</v>
      </c>
      <c r="X252" s="1281">
        <v>0</v>
      </c>
      <c r="Y252" s="1281">
        <v>0</v>
      </c>
      <c r="Z252" s="1281">
        <v>0</v>
      </c>
      <c r="AA252" s="1281">
        <v>0</v>
      </c>
      <c r="AB252" s="1281">
        <v>0</v>
      </c>
      <c r="AC252" s="1279"/>
      <c r="AD252" s="1219"/>
      <c r="AE252" s="1186"/>
      <c r="AF252" s="1186"/>
      <c r="AG252" s="1187"/>
      <c r="AH252" s="1187"/>
      <c r="AI252" s="1187"/>
      <c r="AJ252" s="1187"/>
      <c r="AK252" s="1228"/>
      <c r="AL252" s="1266"/>
      <c r="AM252" s="1228"/>
      <c r="AN252" s="1228"/>
      <c r="AO252" s="1228"/>
      <c r="AP252" s="1227"/>
      <c r="AQ252" s="1227"/>
      <c r="AR252" s="1227"/>
      <c r="AS252" s="1227"/>
      <c r="AT252" s="1227"/>
      <c r="AU252" s="1227"/>
      <c r="AV252" s="1223"/>
      <c r="AW252" s="1223"/>
    </row>
    <row r="253" spans="1:49" ht="15" customHeight="1" x14ac:dyDescent="0.25">
      <c r="A253" s="1167"/>
      <c r="B253" s="1041"/>
      <c r="C253" s="1039"/>
      <c r="D253" s="248" t="s">
        <v>145</v>
      </c>
      <c r="E253" s="1277">
        <v>234901163</v>
      </c>
      <c r="F253" s="1277">
        <v>234901163</v>
      </c>
      <c r="G253" s="1277">
        <f>234901163-862767</f>
        <v>234038396</v>
      </c>
      <c r="H253" s="1277">
        <f>234901163-862767</f>
        <v>234038396</v>
      </c>
      <c r="I253" s="1277">
        <f>H253-19180000</f>
        <v>214858396</v>
      </c>
      <c r="J253" s="1277">
        <v>214858396</v>
      </c>
      <c r="K253" s="1277">
        <f>J253</f>
        <v>214858396</v>
      </c>
      <c r="L253" s="1277">
        <f t="shared" ref="L253" si="77">K253</f>
        <v>214858396</v>
      </c>
      <c r="M253" s="1277">
        <v>214858394</v>
      </c>
      <c r="N253" s="1277">
        <f>214858394-1</f>
        <v>214858393</v>
      </c>
      <c r="O253" s="1277">
        <f>214858394-1</f>
        <v>214858393</v>
      </c>
      <c r="P253" s="1182"/>
      <c r="Q253" s="1182"/>
      <c r="R253" s="256"/>
      <c r="S253" s="1278"/>
      <c r="T253" s="1277">
        <v>138764992</v>
      </c>
      <c r="U253" s="1282">
        <v>184425689</v>
      </c>
      <c r="V253" s="1282">
        <v>188261689</v>
      </c>
      <c r="W253" s="1282">
        <v>200743689</v>
      </c>
      <c r="X253" s="1282">
        <v>204579689</v>
      </c>
      <c r="Y253" s="1282">
        <v>211009489</v>
      </c>
      <c r="Z253" s="1282">
        <v>214845489</v>
      </c>
      <c r="AA253" s="1282">
        <v>214845489</v>
      </c>
      <c r="AB253" s="1282">
        <v>214845489</v>
      </c>
      <c r="AC253" s="1279"/>
      <c r="AD253" s="1219"/>
      <c r="AE253" s="1186"/>
      <c r="AF253" s="1186"/>
      <c r="AG253" s="1187"/>
      <c r="AH253" s="1187"/>
      <c r="AI253" s="1187"/>
      <c r="AJ253" s="1187"/>
      <c r="AK253" s="1228"/>
      <c r="AL253" s="1266"/>
      <c r="AM253" s="1228"/>
      <c r="AN253" s="1228"/>
      <c r="AO253" s="1228"/>
      <c r="AP253" s="1227"/>
      <c r="AQ253" s="1227"/>
      <c r="AR253" s="1227"/>
      <c r="AS253" s="1227"/>
      <c r="AT253" s="1227"/>
      <c r="AU253" s="1227"/>
      <c r="AV253" s="1223"/>
      <c r="AW253" s="1223"/>
    </row>
    <row r="254" spans="1:49" ht="15" customHeight="1" x14ac:dyDescent="0.25">
      <c r="A254" s="1167"/>
      <c r="B254" s="1041"/>
      <c r="C254" s="1039"/>
      <c r="D254" s="252" t="s">
        <v>146</v>
      </c>
      <c r="E254" s="1273">
        <v>25.05</v>
      </c>
      <c r="F254" s="1273">
        <v>25.05</v>
      </c>
      <c r="G254" s="1273">
        <v>25.05</v>
      </c>
      <c r="H254" s="1273">
        <v>25.05</v>
      </c>
      <c r="I254" s="1273">
        <v>25.05</v>
      </c>
      <c r="J254" s="1273">
        <v>25.05</v>
      </c>
      <c r="K254" s="264">
        <v>25.05</v>
      </c>
      <c r="L254" s="264">
        <v>25.05</v>
      </c>
      <c r="M254" s="264">
        <v>25.05</v>
      </c>
      <c r="N254" s="264">
        <v>25.05</v>
      </c>
      <c r="O254" s="264">
        <v>26.05</v>
      </c>
      <c r="P254" s="263"/>
      <c r="Q254" s="263"/>
      <c r="R254" s="262"/>
      <c r="S254" s="1278"/>
      <c r="T254" s="1273">
        <v>0</v>
      </c>
      <c r="U254" s="267">
        <v>2.2999999999999998</v>
      </c>
      <c r="V254" s="267">
        <v>4.6399999999999997</v>
      </c>
      <c r="W254" s="267">
        <v>4.6399999999999997</v>
      </c>
      <c r="X254" s="267">
        <v>4.6399999999999997</v>
      </c>
      <c r="Y254" s="267">
        <v>8.7799999999999994</v>
      </c>
      <c r="Z254" s="267">
        <v>8.7799999999999994</v>
      </c>
      <c r="AA254" s="267">
        <v>8.7799999999999994</v>
      </c>
      <c r="AB254" s="267">
        <v>8.7799999999999994</v>
      </c>
      <c r="AC254" s="1279"/>
      <c r="AD254" s="1219"/>
      <c r="AE254" s="1186"/>
      <c r="AF254" s="1186"/>
      <c r="AG254" s="1187"/>
      <c r="AH254" s="1187"/>
      <c r="AI254" s="1187"/>
      <c r="AJ254" s="1187"/>
      <c r="AK254" s="1228"/>
      <c r="AL254" s="1266"/>
      <c r="AM254" s="1228"/>
      <c r="AN254" s="1228"/>
      <c r="AO254" s="1228"/>
      <c r="AP254" s="1227"/>
      <c r="AQ254" s="1227"/>
      <c r="AR254" s="1227"/>
      <c r="AS254" s="1227"/>
      <c r="AT254" s="1227"/>
      <c r="AU254" s="1227"/>
      <c r="AV254" s="1223"/>
      <c r="AW254" s="1223"/>
    </row>
    <row r="255" spans="1:49" ht="15" customHeight="1" thickBot="1" x14ac:dyDescent="0.3">
      <c r="A255" s="1042"/>
      <c r="B255" s="1043"/>
      <c r="C255" s="1039"/>
      <c r="D255" s="255" t="s">
        <v>147</v>
      </c>
      <c r="E255" s="1277">
        <f>E251+E253</f>
        <v>3673487163</v>
      </c>
      <c r="F255" s="1277">
        <f t="shared" ref="F255:I255" si="78">F251+F253</f>
        <v>3673487163</v>
      </c>
      <c r="G255" s="1277">
        <f t="shared" si="78"/>
        <v>3672624396</v>
      </c>
      <c r="H255" s="1277">
        <f t="shared" si="78"/>
        <v>3672624396</v>
      </c>
      <c r="I255" s="1277">
        <f t="shared" si="78"/>
        <v>3673444396</v>
      </c>
      <c r="J255" s="1277">
        <f>J251+J253</f>
        <v>3673444396</v>
      </c>
      <c r="K255" s="1277">
        <f t="shared" ref="K255:O255" si="79">K251+K253</f>
        <v>3743444396</v>
      </c>
      <c r="L255" s="1277">
        <f t="shared" si="79"/>
        <v>3743444396</v>
      </c>
      <c r="M255" s="1277">
        <f t="shared" si="79"/>
        <v>3750132394</v>
      </c>
      <c r="N255" s="1277">
        <f t="shared" si="79"/>
        <v>3750132393</v>
      </c>
      <c r="O255" s="1277">
        <f t="shared" si="79"/>
        <v>3817643893</v>
      </c>
      <c r="P255" s="257"/>
      <c r="Q255" s="257"/>
      <c r="R255" s="256"/>
      <c r="S255" s="1283"/>
      <c r="T255" s="1277">
        <f>T251+T253</f>
        <v>3155343992</v>
      </c>
      <c r="U255" s="1277">
        <f t="shared" ref="U255:X255" si="80">U251+U253</f>
        <v>3201004689</v>
      </c>
      <c r="V255" s="1277">
        <f t="shared" si="80"/>
        <v>3229840689</v>
      </c>
      <c r="W255" s="1277">
        <f t="shared" si="80"/>
        <v>3242322689</v>
      </c>
      <c r="X255" s="1277">
        <f t="shared" si="80"/>
        <v>3246158689</v>
      </c>
      <c r="Y255" s="1277">
        <v>3252588489</v>
      </c>
      <c r="Z255" s="1277">
        <v>3252588489</v>
      </c>
      <c r="AA255" s="1277">
        <f>AA251+AA253</f>
        <v>3276736489</v>
      </c>
      <c r="AB255" s="1277">
        <f>AB251+AB253</f>
        <v>3276736489</v>
      </c>
      <c r="AC255" s="1284"/>
      <c r="AD255" s="1219"/>
      <c r="AE255" s="1186"/>
      <c r="AF255" s="1186"/>
      <c r="AG255" s="1210"/>
      <c r="AH255" s="1210"/>
      <c r="AI255" s="1210"/>
      <c r="AJ255" s="1210"/>
      <c r="AK255" s="1234"/>
      <c r="AL255" s="1272"/>
      <c r="AM255" s="1234"/>
      <c r="AN255" s="1234"/>
      <c r="AO255" s="1234"/>
      <c r="AP255" s="1233"/>
      <c r="AQ255" s="1233"/>
      <c r="AR255" s="1233"/>
      <c r="AS255" s="1233"/>
      <c r="AT255" s="1233"/>
      <c r="AU255" s="1233"/>
      <c r="AV255" s="1223"/>
      <c r="AW255" s="1223"/>
    </row>
    <row r="256" spans="1:49" ht="15" customHeight="1" x14ac:dyDescent="0.25">
      <c r="A256" s="1046">
        <v>3</v>
      </c>
      <c r="B256" s="1011" t="s">
        <v>149</v>
      </c>
      <c r="C256" s="1039" t="s">
        <v>271</v>
      </c>
      <c r="D256" s="246" t="s">
        <v>141</v>
      </c>
      <c r="E256" s="1273">
        <v>24.999999999999996</v>
      </c>
      <c r="F256" s="1273">
        <v>24.999999999999996</v>
      </c>
      <c r="G256" s="1273">
        <v>24.999999999999996</v>
      </c>
      <c r="H256" s="1273">
        <v>24.999999999999996</v>
      </c>
      <c r="I256" s="1273">
        <v>24.999999999999996</v>
      </c>
      <c r="J256" s="1273">
        <v>24.999999999999996</v>
      </c>
      <c r="K256" s="1235">
        <v>24.999999999999996</v>
      </c>
      <c r="L256" s="1235">
        <v>24.999999999999996</v>
      </c>
      <c r="M256" s="1235">
        <v>24.999999999999996</v>
      </c>
      <c r="N256" s="1235">
        <v>24.999999999999996</v>
      </c>
      <c r="O256" s="1235">
        <v>24.999999999999996</v>
      </c>
      <c r="P256" s="1285"/>
      <c r="Q256" s="1285"/>
      <c r="R256" s="1286"/>
      <c r="S256" s="1287"/>
      <c r="T256" s="1273">
        <v>0</v>
      </c>
      <c r="U256" s="1276">
        <v>1.81</v>
      </c>
      <c r="V256" s="1276">
        <v>4.8</v>
      </c>
      <c r="W256" s="1276">
        <v>7.15</v>
      </c>
      <c r="X256" s="1276">
        <v>9.6010204081632651</v>
      </c>
      <c r="Y256" s="1288">
        <v>12.001020408163265</v>
      </c>
      <c r="Z256" s="1288">
        <v>12.001020408163265</v>
      </c>
      <c r="AA256" s="1288">
        <v>12.001020408163265</v>
      </c>
      <c r="AB256" s="1288">
        <f>+[3]INVERSIÓN!CI24</f>
        <v>17.111020408163267</v>
      </c>
      <c r="AC256" s="1177"/>
      <c r="AD256" s="1180"/>
      <c r="AE256" s="1180"/>
      <c r="AF256" s="1180"/>
      <c r="AG256" s="1208" t="s">
        <v>86</v>
      </c>
      <c r="AH256" s="1208" t="s">
        <v>86</v>
      </c>
      <c r="AI256" s="1208" t="s">
        <v>86</v>
      </c>
      <c r="AJ256" s="1208" t="s">
        <v>86</v>
      </c>
      <c r="AK256" s="1221">
        <v>7804660</v>
      </c>
      <c r="AL256" s="1262">
        <v>3721767</v>
      </c>
      <c r="AM256" s="1222">
        <v>4082893</v>
      </c>
      <c r="AN256" s="1222" t="s">
        <v>86</v>
      </c>
      <c r="AO256" s="1222" t="s">
        <v>86</v>
      </c>
      <c r="AP256" s="1220" t="s">
        <v>86</v>
      </c>
      <c r="AQ256" s="1220" t="s">
        <v>86</v>
      </c>
      <c r="AR256" s="1220" t="s">
        <v>86</v>
      </c>
      <c r="AS256" s="1220" t="s">
        <v>86</v>
      </c>
      <c r="AT256" s="1220" t="s">
        <v>86</v>
      </c>
      <c r="AU256" s="1220" t="s">
        <v>86</v>
      </c>
      <c r="AV256" s="1223" t="s">
        <v>86</v>
      </c>
      <c r="AW256" s="1223" t="s">
        <v>86</v>
      </c>
    </row>
    <row r="257" spans="1:49" ht="15" customHeight="1" x14ac:dyDescent="0.25">
      <c r="A257" s="1046"/>
      <c r="B257" s="1011"/>
      <c r="C257" s="1039"/>
      <c r="D257" s="248" t="s">
        <v>142</v>
      </c>
      <c r="E257" s="1277">
        <v>1230176000</v>
      </c>
      <c r="F257" s="1277">
        <v>1230176000</v>
      </c>
      <c r="G257" s="1277">
        <v>1230176000</v>
      </c>
      <c r="H257" s="1277">
        <v>1230176000</v>
      </c>
      <c r="I257" s="1277">
        <v>1230176000</v>
      </c>
      <c r="J257" s="1277">
        <v>1230176000</v>
      </c>
      <c r="K257" s="257">
        <v>1230176000</v>
      </c>
      <c r="L257" s="257">
        <v>1230176000</v>
      </c>
      <c r="M257" s="257">
        <v>1230176000</v>
      </c>
      <c r="N257" s="257">
        <v>1230176000</v>
      </c>
      <c r="O257" s="257">
        <v>1230176000</v>
      </c>
      <c r="P257" s="1289"/>
      <c r="Q257" s="1289"/>
      <c r="R257" s="1290"/>
      <c r="S257" s="1291"/>
      <c r="T257" s="1277">
        <v>1189165000</v>
      </c>
      <c r="U257" s="268">
        <v>1189165000</v>
      </c>
      <c r="V257" s="268">
        <v>1189165000</v>
      </c>
      <c r="W257" s="268">
        <v>1189165000</v>
      </c>
      <c r="X257" s="268">
        <v>1189165000</v>
      </c>
      <c r="Y257" s="1235">
        <v>1189165000</v>
      </c>
      <c r="Z257" s="1235">
        <v>1204215000</v>
      </c>
      <c r="AA257" s="1235">
        <v>1204215000</v>
      </c>
      <c r="AB257" s="1235">
        <v>1204215000</v>
      </c>
      <c r="AC257" s="1185"/>
      <c r="AD257" s="1186"/>
      <c r="AE257" s="1186"/>
      <c r="AF257" s="1186"/>
      <c r="AG257" s="1187"/>
      <c r="AH257" s="1187"/>
      <c r="AI257" s="1187"/>
      <c r="AJ257" s="1187"/>
      <c r="AK257" s="1228"/>
      <c r="AL257" s="1266"/>
      <c r="AM257" s="1228"/>
      <c r="AN257" s="1228"/>
      <c r="AO257" s="1228"/>
      <c r="AP257" s="1227"/>
      <c r="AQ257" s="1227"/>
      <c r="AR257" s="1227"/>
      <c r="AS257" s="1227"/>
      <c r="AT257" s="1227"/>
      <c r="AU257" s="1227"/>
      <c r="AV257" s="1223"/>
      <c r="AW257" s="1223"/>
    </row>
    <row r="258" spans="1:49" ht="15" customHeight="1" x14ac:dyDescent="0.25">
      <c r="A258" s="1046"/>
      <c r="B258" s="1011"/>
      <c r="C258" s="1039"/>
      <c r="D258" s="252" t="s">
        <v>144</v>
      </c>
      <c r="E258" s="1280">
        <v>0</v>
      </c>
      <c r="F258" s="1280">
        <v>0</v>
      </c>
      <c r="G258" s="1280">
        <v>0</v>
      </c>
      <c r="H258" s="1280">
        <v>0</v>
      </c>
      <c r="I258" s="1280">
        <v>0</v>
      </c>
      <c r="J258" s="1280">
        <v>0</v>
      </c>
      <c r="K258" s="1241">
        <v>0</v>
      </c>
      <c r="L258" s="1241">
        <v>0</v>
      </c>
      <c r="M258" s="1241">
        <v>0</v>
      </c>
      <c r="N258" s="1241">
        <v>0</v>
      </c>
      <c r="O258" s="1241">
        <v>0</v>
      </c>
      <c r="P258" s="1243"/>
      <c r="Q258" s="1243"/>
      <c r="R258" s="1292"/>
      <c r="S258" s="1291"/>
      <c r="T258" s="1280"/>
      <c r="U258" s="1293">
        <v>0</v>
      </c>
      <c r="V258" s="1293">
        <v>0</v>
      </c>
      <c r="W258" s="1293">
        <v>0</v>
      </c>
      <c r="X258" s="1293">
        <v>0</v>
      </c>
      <c r="Y258" s="1238">
        <v>0</v>
      </c>
      <c r="Z258" s="1238">
        <v>0</v>
      </c>
      <c r="AA258" s="1238">
        <v>0</v>
      </c>
      <c r="AB258" s="1238">
        <v>0</v>
      </c>
      <c r="AC258" s="1185"/>
      <c r="AD258" s="1186"/>
      <c r="AE258" s="1186"/>
      <c r="AF258" s="1186"/>
      <c r="AG258" s="1187"/>
      <c r="AH258" s="1187"/>
      <c r="AI258" s="1187"/>
      <c r="AJ258" s="1187"/>
      <c r="AK258" s="1228"/>
      <c r="AL258" s="1266"/>
      <c r="AM258" s="1228"/>
      <c r="AN258" s="1228"/>
      <c r="AO258" s="1228"/>
      <c r="AP258" s="1227"/>
      <c r="AQ258" s="1227"/>
      <c r="AR258" s="1227"/>
      <c r="AS258" s="1227"/>
      <c r="AT258" s="1227"/>
      <c r="AU258" s="1227"/>
      <c r="AV258" s="1223"/>
      <c r="AW258" s="1223"/>
    </row>
    <row r="259" spans="1:49" ht="15" customHeight="1" x14ac:dyDescent="0.25">
      <c r="A259" s="1046"/>
      <c r="B259" s="1011"/>
      <c r="C259" s="1039"/>
      <c r="D259" s="248" t="s">
        <v>145</v>
      </c>
      <c r="E259" s="1277">
        <v>66364135</v>
      </c>
      <c r="F259" s="1277">
        <v>66364135</v>
      </c>
      <c r="G259" s="1277">
        <v>66364135</v>
      </c>
      <c r="H259" s="1277">
        <v>66364135</v>
      </c>
      <c r="I259" s="1277">
        <v>66364135</v>
      </c>
      <c r="J259" s="1277">
        <v>66364135</v>
      </c>
      <c r="K259" s="1294">
        <v>66364135</v>
      </c>
      <c r="L259" s="1294">
        <v>66364135</v>
      </c>
      <c r="M259" s="1294">
        <v>66364133</v>
      </c>
      <c r="N259" s="1294">
        <v>66364133</v>
      </c>
      <c r="O259" s="1294">
        <v>66364133</v>
      </c>
      <c r="P259" s="1243"/>
      <c r="Q259" s="1243"/>
      <c r="R259" s="1292"/>
      <c r="S259" s="1291"/>
      <c r="T259" s="1277">
        <v>57521066</v>
      </c>
      <c r="U259" s="1282">
        <v>63551066</v>
      </c>
      <c r="V259" s="1282">
        <v>66364133</v>
      </c>
      <c r="W259" s="1282">
        <v>66364133</v>
      </c>
      <c r="X259" s="1282">
        <v>66364133</v>
      </c>
      <c r="Y259" s="1238">
        <v>66364133</v>
      </c>
      <c r="Z259" s="1238">
        <v>66364133</v>
      </c>
      <c r="AA259" s="1238">
        <v>66364133</v>
      </c>
      <c r="AB259" s="1198">
        <v>66364133</v>
      </c>
      <c r="AC259" s="1185"/>
      <c r="AD259" s="1186"/>
      <c r="AE259" s="1186"/>
      <c r="AF259" s="1186"/>
      <c r="AG259" s="1187"/>
      <c r="AH259" s="1187"/>
      <c r="AI259" s="1187"/>
      <c r="AJ259" s="1187"/>
      <c r="AK259" s="1228"/>
      <c r="AL259" s="1266"/>
      <c r="AM259" s="1228"/>
      <c r="AN259" s="1228"/>
      <c r="AO259" s="1228"/>
      <c r="AP259" s="1227"/>
      <c r="AQ259" s="1227"/>
      <c r="AR259" s="1227"/>
      <c r="AS259" s="1227"/>
      <c r="AT259" s="1227"/>
      <c r="AU259" s="1227"/>
      <c r="AV259" s="1223"/>
      <c r="AW259" s="1223"/>
    </row>
    <row r="260" spans="1:49" ht="15" customHeight="1" x14ac:dyDescent="0.25">
      <c r="A260" s="1046"/>
      <c r="B260" s="1011"/>
      <c r="C260" s="1039"/>
      <c r="D260" s="252" t="s">
        <v>146</v>
      </c>
      <c r="E260" s="1273">
        <v>24.999999999999996</v>
      </c>
      <c r="F260" s="1273">
        <v>24.999999999999996</v>
      </c>
      <c r="G260" s="1273">
        <v>24.999999999999996</v>
      </c>
      <c r="H260" s="1273">
        <v>24.999999999999996</v>
      </c>
      <c r="I260" s="1273">
        <v>24.999999999999996</v>
      </c>
      <c r="J260" s="1273">
        <v>24.999999999999996</v>
      </c>
      <c r="K260" s="264">
        <v>24.999999999999996</v>
      </c>
      <c r="L260" s="264">
        <v>24.999999999999996</v>
      </c>
      <c r="M260" s="264">
        <v>24.999999999999996</v>
      </c>
      <c r="N260" s="264">
        <v>24.999999999999996</v>
      </c>
      <c r="O260" s="264">
        <v>24.999999999999996</v>
      </c>
      <c r="P260" s="1190"/>
      <c r="Q260" s="1190"/>
      <c r="R260" s="1292"/>
      <c r="S260" s="1291"/>
      <c r="T260" s="1273">
        <f>T256+T258</f>
        <v>0</v>
      </c>
      <c r="U260" s="1273">
        <f t="shared" ref="U260:X261" si="81">U256+U258</f>
        <v>1.81</v>
      </c>
      <c r="V260" s="1273">
        <f t="shared" si="81"/>
        <v>4.8</v>
      </c>
      <c r="W260" s="1273">
        <f t="shared" si="81"/>
        <v>7.15</v>
      </c>
      <c r="X260" s="1273">
        <f t="shared" si="81"/>
        <v>9.6010204081632651</v>
      </c>
      <c r="Y260" s="1198">
        <v>12.001020408163265</v>
      </c>
      <c r="Z260" s="1198">
        <v>12.001020408163265</v>
      </c>
      <c r="AA260" s="1198">
        <v>12.001020408163265</v>
      </c>
      <c r="AB260" s="1198">
        <v>12.001020408163265</v>
      </c>
      <c r="AC260" s="1185"/>
      <c r="AD260" s="1186"/>
      <c r="AE260" s="1186"/>
      <c r="AF260" s="1186"/>
      <c r="AG260" s="1187"/>
      <c r="AH260" s="1187"/>
      <c r="AI260" s="1187"/>
      <c r="AJ260" s="1187"/>
      <c r="AK260" s="1228"/>
      <c r="AL260" s="1266"/>
      <c r="AM260" s="1228"/>
      <c r="AN260" s="1228"/>
      <c r="AO260" s="1228"/>
      <c r="AP260" s="1227"/>
      <c r="AQ260" s="1227"/>
      <c r="AR260" s="1227"/>
      <c r="AS260" s="1227"/>
      <c r="AT260" s="1227"/>
      <c r="AU260" s="1227"/>
      <c r="AV260" s="1223"/>
      <c r="AW260" s="1223"/>
    </row>
    <row r="261" spans="1:49" ht="15" customHeight="1" thickBot="1" x14ac:dyDescent="0.3">
      <c r="A261" s="1046"/>
      <c r="B261" s="1011"/>
      <c r="C261" s="1039"/>
      <c r="D261" s="270" t="s">
        <v>147</v>
      </c>
      <c r="E261" s="1295">
        <f>E257+E259</f>
        <v>1296540135</v>
      </c>
      <c r="F261" s="1295">
        <f t="shared" ref="F261:J261" si="82">F257+F259</f>
        <v>1296540135</v>
      </c>
      <c r="G261" s="1295">
        <f t="shared" si="82"/>
        <v>1296540135</v>
      </c>
      <c r="H261" s="1295">
        <f t="shared" si="82"/>
        <v>1296540135</v>
      </c>
      <c r="I261" s="1295">
        <f t="shared" si="82"/>
        <v>1296540135</v>
      </c>
      <c r="J261" s="1295">
        <f t="shared" si="82"/>
        <v>1296540135</v>
      </c>
      <c r="K261" s="257">
        <v>1296540135</v>
      </c>
      <c r="L261" s="257">
        <v>1296540135</v>
      </c>
      <c r="M261" s="257">
        <v>1296540135</v>
      </c>
      <c r="N261" s="257">
        <v>1296540135</v>
      </c>
      <c r="O261" s="257">
        <v>1296540135</v>
      </c>
      <c r="P261" s="1296"/>
      <c r="Q261" s="1296"/>
      <c r="R261" s="1297"/>
      <c r="S261" s="1298"/>
      <c r="T261" s="1295">
        <f>T257+T259</f>
        <v>1246686066</v>
      </c>
      <c r="U261" s="1295">
        <f t="shared" si="81"/>
        <v>1252716066</v>
      </c>
      <c r="V261" s="1295">
        <f t="shared" si="81"/>
        <v>1255529133</v>
      </c>
      <c r="W261" s="1295">
        <f t="shared" si="81"/>
        <v>1255529133</v>
      </c>
      <c r="X261" s="1295">
        <f t="shared" si="81"/>
        <v>1255529133</v>
      </c>
      <c r="Y261" s="1299">
        <v>1255529133</v>
      </c>
      <c r="Z261" s="1299">
        <f>Z257+Z259</f>
        <v>1270579133</v>
      </c>
      <c r="AA261" s="1299">
        <f>AA257+AA259</f>
        <v>1270579133</v>
      </c>
      <c r="AB261" s="1299">
        <f>AB257+AB259</f>
        <v>1270579133</v>
      </c>
      <c r="AC261" s="1205"/>
      <c r="AD261" s="1186"/>
      <c r="AE261" s="1186"/>
      <c r="AF261" s="1186"/>
      <c r="AG261" s="1210"/>
      <c r="AH261" s="1210"/>
      <c r="AI261" s="1210"/>
      <c r="AJ261" s="1210"/>
      <c r="AK261" s="1234"/>
      <c r="AL261" s="1272"/>
      <c r="AM261" s="1234"/>
      <c r="AN261" s="1234"/>
      <c r="AO261" s="1234"/>
      <c r="AP261" s="1233"/>
      <c r="AQ261" s="1233"/>
      <c r="AR261" s="1233"/>
      <c r="AS261" s="1233"/>
      <c r="AT261" s="1233"/>
      <c r="AU261" s="1233"/>
      <c r="AV261" s="1223"/>
      <c r="AW261" s="1223"/>
    </row>
    <row r="262" spans="1:49" ht="15" customHeight="1" x14ac:dyDescent="0.25">
      <c r="A262" s="1046">
        <v>4</v>
      </c>
      <c r="B262" s="1011" t="s">
        <v>272</v>
      </c>
      <c r="C262" s="1039" t="s">
        <v>273</v>
      </c>
      <c r="D262" s="246" t="s">
        <v>141</v>
      </c>
      <c r="E262" s="1300">
        <v>0.23999999999999996</v>
      </c>
      <c r="F262" s="1300">
        <v>0.23999999999999996</v>
      </c>
      <c r="G262" s="1300">
        <v>0.23999999999999996</v>
      </c>
      <c r="H262" s="1300">
        <v>0.23999999999999996</v>
      </c>
      <c r="I262" s="1300">
        <v>0.23999999999999996</v>
      </c>
      <c r="J262" s="1300">
        <v>0.23999999999999996</v>
      </c>
      <c r="K262" s="1236">
        <v>0.23999999999999996</v>
      </c>
      <c r="L262" s="1236">
        <v>0.23999999999999996</v>
      </c>
      <c r="M262" s="1236">
        <v>0.23999999999999996</v>
      </c>
      <c r="N262" s="1236">
        <v>0.23999999999999996</v>
      </c>
      <c r="O262" s="1236">
        <v>0.23999999999999996</v>
      </c>
      <c r="P262" s="1243"/>
      <c r="Q262" s="1243"/>
      <c r="R262" s="1190"/>
      <c r="S262" s="1275"/>
      <c r="T262" s="1301">
        <v>0</v>
      </c>
      <c r="U262" s="1301">
        <v>0.04</v>
      </c>
      <c r="V262" s="1301">
        <v>0.06</v>
      </c>
      <c r="W262" s="1301">
        <v>0.09</v>
      </c>
      <c r="X262" s="1301">
        <v>0.12</v>
      </c>
      <c r="Y262" s="1238">
        <v>0.13999999999999999</v>
      </c>
      <c r="Z262" s="1238">
        <v>0.13999999999999999</v>
      </c>
      <c r="AA262" s="1238">
        <v>0.13999999999999999</v>
      </c>
      <c r="AB262" s="1238">
        <f>+[3]INVERSIÓN!CI31</f>
        <v>0.20999999999999996</v>
      </c>
      <c r="AC262" s="1177"/>
      <c r="AD262" s="1180"/>
      <c r="AE262" s="1180"/>
      <c r="AF262" s="1180"/>
      <c r="AG262" s="1208" t="s">
        <v>86</v>
      </c>
      <c r="AH262" s="1208" t="s">
        <v>86</v>
      </c>
      <c r="AI262" s="1208" t="s">
        <v>86</v>
      </c>
      <c r="AJ262" s="1208" t="s">
        <v>86</v>
      </c>
      <c r="AK262" s="1221">
        <v>7804660</v>
      </c>
      <c r="AL262" s="1262">
        <v>3721767</v>
      </c>
      <c r="AM262" s="1222">
        <v>4082893</v>
      </c>
      <c r="AN262" s="1222" t="s">
        <v>86</v>
      </c>
      <c r="AO262" s="1222" t="s">
        <v>86</v>
      </c>
      <c r="AP262" s="1220" t="s">
        <v>86</v>
      </c>
      <c r="AQ262" s="1220" t="s">
        <v>86</v>
      </c>
      <c r="AR262" s="1220" t="s">
        <v>86</v>
      </c>
      <c r="AS262" s="1220" t="s">
        <v>86</v>
      </c>
      <c r="AT262" s="1220" t="s">
        <v>86</v>
      </c>
      <c r="AU262" s="1220" t="s">
        <v>86</v>
      </c>
      <c r="AV262" s="1223" t="s">
        <v>86</v>
      </c>
      <c r="AW262" s="1223" t="s">
        <v>86</v>
      </c>
    </row>
    <row r="263" spans="1:49" ht="15" customHeight="1" x14ac:dyDescent="0.25">
      <c r="A263" s="1046"/>
      <c r="B263" s="1011"/>
      <c r="C263" s="1039"/>
      <c r="D263" s="248" t="s">
        <v>142</v>
      </c>
      <c r="E263" s="389">
        <v>3658882000</v>
      </c>
      <c r="F263" s="389">
        <v>3658882000</v>
      </c>
      <c r="G263" s="389">
        <v>3658882000</v>
      </c>
      <c r="H263" s="389">
        <v>3658882000</v>
      </c>
      <c r="I263" s="389">
        <v>3638882000</v>
      </c>
      <c r="J263" s="389">
        <v>3638882000</v>
      </c>
      <c r="K263" s="257">
        <v>3568882000</v>
      </c>
      <c r="L263" s="257">
        <v>3568882000</v>
      </c>
      <c r="M263" s="257">
        <v>3562194000</v>
      </c>
      <c r="N263" s="257">
        <v>3562194000</v>
      </c>
      <c r="O263" s="257">
        <v>3545190000</v>
      </c>
      <c r="P263" s="1289"/>
      <c r="Q263" s="1289"/>
      <c r="R263" s="1302"/>
      <c r="S263" s="1278"/>
      <c r="T263" s="389">
        <v>3383071000</v>
      </c>
      <c r="U263" s="268">
        <v>3383071000</v>
      </c>
      <c r="V263" s="268">
        <v>3412302000</v>
      </c>
      <c r="W263" s="268">
        <v>3412302000</v>
      </c>
      <c r="X263" s="268">
        <v>3412302000</v>
      </c>
      <c r="Y263" s="1235">
        <v>3412302000</v>
      </c>
      <c r="Z263" s="1235">
        <v>3412302000</v>
      </c>
      <c r="AA263" s="1235">
        <v>3412302000</v>
      </c>
      <c r="AB263" s="1235">
        <v>3438410867</v>
      </c>
      <c r="AC263" s="1185"/>
      <c r="AD263" s="1186"/>
      <c r="AE263" s="1186"/>
      <c r="AF263" s="1186"/>
      <c r="AG263" s="1187"/>
      <c r="AH263" s="1187"/>
      <c r="AI263" s="1187"/>
      <c r="AJ263" s="1187"/>
      <c r="AK263" s="1228"/>
      <c r="AL263" s="1266"/>
      <c r="AM263" s="1228"/>
      <c r="AN263" s="1228"/>
      <c r="AO263" s="1228"/>
      <c r="AP263" s="1227"/>
      <c r="AQ263" s="1227"/>
      <c r="AR263" s="1227"/>
      <c r="AS263" s="1227"/>
      <c r="AT263" s="1227"/>
      <c r="AU263" s="1227"/>
      <c r="AV263" s="1223"/>
      <c r="AW263" s="1223"/>
    </row>
    <row r="264" spans="1:49" ht="15" customHeight="1" x14ac:dyDescent="0.25">
      <c r="A264" s="1046"/>
      <c r="B264" s="1011"/>
      <c r="C264" s="1039"/>
      <c r="D264" s="252" t="s">
        <v>144</v>
      </c>
      <c r="E264" s="1241">
        <v>1.999999999999974E-3</v>
      </c>
      <c r="F264" s="1241">
        <v>1.999999999999974E-3</v>
      </c>
      <c r="G264" s="1241">
        <v>1.999999999999974E-3</v>
      </c>
      <c r="H264" s="1241">
        <v>1.999999999999974E-3</v>
      </c>
      <c r="I264" s="1241">
        <v>1.999999999999974E-3</v>
      </c>
      <c r="J264" s="1241">
        <v>1.999999999999974E-3</v>
      </c>
      <c r="K264" s="1241">
        <v>1.999999999999974E-3</v>
      </c>
      <c r="L264" s="1241">
        <v>1.999999999999974E-3</v>
      </c>
      <c r="M264" s="1241">
        <v>1.999999999999974E-3</v>
      </c>
      <c r="N264" s="1241">
        <v>1.999999999999974E-3</v>
      </c>
      <c r="O264" s="1242">
        <f>+[3]INVERSIÓN!CH34</f>
        <v>0.01</v>
      </c>
      <c r="P264" s="1289"/>
      <c r="Q264" s="1289"/>
      <c r="R264" s="1302"/>
      <c r="S264" s="1278"/>
      <c r="T264" s="1241"/>
      <c r="U264" s="1303">
        <v>0</v>
      </c>
      <c r="V264" s="1303">
        <v>0.01</v>
      </c>
      <c r="W264" s="1303">
        <v>0.01</v>
      </c>
      <c r="X264" s="1303">
        <v>0.01</v>
      </c>
      <c r="Y264" s="1238">
        <v>0.01</v>
      </c>
      <c r="Z264" s="1238">
        <v>0.01</v>
      </c>
      <c r="AA264" s="1238">
        <v>0.01</v>
      </c>
      <c r="AB264" s="1238">
        <f>+[3]INVERSIÓN!CI34</f>
        <v>0.01</v>
      </c>
      <c r="AC264" s="1185"/>
      <c r="AD264" s="1186"/>
      <c r="AE264" s="1186"/>
      <c r="AF264" s="1186"/>
      <c r="AG264" s="1187"/>
      <c r="AH264" s="1187"/>
      <c r="AI264" s="1187"/>
      <c r="AJ264" s="1187"/>
      <c r="AK264" s="1228"/>
      <c r="AL264" s="1266"/>
      <c r="AM264" s="1228"/>
      <c r="AN264" s="1228"/>
      <c r="AO264" s="1228"/>
      <c r="AP264" s="1227"/>
      <c r="AQ264" s="1227"/>
      <c r="AR264" s="1227"/>
      <c r="AS264" s="1227"/>
      <c r="AT264" s="1227"/>
      <c r="AU264" s="1227"/>
      <c r="AV264" s="1223"/>
      <c r="AW264" s="1223"/>
    </row>
    <row r="265" spans="1:49" ht="15" customHeight="1" x14ac:dyDescent="0.25">
      <c r="A265" s="1046"/>
      <c r="B265" s="1011"/>
      <c r="C265" s="1039"/>
      <c r="D265" s="248" t="s">
        <v>145</v>
      </c>
      <c r="E265" s="257">
        <v>649054246</v>
      </c>
      <c r="F265" s="257">
        <v>649054246</v>
      </c>
      <c r="G265" s="257">
        <v>649054246</v>
      </c>
      <c r="H265" s="257">
        <v>649054246</v>
      </c>
      <c r="I265" s="257">
        <v>649054246</v>
      </c>
      <c r="J265" s="257">
        <v>649054246</v>
      </c>
      <c r="K265" s="1294">
        <f>649054246-4367400</f>
        <v>644686846</v>
      </c>
      <c r="L265" s="1294">
        <f t="shared" ref="L265" si="83">649054246-4367400</f>
        <v>644686846</v>
      </c>
      <c r="M265" s="1294">
        <v>644686845</v>
      </c>
      <c r="N265" s="1294">
        <f>644686845-453333</f>
        <v>644233512</v>
      </c>
      <c r="O265" s="1294">
        <f>644686845-453333</f>
        <v>644233512</v>
      </c>
      <c r="P265" s="1289"/>
      <c r="Q265" s="1289"/>
      <c r="R265" s="1302"/>
      <c r="S265" s="1278"/>
      <c r="T265" s="257">
        <v>437854546</v>
      </c>
      <c r="U265" s="1282">
        <v>460893012</v>
      </c>
      <c r="V265" s="532">
        <v>565624629</v>
      </c>
      <c r="W265" s="532">
        <v>571526629</v>
      </c>
      <c r="X265" s="532">
        <v>594165014</v>
      </c>
      <c r="Y265" s="1198">
        <v>608579542</v>
      </c>
      <c r="Z265" s="1198">
        <v>628325270</v>
      </c>
      <c r="AA265" s="1198">
        <v>628325270</v>
      </c>
      <c r="AB265" s="1198">
        <v>634586470</v>
      </c>
      <c r="AC265" s="1185"/>
      <c r="AD265" s="1186"/>
      <c r="AE265" s="1186"/>
      <c r="AF265" s="1186"/>
      <c r="AG265" s="1187"/>
      <c r="AH265" s="1187"/>
      <c r="AI265" s="1187"/>
      <c r="AJ265" s="1187"/>
      <c r="AK265" s="1228"/>
      <c r="AL265" s="1266"/>
      <c r="AM265" s="1228"/>
      <c r="AN265" s="1228"/>
      <c r="AO265" s="1228"/>
      <c r="AP265" s="1227"/>
      <c r="AQ265" s="1227"/>
      <c r="AR265" s="1227"/>
      <c r="AS265" s="1227"/>
      <c r="AT265" s="1227"/>
      <c r="AU265" s="1227"/>
      <c r="AV265" s="1223"/>
      <c r="AW265" s="1223"/>
    </row>
    <row r="266" spans="1:49" ht="15" customHeight="1" x14ac:dyDescent="0.25">
      <c r="A266" s="1046"/>
      <c r="B266" s="1011"/>
      <c r="C266" s="1039"/>
      <c r="D266" s="252" t="s">
        <v>146</v>
      </c>
      <c r="E266" s="263">
        <v>0</v>
      </c>
      <c r="F266" s="263">
        <v>0</v>
      </c>
      <c r="G266" s="263">
        <v>0</v>
      </c>
      <c r="H266" s="263">
        <v>0</v>
      </c>
      <c r="I266" s="263">
        <v>0</v>
      </c>
      <c r="J266" s="263">
        <v>0</v>
      </c>
      <c r="K266" s="263">
        <v>0</v>
      </c>
      <c r="L266" s="263">
        <v>0</v>
      </c>
      <c r="M266" s="263">
        <v>0</v>
      </c>
      <c r="N266" s="263">
        <v>0</v>
      </c>
      <c r="O266" s="263">
        <v>1</v>
      </c>
      <c r="P266" s="1190"/>
      <c r="Q266" s="1190"/>
      <c r="R266" s="1190"/>
      <c r="S266" s="1278"/>
      <c r="T266" s="263">
        <f>T262+T264</f>
        <v>0</v>
      </c>
      <c r="U266" s="269">
        <v>0</v>
      </c>
      <c r="V266" s="268">
        <v>0</v>
      </c>
      <c r="W266" s="268">
        <v>0</v>
      </c>
      <c r="X266" s="268">
        <v>0</v>
      </c>
      <c r="Y266" s="1299">
        <v>0.15</v>
      </c>
      <c r="Z266" s="1299">
        <v>0.15</v>
      </c>
      <c r="AA266" s="1299">
        <v>0.15</v>
      </c>
      <c r="AB266" s="1299">
        <v>0.15</v>
      </c>
      <c r="AC266" s="1185"/>
      <c r="AD266" s="1186"/>
      <c r="AE266" s="1186"/>
      <c r="AF266" s="1186"/>
      <c r="AG266" s="1187"/>
      <c r="AH266" s="1187"/>
      <c r="AI266" s="1187"/>
      <c r="AJ266" s="1187"/>
      <c r="AK266" s="1228"/>
      <c r="AL266" s="1266"/>
      <c r="AM266" s="1228"/>
      <c r="AN266" s="1228"/>
      <c r="AO266" s="1228"/>
      <c r="AP266" s="1227"/>
      <c r="AQ266" s="1227"/>
      <c r="AR266" s="1227"/>
      <c r="AS266" s="1227"/>
      <c r="AT266" s="1227"/>
      <c r="AU266" s="1227"/>
      <c r="AV266" s="1223"/>
      <c r="AW266" s="1223"/>
    </row>
    <row r="267" spans="1:49" ht="15" customHeight="1" thickBot="1" x14ac:dyDescent="0.3">
      <c r="A267" s="1046"/>
      <c r="B267" s="1011"/>
      <c r="C267" s="1039"/>
      <c r="D267" s="270" t="s">
        <v>147</v>
      </c>
      <c r="E267" s="257">
        <f>E263+E265</f>
        <v>4307936246</v>
      </c>
      <c r="F267" s="257">
        <f t="shared" ref="F267:O267" si="84">F263+F265</f>
        <v>4307936246</v>
      </c>
      <c r="G267" s="257">
        <f t="shared" si="84"/>
        <v>4307936246</v>
      </c>
      <c r="H267" s="257">
        <f t="shared" si="84"/>
        <v>4307936246</v>
      </c>
      <c r="I267" s="257">
        <f t="shared" si="84"/>
        <v>4287936246</v>
      </c>
      <c r="J267" s="257">
        <f t="shared" si="84"/>
        <v>4287936246</v>
      </c>
      <c r="K267" s="257">
        <f t="shared" si="84"/>
        <v>4213568846</v>
      </c>
      <c r="L267" s="257">
        <f t="shared" si="84"/>
        <v>4213568846</v>
      </c>
      <c r="M267" s="257">
        <f t="shared" si="84"/>
        <v>4206880845</v>
      </c>
      <c r="N267" s="257">
        <f t="shared" si="84"/>
        <v>4206427512</v>
      </c>
      <c r="O267" s="257">
        <f t="shared" si="84"/>
        <v>4189423512</v>
      </c>
      <c r="P267" s="1296"/>
      <c r="Q267" s="1296"/>
      <c r="R267" s="1296"/>
      <c r="S267" s="1283"/>
      <c r="T267" s="257">
        <f>T263+T265</f>
        <v>3820925546</v>
      </c>
      <c r="U267" s="257">
        <f t="shared" ref="U267:X267" si="85">U263+U265</f>
        <v>3843964012</v>
      </c>
      <c r="V267" s="257">
        <f t="shared" si="85"/>
        <v>3977926629</v>
      </c>
      <c r="W267" s="257">
        <f t="shared" si="85"/>
        <v>3983828629</v>
      </c>
      <c r="X267" s="257">
        <f t="shared" si="85"/>
        <v>4006467014</v>
      </c>
      <c r="Y267" s="1198">
        <v>4020881542</v>
      </c>
      <c r="Z267" s="1198">
        <v>4020881542</v>
      </c>
      <c r="AA267" s="1198">
        <v>4020881542</v>
      </c>
      <c r="AB267" s="1198">
        <v>4020881542</v>
      </c>
      <c r="AC267" s="1205"/>
      <c r="AD267" s="1186"/>
      <c r="AE267" s="1186"/>
      <c r="AF267" s="1186"/>
      <c r="AG267" s="1210"/>
      <c r="AH267" s="1210"/>
      <c r="AI267" s="1210"/>
      <c r="AJ267" s="1210"/>
      <c r="AK267" s="1234"/>
      <c r="AL267" s="1272"/>
      <c r="AM267" s="1234"/>
      <c r="AN267" s="1234"/>
      <c r="AO267" s="1234"/>
      <c r="AP267" s="1233"/>
      <c r="AQ267" s="1233"/>
      <c r="AR267" s="1233"/>
      <c r="AS267" s="1233"/>
      <c r="AT267" s="1233"/>
      <c r="AU267" s="1233"/>
      <c r="AV267" s="1223"/>
      <c r="AW267" s="1223"/>
    </row>
    <row r="268" spans="1:49" ht="15" customHeight="1" x14ac:dyDescent="0.25">
      <c r="A268" s="1046">
        <v>5</v>
      </c>
      <c r="B268" s="1011" t="s">
        <v>151</v>
      </c>
      <c r="C268" s="1039" t="s">
        <v>274</v>
      </c>
      <c r="D268" s="246" t="s">
        <v>141</v>
      </c>
      <c r="E268" s="1235">
        <v>1</v>
      </c>
      <c r="F268" s="1235">
        <v>1</v>
      </c>
      <c r="G268" s="1235">
        <v>1</v>
      </c>
      <c r="H268" s="1235">
        <v>1</v>
      </c>
      <c r="I268" s="1235">
        <v>1</v>
      </c>
      <c r="J268" s="1235">
        <v>1</v>
      </c>
      <c r="K268" s="1235">
        <v>1</v>
      </c>
      <c r="L268" s="1235">
        <v>1</v>
      </c>
      <c r="M268" s="1235">
        <v>1</v>
      </c>
      <c r="N268" s="1235">
        <v>1</v>
      </c>
      <c r="O268" s="1235">
        <f>+[3]INVERSIÓN!CH38</f>
        <v>1.0100000000000002</v>
      </c>
      <c r="P268" s="1243"/>
      <c r="Q268" s="1243"/>
      <c r="R268" s="1190"/>
      <c r="S268" s="1275"/>
      <c r="T268" s="1235">
        <v>0</v>
      </c>
      <c r="U268" s="1236">
        <v>0.06</v>
      </c>
      <c r="V268" s="1236">
        <v>0.11</v>
      </c>
      <c r="W268" s="1236">
        <v>0.2</v>
      </c>
      <c r="X268" s="1236">
        <v>0.3</v>
      </c>
      <c r="Y268" s="1236">
        <v>0.33</v>
      </c>
      <c r="Z268" s="1236">
        <v>0.33</v>
      </c>
      <c r="AA268" s="1236">
        <v>0.33</v>
      </c>
      <c r="AB268" s="1236">
        <f>+[3]INVERSIÓN!CI38</f>
        <v>0.60000000000000009</v>
      </c>
      <c r="AC268" s="1177"/>
      <c r="AD268" s="1180"/>
      <c r="AE268" s="1180"/>
      <c r="AF268" s="1180"/>
      <c r="AG268" s="1208" t="s">
        <v>86</v>
      </c>
      <c r="AH268" s="1208" t="s">
        <v>86</v>
      </c>
      <c r="AI268" s="1208" t="s">
        <v>86</v>
      </c>
      <c r="AJ268" s="1208" t="s">
        <v>86</v>
      </c>
      <c r="AK268" s="1221">
        <v>7804660</v>
      </c>
      <c r="AL268" s="1262">
        <v>3721767</v>
      </c>
      <c r="AM268" s="1222">
        <v>4082893</v>
      </c>
      <c r="AN268" s="1222" t="s">
        <v>86</v>
      </c>
      <c r="AO268" s="1222" t="s">
        <v>86</v>
      </c>
      <c r="AP268" s="1220" t="s">
        <v>86</v>
      </c>
      <c r="AQ268" s="1220" t="s">
        <v>86</v>
      </c>
      <c r="AR268" s="1220" t="s">
        <v>86</v>
      </c>
      <c r="AS268" s="1220" t="s">
        <v>86</v>
      </c>
      <c r="AT268" s="1220" t="s">
        <v>86</v>
      </c>
      <c r="AU268" s="1220" t="s">
        <v>86</v>
      </c>
      <c r="AV268" s="1223" t="s">
        <v>86</v>
      </c>
      <c r="AW268" s="1223" t="s">
        <v>86</v>
      </c>
    </row>
    <row r="269" spans="1:49" ht="15" customHeight="1" x14ac:dyDescent="0.25">
      <c r="A269" s="1046"/>
      <c r="B269" s="1011"/>
      <c r="C269" s="1039"/>
      <c r="D269" s="248" t="s">
        <v>142</v>
      </c>
      <c r="E269" s="390">
        <v>310151000</v>
      </c>
      <c r="F269" s="390">
        <v>310151000</v>
      </c>
      <c r="G269" s="390">
        <v>310151000</v>
      </c>
      <c r="H269" s="390">
        <v>310151000</v>
      </c>
      <c r="I269" s="390">
        <v>310151000</v>
      </c>
      <c r="J269" s="390">
        <v>310151000</v>
      </c>
      <c r="K269" s="257">
        <v>310151000</v>
      </c>
      <c r="L269" s="257">
        <v>310151000</v>
      </c>
      <c r="M269" s="257">
        <v>310151000</v>
      </c>
      <c r="N269" s="257">
        <v>310151000</v>
      </c>
      <c r="O269" s="257">
        <v>235741000</v>
      </c>
      <c r="P269" s="1289"/>
      <c r="Q269" s="1289"/>
      <c r="R269" s="1302"/>
      <c r="S269" s="1278"/>
      <c r="T269" s="390">
        <v>205407000</v>
      </c>
      <c r="U269" s="257">
        <v>205407000</v>
      </c>
      <c r="V269" s="257">
        <v>205407000</v>
      </c>
      <c r="W269" s="257">
        <v>205407000</v>
      </c>
      <c r="X269" s="257">
        <v>205407000</v>
      </c>
      <c r="Y269" s="1235">
        <v>205407000</v>
      </c>
      <c r="Z269" s="1235">
        <v>205407000</v>
      </c>
      <c r="AA269" s="1235">
        <v>205407000</v>
      </c>
      <c r="AB269" s="1235">
        <v>205407000</v>
      </c>
      <c r="AC269" s="1185"/>
      <c r="AD269" s="1186"/>
      <c r="AE269" s="1186"/>
      <c r="AF269" s="1186"/>
      <c r="AG269" s="1187"/>
      <c r="AH269" s="1187"/>
      <c r="AI269" s="1187"/>
      <c r="AJ269" s="1187"/>
      <c r="AK269" s="1228"/>
      <c r="AL269" s="1266"/>
      <c r="AM269" s="1228"/>
      <c r="AN269" s="1228"/>
      <c r="AO269" s="1228"/>
      <c r="AP269" s="1227"/>
      <c r="AQ269" s="1227"/>
      <c r="AR269" s="1227"/>
      <c r="AS269" s="1227"/>
      <c r="AT269" s="1227"/>
      <c r="AU269" s="1227"/>
      <c r="AV269" s="1223"/>
      <c r="AW269" s="1223"/>
    </row>
    <row r="270" spans="1:49" ht="15" customHeight="1" x14ac:dyDescent="0.25">
      <c r="A270" s="1046"/>
      <c r="B270" s="1011"/>
      <c r="C270" s="1039"/>
      <c r="D270" s="252" t="s">
        <v>144</v>
      </c>
      <c r="E270" s="1241">
        <v>0</v>
      </c>
      <c r="F270" s="1241">
        <v>0</v>
      </c>
      <c r="G270" s="1241">
        <v>0</v>
      </c>
      <c r="H270" s="1241">
        <v>0</v>
      </c>
      <c r="I270" s="1241">
        <v>0</v>
      </c>
      <c r="J270" s="1241">
        <v>0</v>
      </c>
      <c r="K270" s="1241">
        <v>0</v>
      </c>
      <c r="L270" s="1241">
        <v>0</v>
      </c>
      <c r="M270" s="1241">
        <v>0</v>
      </c>
      <c r="N270" s="1241">
        <v>0</v>
      </c>
      <c r="O270" s="1241">
        <v>0</v>
      </c>
      <c r="P270" s="1289"/>
      <c r="Q270" s="1289"/>
      <c r="R270" s="1302"/>
      <c r="S270" s="1278"/>
      <c r="T270" s="1241"/>
      <c r="U270" s="1241">
        <v>0</v>
      </c>
      <c r="V270" s="1241">
        <v>0</v>
      </c>
      <c r="W270" s="1241">
        <v>0</v>
      </c>
      <c r="X270" s="1241">
        <v>0</v>
      </c>
      <c r="Y270" s="1238">
        <v>0</v>
      </c>
      <c r="Z270" s="1238">
        <v>0</v>
      </c>
      <c r="AA270" s="1238">
        <v>0</v>
      </c>
      <c r="AB270" s="1238">
        <v>0</v>
      </c>
      <c r="AC270" s="1185"/>
      <c r="AD270" s="1186"/>
      <c r="AE270" s="1186"/>
      <c r="AF270" s="1186"/>
      <c r="AG270" s="1187"/>
      <c r="AH270" s="1187"/>
      <c r="AI270" s="1187"/>
      <c r="AJ270" s="1187"/>
      <c r="AK270" s="1228"/>
      <c r="AL270" s="1266"/>
      <c r="AM270" s="1228"/>
      <c r="AN270" s="1228"/>
      <c r="AO270" s="1228"/>
      <c r="AP270" s="1227"/>
      <c r="AQ270" s="1227"/>
      <c r="AR270" s="1227"/>
      <c r="AS270" s="1227"/>
      <c r="AT270" s="1227"/>
      <c r="AU270" s="1227"/>
      <c r="AV270" s="1223"/>
      <c r="AW270" s="1223"/>
    </row>
    <row r="271" spans="1:49" ht="15" customHeight="1" x14ac:dyDescent="0.25">
      <c r="A271" s="1046"/>
      <c r="B271" s="1011"/>
      <c r="C271" s="1039"/>
      <c r="D271" s="248" t="s">
        <v>145</v>
      </c>
      <c r="E271" s="257">
        <v>22902734</v>
      </c>
      <c r="F271" s="257">
        <v>22902734</v>
      </c>
      <c r="G271" s="257">
        <f>22902734-997333</f>
        <v>21905401</v>
      </c>
      <c r="H271" s="257">
        <f t="shared" ref="H271:L271" si="86">22902734-997333</f>
        <v>21905401</v>
      </c>
      <c r="I271" s="257">
        <f t="shared" si="86"/>
        <v>21905401</v>
      </c>
      <c r="J271" s="257">
        <f t="shared" si="86"/>
        <v>21905401</v>
      </c>
      <c r="K271" s="257">
        <f t="shared" si="86"/>
        <v>21905401</v>
      </c>
      <c r="L271" s="257">
        <f t="shared" si="86"/>
        <v>21905401</v>
      </c>
      <c r="M271" s="257">
        <v>21905400</v>
      </c>
      <c r="N271" s="257">
        <v>21905400</v>
      </c>
      <c r="O271" s="257">
        <v>21905400</v>
      </c>
      <c r="P271" s="1289"/>
      <c r="Q271" s="1289"/>
      <c r="R271" s="1302"/>
      <c r="S271" s="1278"/>
      <c r="T271" s="257">
        <v>16654400</v>
      </c>
      <c r="U271" s="1294">
        <v>21905400</v>
      </c>
      <c r="V271" s="1294">
        <v>21905400</v>
      </c>
      <c r="W271" s="1294">
        <v>21905400</v>
      </c>
      <c r="X271" s="1294">
        <v>21905400</v>
      </c>
      <c r="Y271" s="1299">
        <v>21905400</v>
      </c>
      <c r="Z271" s="1299">
        <v>21905400</v>
      </c>
      <c r="AA271" s="1299">
        <v>21905400</v>
      </c>
      <c r="AB271" s="1299">
        <v>21905400</v>
      </c>
      <c r="AC271" s="1185"/>
      <c r="AD271" s="1186"/>
      <c r="AE271" s="1186"/>
      <c r="AF271" s="1186"/>
      <c r="AG271" s="1187"/>
      <c r="AH271" s="1187"/>
      <c r="AI271" s="1187"/>
      <c r="AJ271" s="1187"/>
      <c r="AK271" s="1228"/>
      <c r="AL271" s="1266"/>
      <c r="AM271" s="1228"/>
      <c r="AN271" s="1228"/>
      <c r="AO271" s="1228"/>
      <c r="AP271" s="1227"/>
      <c r="AQ271" s="1227"/>
      <c r="AR271" s="1227"/>
      <c r="AS271" s="1227"/>
      <c r="AT271" s="1227"/>
      <c r="AU271" s="1227"/>
      <c r="AV271" s="1223"/>
      <c r="AW271" s="1223"/>
    </row>
    <row r="272" spans="1:49" ht="15" customHeight="1" x14ac:dyDescent="0.25">
      <c r="A272" s="1046"/>
      <c r="B272" s="1011"/>
      <c r="C272" s="1039"/>
      <c r="D272" s="252" t="s">
        <v>146</v>
      </c>
      <c r="E272" s="254">
        <v>1</v>
      </c>
      <c r="F272" s="254">
        <v>1</v>
      </c>
      <c r="G272" s="254">
        <v>1</v>
      </c>
      <c r="H272" s="254">
        <v>1</v>
      </c>
      <c r="I272" s="254">
        <v>1</v>
      </c>
      <c r="J272" s="254">
        <v>1</v>
      </c>
      <c r="K272" s="254">
        <v>1</v>
      </c>
      <c r="L272" s="254">
        <v>1</v>
      </c>
      <c r="M272" s="254">
        <v>1</v>
      </c>
      <c r="N272" s="254">
        <v>1</v>
      </c>
      <c r="O272" s="254">
        <v>1</v>
      </c>
      <c r="P272" s="1190"/>
      <c r="Q272" s="1190"/>
      <c r="R272" s="1190"/>
      <c r="S272" s="1278"/>
      <c r="T272" s="254">
        <v>0</v>
      </c>
      <c r="U272" s="263">
        <f>U268+U270</f>
        <v>0.06</v>
      </c>
      <c r="V272" s="263">
        <f>V268+V270</f>
        <v>0.11</v>
      </c>
      <c r="W272" s="263">
        <f>W268+W270</f>
        <v>0.2</v>
      </c>
      <c r="X272" s="263">
        <f>X268+X270</f>
        <v>0.3</v>
      </c>
      <c r="Y272" s="1238">
        <v>0.33</v>
      </c>
      <c r="Z272" s="1238">
        <v>0.33</v>
      </c>
      <c r="AA272" s="1238">
        <v>0.33</v>
      </c>
      <c r="AB272" s="1238">
        <v>0.33</v>
      </c>
      <c r="AC272" s="1185"/>
      <c r="AD272" s="1186"/>
      <c r="AE272" s="1186"/>
      <c r="AF272" s="1186"/>
      <c r="AG272" s="1187"/>
      <c r="AH272" s="1187"/>
      <c r="AI272" s="1187"/>
      <c r="AJ272" s="1187"/>
      <c r="AK272" s="1228"/>
      <c r="AL272" s="1266"/>
      <c r="AM272" s="1228"/>
      <c r="AN272" s="1228"/>
      <c r="AO272" s="1228"/>
      <c r="AP272" s="1227"/>
      <c r="AQ272" s="1227"/>
      <c r="AR272" s="1227"/>
      <c r="AS272" s="1227"/>
      <c r="AT272" s="1227"/>
      <c r="AU272" s="1227"/>
      <c r="AV272" s="1223"/>
      <c r="AW272" s="1223"/>
    </row>
    <row r="273" spans="1:49" ht="15" customHeight="1" thickBot="1" x14ac:dyDescent="0.3">
      <c r="A273" s="1046"/>
      <c r="B273" s="1011"/>
      <c r="C273" s="1039"/>
      <c r="D273" s="270" t="s">
        <v>147</v>
      </c>
      <c r="E273" s="257">
        <v>333053734</v>
      </c>
      <c r="F273" s="257">
        <v>333053734</v>
      </c>
      <c r="G273" s="257">
        <v>333053734</v>
      </c>
      <c r="H273" s="257">
        <v>333053734</v>
      </c>
      <c r="I273" s="257">
        <v>333053734</v>
      </c>
      <c r="J273" s="257">
        <v>333053734</v>
      </c>
      <c r="K273" s="257">
        <v>333053734</v>
      </c>
      <c r="L273" s="257">
        <v>333053734</v>
      </c>
      <c r="M273" s="257">
        <v>333053734</v>
      </c>
      <c r="N273" s="257">
        <v>333053734</v>
      </c>
      <c r="O273" s="257">
        <v>333053734</v>
      </c>
      <c r="P273" s="1296"/>
      <c r="Q273" s="1296"/>
      <c r="R273" s="1296"/>
      <c r="S273" s="1283"/>
      <c r="T273" s="257">
        <f>T269+T271</f>
        <v>222061400</v>
      </c>
      <c r="U273" s="257">
        <v>227312400</v>
      </c>
      <c r="V273" s="257">
        <v>227312400</v>
      </c>
      <c r="W273" s="257">
        <v>227312400</v>
      </c>
      <c r="X273" s="257">
        <v>227312400</v>
      </c>
      <c r="Y273" s="1235">
        <v>227312400</v>
      </c>
      <c r="Z273" s="1235">
        <v>227312400</v>
      </c>
      <c r="AA273" s="1235">
        <v>227312400</v>
      </c>
      <c r="AB273" s="1235">
        <v>227312400</v>
      </c>
      <c r="AC273" s="1205"/>
      <c r="AD273" s="1186"/>
      <c r="AE273" s="1186"/>
      <c r="AF273" s="1186"/>
      <c r="AG273" s="1210"/>
      <c r="AH273" s="1210"/>
      <c r="AI273" s="1210"/>
      <c r="AJ273" s="1210"/>
      <c r="AK273" s="1234"/>
      <c r="AL273" s="1272"/>
      <c r="AM273" s="1234"/>
      <c r="AN273" s="1234"/>
      <c r="AO273" s="1234"/>
      <c r="AP273" s="1233"/>
      <c r="AQ273" s="1233"/>
      <c r="AR273" s="1233"/>
      <c r="AS273" s="1233"/>
      <c r="AT273" s="1233"/>
      <c r="AU273" s="1233"/>
      <c r="AV273" s="1223"/>
      <c r="AW273" s="1223"/>
    </row>
    <row r="274" spans="1:49" ht="22.5" customHeight="1" x14ac:dyDescent="0.25">
      <c r="A274" s="1304" t="s">
        <v>275</v>
      </c>
      <c r="B274" s="1305"/>
      <c r="C274" s="1305"/>
      <c r="D274" s="1306" t="s">
        <v>276</v>
      </c>
      <c r="E274" s="555">
        <f>E131+E251+E257+E263+E269</f>
        <v>10605227000</v>
      </c>
      <c r="F274" s="555">
        <f t="shared" ref="F274:S274" si="87">F131+F251+F257+F263+F269</f>
        <v>10605227000</v>
      </c>
      <c r="G274" s="555">
        <f t="shared" si="87"/>
        <v>10605227000</v>
      </c>
      <c r="H274" s="554">
        <f t="shared" si="87"/>
        <v>10605227000</v>
      </c>
      <c r="I274" s="554">
        <f t="shared" si="87"/>
        <v>10605227000</v>
      </c>
      <c r="J274" s="554">
        <f t="shared" si="87"/>
        <v>10605227000</v>
      </c>
      <c r="K274" s="554">
        <f t="shared" si="87"/>
        <v>10605227000</v>
      </c>
      <c r="L274" s="554">
        <f t="shared" si="87"/>
        <v>10605227000</v>
      </c>
      <c r="M274" s="554">
        <f t="shared" si="87"/>
        <v>10605227000</v>
      </c>
      <c r="N274" s="554">
        <f t="shared" si="87"/>
        <v>10605227000</v>
      </c>
      <c r="O274" s="554">
        <f t="shared" si="87"/>
        <v>10605227000</v>
      </c>
      <c r="P274" s="554">
        <f t="shared" si="87"/>
        <v>0</v>
      </c>
      <c r="Q274" s="554">
        <f t="shared" si="87"/>
        <v>0</v>
      </c>
      <c r="R274" s="554">
        <f t="shared" si="87"/>
        <v>0</v>
      </c>
      <c r="S274" s="554">
        <f t="shared" si="87"/>
        <v>0</v>
      </c>
      <c r="T274" s="553">
        <f>T131+T251+T257+T263+T269</f>
        <v>9651627000</v>
      </c>
      <c r="U274" s="554">
        <f t="shared" ref="U274:X274" si="88">U131+U251+U257+U263+U269</f>
        <v>9651627000</v>
      </c>
      <c r="V274" s="554">
        <f t="shared" si="88"/>
        <v>9705858000</v>
      </c>
      <c r="W274" s="554">
        <f t="shared" si="88"/>
        <v>9705858000</v>
      </c>
      <c r="X274" s="554">
        <f t="shared" si="88"/>
        <v>9705858000</v>
      </c>
      <c r="Y274" s="553">
        <f>Y131+Y251+Y257+Y263+Y269</f>
        <v>9705858000</v>
      </c>
      <c r="Z274" s="553">
        <f>Z131+Z251+Z257+Z263+Z269</f>
        <v>9720908000</v>
      </c>
      <c r="AA274" s="553">
        <f>AA131+AA251+AA257+AA263+AA269</f>
        <v>9741220000</v>
      </c>
      <c r="AB274" s="553">
        <f>AB131+AB251+AB257+AB263+AB269</f>
        <v>9780187867</v>
      </c>
      <c r="AC274" s="552"/>
      <c r="AD274" s="551"/>
      <c r="AE274" s="1169"/>
      <c r="AF274" s="550"/>
      <c r="AG274" s="550"/>
      <c r="AH274" s="550"/>
      <c r="AI274" s="550"/>
      <c r="AJ274" s="550"/>
      <c r="AK274" s="550"/>
      <c r="AL274" s="550"/>
      <c r="AM274" s="550"/>
      <c r="AN274" s="549"/>
      <c r="AO274" s="548"/>
      <c r="AP274" s="550"/>
      <c r="AQ274" s="550"/>
      <c r="AR274" s="550"/>
      <c r="AS274" s="550"/>
      <c r="AT274" s="550"/>
      <c r="AU274" s="550"/>
      <c r="AV274" s="548"/>
      <c r="AW274" s="547"/>
    </row>
    <row r="275" spans="1:49" ht="27" customHeight="1" x14ac:dyDescent="0.25">
      <c r="A275" s="1304"/>
      <c r="B275" s="1305"/>
      <c r="C275" s="1305"/>
      <c r="D275" s="1306" t="s">
        <v>277</v>
      </c>
      <c r="E275" s="546">
        <f t="shared" ref="E275:S275" si="89">E133+E253+E259+E265+E271</f>
        <v>1097420521</v>
      </c>
      <c r="F275" s="546">
        <f t="shared" si="89"/>
        <v>1097420521</v>
      </c>
      <c r="G275" s="545">
        <f t="shared" si="89"/>
        <v>1095560421</v>
      </c>
      <c r="H275" s="545">
        <f t="shared" si="89"/>
        <v>1095560421</v>
      </c>
      <c r="I275" s="545">
        <f>I133+I253+I259+I265+I271</f>
        <v>1073921254</v>
      </c>
      <c r="J275" s="545">
        <f t="shared" ref="J275" si="90">J133+J253+J259+J265+J271</f>
        <v>1073921254</v>
      </c>
      <c r="K275" s="545">
        <f>K133+K253+K259+K265+K271</f>
        <v>1069507954</v>
      </c>
      <c r="L275" s="545">
        <f t="shared" ref="L275" si="91">L133+L253+L259+L265+L271</f>
        <v>1069507954</v>
      </c>
      <c r="M275" s="545">
        <f>M133+M253+M259+M265+M271</f>
        <v>1069507948</v>
      </c>
      <c r="N275" s="545">
        <f>N133+N253+N259+N265+N271</f>
        <v>1069054613</v>
      </c>
      <c r="O275" s="545">
        <f t="shared" si="89"/>
        <v>1069054613</v>
      </c>
      <c r="P275" s="545">
        <f t="shared" si="89"/>
        <v>0</v>
      </c>
      <c r="Q275" s="545">
        <f t="shared" si="89"/>
        <v>0</v>
      </c>
      <c r="R275" s="545">
        <f t="shared" si="89"/>
        <v>0</v>
      </c>
      <c r="S275" s="545">
        <f t="shared" si="89"/>
        <v>0</v>
      </c>
      <c r="T275" s="544">
        <f>T133+T253+T259+T265+T271</f>
        <v>726110628</v>
      </c>
      <c r="U275" s="544">
        <f t="shared" ref="U275:Y275" si="92">U133+U253+U259+U265+U271</f>
        <v>843858468</v>
      </c>
      <c r="V275" s="544">
        <f t="shared" si="92"/>
        <v>960222818</v>
      </c>
      <c r="W275" s="544">
        <f t="shared" si="92"/>
        <v>982106818</v>
      </c>
      <c r="X275" s="544">
        <f t="shared" si="92"/>
        <v>1008581203</v>
      </c>
      <c r="Y275" s="544">
        <f t="shared" si="92"/>
        <v>1029470310</v>
      </c>
      <c r="Z275" s="544">
        <f>Z133+Z253+Z259+Z265+Z271</f>
        <v>1053052038</v>
      </c>
      <c r="AA275" s="544">
        <f>AA133+AA253+AA259+AA265+AA271</f>
        <v>1053052038</v>
      </c>
      <c r="AB275" s="544">
        <f>AB133+AB253+AB259+AB265+AB271</f>
        <v>1059313238</v>
      </c>
      <c r="AC275" s="552"/>
      <c r="AD275" s="551"/>
      <c r="AE275" s="1169"/>
      <c r="AF275" s="550"/>
      <c r="AG275" s="550"/>
      <c r="AH275" s="550"/>
      <c r="AI275" s="550"/>
      <c r="AJ275" s="550"/>
      <c r="AK275" s="550"/>
      <c r="AL275" s="550"/>
      <c r="AM275" s="550"/>
      <c r="AN275" s="549"/>
      <c r="AO275" s="548"/>
      <c r="AP275" s="550"/>
      <c r="AQ275" s="550"/>
      <c r="AR275" s="550"/>
      <c r="AS275" s="550"/>
      <c r="AT275" s="550"/>
      <c r="AU275" s="550"/>
      <c r="AV275" s="548"/>
      <c r="AW275" s="547"/>
    </row>
    <row r="276" spans="1:49" ht="25.5" customHeight="1" thickBot="1" x14ac:dyDescent="0.3">
      <c r="A276" s="1307"/>
      <c r="B276" s="1308"/>
      <c r="C276" s="1308"/>
      <c r="D276" s="1309" t="s">
        <v>278</v>
      </c>
      <c r="E276" s="546">
        <f>E274+E275</f>
        <v>11702647521</v>
      </c>
      <c r="F276" s="546">
        <f>F274+F275</f>
        <v>11702647521</v>
      </c>
      <c r="G276" s="546">
        <f>G274+G275</f>
        <v>11700787421</v>
      </c>
      <c r="H276" s="545">
        <f t="shared" ref="H276:N276" si="93">H274</f>
        <v>10605227000</v>
      </c>
      <c r="I276" s="545">
        <f t="shared" si="93"/>
        <v>10605227000</v>
      </c>
      <c r="J276" s="545">
        <f t="shared" si="93"/>
        <v>10605227000</v>
      </c>
      <c r="K276" s="545">
        <f t="shared" si="93"/>
        <v>10605227000</v>
      </c>
      <c r="L276" s="545">
        <f t="shared" si="93"/>
        <v>10605227000</v>
      </c>
      <c r="M276" s="545">
        <f t="shared" si="93"/>
        <v>10605227000</v>
      </c>
      <c r="N276" s="545">
        <f t="shared" si="93"/>
        <v>10605227000</v>
      </c>
      <c r="O276" s="545">
        <f t="shared" ref="O276:R276" si="94">O274+O275</f>
        <v>11674281613</v>
      </c>
      <c r="P276" s="545">
        <f t="shared" si="94"/>
        <v>0</v>
      </c>
      <c r="Q276" s="545">
        <f t="shared" si="94"/>
        <v>0</v>
      </c>
      <c r="R276" s="545">
        <f t="shared" si="94"/>
        <v>0</v>
      </c>
      <c r="S276" s="543"/>
      <c r="T276" s="542">
        <f t="shared" ref="T276" si="95">T274+T275</f>
        <v>10377737628</v>
      </c>
      <c r="U276" s="541">
        <f>U274+U275</f>
        <v>10495485468</v>
      </c>
      <c r="V276" s="541">
        <f t="shared" ref="V276:AB276" si="96">V274+V275</f>
        <v>10666080818</v>
      </c>
      <c r="W276" s="541">
        <f t="shared" si="96"/>
        <v>10687964818</v>
      </c>
      <c r="X276" s="541">
        <f t="shared" si="96"/>
        <v>10714439203</v>
      </c>
      <c r="Y276" s="542">
        <f t="shared" si="96"/>
        <v>10735328310</v>
      </c>
      <c r="Z276" s="542">
        <f t="shared" si="96"/>
        <v>10773960038</v>
      </c>
      <c r="AA276" s="542">
        <f t="shared" si="96"/>
        <v>10794272038</v>
      </c>
      <c r="AB276" s="542">
        <f t="shared" si="96"/>
        <v>10839501105</v>
      </c>
      <c r="AC276" s="552"/>
      <c r="AD276" s="551"/>
      <c r="AE276" s="540"/>
      <c r="AF276" s="539"/>
      <c r="AG276" s="539"/>
      <c r="AH276" s="539"/>
      <c r="AI276" s="539"/>
      <c r="AJ276" s="539"/>
      <c r="AK276" s="539"/>
      <c r="AL276" s="539"/>
      <c r="AM276" s="539"/>
      <c r="AN276" s="538"/>
      <c r="AO276" s="537"/>
      <c r="AP276" s="539"/>
      <c r="AQ276" s="539"/>
      <c r="AR276" s="539"/>
      <c r="AS276" s="539"/>
      <c r="AT276" s="539"/>
      <c r="AU276" s="539"/>
      <c r="AV276" s="537"/>
      <c r="AW276" s="536"/>
    </row>
    <row r="277" spans="1:49" x14ac:dyDescent="0.25">
      <c r="A277" s="271"/>
      <c r="B277" s="271"/>
      <c r="C277" s="271"/>
      <c r="D277" s="271"/>
      <c r="E277" s="272"/>
      <c r="F277" s="273"/>
      <c r="G277" s="272"/>
      <c r="H277" s="272"/>
      <c r="I277" s="272"/>
      <c r="J277" s="272"/>
      <c r="K277" s="272"/>
      <c r="L277" s="272"/>
      <c r="M277" s="373"/>
      <c r="N277" s="272"/>
      <c r="O277" s="272"/>
      <c r="P277" s="272"/>
      <c r="Q277" s="272"/>
      <c r="R277" s="272"/>
      <c r="S277" s="272"/>
      <c r="T277" s="272"/>
      <c r="U277" s="272"/>
      <c r="V277" s="272"/>
      <c r="W277" s="272"/>
      <c r="X277" s="272"/>
      <c r="Y277" s="272"/>
      <c r="Z277" s="272"/>
      <c r="AA277" s="272"/>
      <c r="AB277" s="272"/>
      <c r="AC277" s="271"/>
      <c r="AD277" s="271"/>
      <c r="AE277" s="271"/>
      <c r="AF277" s="271"/>
      <c r="AG277" s="271"/>
      <c r="AH277" s="271"/>
      <c r="AI277" s="271"/>
      <c r="AJ277" s="271"/>
      <c r="AK277" s="271"/>
      <c r="AL277" s="271"/>
      <c r="AM277" s="271"/>
      <c r="AN277" s="274"/>
      <c r="AO277" s="274"/>
      <c r="AP277" s="271"/>
      <c r="AQ277" s="271"/>
      <c r="AR277" s="271"/>
      <c r="AS277" s="271"/>
      <c r="AT277" s="271"/>
      <c r="AU277" s="271"/>
      <c r="AV277" s="274"/>
    </row>
    <row r="278" spans="1:49" s="72" customFormat="1" x14ac:dyDescent="0.25">
      <c r="A278" s="275"/>
      <c r="B278" s="276" t="s">
        <v>90</v>
      </c>
      <c r="C278" s="277"/>
      <c r="D278" s="275"/>
      <c r="E278" s="275"/>
      <c r="F278" s="275"/>
      <c r="G278" s="275"/>
      <c r="H278" s="275"/>
      <c r="I278" s="275"/>
      <c r="J278" s="275"/>
      <c r="K278" s="275"/>
      <c r="L278" s="275"/>
      <c r="M278" s="278"/>
      <c r="N278" s="278"/>
      <c r="O278" s="278"/>
      <c r="P278" s="278"/>
      <c r="Q278" s="278"/>
      <c r="R278" s="278"/>
      <c r="S278" s="278"/>
      <c r="T278" s="278"/>
      <c r="U278" s="278"/>
      <c r="V278" s="279"/>
      <c r="W278" s="275"/>
      <c r="X278" s="280"/>
      <c r="Y278" s="281"/>
    </row>
    <row r="279" spans="1:49" s="72" customFormat="1" ht="26.25" customHeight="1" x14ac:dyDescent="0.25">
      <c r="B279" s="355" t="s">
        <v>91</v>
      </c>
      <c r="C279" s="946" t="s">
        <v>92</v>
      </c>
      <c r="D279" s="947"/>
      <c r="E279" s="947"/>
      <c r="F279" s="947"/>
      <c r="G279" s="947"/>
      <c r="H279" s="947"/>
      <c r="I279" s="948"/>
      <c r="J279" s="949" t="s">
        <v>93</v>
      </c>
      <c r="K279" s="950"/>
      <c r="L279" s="950"/>
      <c r="M279" s="950"/>
      <c r="N279" s="950"/>
      <c r="O279" s="950"/>
      <c r="P279" s="951"/>
      <c r="Q279" s="278"/>
      <c r="R279" s="278"/>
      <c r="S279" s="278"/>
      <c r="T279" s="278"/>
      <c r="U279" s="278"/>
      <c r="V279" s="279"/>
      <c r="W279" s="275"/>
      <c r="X279" s="280"/>
      <c r="Y279" s="280"/>
      <c r="Z279" s="275"/>
      <c r="AA279" s="275"/>
      <c r="AB279" s="275"/>
    </row>
    <row r="280" spans="1:49" s="72" customFormat="1" ht="38.25" customHeight="1" x14ac:dyDescent="0.25">
      <c r="A280" s="275"/>
      <c r="B280" s="356">
        <v>13</v>
      </c>
      <c r="C280" s="966" t="s">
        <v>156</v>
      </c>
      <c r="D280" s="966"/>
      <c r="E280" s="966"/>
      <c r="F280" s="966"/>
      <c r="G280" s="966"/>
      <c r="H280" s="966"/>
      <c r="I280" s="966"/>
      <c r="J280" s="966" t="s">
        <v>95</v>
      </c>
      <c r="K280" s="966"/>
      <c r="L280" s="966"/>
      <c r="M280" s="966"/>
      <c r="N280" s="966"/>
      <c r="O280" s="966"/>
      <c r="P280" s="966"/>
      <c r="Q280" s="278"/>
      <c r="R280" s="278"/>
      <c r="S280" s="278"/>
      <c r="T280" s="278"/>
      <c r="U280" s="278"/>
      <c r="V280" s="279"/>
      <c r="W280" s="275"/>
      <c r="X280" s="280"/>
      <c r="Y280" s="280"/>
      <c r="Z280" s="275"/>
      <c r="AA280" s="275"/>
      <c r="AB280" s="275"/>
    </row>
    <row r="281" spans="1:49" s="72" customFormat="1" ht="26.25" customHeight="1" x14ac:dyDescent="0.25">
      <c r="A281" s="275"/>
      <c r="B281" s="356">
        <v>14</v>
      </c>
      <c r="C281" s="966" t="s">
        <v>96</v>
      </c>
      <c r="D281" s="966"/>
      <c r="E281" s="966"/>
      <c r="F281" s="966"/>
      <c r="G281" s="966"/>
      <c r="H281" s="966"/>
      <c r="I281" s="966"/>
      <c r="J281" s="967" t="s">
        <v>481</v>
      </c>
      <c r="K281" s="967"/>
      <c r="L281" s="967"/>
      <c r="M281" s="967"/>
      <c r="N281" s="967"/>
      <c r="O281" s="967"/>
      <c r="P281" s="967"/>
      <c r="Q281" s="278"/>
      <c r="R281" s="278"/>
      <c r="S281" s="278"/>
      <c r="T281" s="278"/>
      <c r="U281" s="278"/>
      <c r="V281" s="279"/>
      <c r="W281" s="275"/>
      <c r="X281" s="280"/>
      <c r="Y281" s="280"/>
      <c r="Z281" s="275"/>
      <c r="AA281" s="275"/>
      <c r="AB281" s="275"/>
    </row>
    <row r="282" spans="1:49" ht="15.75" x14ac:dyDescent="0.25">
      <c r="A282" s="282"/>
      <c r="B282" s="282"/>
      <c r="C282" s="282"/>
      <c r="D282" s="282"/>
      <c r="E282" s="283"/>
      <c r="F282" s="283"/>
      <c r="G282" s="283"/>
      <c r="H282" s="283"/>
      <c r="I282" s="283"/>
      <c r="J282" s="283"/>
      <c r="K282" s="283"/>
      <c r="L282" s="283"/>
      <c r="M282" s="374"/>
      <c r="N282" s="283"/>
      <c r="O282" s="283"/>
      <c r="P282" s="283"/>
      <c r="Q282" s="283"/>
      <c r="R282" s="282"/>
      <c r="S282" s="282"/>
      <c r="T282" s="282"/>
      <c r="U282" s="282"/>
      <c r="V282" s="282"/>
      <c r="W282" s="282"/>
      <c r="X282" s="282"/>
      <c r="Y282" s="282"/>
      <c r="Z282" s="282"/>
      <c r="AA282" s="282"/>
      <c r="AB282" s="282"/>
      <c r="AC282" s="282"/>
      <c r="AD282" s="282"/>
      <c r="AE282" s="282"/>
      <c r="AF282" s="282"/>
      <c r="AG282" s="282"/>
      <c r="AH282" s="282"/>
      <c r="AI282" s="282"/>
      <c r="AJ282" s="282"/>
      <c r="AK282" s="282"/>
      <c r="AL282" s="282"/>
      <c r="AM282" s="282"/>
      <c r="AN282" s="282"/>
      <c r="AO282" s="282"/>
      <c r="AP282" s="282"/>
      <c r="AQ282" s="282"/>
      <c r="AR282" s="282"/>
      <c r="AS282" s="282"/>
      <c r="AT282" s="282"/>
      <c r="AU282" s="282"/>
      <c r="AV282" s="282"/>
    </row>
    <row r="283" spans="1:49" x14ac:dyDescent="0.25">
      <c r="A283" s="282"/>
      <c r="B283" s="282"/>
      <c r="C283" s="282"/>
      <c r="D283" s="282"/>
      <c r="E283" s="282"/>
      <c r="F283" s="284"/>
      <c r="G283" s="282"/>
      <c r="H283" s="282"/>
      <c r="I283" s="282"/>
      <c r="J283" s="282"/>
      <c r="K283" s="282"/>
      <c r="L283" s="282"/>
      <c r="M283" s="375"/>
      <c r="N283" s="282"/>
      <c r="O283" s="282"/>
      <c r="P283" s="282"/>
      <c r="Q283" s="282"/>
      <c r="R283" s="282"/>
      <c r="S283" s="282"/>
      <c r="T283" s="282"/>
      <c r="U283" s="282"/>
      <c r="V283" s="282"/>
      <c r="W283" s="282"/>
      <c r="X283" s="282"/>
      <c r="Y283" s="282"/>
      <c r="Z283" s="282"/>
      <c r="AA283" s="282"/>
      <c r="AB283" s="282"/>
      <c r="AC283" s="282"/>
      <c r="AD283" s="282"/>
      <c r="AE283" s="282"/>
      <c r="AF283" s="282"/>
      <c r="AG283" s="282"/>
      <c r="AH283" s="282"/>
      <c r="AI283" s="282"/>
      <c r="AJ283" s="282"/>
      <c r="AK283" s="282"/>
      <c r="AL283" s="282"/>
      <c r="AM283" s="282"/>
      <c r="AN283" s="282"/>
      <c r="AO283" s="282"/>
      <c r="AP283" s="282"/>
      <c r="AQ283" s="282"/>
      <c r="AR283" s="282"/>
      <c r="AS283" s="282"/>
      <c r="AT283" s="282"/>
      <c r="AU283" s="282"/>
      <c r="AV283" s="282"/>
    </row>
    <row r="284" spans="1:49" x14ac:dyDescent="0.25">
      <c r="A284" s="282"/>
      <c r="B284" s="282"/>
      <c r="C284" s="282"/>
      <c r="D284" s="282"/>
      <c r="E284" s="285"/>
      <c r="F284" s="286"/>
      <c r="G284" s="285"/>
      <c r="H284" s="285"/>
      <c r="I284" s="285"/>
      <c r="J284" s="285"/>
      <c r="K284" s="285"/>
      <c r="L284" s="285"/>
      <c r="M284" s="375"/>
      <c r="N284" s="285"/>
      <c r="O284" s="285"/>
      <c r="P284" s="285"/>
      <c r="Q284" s="285"/>
      <c r="R284" s="285"/>
      <c r="S284" s="285"/>
      <c r="T284" s="285"/>
      <c r="U284" s="285"/>
      <c r="V284" s="285"/>
      <c r="W284" s="285"/>
      <c r="X284" s="285"/>
      <c r="Y284" s="285"/>
      <c r="Z284" s="285"/>
      <c r="AA284" s="285"/>
      <c r="AB284" s="285"/>
      <c r="AC284" s="282"/>
      <c r="AD284" s="282"/>
      <c r="AE284" s="282"/>
      <c r="AF284" s="282"/>
      <c r="AG284" s="282"/>
      <c r="AH284" s="282"/>
      <c r="AI284" s="282"/>
      <c r="AJ284" s="282"/>
      <c r="AK284" s="282"/>
      <c r="AL284" s="282"/>
      <c r="AM284" s="282"/>
      <c r="AN284" s="282"/>
      <c r="AO284" s="282"/>
      <c r="AP284" s="282"/>
      <c r="AQ284" s="282"/>
      <c r="AR284" s="282"/>
      <c r="AS284" s="282"/>
      <c r="AT284" s="282"/>
      <c r="AU284" s="282"/>
      <c r="AV284" s="282"/>
    </row>
    <row r="285" spans="1:49" x14ac:dyDescent="0.25">
      <c r="A285" s="282"/>
      <c r="B285" s="282"/>
      <c r="C285" s="282"/>
      <c r="D285" s="282"/>
      <c r="E285" s="282"/>
      <c r="F285" s="284"/>
      <c r="G285" s="282"/>
      <c r="H285" s="282"/>
      <c r="I285" s="282"/>
      <c r="J285" s="282"/>
      <c r="K285" s="282"/>
      <c r="L285" s="282"/>
      <c r="M285" s="375"/>
      <c r="N285" s="282"/>
      <c r="O285" s="282"/>
      <c r="P285" s="282"/>
      <c r="Q285" s="282"/>
      <c r="R285" s="282"/>
      <c r="S285" s="282"/>
      <c r="T285" s="282"/>
      <c r="U285" s="282"/>
      <c r="V285" s="282"/>
      <c r="W285" s="282"/>
      <c r="X285" s="282"/>
      <c r="Y285" s="282"/>
      <c r="Z285" s="282"/>
      <c r="AA285" s="282"/>
      <c r="AB285" s="282"/>
      <c r="AC285" s="282"/>
      <c r="AD285" s="282"/>
      <c r="AE285" s="282"/>
      <c r="AF285" s="282"/>
      <c r="AG285" s="282"/>
      <c r="AH285" s="282"/>
      <c r="AI285" s="282"/>
      <c r="AJ285" s="282"/>
      <c r="AK285" s="282"/>
      <c r="AL285" s="282"/>
      <c r="AM285" s="282"/>
      <c r="AN285" s="282"/>
      <c r="AO285" s="282"/>
      <c r="AP285" s="282"/>
      <c r="AQ285" s="282"/>
      <c r="AR285" s="282"/>
      <c r="AS285" s="282"/>
      <c r="AT285" s="282"/>
      <c r="AU285" s="282"/>
      <c r="AV285" s="282"/>
    </row>
    <row r="286" spans="1:49" x14ac:dyDescent="0.25">
      <c r="A286" s="282"/>
      <c r="B286" s="282"/>
      <c r="C286" s="282"/>
      <c r="D286" s="282"/>
      <c r="E286" s="282"/>
      <c r="F286" s="284"/>
      <c r="G286" s="282"/>
      <c r="H286" s="282"/>
      <c r="I286" s="282"/>
      <c r="J286" s="282"/>
      <c r="K286" s="282"/>
      <c r="L286" s="282"/>
      <c r="M286" s="375"/>
      <c r="N286" s="282"/>
      <c r="O286" s="282"/>
      <c r="P286" s="282"/>
      <c r="Q286" s="282"/>
      <c r="R286" s="282"/>
      <c r="S286" s="282"/>
      <c r="T286" s="282"/>
      <c r="U286" s="282"/>
      <c r="V286" s="282"/>
      <c r="W286" s="282"/>
      <c r="X286" s="282"/>
      <c r="Y286" s="282"/>
      <c r="Z286" s="282"/>
      <c r="AA286" s="282"/>
      <c r="AB286" s="282"/>
      <c r="AC286" s="282"/>
      <c r="AD286" s="282"/>
      <c r="AE286" s="282"/>
      <c r="AF286" s="282"/>
      <c r="AG286" s="282"/>
      <c r="AH286" s="282"/>
      <c r="AI286" s="282"/>
      <c r="AJ286" s="282"/>
      <c r="AK286" s="282"/>
      <c r="AL286" s="282"/>
      <c r="AM286" s="282"/>
      <c r="AN286" s="282"/>
      <c r="AO286" s="282"/>
      <c r="AP286" s="282"/>
      <c r="AQ286" s="282"/>
      <c r="AR286" s="282"/>
      <c r="AS286" s="282"/>
      <c r="AT286" s="282"/>
      <c r="AU286" s="282"/>
      <c r="AV286" s="282"/>
    </row>
    <row r="287" spans="1:49" x14ac:dyDescent="0.25">
      <c r="A287" s="282"/>
      <c r="B287" s="282"/>
      <c r="C287" s="282"/>
      <c r="D287" s="282"/>
      <c r="E287" s="282"/>
      <c r="F287" s="284"/>
      <c r="G287" s="282"/>
      <c r="H287" s="282"/>
      <c r="I287" s="282"/>
      <c r="J287" s="282"/>
      <c r="K287" s="282"/>
      <c r="L287" s="282"/>
      <c r="M287" s="375"/>
      <c r="N287" s="282"/>
      <c r="O287" s="282"/>
      <c r="P287" s="282"/>
      <c r="Q287" s="282"/>
      <c r="R287" s="282"/>
      <c r="S287" s="282"/>
      <c r="T287" s="282"/>
      <c r="U287" s="282"/>
      <c r="V287" s="282"/>
      <c r="W287" s="282"/>
      <c r="X287" s="282"/>
      <c r="Y287" s="282"/>
      <c r="Z287" s="282"/>
      <c r="AA287" s="282"/>
      <c r="AB287" s="282"/>
      <c r="AC287" s="282"/>
      <c r="AD287" s="282"/>
      <c r="AE287" s="282"/>
      <c r="AF287" s="282"/>
      <c r="AG287" s="282"/>
      <c r="AH287" s="282"/>
      <c r="AI287" s="282"/>
      <c r="AJ287" s="282"/>
      <c r="AK287" s="282"/>
      <c r="AL287" s="282"/>
      <c r="AM287" s="282"/>
      <c r="AN287" s="282"/>
      <c r="AO287" s="282"/>
      <c r="AP287" s="282"/>
      <c r="AQ287" s="282"/>
      <c r="AR287" s="282"/>
      <c r="AS287" s="282"/>
      <c r="AT287" s="282"/>
      <c r="AU287" s="282"/>
      <c r="AV287" s="282"/>
    </row>
    <row r="288" spans="1:49" x14ac:dyDescent="0.25">
      <c r="A288" s="282"/>
      <c r="B288" s="282"/>
      <c r="C288" s="282"/>
      <c r="D288" s="282"/>
      <c r="E288" s="282"/>
      <c r="F288" s="284"/>
      <c r="G288" s="282"/>
      <c r="H288" s="282"/>
      <c r="I288" s="282"/>
      <c r="J288" s="282"/>
      <c r="K288" s="282"/>
      <c r="L288" s="282"/>
      <c r="M288" s="375"/>
      <c r="N288" s="282"/>
      <c r="O288" s="282"/>
      <c r="P288" s="282"/>
      <c r="Q288" s="282"/>
      <c r="R288" s="282"/>
      <c r="S288" s="282"/>
      <c r="T288" s="282"/>
      <c r="U288" s="282"/>
      <c r="V288" s="282"/>
      <c r="W288" s="282"/>
      <c r="X288" s="282"/>
      <c r="Y288" s="282"/>
      <c r="Z288" s="282"/>
      <c r="AA288" s="282"/>
      <c r="AB288" s="282"/>
      <c r="AC288" s="282"/>
      <c r="AD288" s="282"/>
      <c r="AE288" s="282"/>
      <c r="AF288" s="282"/>
      <c r="AG288" s="282"/>
      <c r="AH288" s="282"/>
      <c r="AI288" s="282"/>
      <c r="AJ288" s="282"/>
      <c r="AK288" s="282"/>
      <c r="AL288" s="282"/>
      <c r="AM288" s="282"/>
      <c r="AN288" s="282"/>
      <c r="AO288" s="282"/>
      <c r="AP288" s="282"/>
      <c r="AQ288" s="282"/>
      <c r="AR288" s="282"/>
      <c r="AS288" s="282"/>
      <c r="AT288" s="282"/>
      <c r="AU288" s="282"/>
      <c r="AV288" s="282"/>
    </row>
    <row r="289" spans="1:48" x14ac:dyDescent="0.25">
      <c r="A289" s="282"/>
      <c r="B289" s="282"/>
      <c r="C289" s="282"/>
      <c r="D289" s="282"/>
      <c r="E289" s="282"/>
      <c r="F289" s="284"/>
      <c r="G289" s="282"/>
      <c r="H289" s="282"/>
      <c r="I289" s="282"/>
      <c r="J289" s="282"/>
      <c r="K289" s="282"/>
      <c r="L289" s="282"/>
      <c r="M289" s="375"/>
      <c r="N289" s="282"/>
      <c r="O289" s="282"/>
      <c r="P289" s="282"/>
      <c r="Q289" s="282"/>
      <c r="R289" s="282"/>
      <c r="S289" s="282"/>
      <c r="T289" s="282"/>
      <c r="U289" s="282"/>
      <c r="V289" s="282"/>
      <c r="W289" s="282"/>
      <c r="X289" s="282"/>
      <c r="Y289" s="282"/>
      <c r="Z289" s="282"/>
      <c r="AA289" s="282"/>
      <c r="AB289" s="282"/>
      <c r="AC289" s="282"/>
      <c r="AD289" s="282"/>
      <c r="AE289" s="282"/>
      <c r="AF289" s="282"/>
      <c r="AG289" s="282"/>
      <c r="AH289" s="282"/>
      <c r="AI289" s="282"/>
      <c r="AJ289" s="282"/>
      <c r="AK289" s="282"/>
      <c r="AL289" s="282"/>
      <c r="AM289" s="282"/>
      <c r="AN289" s="282"/>
      <c r="AO289" s="282"/>
      <c r="AP289" s="282"/>
      <c r="AQ289" s="282"/>
      <c r="AR289" s="282"/>
      <c r="AS289" s="282"/>
      <c r="AT289" s="282"/>
      <c r="AU289" s="282"/>
      <c r="AV289" s="282"/>
    </row>
    <row r="290" spans="1:48" x14ac:dyDescent="0.25">
      <c r="A290" s="282"/>
      <c r="B290" s="282"/>
      <c r="C290" s="282"/>
      <c r="D290" s="282"/>
      <c r="E290" s="282"/>
      <c r="F290" s="284"/>
      <c r="G290" s="282"/>
      <c r="H290" s="282"/>
      <c r="I290" s="282"/>
      <c r="J290" s="282"/>
      <c r="K290" s="282"/>
      <c r="L290" s="282"/>
      <c r="M290" s="375"/>
      <c r="N290" s="282"/>
      <c r="O290" s="282"/>
      <c r="P290" s="282"/>
      <c r="Q290" s="282"/>
      <c r="R290" s="282"/>
      <c r="S290" s="282"/>
      <c r="T290" s="282"/>
      <c r="U290" s="282"/>
      <c r="V290" s="282"/>
      <c r="W290" s="282"/>
      <c r="X290" s="282"/>
      <c r="Y290" s="282"/>
      <c r="Z290" s="282"/>
      <c r="AA290" s="282"/>
      <c r="AB290" s="282"/>
      <c r="AC290" s="282"/>
      <c r="AD290" s="282"/>
      <c r="AE290" s="282"/>
      <c r="AF290" s="282"/>
      <c r="AG290" s="282"/>
      <c r="AH290" s="282"/>
      <c r="AI290" s="282"/>
      <c r="AJ290" s="282"/>
      <c r="AK290" s="282"/>
      <c r="AL290" s="282"/>
      <c r="AM290" s="282"/>
      <c r="AN290" s="282"/>
      <c r="AO290" s="282"/>
      <c r="AP290" s="282"/>
      <c r="AQ290" s="282"/>
      <c r="AR290" s="282"/>
      <c r="AS290" s="282"/>
      <c r="AT290" s="282"/>
      <c r="AU290" s="282"/>
      <c r="AV290" s="282"/>
    </row>
    <row r="291" spans="1:48" x14ac:dyDescent="0.25">
      <c r="A291" s="282"/>
      <c r="B291" s="282"/>
      <c r="C291" s="282"/>
      <c r="D291" s="282"/>
      <c r="E291" s="282"/>
      <c r="F291" s="284"/>
      <c r="G291" s="282"/>
      <c r="H291" s="282"/>
      <c r="I291" s="282"/>
      <c r="J291" s="282"/>
      <c r="K291" s="282"/>
      <c r="L291" s="282"/>
      <c r="M291" s="375"/>
      <c r="N291" s="282"/>
      <c r="O291" s="282"/>
      <c r="P291" s="282"/>
      <c r="Q291" s="282"/>
      <c r="R291" s="282"/>
      <c r="S291" s="282"/>
      <c r="T291" s="282"/>
      <c r="U291" s="282"/>
      <c r="V291" s="282"/>
      <c r="W291" s="282"/>
      <c r="X291" s="282"/>
      <c r="Y291" s="282"/>
      <c r="Z291" s="282"/>
      <c r="AA291" s="282"/>
      <c r="AB291" s="282"/>
      <c r="AC291" s="282"/>
      <c r="AD291" s="282"/>
      <c r="AE291" s="282"/>
      <c r="AF291" s="282"/>
      <c r="AG291" s="282"/>
      <c r="AH291" s="282"/>
      <c r="AI291" s="282"/>
      <c r="AJ291" s="282"/>
      <c r="AK291" s="282"/>
      <c r="AL291" s="282"/>
      <c r="AM291" s="282"/>
      <c r="AN291" s="282"/>
      <c r="AO291" s="282"/>
      <c r="AP291" s="282"/>
      <c r="AQ291" s="282"/>
      <c r="AR291" s="282"/>
      <c r="AS291" s="282"/>
      <c r="AT291" s="282"/>
      <c r="AU291" s="282"/>
      <c r="AV291" s="282"/>
    </row>
    <row r="292" spans="1:48" x14ac:dyDescent="0.25">
      <c r="R292" s="282"/>
      <c r="S292" s="282"/>
      <c r="T292" s="282"/>
      <c r="U292" s="282"/>
      <c r="V292" s="282"/>
      <c r="W292" s="282"/>
      <c r="X292" s="282"/>
      <c r="Y292" s="282"/>
      <c r="Z292" s="282"/>
      <c r="AA292" s="282"/>
      <c r="AB292" s="282"/>
    </row>
    <row r="293" spans="1:48" x14ac:dyDescent="0.25">
      <c r="R293" s="282"/>
      <c r="S293" s="282"/>
      <c r="T293" s="282"/>
      <c r="U293" s="282"/>
      <c r="V293" s="282"/>
      <c r="W293" s="282"/>
      <c r="X293" s="282"/>
      <c r="Y293" s="282"/>
      <c r="Z293" s="282"/>
      <c r="AA293" s="282"/>
      <c r="AB293" s="282"/>
    </row>
    <row r="294" spans="1:48" x14ac:dyDescent="0.25">
      <c r="R294" s="282"/>
      <c r="S294" s="282"/>
      <c r="T294" s="282"/>
      <c r="U294" s="282"/>
      <c r="V294" s="282"/>
      <c r="W294" s="282"/>
      <c r="X294" s="282"/>
      <c r="Y294" s="282"/>
      <c r="Z294" s="282"/>
      <c r="AA294" s="282"/>
      <c r="AB294" s="282"/>
    </row>
    <row r="295" spans="1:48" x14ac:dyDescent="0.25">
      <c r="R295" s="282"/>
      <c r="S295" s="282"/>
      <c r="T295" s="282"/>
      <c r="U295" s="282"/>
      <c r="V295" s="282"/>
      <c r="W295" s="282"/>
      <c r="X295" s="282"/>
      <c r="Y295" s="282"/>
      <c r="Z295" s="282"/>
      <c r="AA295" s="282"/>
      <c r="AB295" s="282"/>
    </row>
    <row r="296" spans="1:48" x14ac:dyDescent="0.25">
      <c r="R296" s="282"/>
      <c r="S296" s="282"/>
      <c r="T296" s="282"/>
      <c r="U296" s="282"/>
      <c r="V296" s="282"/>
      <c r="W296" s="282"/>
      <c r="X296" s="282"/>
      <c r="Y296" s="282"/>
      <c r="Z296" s="282"/>
      <c r="AA296" s="282"/>
      <c r="AB296" s="282"/>
    </row>
    <row r="297" spans="1:48" x14ac:dyDescent="0.25">
      <c r="R297" s="282"/>
      <c r="S297" s="282"/>
      <c r="T297" s="282"/>
      <c r="U297" s="282"/>
      <c r="V297" s="282"/>
      <c r="W297" s="282"/>
      <c r="X297" s="282"/>
      <c r="Y297" s="282"/>
      <c r="Z297" s="282"/>
      <c r="AA297" s="282"/>
      <c r="AB297" s="282"/>
    </row>
    <row r="298" spans="1:48" x14ac:dyDescent="0.25">
      <c r="R298" s="282"/>
      <c r="S298" s="282"/>
      <c r="T298" s="282"/>
      <c r="U298" s="282"/>
      <c r="V298" s="282"/>
      <c r="W298" s="282"/>
      <c r="X298" s="282"/>
      <c r="Y298" s="282"/>
      <c r="Z298" s="282"/>
      <c r="AA298" s="282"/>
      <c r="AB298" s="282"/>
    </row>
    <row r="299" spans="1:48" x14ac:dyDescent="0.25">
      <c r="R299" s="282"/>
      <c r="S299" s="282"/>
      <c r="T299" s="282"/>
      <c r="U299" s="282"/>
      <c r="V299" s="282"/>
      <c r="W299" s="282"/>
      <c r="X299" s="282"/>
      <c r="Y299" s="282"/>
      <c r="Z299" s="282"/>
      <c r="AA299" s="282"/>
      <c r="AB299" s="282"/>
    </row>
    <row r="300" spans="1:48" x14ac:dyDescent="0.25">
      <c r="R300" s="282"/>
      <c r="S300" s="282"/>
      <c r="T300" s="282"/>
      <c r="U300" s="282"/>
      <c r="V300" s="282"/>
      <c r="W300" s="282"/>
      <c r="X300" s="282"/>
      <c r="Y300" s="282"/>
      <c r="Z300" s="282"/>
      <c r="AA300" s="282"/>
      <c r="AB300" s="282"/>
    </row>
    <row r="301" spans="1:48" x14ac:dyDescent="0.25">
      <c r="R301" s="282"/>
      <c r="S301" s="282"/>
      <c r="T301" s="282"/>
      <c r="U301" s="282"/>
      <c r="V301" s="282"/>
      <c r="W301" s="282"/>
      <c r="X301" s="282"/>
      <c r="Y301" s="282"/>
      <c r="Z301" s="282"/>
      <c r="AA301" s="282"/>
      <c r="AB301" s="282"/>
    </row>
    <row r="302" spans="1:48" x14ac:dyDescent="0.25">
      <c r="R302" s="282"/>
      <c r="S302" s="282"/>
      <c r="T302" s="282"/>
      <c r="U302" s="282"/>
      <c r="V302" s="282"/>
      <c r="W302" s="282"/>
      <c r="X302" s="282"/>
      <c r="Y302" s="282"/>
      <c r="Z302" s="282"/>
      <c r="AA302" s="282"/>
      <c r="AB302" s="282"/>
    </row>
    <row r="303" spans="1:48" x14ac:dyDescent="0.25">
      <c r="R303" s="282"/>
      <c r="S303" s="282"/>
      <c r="T303" s="282"/>
      <c r="U303" s="282"/>
      <c r="V303" s="282"/>
      <c r="W303" s="282"/>
      <c r="X303" s="282"/>
      <c r="Y303" s="282"/>
      <c r="Z303" s="282"/>
      <c r="AA303" s="282"/>
      <c r="AB303" s="282"/>
    </row>
    <row r="304" spans="1:48" x14ac:dyDescent="0.25">
      <c r="R304" s="282"/>
      <c r="S304" s="282"/>
      <c r="T304" s="282"/>
      <c r="U304" s="282"/>
      <c r="V304" s="282"/>
      <c r="W304" s="282"/>
      <c r="X304" s="282"/>
      <c r="Y304" s="282"/>
      <c r="Z304" s="282"/>
      <c r="AA304" s="282"/>
      <c r="AB304" s="282"/>
    </row>
    <row r="305" spans="18:28" x14ac:dyDescent="0.25">
      <c r="R305" s="282"/>
      <c r="S305" s="282"/>
      <c r="T305" s="282"/>
      <c r="U305" s="282"/>
      <c r="V305" s="282"/>
      <c r="W305" s="282"/>
      <c r="X305" s="282"/>
      <c r="Y305" s="282"/>
      <c r="Z305" s="282"/>
      <c r="AA305" s="282"/>
      <c r="AB305" s="282"/>
    </row>
    <row r="306" spans="18:28" x14ac:dyDescent="0.25">
      <c r="R306" s="282"/>
      <c r="S306" s="282"/>
      <c r="T306" s="282"/>
      <c r="U306" s="282"/>
      <c r="V306" s="282"/>
      <c r="W306" s="282"/>
      <c r="X306" s="282"/>
      <c r="Y306" s="282"/>
      <c r="Z306" s="282"/>
      <c r="AA306" s="282"/>
      <c r="AB306" s="282"/>
    </row>
    <row r="307" spans="18:28" x14ac:dyDescent="0.25">
      <c r="R307" s="282"/>
      <c r="S307" s="282"/>
      <c r="T307" s="282"/>
      <c r="U307" s="282"/>
      <c r="V307" s="282"/>
      <c r="W307" s="282"/>
      <c r="X307" s="282"/>
      <c r="Y307" s="282"/>
      <c r="Z307" s="282"/>
      <c r="AA307" s="282"/>
      <c r="AB307" s="282"/>
    </row>
    <row r="308" spans="18:28" x14ac:dyDescent="0.25">
      <c r="R308" s="282"/>
      <c r="S308" s="282"/>
      <c r="T308" s="282"/>
      <c r="U308" s="282"/>
      <c r="V308" s="282"/>
      <c r="W308" s="282"/>
      <c r="X308" s="282"/>
      <c r="Y308" s="282"/>
      <c r="Z308" s="282"/>
      <c r="AA308" s="282"/>
      <c r="AB308" s="282"/>
    </row>
    <row r="309" spans="18:28" x14ac:dyDescent="0.25">
      <c r="R309" s="282"/>
      <c r="S309" s="282"/>
      <c r="T309" s="282"/>
      <c r="U309" s="282"/>
      <c r="V309" s="282"/>
      <c r="W309" s="282"/>
      <c r="X309" s="282"/>
      <c r="Y309" s="282"/>
      <c r="Z309" s="282"/>
      <c r="AA309" s="282"/>
      <c r="AB309" s="282"/>
    </row>
    <row r="310" spans="18:28" x14ac:dyDescent="0.25">
      <c r="R310" s="282"/>
      <c r="S310" s="282"/>
      <c r="T310" s="282"/>
      <c r="U310" s="282"/>
      <c r="V310" s="282"/>
      <c r="W310" s="282"/>
      <c r="X310" s="282"/>
      <c r="Y310" s="282"/>
      <c r="Z310" s="282"/>
      <c r="AA310" s="282"/>
      <c r="AB310" s="282"/>
    </row>
    <row r="311" spans="18:28" x14ac:dyDescent="0.25">
      <c r="R311" s="282"/>
      <c r="S311" s="282"/>
      <c r="T311" s="282"/>
      <c r="U311" s="282"/>
      <c r="V311" s="282"/>
      <c r="W311" s="282"/>
      <c r="X311" s="282"/>
      <c r="Y311" s="282"/>
      <c r="Z311" s="282"/>
      <c r="AA311" s="282"/>
      <c r="AB311" s="282"/>
    </row>
    <row r="312" spans="18:28" x14ac:dyDescent="0.25">
      <c r="R312" s="282"/>
      <c r="S312" s="282"/>
      <c r="T312" s="282"/>
      <c r="U312" s="282"/>
      <c r="V312" s="282"/>
      <c r="W312" s="282"/>
      <c r="X312" s="282"/>
      <c r="Y312" s="282"/>
      <c r="Z312" s="282"/>
      <c r="AA312" s="282"/>
      <c r="AB312" s="282"/>
    </row>
    <row r="313" spans="18:28" x14ac:dyDescent="0.25">
      <c r="R313" s="282"/>
      <c r="S313" s="282"/>
      <c r="T313" s="282"/>
      <c r="U313" s="282"/>
      <c r="V313" s="282"/>
      <c r="W313" s="282"/>
      <c r="X313" s="282"/>
      <c r="Y313" s="282"/>
      <c r="Z313" s="282"/>
      <c r="AA313" s="282"/>
      <c r="AB313" s="282"/>
    </row>
    <row r="314" spans="18:28" x14ac:dyDescent="0.25">
      <c r="R314" s="282"/>
      <c r="S314" s="282"/>
      <c r="T314" s="282"/>
      <c r="U314" s="282"/>
      <c r="V314" s="282"/>
      <c r="W314" s="282"/>
      <c r="X314" s="282"/>
      <c r="Y314" s="282"/>
      <c r="Z314" s="282"/>
      <c r="AA314" s="282"/>
      <c r="AB314" s="282"/>
    </row>
    <row r="315" spans="18:28" x14ac:dyDescent="0.25">
      <c r="R315" s="282"/>
      <c r="S315" s="282"/>
      <c r="T315" s="282"/>
      <c r="U315" s="282"/>
      <c r="V315" s="282"/>
      <c r="W315" s="282"/>
      <c r="X315" s="282"/>
      <c r="Y315" s="282"/>
      <c r="Z315" s="282"/>
      <c r="AA315" s="282"/>
      <c r="AB315" s="282"/>
    </row>
    <row r="316" spans="18:28" x14ac:dyDescent="0.25">
      <c r="R316" s="282"/>
      <c r="S316" s="282"/>
      <c r="T316" s="282"/>
      <c r="U316" s="282"/>
      <c r="V316" s="282"/>
      <c r="W316" s="282"/>
      <c r="X316" s="282"/>
      <c r="Y316" s="282"/>
      <c r="Z316" s="282"/>
      <c r="AA316" s="282"/>
      <c r="AB316" s="282"/>
    </row>
    <row r="317" spans="18:28" x14ac:dyDescent="0.25">
      <c r="R317" s="282"/>
      <c r="S317" s="282"/>
      <c r="T317" s="282"/>
      <c r="U317" s="282"/>
      <c r="V317" s="282"/>
      <c r="W317" s="282"/>
      <c r="X317" s="282"/>
      <c r="Y317" s="282"/>
      <c r="Z317" s="282"/>
      <c r="AA317" s="282"/>
      <c r="AB317" s="282"/>
    </row>
    <row r="318" spans="18:28" x14ac:dyDescent="0.25">
      <c r="R318" s="282"/>
      <c r="S318" s="282"/>
      <c r="T318" s="282"/>
      <c r="U318" s="282"/>
      <c r="V318" s="282"/>
      <c r="W318" s="282"/>
      <c r="X318" s="282"/>
      <c r="Y318" s="282"/>
      <c r="Z318" s="282"/>
      <c r="AA318" s="282"/>
      <c r="AB318" s="282"/>
    </row>
    <row r="319" spans="18:28" x14ac:dyDescent="0.25">
      <c r="R319" s="282"/>
      <c r="S319" s="282"/>
      <c r="T319" s="282"/>
      <c r="U319" s="282"/>
      <c r="V319" s="282"/>
      <c r="W319" s="282"/>
      <c r="X319" s="282"/>
      <c r="Y319" s="282"/>
      <c r="Z319" s="282"/>
      <c r="AA319" s="282"/>
      <c r="AB319" s="282"/>
    </row>
    <row r="320" spans="18:28" x14ac:dyDescent="0.25">
      <c r="R320" s="282"/>
      <c r="S320" s="282"/>
      <c r="T320" s="282"/>
      <c r="U320" s="282"/>
      <c r="V320" s="282"/>
      <c r="W320" s="282"/>
      <c r="X320" s="282"/>
      <c r="Y320" s="282"/>
      <c r="Z320" s="282"/>
      <c r="AA320" s="282"/>
      <c r="AB320" s="282"/>
    </row>
    <row r="321" spans="18:28" x14ac:dyDescent="0.25">
      <c r="R321" s="282"/>
      <c r="S321" s="282"/>
      <c r="T321" s="282"/>
      <c r="U321" s="282"/>
      <c r="V321" s="282"/>
      <c r="W321" s="282"/>
      <c r="X321" s="282"/>
      <c r="Y321" s="282"/>
      <c r="Z321" s="282"/>
      <c r="AA321" s="282"/>
      <c r="AB321" s="282"/>
    </row>
    <row r="322" spans="18:28" x14ac:dyDescent="0.25">
      <c r="R322" s="282"/>
      <c r="S322" s="282"/>
      <c r="T322" s="282"/>
      <c r="U322" s="282"/>
      <c r="V322" s="282"/>
      <c r="W322" s="282"/>
      <c r="X322" s="282"/>
      <c r="Y322" s="282"/>
      <c r="Z322" s="282"/>
      <c r="AA322" s="282"/>
      <c r="AB322" s="282"/>
    </row>
    <row r="323" spans="18:28" x14ac:dyDescent="0.25">
      <c r="R323" s="282"/>
      <c r="S323" s="282"/>
      <c r="T323" s="282"/>
      <c r="U323" s="282"/>
      <c r="V323" s="282"/>
      <c r="W323" s="282"/>
      <c r="X323" s="282"/>
      <c r="Y323" s="282"/>
      <c r="Z323" s="282"/>
      <c r="AA323" s="282"/>
      <c r="AB323" s="282"/>
    </row>
    <row r="324" spans="18:28" x14ac:dyDescent="0.25">
      <c r="R324" s="282"/>
      <c r="S324" s="282"/>
      <c r="T324" s="282"/>
      <c r="U324" s="282"/>
      <c r="V324" s="282"/>
      <c r="W324" s="282"/>
      <c r="X324" s="282"/>
      <c r="Y324" s="282"/>
      <c r="Z324" s="282"/>
      <c r="AA324" s="282"/>
      <c r="AB324" s="282"/>
    </row>
    <row r="325" spans="18:28" x14ac:dyDescent="0.25">
      <c r="R325" s="282"/>
      <c r="S325" s="282"/>
      <c r="T325" s="282"/>
      <c r="U325" s="282"/>
      <c r="V325" s="282"/>
      <c r="W325" s="282"/>
      <c r="X325" s="282"/>
      <c r="Y325" s="282"/>
      <c r="Z325" s="282"/>
      <c r="AA325" s="282"/>
      <c r="AB325" s="282"/>
    </row>
    <row r="326" spans="18:28" x14ac:dyDescent="0.25">
      <c r="R326" s="282"/>
      <c r="S326" s="282"/>
      <c r="T326" s="282"/>
      <c r="U326" s="282"/>
      <c r="V326" s="282"/>
      <c r="W326" s="282"/>
      <c r="X326" s="282"/>
      <c r="Y326" s="282"/>
      <c r="Z326" s="282"/>
      <c r="AA326" s="282"/>
      <c r="AB326" s="282"/>
    </row>
    <row r="327" spans="18:28" x14ac:dyDescent="0.25">
      <c r="R327" s="282"/>
      <c r="S327" s="282"/>
      <c r="T327" s="282"/>
      <c r="U327" s="282"/>
      <c r="V327" s="282"/>
      <c r="W327" s="282"/>
      <c r="X327" s="282"/>
      <c r="Y327" s="282"/>
      <c r="Z327" s="282"/>
      <c r="AA327" s="282"/>
      <c r="AB327" s="282"/>
    </row>
    <row r="328" spans="18:28" x14ac:dyDescent="0.25">
      <c r="R328" s="282"/>
      <c r="S328" s="282"/>
      <c r="T328" s="282"/>
      <c r="U328" s="282"/>
      <c r="V328" s="282"/>
      <c r="W328" s="282"/>
      <c r="X328" s="282"/>
      <c r="Y328" s="282"/>
      <c r="Z328" s="282"/>
      <c r="AA328" s="282"/>
      <c r="AB328" s="282"/>
    </row>
    <row r="329" spans="18:28" x14ac:dyDescent="0.25">
      <c r="R329" s="282"/>
      <c r="S329" s="282"/>
      <c r="T329" s="282"/>
      <c r="U329" s="282"/>
      <c r="V329" s="282"/>
      <c r="W329" s="282"/>
      <c r="X329" s="282"/>
      <c r="Y329" s="282"/>
      <c r="Z329" s="282"/>
      <c r="AA329" s="282"/>
      <c r="AB329" s="282"/>
    </row>
    <row r="330" spans="18:28" x14ac:dyDescent="0.25">
      <c r="R330" s="282"/>
      <c r="S330" s="282"/>
      <c r="T330" s="282"/>
      <c r="U330" s="282"/>
      <c r="V330" s="282"/>
      <c r="W330" s="282"/>
      <c r="X330" s="282"/>
      <c r="Y330" s="282"/>
      <c r="Z330" s="282"/>
      <c r="AA330" s="282"/>
      <c r="AB330" s="282"/>
    </row>
    <row r="331" spans="18:28" x14ac:dyDescent="0.25">
      <c r="R331" s="282"/>
      <c r="S331" s="282"/>
      <c r="T331" s="282"/>
      <c r="U331" s="282"/>
      <c r="V331" s="282"/>
      <c r="W331" s="282"/>
      <c r="X331" s="282"/>
      <c r="Y331" s="282"/>
      <c r="Z331" s="282"/>
      <c r="AA331" s="282"/>
      <c r="AB331" s="282"/>
    </row>
    <row r="332" spans="18:28" x14ac:dyDescent="0.25">
      <c r="R332" s="282"/>
      <c r="S332" s="282"/>
      <c r="T332" s="282"/>
      <c r="U332" s="282"/>
      <c r="V332" s="282"/>
      <c r="W332" s="282"/>
      <c r="X332" s="282"/>
      <c r="Y332" s="282"/>
      <c r="Z332" s="282"/>
      <c r="AA332" s="282"/>
      <c r="AB332" s="282"/>
    </row>
    <row r="333" spans="18:28" x14ac:dyDescent="0.25">
      <c r="R333" s="282"/>
      <c r="S333" s="282"/>
      <c r="T333" s="282"/>
      <c r="U333" s="282"/>
      <c r="V333" s="282"/>
      <c r="W333" s="282"/>
      <c r="X333" s="282"/>
      <c r="Y333" s="282"/>
      <c r="Z333" s="282"/>
      <c r="AA333" s="282"/>
      <c r="AB333" s="282"/>
    </row>
    <row r="334" spans="18:28" x14ac:dyDescent="0.25">
      <c r="R334" s="282"/>
      <c r="S334" s="282"/>
      <c r="T334" s="282"/>
      <c r="U334" s="282"/>
      <c r="V334" s="282"/>
      <c r="W334" s="282"/>
      <c r="X334" s="282"/>
      <c r="Y334" s="282"/>
      <c r="Z334" s="282"/>
      <c r="AA334" s="282"/>
      <c r="AB334" s="282"/>
    </row>
    <row r="335" spans="18:28" x14ac:dyDescent="0.25">
      <c r="R335" s="282"/>
      <c r="S335" s="282"/>
      <c r="T335" s="282"/>
      <c r="U335" s="282"/>
      <c r="V335" s="282"/>
      <c r="W335" s="282"/>
      <c r="X335" s="282"/>
      <c r="Y335" s="282"/>
      <c r="Z335" s="282"/>
      <c r="AA335" s="282"/>
      <c r="AB335" s="282"/>
    </row>
    <row r="336" spans="18:28" x14ac:dyDescent="0.25">
      <c r="R336" s="282"/>
      <c r="S336" s="282"/>
      <c r="T336" s="282"/>
      <c r="U336" s="282"/>
      <c r="V336" s="282"/>
      <c r="W336" s="282"/>
      <c r="X336" s="282"/>
      <c r="Y336" s="282"/>
      <c r="Z336" s="282"/>
      <c r="AA336" s="282"/>
      <c r="AB336" s="282"/>
    </row>
    <row r="337" spans="18:28" x14ac:dyDescent="0.25">
      <c r="R337" s="282"/>
      <c r="S337" s="282"/>
      <c r="T337" s="282"/>
      <c r="U337" s="282"/>
      <c r="V337" s="282"/>
      <c r="W337" s="282"/>
      <c r="X337" s="282"/>
      <c r="Y337" s="282"/>
      <c r="Z337" s="282"/>
      <c r="AA337" s="282"/>
      <c r="AB337" s="282"/>
    </row>
    <row r="338" spans="18:28" x14ac:dyDescent="0.25">
      <c r="R338" s="282"/>
      <c r="S338" s="282"/>
      <c r="T338" s="282"/>
      <c r="U338" s="282"/>
      <c r="V338" s="282"/>
      <c r="W338" s="282"/>
      <c r="X338" s="282"/>
      <c r="Y338" s="282"/>
      <c r="Z338" s="282"/>
      <c r="AA338" s="282"/>
      <c r="AB338" s="282"/>
    </row>
    <row r="339" spans="18:28" x14ac:dyDescent="0.25">
      <c r="R339" s="282"/>
      <c r="S339" s="282"/>
      <c r="T339" s="282"/>
      <c r="U339" s="282"/>
      <c r="V339" s="282"/>
      <c r="W339" s="282"/>
      <c r="X339" s="282"/>
      <c r="Y339" s="282"/>
      <c r="Z339" s="282"/>
      <c r="AA339" s="282"/>
      <c r="AB339" s="282"/>
    </row>
    <row r="340" spans="18:28" x14ac:dyDescent="0.25">
      <c r="R340" s="282"/>
      <c r="S340" s="282"/>
      <c r="T340" s="282"/>
      <c r="U340" s="282"/>
      <c r="V340" s="282"/>
      <c r="W340" s="282"/>
      <c r="X340" s="282"/>
      <c r="Y340" s="282"/>
      <c r="Z340" s="282"/>
      <c r="AA340" s="282"/>
      <c r="AB340" s="282"/>
    </row>
    <row r="341" spans="18:28" x14ac:dyDescent="0.25">
      <c r="R341" s="282"/>
      <c r="S341" s="282"/>
      <c r="T341" s="282"/>
      <c r="U341" s="282"/>
      <c r="V341" s="282"/>
      <c r="W341" s="282"/>
      <c r="X341" s="282"/>
      <c r="Y341" s="282"/>
      <c r="Z341" s="282"/>
      <c r="AA341" s="282"/>
      <c r="AB341" s="282"/>
    </row>
    <row r="342" spans="18:28" x14ac:dyDescent="0.25">
      <c r="R342" s="282"/>
      <c r="S342" s="282"/>
      <c r="T342" s="282"/>
      <c r="U342" s="282"/>
      <c r="V342" s="282"/>
      <c r="W342" s="282"/>
      <c r="X342" s="282"/>
      <c r="Y342" s="282"/>
      <c r="Z342" s="282"/>
      <c r="AA342" s="282"/>
      <c r="AB342" s="282"/>
    </row>
    <row r="343" spans="18:28" x14ac:dyDescent="0.25">
      <c r="R343" s="282"/>
      <c r="S343" s="282"/>
      <c r="T343" s="282"/>
      <c r="U343" s="282"/>
      <c r="V343" s="282"/>
      <c r="W343" s="282"/>
      <c r="X343" s="282"/>
      <c r="Y343" s="282"/>
      <c r="Z343" s="282"/>
      <c r="AA343" s="282"/>
      <c r="AB343" s="282"/>
    </row>
    <row r="344" spans="18:28" x14ac:dyDescent="0.25">
      <c r="R344" s="282"/>
      <c r="S344" s="282"/>
      <c r="T344" s="282"/>
      <c r="U344" s="282"/>
      <c r="V344" s="282"/>
      <c r="W344" s="282"/>
      <c r="X344" s="282"/>
      <c r="Y344" s="282"/>
      <c r="Z344" s="282"/>
      <c r="AA344" s="282"/>
      <c r="AB344" s="282"/>
    </row>
    <row r="345" spans="18:28" x14ac:dyDescent="0.25">
      <c r="R345" s="282"/>
      <c r="S345" s="282"/>
      <c r="T345" s="282"/>
      <c r="U345" s="282"/>
      <c r="V345" s="282"/>
      <c r="W345" s="282"/>
      <c r="X345" s="282"/>
      <c r="Y345" s="282"/>
      <c r="Z345" s="282"/>
      <c r="AA345" s="282"/>
      <c r="AB345" s="282"/>
    </row>
    <row r="346" spans="18:28" x14ac:dyDescent="0.25">
      <c r="R346" s="282"/>
      <c r="S346" s="282"/>
      <c r="T346" s="282"/>
      <c r="U346" s="282"/>
      <c r="V346" s="282"/>
      <c r="W346" s="282"/>
      <c r="X346" s="282"/>
      <c r="Y346" s="282"/>
      <c r="Z346" s="282"/>
      <c r="AA346" s="282"/>
      <c r="AB346" s="282"/>
    </row>
    <row r="347" spans="18:28" x14ac:dyDescent="0.25">
      <c r="R347" s="282"/>
      <c r="S347" s="282"/>
      <c r="T347" s="282"/>
      <c r="U347" s="282"/>
      <c r="V347" s="282"/>
      <c r="W347" s="282"/>
      <c r="X347" s="282"/>
      <c r="Y347" s="282"/>
      <c r="Z347" s="282"/>
      <c r="AA347" s="282"/>
      <c r="AB347" s="282"/>
    </row>
    <row r="348" spans="18:28" x14ac:dyDescent="0.25">
      <c r="R348" s="282"/>
      <c r="S348" s="282"/>
      <c r="T348" s="282"/>
      <c r="U348" s="282"/>
      <c r="V348" s="282"/>
      <c r="W348" s="282"/>
      <c r="X348" s="282"/>
      <c r="Y348" s="282"/>
      <c r="Z348" s="282"/>
      <c r="AA348" s="282"/>
      <c r="AB348" s="282"/>
    </row>
    <row r="349" spans="18:28" x14ac:dyDescent="0.25">
      <c r="R349" s="282"/>
      <c r="S349" s="282"/>
      <c r="T349" s="282"/>
      <c r="U349" s="282"/>
      <c r="V349" s="282"/>
      <c r="W349" s="282"/>
      <c r="X349" s="282"/>
      <c r="Y349" s="282"/>
      <c r="Z349" s="282"/>
      <c r="AA349" s="282"/>
      <c r="AB349" s="282"/>
    </row>
    <row r="350" spans="18:28" x14ac:dyDescent="0.25">
      <c r="R350" s="282"/>
      <c r="S350" s="282"/>
      <c r="T350" s="282"/>
      <c r="U350" s="282"/>
      <c r="V350" s="282"/>
      <c r="W350" s="282"/>
      <c r="X350" s="282"/>
      <c r="Y350" s="282"/>
      <c r="Z350" s="282"/>
      <c r="AA350" s="282"/>
      <c r="AB350" s="282"/>
    </row>
    <row r="351" spans="18:28" x14ac:dyDescent="0.25">
      <c r="R351" s="282"/>
      <c r="S351" s="282"/>
      <c r="T351" s="282"/>
      <c r="U351" s="282"/>
      <c r="V351" s="282"/>
      <c r="W351" s="282"/>
      <c r="X351" s="282"/>
      <c r="Y351" s="282"/>
      <c r="Z351" s="282"/>
      <c r="AA351" s="282"/>
      <c r="AB351" s="282"/>
    </row>
    <row r="352" spans="18:28" x14ac:dyDescent="0.25">
      <c r="R352" s="282"/>
      <c r="S352" s="282"/>
      <c r="T352" s="282"/>
      <c r="U352" s="282"/>
      <c r="V352" s="282"/>
      <c r="W352" s="282"/>
      <c r="X352" s="282"/>
      <c r="Y352" s="282"/>
      <c r="Z352" s="282"/>
      <c r="AA352" s="282"/>
      <c r="AB352" s="282"/>
    </row>
    <row r="353" spans="18:28" x14ac:dyDescent="0.25">
      <c r="R353" s="282"/>
      <c r="S353" s="282"/>
      <c r="T353" s="282"/>
      <c r="U353" s="282"/>
      <c r="V353" s="282"/>
      <c r="W353" s="282"/>
      <c r="X353" s="282"/>
      <c r="Y353" s="282"/>
      <c r="Z353" s="282"/>
      <c r="AA353" s="282"/>
      <c r="AB353" s="282"/>
    </row>
    <row r="354" spans="18:28" x14ac:dyDescent="0.25">
      <c r="R354" s="282"/>
      <c r="S354" s="282"/>
      <c r="T354" s="282"/>
      <c r="U354" s="282"/>
      <c r="V354" s="282"/>
      <c r="W354" s="282"/>
      <c r="X354" s="282"/>
      <c r="Y354" s="282"/>
      <c r="Z354" s="282"/>
      <c r="AA354" s="282"/>
      <c r="AB354" s="282"/>
    </row>
    <row r="355" spans="18:28" x14ac:dyDescent="0.25">
      <c r="R355" s="282"/>
      <c r="S355" s="282"/>
      <c r="T355" s="282"/>
      <c r="U355" s="282"/>
      <c r="V355" s="282"/>
      <c r="W355" s="282"/>
      <c r="X355" s="282"/>
      <c r="Y355" s="282"/>
      <c r="Z355" s="282"/>
      <c r="AA355" s="282"/>
      <c r="AB355" s="282"/>
    </row>
    <row r="356" spans="18:28" x14ac:dyDescent="0.25">
      <c r="R356" s="282"/>
      <c r="S356" s="282"/>
      <c r="T356" s="282"/>
      <c r="U356" s="282"/>
      <c r="V356" s="282"/>
      <c r="W356" s="282"/>
      <c r="X356" s="282"/>
      <c r="Y356" s="282"/>
      <c r="Z356" s="282"/>
      <c r="AA356" s="282"/>
      <c r="AB356" s="282"/>
    </row>
    <row r="357" spans="18:28" x14ac:dyDescent="0.25">
      <c r="R357" s="282"/>
      <c r="S357" s="282"/>
      <c r="T357" s="282"/>
      <c r="U357" s="282"/>
      <c r="V357" s="282"/>
      <c r="W357" s="282"/>
      <c r="X357" s="282"/>
      <c r="Y357" s="282"/>
      <c r="Z357" s="282"/>
      <c r="AA357" s="282"/>
      <c r="AB357" s="282"/>
    </row>
    <row r="358" spans="18:28" x14ac:dyDescent="0.25">
      <c r="R358" s="282"/>
      <c r="S358" s="282"/>
      <c r="T358" s="282"/>
      <c r="U358" s="282"/>
      <c r="V358" s="282"/>
      <c r="W358" s="282"/>
      <c r="X358" s="282"/>
      <c r="Y358" s="282"/>
      <c r="Z358" s="282"/>
      <c r="AA358" s="282"/>
      <c r="AB358" s="282"/>
    </row>
    <row r="359" spans="18:28" x14ac:dyDescent="0.25">
      <c r="R359" s="282"/>
      <c r="S359" s="282"/>
      <c r="T359" s="282"/>
      <c r="U359" s="282"/>
      <c r="V359" s="282"/>
      <c r="W359" s="282"/>
      <c r="X359" s="282"/>
      <c r="Y359" s="282"/>
      <c r="Z359" s="282"/>
      <c r="AA359" s="282"/>
      <c r="AB359" s="282"/>
    </row>
    <row r="360" spans="18:28" x14ac:dyDescent="0.25">
      <c r="R360" s="282"/>
      <c r="S360" s="282"/>
      <c r="T360" s="282"/>
      <c r="U360" s="282"/>
      <c r="V360" s="282"/>
      <c r="W360" s="282"/>
      <c r="X360" s="282"/>
      <c r="Y360" s="282"/>
      <c r="Z360" s="282"/>
      <c r="AA360" s="282"/>
      <c r="AB360" s="282"/>
    </row>
    <row r="361" spans="18:28" x14ac:dyDescent="0.25">
      <c r="R361" s="282"/>
      <c r="S361" s="282"/>
      <c r="T361" s="282"/>
      <c r="U361" s="282"/>
      <c r="V361" s="282"/>
      <c r="W361" s="282"/>
      <c r="X361" s="282"/>
      <c r="Y361" s="282"/>
      <c r="Z361" s="282"/>
      <c r="AA361" s="282"/>
      <c r="AB361" s="282"/>
    </row>
    <row r="362" spans="18:28" x14ac:dyDescent="0.25">
      <c r="R362" s="282"/>
      <c r="S362" s="282"/>
      <c r="T362" s="282"/>
      <c r="U362" s="282"/>
      <c r="V362" s="282"/>
      <c r="W362" s="282"/>
      <c r="X362" s="282"/>
      <c r="Y362" s="282"/>
      <c r="Z362" s="282"/>
      <c r="AA362" s="282"/>
      <c r="AB362" s="282"/>
    </row>
    <row r="363" spans="18:28" x14ac:dyDescent="0.25">
      <c r="R363" s="282"/>
      <c r="S363" s="282"/>
      <c r="T363" s="282"/>
      <c r="U363" s="282"/>
      <c r="V363" s="282"/>
      <c r="W363" s="282"/>
      <c r="X363" s="282"/>
      <c r="Y363" s="282"/>
      <c r="Z363" s="282"/>
      <c r="AA363" s="282"/>
      <c r="AB363" s="282"/>
    </row>
    <row r="364" spans="18:28" x14ac:dyDescent="0.25">
      <c r="R364" s="282"/>
      <c r="S364" s="282"/>
      <c r="T364" s="282"/>
      <c r="U364" s="282"/>
      <c r="V364" s="282"/>
      <c r="W364" s="282"/>
      <c r="X364" s="282"/>
      <c r="Y364" s="282"/>
      <c r="Z364" s="282"/>
      <c r="AA364" s="282"/>
      <c r="AB364" s="282"/>
    </row>
    <row r="365" spans="18:28" x14ac:dyDescent="0.25">
      <c r="R365" s="282"/>
      <c r="S365" s="282"/>
      <c r="T365" s="282"/>
      <c r="U365" s="282"/>
      <c r="V365" s="282"/>
      <c r="W365" s="282"/>
      <c r="X365" s="282"/>
      <c r="Y365" s="282"/>
      <c r="Z365" s="282"/>
      <c r="AA365" s="282"/>
      <c r="AB365" s="282"/>
    </row>
    <row r="366" spans="18:28" x14ac:dyDescent="0.25">
      <c r="R366" s="282"/>
      <c r="S366" s="282"/>
      <c r="T366" s="282"/>
      <c r="U366" s="282"/>
      <c r="V366" s="282"/>
      <c r="W366" s="282"/>
      <c r="X366" s="282"/>
      <c r="Y366" s="282"/>
      <c r="Z366" s="282"/>
      <c r="AA366" s="282"/>
      <c r="AB366" s="282"/>
    </row>
    <row r="367" spans="18:28" x14ac:dyDescent="0.25">
      <c r="R367" s="282"/>
      <c r="S367" s="282"/>
      <c r="T367" s="282"/>
      <c r="U367" s="282"/>
      <c r="V367" s="282"/>
      <c r="W367" s="282"/>
      <c r="X367" s="282"/>
      <c r="Y367" s="282"/>
      <c r="Z367" s="282"/>
      <c r="AA367" s="282"/>
      <c r="AB367" s="282"/>
    </row>
    <row r="368" spans="18:28" x14ac:dyDescent="0.25">
      <c r="R368" s="282"/>
      <c r="S368" s="282"/>
      <c r="T368" s="282"/>
      <c r="U368" s="282"/>
      <c r="V368" s="282"/>
      <c r="W368" s="282"/>
      <c r="X368" s="282"/>
      <c r="Y368" s="282"/>
      <c r="Z368" s="282"/>
      <c r="AA368" s="282"/>
      <c r="AB368" s="282"/>
    </row>
    <row r="369" spans="18:28" x14ac:dyDescent="0.25">
      <c r="R369" s="282"/>
      <c r="S369" s="282"/>
      <c r="T369" s="282"/>
      <c r="U369" s="282"/>
      <c r="V369" s="282"/>
      <c r="W369" s="282"/>
      <c r="X369" s="282"/>
      <c r="Y369" s="282"/>
      <c r="Z369" s="282"/>
      <c r="AA369" s="282"/>
      <c r="AB369" s="282"/>
    </row>
    <row r="370" spans="18:28" x14ac:dyDescent="0.25">
      <c r="R370" s="282"/>
      <c r="S370" s="282"/>
      <c r="T370" s="282"/>
      <c r="U370" s="282"/>
      <c r="V370" s="282"/>
      <c r="W370" s="282"/>
      <c r="X370" s="282"/>
      <c r="Y370" s="282"/>
      <c r="Z370" s="282"/>
      <c r="AA370" s="282"/>
      <c r="AB370" s="282"/>
    </row>
    <row r="371" spans="18:28" x14ac:dyDescent="0.25">
      <c r="R371" s="282"/>
      <c r="S371" s="282"/>
      <c r="T371" s="282"/>
      <c r="U371" s="282"/>
      <c r="V371" s="282"/>
      <c r="W371" s="282"/>
      <c r="X371" s="282"/>
      <c r="Y371" s="282"/>
      <c r="Z371" s="282"/>
      <c r="AA371" s="282"/>
      <c r="AB371" s="282"/>
    </row>
    <row r="372" spans="18:28" x14ac:dyDescent="0.25">
      <c r="R372" s="282"/>
      <c r="S372" s="282"/>
      <c r="T372" s="282"/>
      <c r="U372" s="282"/>
      <c r="V372" s="282"/>
      <c r="W372" s="282"/>
      <c r="X372" s="282"/>
      <c r="Y372" s="282"/>
      <c r="Z372" s="282"/>
      <c r="AA372" s="282"/>
      <c r="AB372" s="282"/>
    </row>
    <row r="373" spans="18:28" x14ac:dyDescent="0.25">
      <c r="R373" s="282"/>
      <c r="S373" s="282"/>
      <c r="T373" s="282"/>
      <c r="U373" s="282"/>
      <c r="V373" s="282"/>
      <c r="W373" s="282"/>
      <c r="X373" s="282"/>
      <c r="Y373" s="282"/>
      <c r="Z373" s="282"/>
      <c r="AA373" s="282"/>
      <c r="AB373" s="282"/>
    </row>
    <row r="374" spans="18:28" x14ac:dyDescent="0.25">
      <c r="R374" s="282"/>
      <c r="S374" s="282"/>
      <c r="T374" s="282"/>
      <c r="U374" s="282"/>
      <c r="V374" s="282"/>
      <c r="W374" s="282"/>
      <c r="X374" s="282"/>
      <c r="Y374" s="282"/>
      <c r="Z374" s="282"/>
      <c r="AA374" s="282"/>
      <c r="AB374" s="282"/>
    </row>
    <row r="375" spans="18:28" x14ac:dyDescent="0.25">
      <c r="R375" s="282"/>
      <c r="S375" s="282"/>
      <c r="T375" s="282"/>
      <c r="U375" s="282"/>
      <c r="V375" s="282"/>
      <c r="W375" s="282"/>
      <c r="X375" s="282"/>
      <c r="Y375" s="282"/>
      <c r="Z375" s="282"/>
      <c r="AA375" s="282"/>
      <c r="AB375" s="282"/>
    </row>
    <row r="376" spans="18:28" x14ac:dyDescent="0.25">
      <c r="R376" s="282"/>
      <c r="S376" s="282"/>
      <c r="T376" s="282"/>
      <c r="U376" s="282"/>
      <c r="V376" s="282"/>
      <c r="W376" s="282"/>
      <c r="X376" s="282"/>
      <c r="Y376" s="282"/>
      <c r="Z376" s="282"/>
      <c r="AA376" s="282"/>
      <c r="AB376" s="282"/>
    </row>
    <row r="377" spans="18:28" x14ac:dyDescent="0.25">
      <c r="R377" s="282"/>
      <c r="S377" s="282"/>
      <c r="T377" s="282"/>
      <c r="U377" s="282"/>
      <c r="V377" s="282"/>
      <c r="W377" s="282"/>
      <c r="X377" s="282"/>
      <c r="Y377" s="282"/>
      <c r="Z377" s="282"/>
      <c r="AA377" s="282"/>
      <c r="AB377" s="282"/>
    </row>
    <row r="378" spans="18:28" x14ac:dyDescent="0.25">
      <c r="R378" s="282"/>
      <c r="S378" s="282"/>
      <c r="T378" s="282"/>
      <c r="U378" s="282"/>
      <c r="V378" s="282"/>
      <c r="W378" s="282"/>
      <c r="X378" s="282"/>
      <c r="Y378" s="282"/>
      <c r="Z378" s="282"/>
      <c r="AA378" s="282"/>
      <c r="AB378" s="282"/>
    </row>
    <row r="379" spans="18:28" x14ac:dyDescent="0.25">
      <c r="R379" s="282"/>
      <c r="S379" s="282"/>
      <c r="T379" s="282"/>
      <c r="U379" s="282"/>
      <c r="V379" s="282"/>
      <c r="W379" s="282"/>
      <c r="X379" s="282"/>
      <c r="Y379" s="282"/>
      <c r="Z379" s="282"/>
      <c r="AA379" s="282"/>
      <c r="AB379" s="282"/>
    </row>
    <row r="380" spans="18:28" x14ac:dyDescent="0.25">
      <c r="R380" s="282"/>
      <c r="S380" s="282"/>
      <c r="T380" s="282"/>
      <c r="U380" s="282"/>
      <c r="V380" s="282"/>
      <c r="W380" s="282"/>
      <c r="X380" s="282"/>
      <c r="Y380" s="282"/>
      <c r="Z380" s="282"/>
      <c r="AA380" s="282"/>
      <c r="AB380" s="282"/>
    </row>
    <row r="381" spans="18:28" x14ac:dyDescent="0.25">
      <c r="R381" s="282"/>
      <c r="S381" s="282"/>
      <c r="T381" s="282"/>
      <c r="U381" s="282"/>
      <c r="V381" s="282"/>
      <c r="W381" s="282"/>
      <c r="X381" s="282"/>
      <c r="Y381" s="282"/>
      <c r="Z381" s="282"/>
      <c r="AA381" s="282"/>
      <c r="AB381" s="282"/>
    </row>
    <row r="382" spans="18:28" x14ac:dyDescent="0.25">
      <c r="R382" s="282"/>
      <c r="S382" s="282"/>
      <c r="T382" s="282"/>
      <c r="U382" s="282"/>
      <c r="V382" s="282"/>
      <c r="W382" s="282"/>
      <c r="X382" s="282"/>
      <c r="Y382" s="282"/>
      <c r="Z382" s="282"/>
      <c r="AA382" s="282"/>
      <c r="AB382" s="282"/>
    </row>
    <row r="383" spans="18:28" x14ac:dyDescent="0.25">
      <c r="R383" s="282"/>
      <c r="S383" s="282"/>
      <c r="T383" s="282"/>
      <c r="U383" s="282"/>
      <c r="V383" s="282"/>
      <c r="W383" s="282"/>
      <c r="X383" s="282"/>
      <c r="Y383" s="282"/>
      <c r="Z383" s="282"/>
      <c r="AA383" s="282"/>
      <c r="AB383" s="282"/>
    </row>
    <row r="384" spans="18:28" x14ac:dyDescent="0.25">
      <c r="R384" s="282"/>
      <c r="S384" s="282"/>
      <c r="T384" s="282"/>
      <c r="U384" s="282"/>
      <c r="V384" s="282"/>
      <c r="W384" s="282"/>
      <c r="X384" s="282"/>
      <c r="Y384" s="282"/>
      <c r="Z384" s="282"/>
      <c r="AA384" s="282"/>
      <c r="AB384" s="282"/>
    </row>
    <row r="385" spans="18:28" x14ac:dyDescent="0.25">
      <c r="R385" s="282"/>
      <c r="S385" s="282"/>
      <c r="T385" s="282"/>
      <c r="U385" s="282"/>
      <c r="V385" s="282"/>
      <c r="W385" s="282"/>
      <c r="X385" s="282"/>
      <c r="Y385" s="282"/>
      <c r="Z385" s="282"/>
      <c r="AA385" s="282"/>
      <c r="AB385" s="282"/>
    </row>
    <row r="386" spans="18:28" x14ac:dyDescent="0.25">
      <c r="R386" s="282"/>
      <c r="S386" s="282"/>
      <c r="T386" s="282"/>
      <c r="U386" s="282"/>
      <c r="V386" s="282"/>
      <c r="W386" s="282"/>
      <c r="X386" s="282"/>
      <c r="Y386" s="282"/>
      <c r="Z386" s="282"/>
      <c r="AA386" s="282"/>
      <c r="AB386" s="282"/>
    </row>
    <row r="387" spans="18:28" x14ac:dyDescent="0.25">
      <c r="R387" s="282"/>
      <c r="S387" s="282"/>
      <c r="T387" s="282"/>
      <c r="U387" s="282"/>
      <c r="V387" s="282"/>
      <c r="W387" s="282"/>
      <c r="X387" s="282"/>
      <c r="Y387" s="282"/>
      <c r="Z387" s="282"/>
      <c r="AA387" s="282"/>
      <c r="AB387" s="282"/>
    </row>
    <row r="388" spans="18:28" x14ac:dyDescent="0.25">
      <c r="R388" s="282"/>
      <c r="S388" s="282"/>
      <c r="T388" s="282"/>
      <c r="U388" s="282"/>
      <c r="V388" s="282"/>
      <c r="W388" s="282"/>
      <c r="X388" s="282"/>
      <c r="Y388" s="282"/>
      <c r="Z388" s="282"/>
      <c r="AA388" s="282"/>
      <c r="AB388" s="282"/>
    </row>
    <row r="389" spans="18:28" x14ac:dyDescent="0.25">
      <c r="R389" s="282"/>
      <c r="S389" s="282"/>
      <c r="T389" s="282"/>
      <c r="U389" s="282"/>
      <c r="V389" s="282"/>
      <c r="W389" s="282"/>
      <c r="X389" s="282"/>
      <c r="Y389" s="282"/>
      <c r="Z389" s="282"/>
      <c r="AA389" s="282"/>
      <c r="AB389" s="282"/>
    </row>
    <row r="390" spans="18:28" x14ac:dyDescent="0.25">
      <c r="R390" s="282"/>
      <c r="S390" s="282"/>
      <c r="T390" s="282"/>
      <c r="U390" s="282"/>
      <c r="V390" s="282"/>
      <c r="W390" s="282"/>
      <c r="X390" s="282"/>
      <c r="Y390" s="282"/>
      <c r="Z390" s="282"/>
      <c r="AA390" s="282"/>
      <c r="AB390" s="282"/>
    </row>
    <row r="391" spans="18:28" x14ac:dyDescent="0.25">
      <c r="R391" s="282"/>
      <c r="S391" s="282"/>
      <c r="T391" s="282"/>
      <c r="U391" s="282"/>
      <c r="V391" s="282"/>
      <c r="W391" s="282"/>
      <c r="X391" s="282"/>
      <c r="Y391" s="282"/>
      <c r="Z391" s="282"/>
      <c r="AA391" s="282"/>
      <c r="AB391" s="282"/>
    </row>
    <row r="392" spans="18:28" x14ac:dyDescent="0.25">
      <c r="R392" s="282"/>
      <c r="S392" s="282"/>
      <c r="T392" s="282"/>
      <c r="U392" s="282"/>
      <c r="V392" s="282"/>
      <c r="W392" s="282"/>
      <c r="X392" s="282"/>
      <c r="Y392" s="282"/>
      <c r="Z392" s="282"/>
      <c r="AA392" s="282"/>
      <c r="AB392" s="282"/>
    </row>
    <row r="393" spans="18:28" x14ac:dyDescent="0.25">
      <c r="R393" s="282"/>
      <c r="S393" s="282"/>
      <c r="T393" s="282"/>
      <c r="U393" s="282"/>
      <c r="V393" s="282"/>
      <c r="W393" s="282"/>
      <c r="X393" s="282"/>
      <c r="Y393" s="282"/>
      <c r="Z393" s="282"/>
      <c r="AA393" s="282"/>
      <c r="AB393" s="282"/>
    </row>
    <row r="394" spans="18:28" x14ac:dyDescent="0.25">
      <c r="R394" s="282"/>
      <c r="S394" s="282"/>
      <c r="T394" s="282"/>
      <c r="U394" s="282"/>
      <c r="V394" s="282"/>
      <c r="W394" s="282"/>
      <c r="X394" s="282"/>
      <c r="Y394" s="282"/>
      <c r="Z394" s="282"/>
      <c r="AA394" s="282"/>
      <c r="AB394" s="282"/>
    </row>
    <row r="395" spans="18:28" x14ac:dyDescent="0.25">
      <c r="R395" s="282"/>
      <c r="S395" s="282"/>
      <c r="T395" s="282"/>
      <c r="U395" s="282"/>
      <c r="V395" s="282"/>
      <c r="W395" s="282"/>
      <c r="X395" s="282"/>
      <c r="Y395" s="282"/>
      <c r="Z395" s="282"/>
      <c r="AA395" s="282"/>
      <c r="AB395" s="282"/>
    </row>
    <row r="396" spans="18:28" x14ac:dyDescent="0.25">
      <c r="R396" s="282"/>
      <c r="S396" s="282"/>
      <c r="T396" s="282"/>
      <c r="U396" s="282"/>
      <c r="V396" s="282"/>
      <c r="W396" s="282"/>
      <c r="X396" s="282"/>
      <c r="Y396" s="282"/>
      <c r="Z396" s="282"/>
      <c r="AA396" s="282"/>
      <c r="AB396" s="282"/>
    </row>
    <row r="397" spans="18:28" x14ac:dyDescent="0.25">
      <c r="R397" s="282"/>
      <c r="S397" s="282"/>
      <c r="T397" s="282"/>
      <c r="U397" s="282"/>
      <c r="V397" s="282"/>
      <c r="W397" s="282"/>
      <c r="X397" s="282"/>
      <c r="Y397" s="282"/>
      <c r="Z397" s="282"/>
      <c r="AA397" s="282"/>
      <c r="AB397" s="282"/>
    </row>
    <row r="398" spans="18:28" x14ac:dyDescent="0.25">
      <c r="R398" s="282"/>
      <c r="S398" s="282"/>
      <c r="T398" s="282"/>
      <c r="U398" s="282"/>
      <c r="V398" s="282"/>
      <c r="W398" s="282"/>
      <c r="X398" s="282"/>
      <c r="Y398" s="282"/>
      <c r="Z398" s="282"/>
      <c r="AA398" s="282"/>
      <c r="AB398" s="282"/>
    </row>
    <row r="399" spans="18:28" x14ac:dyDescent="0.25">
      <c r="R399" s="282"/>
      <c r="S399" s="282"/>
      <c r="T399" s="282"/>
      <c r="U399" s="282"/>
      <c r="V399" s="282"/>
      <c r="W399" s="282"/>
      <c r="X399" s="282"/>
      <c r="Y399" s="282"/>
      <c r="Z399" s="282"/>
      <c r="AA399" s="282"/>
      <c r="AB399" s="282"/>
    </row>
    <row r="400" spans="18:28" x14ac:dyDescent="0.25">
      <c r="R400" s="282"/>
      <c r="S400" s="282"/>
      <c r="T400" s="282"/>
      <c r="U400" s="282"/>
      <c r="V400" s="282"/>
      <c r="W400" s="282"/>
      <c r="X400" s="282"/>
      <c r="Y400" s="282"/>
      <c r="Z400" s="282"/>
      <c r="AA400" s="282"/>
      <c r="AB400" s="282"/>
    </row>
    <row r="401" spans="18:28" x14ac:dyDescent="0.25">
      <c r="R401" s="282"/>
      <c r="S401" s="282"/>
      <c r="T401" s="282"/>
      <c r="U401" s="282"/>
      <c r="V401" s="282"/>
      <c r="W401" s="282"/>
      <c r="X401" s="282"/>
      <c r="Y401" s="282"/>
      <c r="Z401" s="282"/>
      <c r="AA401" s="282"/>
      <c r="AB401" s="282"/>
    </row>
    <row r="402" spans="18:28" x14ac:dyDescent="0.25">
      <c r="R402" s="282"/>
      <c r="S402" s="282"/>
      <c r="T402" s="282"/>
      <c r="U402" s="282"/>
      <c r="V402" s="282"/>
      <c r="W402" s="282"/>
      <c r="X402" s="282"/>
      <c r="Y402" s="282"/>
      <c r="Z402" s="282"/>
      <c r="AA402" s="282"/>
      <c r="AB402" s="282"/>
    </row>
    <row r="403" spans="18:28" x14ac:dyDescent="0.25">
      <c r="R403" s="282"/>
      <c r="S403" s="282"/>
      <c r="T403" s="282"/>
      <c r="U403" s="282"/>
      <c r="V403" s="282"/>
      <c r="W403" s="282"/>
      <c r="X403" s="282"/>
      <c r="Y403" s="282"/>
      <c r="Z403" s="282"/>
      <c r="AA403" s="282"/>
      <c r="AB403" s="282"/>
    </row>
    <row r="404" spans="18:28" x14ac:dyDescent="0.25">
      <c r="R404" s="282"/>
      <c r="S404" s="282"/>
      <c r="T404" s="282"/>
      <c r="U404" s="282"/>
      <c r="V404" s="282"/>
      <c r="W404" s="282"/>
      <c r="X404" s="282"/>
      <c r="Y404" s="282"/>
      <c r="Z404" s="282"/>
      <c r="AA404" s="282"/>
      <c r="AB404" s="282"/>
    </row>
    <row r="405" spans="18:28" x14ac:dyDescent="0.25">
      <c r="R405" s="282"/>
      <c r="S405" s="282"/>
      <c r="T405" s="282"/>
      <c r="U405" s="282"/>
      <c r="V405" s="282"/>
      <c r="W405" s="282"/>
      <c r="X405" s="282"/>
      <c r="Y405" s="282"/>
      <c r="Z405" s="282"/>
      <c r="AA405" s="282"/>
      <c r="AB405" s="282"/>
    </row>
    <row r="406" spans="18:28" x14ac:dyDescent="0.25">
      <c r="R406" s="282"/>
      <c r="S406" s="282"/>
      <c r="T406" s="282"/>
      <c r="U406" s="282"/>
      <c r="V406" s="282"/>
      <c r="W406" s="282"/>
      <c r="X406" s="282"/>
      <c r="Y406" s="282"/>
      <c r="Z406" s="282"/>
      <c r="AA406" s="282"/>
      <c r="AB406" s="282"/>
    </row>
    <row r="407" spans="18:28" x14ac:dyDescent="0.25">
      <c r="R407" s="282"/>
      <c r="S407" s="282"/>
      <c r="T407" s="282"/>
      <c r="U407" s="282"/>
      <c r="V407" s="282"/>
      <c r="W407" s="282"/>
      <c r="X407" s="282"/>
      <c r="Y407" s="282"/>
      <c r="Z407" s="282"/>
      <c r="AA407" s="282"/>
      <c r="AB407" s="282"/>
    </row>
    <row r="408" spans="18:28" x14ac:dyDescent="0.25">
      <c r="R408" s="282"/>
      <c r="S408" s="282"/>
      <c r="T408" s="282"/>
      <c r="U408" s="282"/>
      <c r="V408" s="282"/>
      <c r="W408" s="282"/>
      <c r="X408" s="282"/>
      <c r="Y408" s="282"/>
      <c r="Z408" s="282"/>
      <c r="AA408" s="282"/>
      <c r="AB408" s="282"/>
    </row>
    <row r="409" spans="18:28" x14ac:dyDescent="0.25">
      <c r="R409" s="282"/>
      <c r="S409" s="282"/>
      <c r="T409" s="282"/>
      <c r="U409" s="282"/>
      <c r="V409" s="282"/>
      <c r="W409" s="282"/>
      <c r="X409" s="282"/>
      <c r="Y409" s="282"/>
      <c r="Z409" s="282"/>
      <c r="AA409" s="282"/>
      <c r="AB409" s="282"/>
    </row>
    <row r="410" spans="18:28" x14ac:dyDescent="0.25">
      <c r="R410" s="282"/>
      <c r="S410" s="282"/>
      <c r="T410" s="282"/>
      <c r="U410" s="282"/>
      <c r="V410" s="282"/>
      <c r="W410" s="282"/>
      <c r="X410" s="282"/>
      <c r="Y410" s="282"/>
      <c r="Z410" s="282"/>
      <c r="AA410" s="282"/>
      <c r="AB410" s="282"/>
    </row>
    <row r="411" spans="18:28" x14ac:dyDescent="0.25">
      <c r="R411" s="282"/>
      <c r="S411" s="282"/>
      <c r="T411" s="282"/>
      <c r="U411" s="282"/>
      <c r="V411" s="282"/>
      <c r="W411" s="282"/>
      <c r="X411" s="282"/>
      <c r="Y411" s="282"/>
      <c r="Z411" s="282"/>
      <c r="AA411" s="282"/>
      <c r="AB411" s="282"/>
    </row>
    <row r="412" spans="18:28" x14ac:dyDescent="0.25">
      <c r="R412" s="282"/>
      <c r="S412" s="282"/>
      <c r="T412" s="282"/>
      <c r="U412" s="282"/>
      <c r="V412" s="282"/>
      <c r="W412" s="282"/>
      <c r="X412" s="282"/>
      <c r="Y412" s="282"/>
      <c r="Z412" s="282"/>
      <c r="AA412" s="282"/>
      <c r="AB412" s="282"/>
    </row>
    <row r="413" spans="18:28" x14ac:dyDescent="0.25">
      <c r="R413" s="282"/>
      <c r="S413" s="282"/>
      <c r="T413" s="282"/>
      <c r="U413" s="282"/>
      <c r="V413" s="282"/>
      <c r="W413" s="282"/>
      <c r="X413" s="282"/>
      <c r="Y413" s="282"/>
      <c r="Z413" s="282"/>
      <c r="AA413" s="282"/>
      <c r="AB413" s="282"/>
    </row>
    <row r="414" spans="18:28" x14ac:dyDescent="0.25">
      <c r="R414" s="282"/>
      <c r="S414" s="282"/>
      <c r="T414" s="282"/>
      <c r="U414" s="282"/>
      <c r="V414" s="282"/>
      <c r="W414" s="282"/>
      <c r="X414" s="282"/>
      <c r="Y414" s="282"/>
      <c r="Z414" s="282"/>
      <c r="AA414" s="282"/>
      <c r="AB414" s="282"/>
    </row>
    <row r="415" spans="18:28" x14ac:dyDescent="0.25">
      <c r="R415" s="282"/>
      <c r="S415" s="282"/>
      <c r="T415" s="282"/>
      <c r="U415" s="282"/>
      <c r="V415" s="282"/>
      <c r="W415" s="282"/>
      <c r="X415" s="282"/>
      <c r="Y415" s="282"/>
      <c r="Z415" s="282"/>
      <c r="AA415" s="282"/>
      <c r="AB415" s="282"/>
    </row>
    <row r="416" spans="18:28" x14ac:dyDescent="0.25">
      <c r="R416" s="282"/>
      <c r="S416" s="282"/>
      <c r="T416" s="282"/>
      <c r="U416" s="282"/>
      <c r="V416" s="282"/>
      <c r="W416" s="282"/>
      <c r="X416" s="282"/>
      <c r="Y416" s="282"/>
      <c r="Z416" s="282"/>
      <c r="AA416" s="282"/>
      <c r="AB416" s="282"/>
    </row>
    <row r="417" spans="18:28" x14ac:dyDescent="0.25">
      <c r="R417" s="282"/>
      <c r="S417" s="282"/>
      <c r="T417" s="282"/>
      <c r="U417" s="282"/>
      <c r="V417" s="282"/>
      <c r="W417" s="282"/>
      <c r="X417" s="282"/>
      <c r="Y417" s="282"/>
      <c r="Z417" s="282"/>
      <c r="AA417" s="282"/>
      <c r="AB417" s="282"/>
    </row>
    <row r="418" spans="18:28" x14ac:dyDescent="0.25">
      <c r="R418" s="282"/>
      <c r="S418" s="282"/>
      <c r="T418" s="282"/>
      <c r="U418" s="282"/>
      <c r="V418" s="282"/>
      <c r="W418" s="282"/>
      <c r="X418" s="282"/>
      <c r="Y418" s="282"/>
      <c r="Z418" s="282"/>
      <c r="AA418" s="282"/>
      <c r="AB418" s="282"/>
    </row>
    <row r="419" spans="18:28" x14ac:dyDescent="0.25">
      <c r="R419" s="282"/>
      <c r="S419" s="282"/>
      <c r="T419" s="282"/>
      <c r="U419" s="282"/>
      <c r="V419" s="282"/>
      <c r="W419" s="282"/>
      <c r="X419" s="282"/>
      <c r="Y419" s="282"/>
      <c r="Z419" s="282"/>
      <c r="AA419" s="282"/>
      <c r="AB419" s="282"/>
    </row>
    <row r="420" spans="18:28" x14ac:dyDescent="0.25">
      <c r="R420" s="282"/>
      <c r="S420" s="282"/>
      <c r="T420" s="282"/>
      <c r="U420" s="282"/>
      <c r="V420" s="282"/>
      <c r="W420" s="282"/>
      <c r="X420" s="282"/>
      <c r="Y420" s="282"/>
      <c r="Z420" s="282"/>
      <c r="AA420" s="282"/>
      <c r="AB420" s="282"/>
    </row>
    <row r="421" spans="18:28" x14ac:dyDescent="0.25">
      <c r="R421" s="282"/>
      <c r="S421" s="282"/>
      <c r="T421" s="282"/>
      <c r="U421" s="282"/>
      <c r="V421" s="282"/>
      <c r="W421" s="282"/>
      <c r="X421" s="282"/>
      <c r="Y421" s="282"/>
      <c r="Z421" s="282"/>
      <c r="AA421" s="282"/>
      <c r="AB421" s="282"/>
    </row>
    <row r="422" spans="18:28" x14ac:dyDescent="0.25">
      <c r="R422" s="282"/>
      <c r="S422" s="282"/>
      <c r="T422" s="282"/>
      <c r="U422" s="282"/>
      <c r="V422" s="282"/>
      <c r="W422" s="282"/>
      <c r="X422" s="282"/>
      <c r="Y422" s="282"/>
      <c r="Z422" s="282"/>
      <c r="AA422" s="282"/>
      <c r="AB422" s="282"/>
    </row>
    <row r="423" spans="18:28" x14ac:dyDescent="0.25">
      <c r="R423" s="282"/>
      <c r="S423" s="282"/>
      <c r="T423" s="282"/>
      <c r="U423" s="282"/>
      <c r="V423" s="282"/>
      <c r="W423" s="282"/>
      <c r="X423" s="282"/>
      <c r="Y423" s="282"/>
      <c r="Z423" s="282"/>
      <c r="AA423" s="282"/>
      <c r="AB423" s="282"/>
    </row>
    <row r="424" spans="18:28" x14ac:dyDescent="0.25">
      <c r="R424" s="282"/>
      <c r="S424" s="282"/>
      <c r="T424" s="282"/>
      <c r="U424" s="282"/>
      <c r="V424" s="282"/>
      <c r="W424" s="282"/>
      <c r="X424" s="282"/>
      <c r="Y424" s="282"/>
      <c r="Z424" s="282"/>
      <c r="AA424" s="282"/>
      <c r="AB424" s="282"/>
    </row>
    <row r="425" spans="18:28" x14ac:dyDescent="0.25">
      <c r="R425" s="282"/>
      <c r="S425" s="282"/>
      <c r="T425" s="282"/>
      <c r="U425" s="282"/>
      <c r="V425" s="282"/>
      <c r="W425" s="282"/>
      <c r="X425" s="282"/>
      <c r="Y425" s="282"/>
      <c r="Z425" s="282"/>
      <c r="AA425" s="282"/>
      <c r="AB425" s="282"/>
    </row>
    <row r="426" spans="18:28" x14ac:dyDescent="0.25">
      <c r="R426" s="282"/>
      <c r="S426" s="282"/>
      <c r="T426" s="282"/>
      <c r="U426" s="282"/>
      <c r="V426" s="282"/>
      <c r="W426" s="282"/>
      <c r="X426" s="282"/>
      <c r="Y426" s="282"/>
      <c r="Z426" s="282"/>
      <c r="AA426" s="282"/>
      <c r="AB426" s="282"/>
    </row>
    <row r="427" spans="18:28" x14ac:dyDescent="0.25">
      <c r="R427" s="282"/>
      <c r="S427" s="282"/>
      <c r="T427" s="282"/>
      <c r="U427" s="282"/>
      <c r="V427" s="282"/>
      <c r="W427" s="282"/>
      <c r="X427" s="282"/>
      <c r="Y427" s="282"/>
      <c r="Z427" s="282"/>
      <c r="AA427" s="282"/>
      <c r="AB427" s="282"/>
    </row>
    <row r="428" spans="18:28" x14ac:dyDescent="0.25">
      <c r="R428" s="282"/>
      <c r="S428" s="282"/>
      <c r="T428" s="282"/>
      <c r="U428" s="282"/>
      <c r="V428" s="282"/>
      <c r="W428" s="282"/>
      <c r="X428" s="282"/>
      <c r="Y428" s="282"/>
      <c r="Z428" s="282"/>
      <c r="AA428" s="282"/>
      <c r="AB428" s="282"/>
    </row>
    <row r="429" spans="18:28" x14ac:dyDescent="0.25">
      <c r="R429" s="282"/>
      <c r="S429" s="282"/>
      <c r="T429" s="282"/>
      <c r="U429" s="282"/>
      <c r="V429" s="282"/>
      <c r="W429" s="282"/>
      <c r="X429" s="282"/>
      <c r="Y429" s="282"/>
      <c r="Z429" s="282"/>
      <c r="AA429" s="282"/>
      <c r="AB429" s="282"/>
    </row>
    <row r="430" spans="18:28" x14ac:dyDescent="0.25">
      <c r="R430" s="282"/>
      <c r="S430" s="282"/>
      <c r="T430" s="282"/>
      <c r="U430" s="282"/>
      <c r="V430" s="282"/>
      <c r="W430" s="282"/>
      <c r="X430" s="282"/>
      <c r="Y430" s="282"/>
      <c r="Z430" s="282"/>
      <c r="AA430" s="282"/>
      <c r="AB430" s="282"/>
    </row>
    <row r="431" spans="18:28" x14ac:dyDescent="0.25">
      <c r="R431" s="282"/>
      <c r="S431" s="282"/>
      <c r="T431" s="282"/>
      <c r="U431" s="282"/>
      <c r="V431" s="282"/>
      <c r="W431" s="282"/>
      <c r="X431" s="282"/>
      <c r="Y431" s="282"/>
      <c r="Z431" s="282"/>
      <c r="AA431" s="282"/>
      <c r="AB431" s="282"/>
    </row>
    <row r="432" spans="18:28" x14ac:dyDescent="0.25">
      <c r="R432" s="282"/>
      <c r="S432" s="282"/>
      <c r="T432" s="282"/>
      <c r="U432" s="282"/>
      <c r="V432" s="282"/>
      <c r="W432" s="282"/>
      <c r="X432" s="282"/>
      <c r="Y432" s="282"/>
      <c r="Z432" s="282"/>
      <c r="AA432" s="282"/>
      <c r="AB432" s="282"/>
    </row>
    <row r="433" spans="18:28" x14ac:dyDescent="0.25">
      <c r="R433" s="282"/>
      <c r="S433" s="282"/>
      <c r="T433" s="282"/>
      <c r="U433" s="282"/>
      <c r="V433" s="282"/>
      <c r="W433" s="282"/>
      <c r="X433" s="282"/>
      <c r="Y433" s="282"/>
      <c r="Z433" s="282"/>
      <c r="AA433" s="282"/>
      <c r="AB433" s="282"/>
    </row>
    <row r="434" spans="18:28" x14ac:dyDescent="0.25">
      <c r="R434" s="282"/>
      <c r="S434" s="282"/>
      <c r="T434" s="282"/>
      <c r="U434" s="282"/>
      <c r="V434" s="282"/>
      <c r="W434" s="282"/>
      <c r="X434" s="282"/>
      <c r="Y434" s="282"/>
      <c r="Z434" s="282"/>
      <c r="AA434" s="282"/>
      <c r="AB434" s="282"/>
    </row>
    <row r="435" spans="18:28" x14ac:dyDescent="0.25">
      <c r="R435" s="282"/>
      <c r="S435" s="282"/>
      <c r="T435" s="282"/>
      <c r="U435" s="282"/>
      <c r="V435" s="282"/>
      <c r="W435" s="282"/>
      <c r="X435" s="282"/>
      <c r="Y435" s="282"/>
      <c r="Z435" s="282"/>
      <c r="AA435" s="282"/>
      <c r="AB435" s="282"/>
    </row>
    <row r="436" spans="18:28" x14ac:dyDescent="0.25">
      <c r="R436" s="282"/>
      <c r="S436" s="282"/>
      <c r="T436" s="282"/>
      <c r="U436" s="282"/>
      <c r="V436" s="282"/>
      <c r="W436" s="282"/>
      <c r="X436" s="282"/>
      <c r="Y436" s="282"/>
      <c r="Z436" s="282"/>
      <c r="AA436" s="282"/>
      <c r="AB436" s="282"/>
    </row>
    <row r="437" spans="18:28" x14ac:dyDescent="0.25">
      <c r="R437" s="282"/>
      <c r="S437" s="282"/>
      <c r="T437" s="282"/>
      <c r="U437" s="282"/>
      <c r="V437" s="282"/>
      <c r="W437" s="282"/>
      <c r="X437" s="282"/>
      <c r="Y437" s="282"/>
      <c r="Z437" s="282"/>
      <c r="AA437" s="282"/>
      <c r="AB437" s="282"/>
    </row>
    <row r="438" spans="18:28" x14ac:dyDescent="0.25">
      <c r="R438" s="282"/>
      <c r="S438" s="282"/>
      <c r="T438" s="282"/>
      <c r="U438" s="282"/>
      <c r="V438" s="282"/>
      <c r="W438" s="282"/>
      <c r="X438" s="282"/>
      <c r="Y438" s="282"/>
      <c r="Z438" s="282"/>
      <c r="AA438" s="282"/>
      <c r="AB438" s="282"/>
    </row>
    <row r="439" spans="18:28" x14ac:dyDescent="0.25">
      <c r="R439" s="282"/>
      <c r="S439" s="282"/>
      <c r="T439" s="282"/>
      <c r="U439" s="282"/>
      <c r="V439" s="282"/>
      <c r="W439" s="282"/>
      <c r="X439" s="282"/>
      <c r="Y439" s="282"/>
      <c r="Z439" s="282"/>
      <c r="AA439" s="282"/>
      <c r="AB439" s="282"/>
    </row>
    <row r="440" spans="18:28" x14ac:dyDescent="0.25">
      <c r="R440" s="282"/>
      <c r="S440" s="282"/>
      <c r="T440" s="282"/>
      <c r="U440" s="282"/>
      <c r="V440" s="282"/>
      <c r="W440" s="282"/>
      <c r="X440" s="282"/>
      <c r="Y440" s="282"/>
      <c r="Z440" s="282"/>
      <c r="AA440" s="282"/>
      <c r="AB440" s="282"/>
    </row>
    <row r="441" spans="18:28" x14ac:dyDescent="0.25">
      <c r="R441" s="282"/>
      <c r="S441" s="282"/>
      <c r="T441" s="282"/>
      <c r="U441" s="282"/>
      <c r="V441" s="282"/>
      <c r="W441" s="282"/>
      <c r="X441" s="282"/>
      <c r="Y441" s="282"/>
      <c r="Z441" s="282"/>
      <c r="AA441" s="282"/>
      <c r="AB441" s="282"/>
    </row>
    <row r="442" spans="18:28" x14ac:dyDescent="0.25">
      <c r="R442" s="282"/>
      <c r="S442" s="282"/>
      <c r="T442" s="282"/>
      <c r="U442" s="282"/>
      <c r="V442" s="282"/>
      <c r="W442" s="282"/>
      <c r="X442" s="282"/>
      <c r="Y442" s="282"/>
      <c r="Z442" s="282"/>
      <c r="AA442" s="282"/>
      <c r="AB442" s="282"/>
    </row>
    <row r="443" spans="18:28" x14ac:dyDescent="0.25">
      <c r="R443" s="282"/>
      <c r="S443" s="282"/>
      <c r="T443" s="282"/>
      <c r="U443" s="282"/>
      <c r="V443" s="282"/>
      <c r="W443" s="282"/>
      <c r="X443" s="282"/>
      <c r="Y443" s="282"/>
      <c r="Z443" s="282"/>
      <c r="AA443" s="282"/>
      <c r="AB443" s="282"/>
    </row>
    <row r="444" spans="18:28" x14ac:dyDescent="0.25">
      <c r="R444" s="282"/>
      <c r="S444" s="282"/>
      <c r="T444" s="282"/>
      <c r="U444" s="282"/>
      <c r="V444" s="282"/>
      <c r="W444" s="282"/>
      <c r="X444" s="282"/>
      <c r="Y444" s="282"/>
      <c r="Z444" s="282"/>
      <c r="AA444" s="282"/>
      <c r="AB444" s="282"/>
    </row>
    <row r="445" spans="18:28" x14ac:dyDescent="0.25">
      <c r="R445" s="282"/>
      <c r="S445" s="282"/>
      <c r="T445" s="282"/>
      <c r="U445" s="282"/>
      <c r="V445" s="282"/>
      <c r="W445" s="282"/>
      <c r="X445" s="282"/>
      <c r="Y445" s="282"/>
      <c r="Z445" s="282"/>
      <c r="AA445" s="282"/>
      <c r="AB445" s="282"/>
    </row>
    <row r="446" spans="18:28" x14ac:dyDescent="0.25">
      <c r="R446" s="282"/>
      <c r="S446" s="282"/>
      <c r="T446" s="282"/>
      <c r="U446" s="282"/>
      <c r="V446" s="282"/>
      <c r="W446" s="282"/>
      <c r="X446" s="282"/>
      <c r="Y446" s="282"/>
      <c r="Z446" s="282"/>
      <c r="AA446" s="282"/>
      <c r="AB446" s="282"/>
    </row>
    <row r="447" spans="18:28" x14ac:dyDescent="0.25">
      <c r="R447" s="282"/>
      <c r="S447" s="282"/>
      <c r="T447" s="282"/>
      <c r="U447" s="282"/>
      <c r="V447" s="282"/>
      <c r="W447" s="282"/>
      <c r="X447" s="282"/>
      <c r="Y447" s="282"/>
      <c r="Z447" s="282"/>
      <c r="AA447" s="282"/>
      <c r="AB447" s="282"/>
    </row>
    <row r="448" spans="18:28" x14ac:dyDescent="0.25">
      <c r="R448" s="282"/>
      <c r="S448" s="282"/>
      <c r="T448" s="282"/>
      <c r="U448" s="282"/>
      <c r="V448" s="282"/>
      <c r="W448" s="282"/>
      <c r="X448" s="282"/>
      <c r="Y448" s="282"/>
      <c r="Z448" s="282"/>
      <c r="AA448" s="282"/>
      <c r="AB448" s="282"/>
    </row>
    <row r="449" spans="18:28" x14ac:dyDescent="0.25">
      <c r="R449" s="282"/>
      <c r="S449" s="282"/>
      <c r="T449" s="282"/>
      <c r="U449" s="282"/>
      <c r="V449" s="282"/>
      <c r="W449" s="282"/>
      <c r="X449" s="282"/>
      <c r="Y449" s="282"/>
      <c r="Z449" s="282"/>
      <c r="AA449" s="282"/>
      <c r="AB449" s="282"/>
    </row>
    <row r="450" spans="18:28" x14ac:dyDescent="0.25">
      <c r="R450" s="282"/>
      <c r="S450" s="282"/>
      <c r="T450" s="282"/>
      <c r="U450" s="282"/>
      <c r="V450" s="282"/>
      <c r="W450" s="282"/>
      <c r="X450" s="282"/>
      <c r="Y450" s="282"/>
      <c r="Z450" s="282"/>
      <c r="AA450" s="282"/>
      <c r="AB450" s="282"/>
    </row>
    <row r="451" spans="18:28" x14ac:dyDescent="0.25">
      <c r="R451" s="282"/>
      <c r="S451" s="282"/>
      <c r="T451" s="282"/>
      <c r="U451" s="282"/>
      <c r="V451" s="282"/>
      <c r="W451" s="282"/>
      <c r="X451" s="282"/>
      <c r="Y451" s="282"/>
      <c r="Z451" s="282"/>
      <c r="AA451" s="282"/>
      <c r="AB451" s="282"/>
    </row>
    <row r="452" spans="18:28" x14ac:dyDescent="0.25">
      <c r="R452" s="282"/>
      <c r="S452" s="282"/>
      <c r="T452" s="282"/>
      <c r="U452" s="282"/>
      <c r="V452" s="282"/>
      <c r="W452" s="282"/>
      <c r="X452" s="282"/>
      <c r="Y452" s="282"/>
      <c r="Z452" s="282"/>
      <c r="AA452" s="282"/>
      <c r="AB452" s="282"/>
    </row>
    <row r="453" spans="18:28" x14ac:dyDescent="0.25">
      <c r="R453" s="282"/>
      <c r="S453" s="282"/>
      <c r="T453" s="282"/>
      <c r="U453" s="282"/>
      <c r="V453" s="282"/>
      <c r="W453" s="282"/>
      <c r="X453" s="282"/>
      <c r="Y453" s="282"/>
      <c r="Z453" s="282"/>
      <c r="AA453" s="282"/>
      <c r="AB453" s="282"/>
    </row>
    <row r="454" spans="18:28" x14ac:dyDescent="0.25">
      <c r="R454" s="282"/>
      <c r="S454" s="282"/>
      <c r="T454" s="282"/>
      <c r="U454" s="282"/>
      <c r="V454" s="282"/>
      <c r="W454" s="282"/>
      <c r="X454" s="282"/>
      <c r="Y454" s="282"/>
      <c r="Z454" s="282"/>
      <c r="AA454" s="282"/>
      <c r="AB454" s="282"/>
    </row>
    <row r="455" spans="18:28" x14ac:dyDescent="0.25">
      <c r="R455" s="282"/>
      <c r="S455" s="282"/>
      <c r="T455" s="282"/>
      <c r="U455" s="282"/>
      <c r="V455" s="282"/>
      <c r="W455" s="282"/>
      <c r="X455" s="282"/>
      <c r="Y455" s="282"/>
      <c r="Z455" s="282"/>
      <c r="AA455" s="282"/>
      <c r="AB455" s="282"/>
    </row>
    <row r="456" spans="18:28" x14ac:dyDescent="0.25">
      <c r="R456" s="282"/>
      <c r="S456" s="282"/>
      <c r="T456" s="282"/>
      <c r="U456" s="282"/>
      <c r="V456" s="282"/>
      <c r="W456" s="282"/>
      <c r="X456" s="282"/>
      <c r="Y456" s="282"/>
      <c r="Z456" s="282"/>
      <c r="AA456" s="282"/>
      <c r="AB456" s="282"/>
    </row>
    <row r="457" spans="18:28" x14ac:dyDescent="0.25">
      <c r="R457" s="282"/>
      <c r="S457" s="282"/>
      <c r="T457" s="282"/>
      <c r="U457" s="282"/>
      <c r="V457" s="282"/>
      <c r="W457" s="282"/>
      <c r="X457" s="282"/>
      <c r="Y457" s="282"/>
      <c r="Z457" s="282"/>
      <c r="AA457" s="282"/>
      <c r="AB457" s="282"/>
    </row>
    <row r="458" spans="18:28" x14ac:dyDescent="0.25">
      <c r="R458" s="282"/>
      <c r="S458" s="282"/>
      <c r="T458" s="282"/>
      <c r="U458" s="282"/>
      <c r="V458" s="282"/>
      <c r="W458" s="282"/>
      <c r="X458" s="282"/>
      <c r="Y458" s="282"/>
      <c r="Z458" s="282"/>
      <c r="AA458" s="282"/>
      <c r="AB458" s="282"/>
    </row>
    <row r="459" spans="18:28" x14ac:dyDescent="0.25">
      <c r="R459" s="282"/>
      <c r="S459" s="282"/>
      <c r="T459" s="282"/>
      <c r="U459" s="282"/>
      <c r="V459" s="282"/>
      <c r="W459" s="282"/>
      <c r="X459" s="282"/>
      <c r="Y459" s="282"/>
      <c r="Z459" s="282"/>
      <c r="AA459" s="282"/>
      <c r="AB459" s="282"/>
    </row>
    <row r="460" spans="18:28" x14ac:dyDescent="0.25">
      <c r="R460" s="282"/>
      <c r="S460" s="282"/>
      <c r="T460" s="282"/>
      <c r="U460" s="282"/>
      <c r="V460" s="282"/>
      <c r="W460" s="282"/>
      <c r="X460" s="282"/>
      <c r="Y460" s="282"/>
      <c r="Z460" s="282"/>
      <c r="AA460" s="282"/>
      <c r="AB460" s="282"/>
    </row>
    <row r="461" spans="18:28" x14ac:dyDescent="0.25">
      <c r="R461" s="282"/>
      <c r="S461" s="282"/>
      <c r="T461" s="282"/>
      <c r="U461" s="282"/>
      <c r="V461" s="282"/>
      <c r="W461" s="282"/>
      <c r="X461" s="282"/>
      <c r="Y461" s="282"/>
      <c r="Z461" s="282"/>
      <c r="AA461" s="282"/>
      <c r="AB461" s="282"/>
    </row>
    <row r="462" spans="18:28" x14ac:dyDescent="0.25">
      <c r="R462" s="282"/>
      <c r="S462" s="282"/>
      <c r="T462" s="282"/>
      <c r="U462" s="282"/>
      <c r="V462" s="282"/>
      <c r="W462" s="282"/>
      <c r="X462" s="282"/>
      <c r="Y462" s="282"/>
      <c r="Z462" s="282"/>
      <c r="AA462" s="282"/>
      <c r="AB462" s="282"/>
    </row>
    <row r="463" spans="18:28" x14ac:dyDescent="0.25">
      <c r="R463" s="282"/>
      <c r="S463" s="282"/>
      <c r="T463" s="282"/>
      <c r="U463" s="282"/>
      <c r="V463" s="282"/>
      <c r="W463" s="282"/>
      <c r="X463" s="282"/>
      <c r="Y463" s="282"/>
      <c r="Z463" s="282"/>
      <c r="AA463" s="282"/>
      <c r="AB463" s="282"/>
    </row>
    <row r="464" spans="18:28" x14ac:dyDescent="0.25">
      <c r="R464" s="282"/>
      <c r="S464" s="282"/>
      <c r="T464" s="282"/>
      <c r="U464" s="282"/>
      <c r="V464" s="282"/>
      <c r="W464" s="282"/>
      <c r="X464" s="282"/>
      <c r="Y464" s="282"/>
      <c r="Z464" s="282"/>
      <c r="AA464" s="282"/>
      <c r="AB464" s="282"/>
    </row>
    <row r="465" spans="18:28" x14ac:dyDescent="0.25">
      <c r="R465" s="282"/>
      <c r="S465" s="282"/>
      <c r="T465" s="282"/>
      <c r="U465" s="282"/>
      <c r="V465" s="282"/>
      <c r="W465" s="282"/>
      <c r="X465" s="282"/>
      <c r="Y465" s="282"/>
      <c r="Z465" s="282"/>
      <c r="AA465" s="282"/>
      <c r="AB465" s="282"/>
    </row>
    <row r="466" spans="18:28" x14ac:dyDescent="0.25">
      <c r="R466" s="282"/>
      <c r="S466" s="282"/>
      <c r="T466" s="282"/>
      <c r="U466" s="282"/>
      <c r="V466" s="282"/>
      <c r="W466" s="282"/>
      <c r="X466" s="282"/>
      <c r="Y466" s="282"/>
      <c r="Z466" s="282"/>
      <c r="AA466" s="282"/>
      <c r="AB466" s="282"/>
    </row>
    <row r="467" spans="18:28" x14ac:dyDescent="0.25">
      <c r="R467" s="282"/>
      <c r="S467" s="282"/>
      <c r="T467" s="282"/>
      <c r="U467" s="282"/>
      <c r="V467" s="282"/>
      <c r="W467" s="282"/>
      <c r="X467" s="282"/>
      <c r="Y467" s="282"/>
      <c r="Z467" s="282"/>
      <c r="AA467" s="282"/>
      <c r="AB467" s="282"/>
    </row>
    <row r="468" spans="18:28" x14ac:dyDescent="0.25">
      <c r="R468" s="282"/>
      <c r="S468" s="282"/>
      <c r="T468" s="282"/>
      <c r="U468" s="282"/>
      <c r="V468" s="282"/>
      <c r="W468" s="282"/>
      <c r="X468" s="282"/>
      <c r="Y468" s="282"/>
      <c r="Z468" s="282"/>
      <c r="AA468" s="282"/>
      <c r="AB468" s="282"/>
    </row>
    <row r="469" spans="18:28" x14ac:dyDescent="0.25">
      <c r="R469" s="282"/>
      <c r="S469" s="282"/>
      <c r="T469" s="282"/>
      <c r="U469" s="282"/>
      <c r="V469" s="282"/>
      <c r="W469" s="282"/>
      <c r="X469" s="282"/>
      <c r="Y469" s="282"/>
      <c r="Z469" s="282"/>
      <c r="AA469" s="282"/>
      <c r="AB469" s="282"/>
    </row>
    <row r="470" spans="18:28" x14ac:dyDescent="0.25">
      <c r="R470" s="282"/>
      <c r="S470" s="282"/>
      <c r="T470" s="282"/>
      <c r="U470" s="282"/>
      <c r="V470" s="282"/>
      <c r="W470" s="282"/>
      <c r="X470" s="282"/>
      <c r="Y470" s="282"/>
      <c r="Z470" s="282"/>
      <c r="AA470" s="282"/>
      <c r="AB470" s="282"/>
    </row>
    <row r="471" spans="18:28" x14ac:dyDescent="0.25">
      <c r="R471" s="282"/>
      <c r="S471" s="282"/>
      <c r="T471" s="282"/>
      <c r="U471" s="282"/>
      <c r="V471" s="282"/>
      <c r="W471" s="282"/>
      <c r="X471" s="282"/>
      <c r="Y471" s="282"/>
      <c r="Z471" s="282"/>
      <c r="AA471" s="282"/>
      <c r="AB471" s="282"/>
    </row>
    <row r="472" spans="18:28" x14ac:dyDescent="0.25">
      <c r="R472" s="282"/>
      <c r="S472" s="282"/>
      <c r="T472" s="282"/>
      <c r="U472" s="282"/>
      <c r="V472" s="282"/>
      <c r="W472" s="282"/>
      <c r="X472" s="282"/>
      <c r="Y472" s="282"/>
      <c r="Z472" s="282"/>
      <c r="AA472" s="282"/>
      <c r="AB472" s="282"/>
    </row>
    <row r="473" spans="18:28" x14ac:dyDescent="0.25">
      <c r="R473" s="282"/>
      <c r="S473" s="282"/>
      <c r="T473" s="282"/>
      <c r="U473" s="282"/>
      <c r="V473" s="282"/>
      <c r="W473" s="282"/>
      <c r="X473" s="282"/>
      <c r="Y473" s="282"/>
      <c r="Z473" s="282"/>
      <c r="AA473" s="282"/>
      <c r="AB473" s="282"/>
    </row>
    <row r="474" spans="18:28" x14ac:dyDescent="0.25">
      <c r="R474" s="282"/>
      <c r="S474" s="282"/>
      <c r="T474" s="282"/>
      <c r="U474" s="282"/>
      <c r="V474" s="282"/>
      <c r="W474" s="282"/>
      <c r="X474" s="282"/>
      <c r="Y474" s="282"/>
      <c r="Z474" s="282"/>
      <c r="AA474" s="282"/>
      <c r="AB474" s="282"/>
    </row>
    <row r="475" spans="18:28" x14ac:dyDescent="0.25">
      <c r="R475" s="282"/>
      <c r="S475" s="282"/>
      <c r="T475" s="282"/>
      <c r="U475" s="282"/>
      <c r="V475" s="282"/>
      <c r="W475" s="282"/>
      <c r="X475" s="282"/>
      <c r="Y475" s="282"/>
      <c r="Z475" s="282"/>
      <c r="AA475" s="282"/>
      <c r="AB475" s="282"/>
    </row>
    <row r="476" spans="18:28" x14ac:dyDescent="0.25">
      <c r="R476" s="282"/>
      <c r="S476" s="282"/>
      <c r="T476" s="282"/>
      <c r="U476" s="282"/>
      <c r="V476" s="282"/>
      <c r="W476" s="282"/>
      <c r="X476" s="282"/>
      <c r="Y476" s="282"/>
      <c r="Z476" s="282"/>
      <c r="AA476" s="282"/>
      <c r="AB476" s="282"/>
    </row>
    <row r="477" spans="18:28" x14ac:dyDescent="0.25">
      <c r="R477" s="282"/>
      <c r="S477" s="282"/>
      <c r="T477" s="282"/>
      <c r="U477" s="282"/>
      <c r="V477" s="282"/>
      <c r="W477" s="282"/>
      <c r="X477" s="282"/>
      <c r="Y477" s="282"/>
      <c r="Z477" s="282"/>
      <c r="AA477" s="282"/>
      <c r="AB477" s="282"/>
    </row>
    <row r="478" spans="18:28" x14ac:dyDescent="0.25">
      <c r="R478" s="282"/>
      <c r="S478" s="282"/>
      <c r="T478" s="282"/>
      <c r="U478" s="282"/>
      <c r="V478" s="282"/>
      <c r="W478" s="282"/>
      <c r="X478" s="282"/>
      <c r="Y478" s="282"/>
      <c r="Z478" s="282"/>
      <c r="AA478" s="282"/>
      <c r="AB478" s="282"/>
    </row>
    <row r="479" spans="18:28" x14ac:dyDescent="0.25">
      <c r="R479" s="282"/>
      <c r="S479" s="282"/>
      <c r="T479" s="282"/>
      <c r="U479" s="282"/>
      <c r="V479" s="282"/>
      <c r="W479" s="282"/>
      <c r="X479" s="282"/>
      <c r="Y479" s="282"/>
      <c r="Z479" s="282"/>
      <c r="AA479" s="282"/>
      <c r="AB479" s="282"/>
    </row>
    <row r="480" spans="18:28" x14ac:dyDescent="0.25">
      <c r="R480" s="282"/>
      <c r="S480" s="282"/>
      <c r="T480" s="282"/>
      <c r="U480" s="282"/>
      <c r="V480" s="282"/>
      <c r="W480" s="282"/>
      <c r="X480" s="282"/>
      <c r="Y480" s="282"/>
      <c r="Z480" s="282"/>
      <c r="AA480" s="282"/>
      <c r="AB480" s="282"/>
    </row>
    <row r="481" spans="18:28" x14ac:dyDescent="0.25">
      <c r="R481" s="282"/>
      <c r="S481" s="282"/>
      <c r="T481" s="282"/>
      <c r="U481" s="282"/>
      <c r="V481" s="282"/>
      <c r="W481" s="282"/>
      <c r="X481" s="282"/>
      <c r="Y481" s="282"/>
      <c r="Z481" s="282"/>
      <c r="AA481" s="282"/>
      <c r="AB481" s="282"/>
    </row>
    <row r="482" spans="18:28" x14ac:dyDescent="0.25">
      <c r="R482" s="282"/>
      <c r="S482" s="282"/>
      <c r="T482" s="282"/>
      <c r="U482" s="282"/>
      <c r="V482" s="282"/>
      <c r="W482" s="282"/>
      <c r="X482" s="282"/>
      <c r="Y482" s="282"/>
      <c r="Z482" s="282"/>
      <c r="AA482" s="282"/>
      <c r="AB482" s="282"/>
    </row>
    <row r="483" spans="18:28" x14ac:dyDescent="0.25">
      <c r="R483" s="282"/>
      <c r="S483" s="282"/>
      <c r="T483" s="282"/>
      <c r="U483" s="282"/>
      <c r="V483" s="282"/>
      <c r="W483" s="282"/>
      <c r="X483" s="282"/>
      <c r="Y483" s="282"/>
      <c r="Z483" s="282"/>
      <c r="AA483" s="282"/>
      <c r="AB483" s="282"/>
    </row>
    <row r="484" spans="18:28" x14ac:dyDescent="0.25">
      <c r="R484" s="282"/>
      <c r="S484" s="282"/>
      <c r="T484" s="282"/>
      <c r="U484" s="282"/>
      <c r="V484" s="282"/>
      <c r="W484" s="282"/>
      <c r="X484" s="282"/>
      <c r="Y484" s="282"/>
      <c r="Z484" s="282"/>
      <c r="AA484" s="282"/>
      <c r="AB484" s="282"/>
    </row>
    <row r="485" spans="18:28" x14ac:dyDescent="0.25">
      <c r="R485" s="282"/>
      <c r="S485" s="282"/>
      <c r="T485" s="282"/>
      <c r="U485" s="282"/>
      <c r="V485" s="282"/>
      <c r="W485" s="282"/>
      <c r="X485" s="282"/>
      <c r="Y485" s="282"/>
      <c r="Z485" s="282"/>
      <c r="AA485" s="282"/>
      <c r="AB485" s="282"/>
    </row>
    <row r="486" spans="18:28" x14ac:dyDescent="0.25">
      <c r="R486" s="282"/>
      <c r="S486" s="282"/>
      <c r="T486" s="282"/>
      <c r="U486" s="282"/>
      <c r="V486" s="282"/>
      <c r="W486" s="282"/>
      <c r="X486" s="282"/>
      <c r="Y486" s="282"/>
      <c r="Z486" s="282"/>
      <c r="AA486" s="282"/>
      <c r="AB486" s="282"/>
    </row>
    <row r="487" spans="18:28" x14ac:dyDescent="0.25">
      <c r="R487" s="282"/>
      <c r="S487" s="282"/>
      <c r="T487" s="282"/>
      <c r="U487" s="282"/>
      <c r="V487" s="282"/>
      <c r="W487" s="282"/>
      <c r="X487" s="282"/>
      <c r="Y487" s="282"/>
      <c r="Z487" s="282"/>
      <c r="AA487" s="282"/>
      <c r="AB487" s="282"/>
    </row>
    <row r="488" spans="18:28" x14ac:dyDescent="0.25">
      <c r="R488" s="282"/>
      <c r="S488" s="282"/>
      <c r="T488" s="282"/>
      <c r="U488" s="282"/>
      <c r="V488" s="282"/>
      <c r="W488" s="282"/>
      <c r="X488" s="282"/>
      <c r="Y488" s="282"/>
      <c r="Z488" s="282"/>
      <c r="AA488" s="282"/>
      <c r="AB488" s="282"/>
    </row>
    <row r="489" spans="18:28" x14ac:dyDescent="0.25">
      <c r="R489" s="282"/>
      <c r="S489" s="282"/>
      <c r="T489" s="282"/>
      <c r="U489" s="282"/>
      <c r="V489" s="282"/>
      <c r="W489" s="282"/>
      <c r="X489" s="282"/>
      <c r="Y489" s="282"/>
      <c r="Z489" s="282"/>
      <c r="AA489" s="282"/>
      <c r="AB489" s="282"/>
    </row>
    <row r="490" spans="18:28" x14ac:dyDescent="0.25">
      <c r="R490" s="282"/>
      <c r="S490" s="282"/>
      <c r="T490" s="282"/>
      <c r="U490" s="282"/>
      <c r="V490" s="282"/>
      <c r="W490" s="282"/>
      <c r="X490" s="282"/>
      <c r="Y490" s="282"/>
      <c r="Z490" s="282"/>
      <c r="AA490" s="282"/>
      <c r="AB490" s="282"/>
    </row>
    <row r="491" spans="18:28" x14ac:dyDescent="0.25">
      <c r="R491" s="282"/>
      <c r="S491" s="282"/>
      <c r="T491" s="282"/>
      <c r="U491" s="282"/>
      <c r="V491" s="282"/>
      <c r="W491" s="282"/>
      <c r="X491" s="282"/>
      <c r="Y491" s="282"/>
      <c r="Z491" s="282"/>
      <c r="AA491" s="282"/>
      <c r="AB491" s="282"/>
    </row>
    <row r="492" spans="18:28" x14ac:dyDescent="0.25">
      <c r="R492" s="282"/>
      <c r="S492" s="282"/>
      <c r="T492" s="282"/>
      <c r="U492" s="282"/>
      <c r="V492" s="282"/>
      <c r="W492" s="282"/>
      <c r="X492" s="282"/>
      <c r="Y492" s="282"/>
      <c r="Z492" s="282"/>
      <c r="AA492" s="282"/>
      <c r="AB492" s="282"/>
    </row>
    <row r="493" spans="18:28" x14ac:dyDescent="0.25">
      <c r="R493" s="282"/>
      <c r="S493" s="282"/>
      <c r="T493" s="282"/>
      <c r="U493" s="282"/>
      <c r="V493" s="282"/>
      <c r="W493" s="282"/>
      <c r="X493" s="282"/>
      <c r="Y493" s="282"/>
      <c r="Z493" s="282"/>
      <c r="AA493" s="282"/>
      <c r="AB493" s="282"/>
    </row>
    <row r="494" spans="18:28" x14ac:dyDescent="0.25">
      <c r="R494" s="282"/>
      <c r="S494" s="282"/>
      <c r="T494" s="282"/>
      <c r="U494" s="282"/>
      <c r="V494" s="282"/>
      <c r="W494" s="282"/>
      <c r="X494" s="282"/>
      <c r="Y494" s="282"/>
      <c r="Z494" s="282"/>
      <c r="AA494" s="282"/>
      <c r="AB494" s="282"/>
    </row>
    <row r="495" spans="18:28" x14ac:dyDescent="0.25">
      <c r="R495" s="282"/>
      <c r="S495" s="282"/>
      <c r="T495" s="282"/>
      <c r="U495" s="282"/>
      <c r="V495" s="282"/>
      <c r="W495" s="282"/>
      <c r="X495" s="282"/>
      <c r="Y495" s="282"/>
      <c r="Z495" s="282"/>
      <c r="AA495" s="282"/>
      <c r="AB495" s="282"/>
    </row>
    <row r="496" spans="18:28" x14ac:dyDescent="0.25">
      <c r="R496" s="282"/>
      <c r="S496" s="282"/>
      <c r="T496" s="282"/>
      <c r="U496" s="282"/>
      <c r="V496" s="282"/>
      <c r="W496" s="282"/>
      <c r="X496" s="282"/>
      <c r="Y496" s="282"/>
      <c r="Z496" s="282"/>
      <c r="AA496" s="282"/>
      <c r="AB496" s="282"/>
    </row>
    <row r="497" spans="18:28" x14ac:dyDescent="0.25">
      <c r="R497" s="282"/>
      <c r="S497" s="282"/>
      <c r="T497" s="282"/>
      <c r="U497" s="282"/>
      <c r="V497" s="282"/>
      <c r="W497" s="282"/>
      <c r="X497" s="282"/>
      <c r="Y497" s="282"/>
      <c r="Z497" s="282"/>
      <c r="AA497" s="282"/>
      <c r="AB497" s="282"/>
    </row>
    <row r="498" spans="18:28" x14ac:dyDescent="0.25">
      <c r="R498" s="282"/>
      <c r="S498" s="282"/>
      <c r="T498" s="282"/>
      <c r="U498" s="282"/>
      <c r="V498" s="282"/>
      <c r="W498" s="282"/>
      <c r="X498" s="282"/>
      <c r="Y498" s="282"/>
      <c r="Z498" s="282"/>
      <c r="AA498" s="282"/>
      <c r="AB498" s="282"/>
    </row>
    <row r="499" spans="18:28" x14ac:dyDescent="0.25">
      <c r="R499" s="282"/>
      <c r="S499" s="282"/>
      <c r="T499" s="282"/>
      <c r="U499" s="282"/>
      <c r="V499" s="282"/>
      <c r="W499" s="282"/>
      <c r="X499" s="282"/>
      <c r="Y499" s="282"/>
      <c r="Z499" s="282"/>
      <c r="AA499" s="282"/>
      <c r="AB499" s="282"/>
    </row>
    <row r="500" spans="18:28" x14ac:dyDescent="0.25">
      <c r="R500" s="282"/>
      <c r="S500" s="282"/>
      <c r="T500" s="282"/>
      <c r="U500" s="282"/>
      <c r="V500" s="282"/>
      <c r="W500" s="282"/>
      <c r="X500" s="282"/>
      <c r="Y500" s="282"/>
      <c r="Z500" s="282"/>
      <c r="AA500" s="282"/>
      <c r="AB500" s="282"/>
    </row>
    <row r="501" spans="18:28" x14ac:dyDescent="0.25">
      <c r="R501" s="282"/>
      <c r="S501" s="282"/>
      <c r="T501" s="282"/>
      <c r="U501" s="282"/>
      <c r="V501" s="282"/>
      <c r="W501" s="282"/>
      <c r="X501" s="282"/>
      <c r="Y501" s="282"/>
      <c r="Z501" s="282"/>
      <c r="AA501" s="282"/>
      <c r="AB501" s="282"/>
    </row>
    <row r="502" spans="18:28" x14ac:dyDescent="0.25">
      <c r="R502" s="282"/>
      <c r="S502" s="282"/>
      <c r="T502" s="282"/>
      <c r="U502" s="282"/>
      <c r="V502" s="282"/>
      <c r="W502" s="282"/>
      <c r="X502" s="282"/>
      <c r="Y502" s="282"/>
      <c r="Z502" s="282"/>
      <c r="AA502" s="282"/>
      <c r="AB502" s="282"/>
    </row>
    <row r="503" spans="18:28" x14ac:dyDescent="0.25">
      <c r="R503" s="282"/>
      <c r="S503" s="282"/>
      <c r="T503" s="282"/>
      <c r="U503" s="282"/>
      <c r="V503" s="282"/>
      <c r="W503" s="282"/>
      <c r="X503" s="282"/>
      <c r="Y503" s="282"/>
      <c r="Z503" s="282"/>
      <c r="AA503" s="282"/>
      <c r="AB503" s="282"/>
    </row>
    <row r="504" spans="18:28" x14ac:dyDescent="0.25">
      <c r="R504" s="282"/>
      <c r="S504" s="282"/>
      <c r="T504" s="282"/>
      <c r="U504" s="282"/>
      <c r="V504" s="282"/>
      <c r="W504" s="282"/>
      <c r="X504" s="282"/>
      <c r="Y504" s="282"/>
      <c r="Z504" s="282"/>
      <c r="AA504" s="282"/>
      <c r="AB504" s="282"/>
    </row>
    <row r="505" spans="18:28" x14ac:dyDescent="0.25">
      <c r="R505" s="282"/>
      <c r="S505" s="282"/>
      <c r="T505" s="282"/>
      <c r="U505" s="282"/>
      <c r="V505" s="282"/>
      <c r="W505" s="282"/>
      <c r="X505" s="282"/>
      <c r="Y505" s="282"/>
      <c r="Z505" s="282"/>
      <c r="AA505" s="282"/>
      <c r="AB505" s="282"/>
    </row>
    <row r="506" spans="18:28" x14ac:dyDescent="0.25">
      <c r="R506" s="282"/>
      <c r="S506" s="282"/>
      <c r="T506" s="282"/>
      <c r="U506" s="282"/>
      <c r="V506" s="282"/>
      <c r="W506" s="282"/>
      <c r="X506" s="282"/>
      <c r="Y506" s="282"/>
      <c r="Z506" s="282"/>
      <c r="AA506" s="282"/>
      <c r="AB506" s="282"/>
    </row>
    <row r="507" spans="18:28" x14ac:dyDescent="0.25">
      <c r="R507" s="282"/>
      <c r="S507" s="282"/>
      <c r="T507" s="282"/>
      <c r="U507" s="282"/>
      <c r="V507" s="282"/>
      <c r="W507" s="282"/>
      <c r="X507" s="282"/>
      <c r="Y507" s="282"/>
      <c r="Z507" s="282"/>
      <c r="AA507" s="282"/>
      <c r="AB507" s="282"/>
    </row>
    <row r="508" spans="18:28" x14ac:dyDescent="0.25">
      <c r="R508" s="282"/>
      <c r="S508" s="282"/>
      <c r="T508" s="282"/>
      <c r="U508" s="282"/>
      <c r="V508" s="282"/>
      <c r="W508" s="282"/>
      <c r="X508" s="282"/>
      <c r="Y508" s="282"/>
      <c r="Z508" s="282"/>
      <c r="AA508" s="282"/>
      <c r="AB508" s="282"/>
    </row>
    <row r="509" spans="18:28" x14ac:dyDescent="0.25">
      <c r="R509" s="282"/>
      <c r="S509" s="282"/>
      <c r="T509" s="282"/>
      <c r="U509" s="282"/>
      <c r="V509" s="282"/>
      <c r="W509" s="282"/>
      <c r="X509" s="282"/>
      <c r="Y509" s="282"/>
      <c r="Z509" s="282"/>
      <c r="AA509" s="282"/>
      <c r="AB509" s="282"/>
    </row>
    <row r="510" spans="18:28" x14ac:dyDescent="0.25">
      <c r="R510" s="282"/>
      <c r="S510" s="282"/>
      <c r="T510" s="282"/>
      <c r="U510" s="282"/>
      <c r="V510" s="282"/>
      <c r="W510" s="282"/>
      <c r="X510" s="282"/>
      <c r="Y510" s="282"/>
      <c r="Z510" s="282"/>
      <c r="AA510" s="282"/>
      <c r="AB510" s="282"/>
    </row>
    <row r="511" spans="18:28" x14ac:dyDescent="0.25">
      <c r="R511" s="282"/>
      <c r="S511" s="282"/>
      <c r="T511" s="282"/>
      <c r="U511" s="282"/>
      <c r="V511" s="282"/>
      <c r="W511" s="282"/>
      <c r="X511" s="282"/>
      <c r="Y511" s="282"/>
      <c r="Z511" s="282"/>
      <c r="AA511" s="282"/>
      <c r="AB511" s="282"/>
    </row>
    <row r="512" spans="18:28" x14ac:dyDescent="0.25">
      <c r="R512" s="282"/>
      <c r="S512" s="282"/>
      <c r="T512" s="282"/>
      <c r="U512" s="282"/>
      <c r="V512" s="282"/>
      <c r="W512" s="282"/>
      <c r="X512" s="282"/>
      <c r="Y512" s="282"/>
      <c r="Z512" s="282"/>
      <c r="AA512" s="282"/>
      <c r="AB512" s="282"/>
    </row>
    <row r="513" spans="18:28" x14ac:dyDescent="0.25">
      <c r="R513" s="282"/>
      <c r="S513" s="282"/>
      <c r="T513" s="282"/>
      <c r="U513" s="282"/>
      <c r="V513" s="282"/>
      <c r="W513" s="282"/>
      <c r="X513" s="282"/>
      <c r="Y513" s="282"/>
      <c r="Z513" s="282"/>
      <c r="AA513" s="282"/>
      <c r="AB513" s="282"/>
    </row>
    <row r="514" spans="18:28" x14ac:dyDescent="0.25">
      <c r="R514" s="282"/>
      <c r="S514" s="282"/>
      <c r="T514" s="282"/>
      <c r="U514" s="282"/>
      <c r="V514" s="282"/>
      <c r="W514" s="282"/>
      <c r="X514" s="282"/>
      <c r="Y514" s="282"/>
      <c r="Z514" s="282"/>
      <c r="AA514" s="282"/>
      <c r="AB514" s="282"/>
    </row>
    <row r="515" spans="18:28" x14ac:dyDescent="0.25">
      <c r="R515" s="282"/>
      <c r="S515" s="282"/>
      <c r="T515" s="282"/>
      <c r="U515" s="282"/>
      <c r="V515" s="282"/>
      <c r="W515" s="282"/>
      <c r="X515" s="282"/>
      <c r="Y515" s="282"/>
      <c r="Z515" s="282"/>
      <c r="AA515" s="282"/>
      <c r="AB515" s="282"/>
    </row>
    <row r="516" spans="18:28" x14ac:dyDescent="0.25">
      <c r="R516" s="282"/>
      <c r="S516" s="282"/>
      <c r="T516" s="282"/>
      <c r="U516" s="282"/>
      <c r="V516" s="282"/>
      <c r="W516" s="282"/>
      <c r="X516" s="282"/>
      <c r="Y516" s="282"/>
      <c r="Z516" s="282"/>
      <c r="AA516" s="282"/>
      <c r="AB516" s="282"/>
    </row>
    <row r="517" spans="18:28" x14ac:dyDescent="0.25">
      <c r="R517" s="282"/>
      <c r="S517" s="282"/>
      <c r="T517" s="282"/>
      <c r="U517" s="282"/>
      <c r="V517" s="282"/>
      <c r="W517" s="282"/>
      <c r="X517" s="282"/>
      <c r="Y517" s="282"/>
      <c r="Z517" s="282"/>
      <c r="AA517" s="282"/>
      <c r="AB517" s="282"/>
    </row>
    <row r="518" spans="18:28" x14ac:dyDescent="0.25">
      <c r="R518" s="282"/>
      <c r="S518" s="282"/>
      <c r="T518" s="282"/>
      <c r="U518" s="282"/>
      <c r="V518" s="282"/>
      <c r="W518" s="282"/>
      <c r="X518" s="282"/>
      <c r="Y518" s="282"/>
      <c r="Z518" s="282"/>
      <c r="AA518" s="282"/>
      <c r="AB518" s="282"/>
    </row>
    <row r="519" spans="18:28" x14ac:dyDescent="0.25">
      <c r="R519" s="282"/>
      <c r="S519" s="282"/>
      <c r="T519" s="282"/>
      <c r="U519" s="282"/>
      <c r="V519" s="282"/>
      <c r="W519" s="282"/>
      <c r="X519" s="282"/>
      <c r="Y519" s="282"/>
      <c r="Z519" s="282"/>
      <c r="AA519" s="282"/>
      <c r="AB519" s="282"/>
    </row>
    <row r="520" spans="18:28" x14ac:dyDescent="0.25">
      <c r="R520" s="282"/>
      <c r="S520" s="282"/>
      <c r="T520" s="282"/>
      <c r="U520" s="282"/>
      <c r="V520" s="282"/>
      <c r="W520" s="282"/>
      <c r="X520" s="282"/>
      <c r="Y520" s="282"/>
      <c r="Z520" s="282"/>
      <c r="AA520" s="282"/>
      <c r="AB520" s="282"/>
    </row>
    <row r="521" spans="18:28" x14ac:dyDescent="0.25">
      <c r="R521" s="282"/>
      <c r="S521" s="282"/>
      <c r="T521" s="282"/>
      <c r="U521" s="282"/>
      <c r="V521" s="282"/>
      <c r="W521" s="282"/>
      <c r="X521" s="282"/>
      <c r="Y521" s="282"/>
      <c r="Z521" s="282"/>
      <c r="AA521" s="282"/>
      <c r="AB521" s="282"/>
    </row>
    <row r="522" spans="18:28" x14ac:dyDescent="0.25">
      <c r="R522" s="282"/>
      <c r="S522" s="282"/>
      <c r="T522" s="282"/>
      <c r="U522" s="282"/>
      <c r="V522" s="282"/>
      <c r="W522" s="282"/>
      <c r="X522" s="282"/>
      <c r="Y522" s="282"/>
      <c r="Z522" s="282"/>
      <c r="AA522" s="282"/>
      <c r="AB522" s="282"/>
    </row>
    <row r="523" spans="18:28" x14ac:dyDescent="0.25">
      <c r="R523" s="282"/>
      <c r="S523" s="282"/>
      <c r="T523" s="282"/>
      <c r="U523" s="282"/>
      <c r="V523" s="282"/>
      <c r="W523" s="282"/>
      <c r="X523" s="282"/>
      <c r="Y523" s="282"/>
      <c r="Z523" s="282"/>
      <c r="AA523" s="282"/>
      <c r="AB523" s="282"/>
    </row>
    <row r="524" spans="18:28" x14ac:dyDescent="0.25">
      <c r="R524" s="282"/>
      <c r="S524" s="282"/>
      <c r="T524" s="282"/>
      <c r="U524" s="282"/>
      <c r="V524" s="282"/>
      <c r="W524" s="282"/>
      <c r="X524" s="282"/>
      <c r="Y524" s="282"/>
      <c r="Z524" s="282"/>
      <c r="AA524" s="282"/>
      <c r="AB524" s="282"/>
    </row>
    <row r="525" spans="18:28" x14ac:dyDescent="0.25">
      <c r="R525" s="282"/>
      <c r="S525" s="282"/>
      <c r="T525" s="282"/>
      <c r="U525" s="282"/>
      <c r="V525" s="282"/>
      <c r="W525" s="282"/>
      <c r="X525" s="282"/>
      <c r="Y525" s="282"/>
      <c r="Z525" s="282"/>
      <c r="AA525" s="282"/>
      <c r="AB525" s="282"/>
    </row>
    <row r="526" spans="18:28" x14ac:dyDescent="0.25">
      <c r="R526" s="282"/>
      <c r="S526" s="282"/>
      <c r="T526" s="282"/>
      <c r="U526" s="282"/>
      <c r="V526" s="282"/>
      <c r="W526" s="282"/>
      <c r="X526" s="282"/>
      <c r="Y526" s="282"/>
      <c r="Z526" s="282"/>
      <c r="AA526" s="282"/>
      <c r="AB526" s="282"/>
    </row>
    <row r="527" spans="18:28" x14ac:dyDescent="0.25">
      <c r="R527" s="282"/>
      <c r="S527" s="282"/>
      <c r="T527" s="282"/>
      <c r="U527" s="282"/>
      <c r="V527" s="282"/>
      <c r="W527" s="282"/>
      <c r="X527" s="282"/>
      <c r="Y527" s="282"/>
      <c r="Z527" s="282"/>
      <c r="AA527" s="282"/>
      <c r="AB527" s="282"/>
    </row>
    <row r="528" spans="18:28" x14ac:dyDescent="0.25">
      <c r="R528" s="282"/>
      <c r="S528" s="282"/>
      <c r="T528" s="282"/>
      <c r="U528" s="282"/>
      <c r="V528" s="282"/>
      <c r="W528" s="282"/>
      <c r="X528" s="282"/>
      <c r="Y528" s="282"/>
      <c r="Z528" s="282"/>
      <c r="AA528" s="282"/>
      <c r="AB528" s="282"/>
    </row>
    <row r="529" spans="18:28" x14ac:dyDescent="0.25">
      <c r="R529" s="282"/>
      <c r="S529" s="282"/>
      <c r="T529" s="282"/>
      <c r="U529" s="282"/>
      <c r="V529" s="282"/>
      <c r="W529" s="282"/>
      <c r="X529" s="282"/>
      <c r="Y529" s="282"/>
      <c r="Z529" s="282"/>
      <c r="AA529" s="282"/>
      <c r="AB529" s="282"/>
    </row>
    <row r="530" spans="18:28" x14ac:dyDescent="0.25">
      <c r="R530" s="282"/>
      <c r="S530" s="282"/>
      <c r="T530" s="282"/>
      <c r="U530" s="282"/>
      <c r="V530" s="282"/>
      <c r="W530" s="282"/>
      <c r="X530" s="282"/>
      <c r="Y530" s="282"/>
      <c r="Z530" s="282"/>
      <c r="AA530" s="282"/>
      <c r="AB530" s="282"/>
    </row>
    <row r="531" spans="18:28" x14ac:dyDescent="0.25">
      <c r="R531" s="282"/>
      <c r="S531" s="282"/>
      <c r="T531" s="282"/>
      <c r="U531" s="282"/>
      <c r="V531" s="282"/>
      <c r="W531" s="282"/>
      <c r="X531" s="282"/>
      <c r="Y531" s="282"/>
      <c r="Z531" s="282"/>
      <c r="AA531" s="282"/>
      <c r="AB531" s="282"/>
    </row>
    <row r="532" spans="18:28" x14ac:dyDescent="0.25">
      <c r="R532" s="282"/>
      <c r="S532" s="282"/>
      <c r="T532" s="282"/>
      <c r="U532" s="282"/>
      <c r="V532" s="282"/>
      <c r="W532" s="282"/>
      <c r="X532" s="282"/>
      <c r="Y532" s="282"/>
      <c r="Z532" s="282"/>
      <c r="AA532" s="282"/>
      <c r="AB532" s="282"/>
    </row>
    <row r="533" spans="18:28" x14ac:dyDescent="0.25">
      <c r="R533" s="282"/>
      <c r="S533" s="282"/>
      <c r="T533" s="282"/>
      <c r="U533" s="282"/>
      <c r="V533" s="282"/>
      <c r="W533" s="282"/>
      <c r="X533" s="282"/>
      <c r="Y533" s="282"/>
      <c r="Z533" s="282"/>
      <c r="AA533" s="282"/>
      <c r="AB533" s="282"/>
    </row>
    <row r="534" spans="18:28" x14ac:dyDescent="0.25">
      <c r="R534" s="282"/>
      <c r="S534" s="282"/>
      <c r="T534" s="282"/>
      <c r="U534" s="282"/>
      <c r="V534" s="282"/>
      <c r="W534" s="282"/>
      <c r="X534" s="282"/>
      <c r="Y534" s="282"/>
      <c r="Z534" s="282"/>
      <c r="AA534" s="282"/>
      <c r="AB534" s="282"/>
    </row>
    <row r="535" spans="18:28" x14ac:dyDescent="0.25">
      <c r="R535" s="282"/>
      <c r="S535" s="282"/>
      <c r="T535" s="282"/>
      <c r="U535" s="282"/>
      <c r="V535" s="282"/>
      <c r="W535" s="282"/>
      <c r="X535" s="282"/>
      <c r="Y535" s="282"/>
      <c r="Z535" s="282"/>
      <c r="AA535" s="282"/>
      <c r="AB535" s="282"/>
    </row>
    <row r="536" spans="18:28" x14ac:dyDescent="0.25">
      <c r="R536" s="282"/>
      <c r="S536" s="282"/>
      <c r="T536" s="282"/>
      <c r="U536" s="282"/>
      <c r="V536" s="282"/>
      <c r="W536" s="282"/>
      <c r="X536" s="282"/>
      <c r="Y536" s="282"/>
      <c r="Z536" s="282"/>
      <c r="AA536" s="282"/>
      <c r="AB536" s="282"/>
    </row>
    <row r="537" spans="18:28" x14ac:dyDescent="0.25">
      <c r="R537" s="282"/>
      <c r="S537" s="282"/>
      <c r="T537" s="282"/>
      <c r="U537" s="282"/>
      <c r="V537" s="282"/>
      <c r="W537" s="282"/>
      <c r="X537" s="282"/>
      <c r="Y537" s="282"/>
      <c r="Z537" s="282"/>
      <c r="AA537" s="282"/>
      <c r="AB537" s="282"/>
    </row>
    <row r="538" spans="18:28" x14ac:dyDescent="0.25">
      <c r="R538" s="282"/>
      <c r="S538" s="282"/>
      <c r="T538" s="282"/>
      <c r="U538" s="282"/>
      <c r="V538" s="282"/>
      <c r="W538" s="282"/>
      <c r="X538" s="282"/>
      <c r="Y538" s="282"/>
      <c r="Z538" s="282"/>
      <c r="AA538" s="282"/>
      <c r="AB538" s="282"/>
    </row>
    <row r="539" spans="18:28" x14ac:dyDescent="0.25">
      <c r="R539" s="282"/>
      <c r="S539" s="282"/>
      <c r="T539" s="282"/>
      <c r="U539" s="282"/>
      <c r="V539" s="282"/>
      <c r="W539" s="282"/>
      <c r="X539" s="282"/>
      <c r="Y539" s="282"/>
      <c r="Z539" s="282"/>
      <c r="AA539" s="282"/>
      <c r="AB539" s="282"/>
    </row>
    <row r="540" spans="18:28" x14ac:dyDescent="0.25">
      <c r="R540" s="282"/>
      <c r="S540" s="282"/>
      <c r="T540" s="282"/>
      <c r="U540" s="282"/>
      <c r="V540" s="282"/>
      <c r="W540" s="282"/>
      <c r="X540" s="282"/>
      <c r="Y540" s="282"/>
      <c r="Z540" s="282"/>
      <c r="AA540" s="282"/>
      <c r="AB540" s="282"/>
    </row>
    <row r="541" spans="18:28" x14ac:dyDescent="0.25">
      <c r="R541" s="282"/>
      <c r="S541" s="282"/>
      <c r="T541" s="282"/>
      <c r="U541" s="282"/>
      <c r="V541" s="282"/>
      <c r="W541" s="282"/>
      <c r="X541" s="282"/>
      <c r="Y541" s="282"/>
      <c r="Z541" s="282"/>
      <c r="AA541" s="282"/>
      <c r="AB541" s="282"/>
    </row>
    <row r="542" spans="18:28" x14ac:dyDescent="0.25">
      <c r="R542" s="282"/>
      <c r="S542" s="282"/>
      <c r="T542" s="282"/>
      <c r="U542" s="282"/>
      <c r="V542" s="282"/>
      <c r="W542" s="282"/>
      <c r="X542" s="282"/>
      <c r="Y542" s="282"/>
      <c r="Z542" s="282"/>
      <c r="AA542" s="282"/>
      <c r="AB542" s="282"/>
    </row>
    <row r="543" spans="18:28" x14ac:dyDescent="0.25">
      <c r="R543" s="282"/>
      <c r="S543" s="282"/>
      <c r="T543" s="282"/>
      <c r="U543" s="282"/>
      <c r="V543" s="282"/>
      <c r="W543" s="282"/>
      <c r="X543" s="282"/>
      <c r="Y543" s="282"/>
      <c r="Z543" s="282"/>
      <c r="AA543" s="282"/>
      <c r="AB543" s="282"/>
    </row>
    <row r="544" spans="18:28" x14ac:dyDescent="0.25">
      <c r="R544" s="282"/>
      <c r="S544" s="282"/>
      <c r="T544" s="282"/>
      <c r="U544" s="282"/>
      <c r="V544" s="282"/>
      <c r="W544" s="282"/>
      <c r="X544" s="282"/>
      <c r="Y544" s="282"/>
      <c r="Z544" s="282"/>
      <c r="AA544" s="282"/>
      <c r="AB544" s="282"/>
    </row>
    <row r="545" spans="18:28" x14ac:dyDescent="0.25">
      <c r="R545" s="282"/>
      <c r="S545" s="282"/>
      <c r="T545" s="282"/>
      <c r="U545" s="282"/>
      <c r="V545" s="282"/>
      <c r="W545" s="282"/>
      <c r="X545" s="282"/>
      <c r="Y545" s="282"/>
      <c r="Z545" s="282"/>
      <c r="AA545" s="282"/>
      <c r="AB545" s="282"/>
    </row>
    <row r="546" spans="18:28" x14ac:dyDescent="0.25">
      <c r="R546" s="282"/>
      <c r="S546" s="282"/>
      <c r="T546" s="282"/>
      <c r="U546" s="282"/>
      <c r="V546" s="282"/>
      <c r="W546" s="282"/>
      <c r="X546" s="282"/>
      <c r="Y546" s="282"/>
      <c r="Z546" s="282"/>
      <c r="AA546" s="282"/>
      <c r="AB546" s="282"/>
    </row>
    <row r="547" spans="18:28" x14ac:dyDescent="0.25">
      <c r="R547" s="282"/>
      <c r="S547" s="282"/>
      <c r="T547" s="282"/>
      <c r="U547" s="282"/>
      <c r="V547" s="282"/>
      <c r="W547" s="282"/>
      <c r="X547" s="282"/>
      <c r="Y547" s="282"/>
      <c r="Z547" s="282"/>
      <c r="AA547" s="282"/>
      <c r="AB547" s="282"/>
    </row>
    <row r="548" spans="18:28" x14ac:dyDescent="0.25">
      <c r="R548" s="282"/>
      <c r="S548" s="282"/>
      <c r="T548" s="282"/>
      <c r="U548" s="282"/>
      <c r="V548" s="282"/>
      <c r="W548" s="282"/>
      <c r="X548" s="282"/>
      <c r="Y548" s="282"/>
      <c r="Z548" s="282"/>
      <c r="AA548" s="282"/>
      <c r="AB548" s="282"/>
    </row>
    <row r="549" spans="18:28" x14ac:dyDescent="0.25">
      <c r="R549" s="282"/>
      <c r="S549" s="282"/>
      <c r="T549" s="282"/>
      <c r="U549" s="282"/>
      <c r="V549" s="282"/>
      <c r="W549" s="282"/>
      <c r="X549" s="282"/>
      <c r="Y549" s="282"/>
      <c r="Z549" s="282"/>
      <c r="AA549" s="282"/>
      <c r="AB549" s="282"/>
    </row>
    <row r="550" spans="18:28" x14ac:dyDescent="0.25">
      <c r="R550" s="282"/>
      <c r="S550" s="282"/>
      <c r="T550" s="282"/>
      <c r="U550" s="282"/>
      <c r="V550" s="282"/>
      <c r="W550" s="282"/>
      <c r="X550" s="282"/>
      <c r="Y550" s="282"/>
      <c r="Z550" s="282"/>
      <c r="AA550" s="282"/>
      <c r="AB550" s="282"/>
    </row>
    <row r="551" spans="18:28" x14ac:dyDescent="0.25">
      <c r="R551" s="282"/>
      <c r="S551" s="282"/>
      <c r="T551" s="282"/>
      <c r="U551" s="282"/>
      <c r="V551" s="282"/>
      <c r="W551" s="282"/>
      <c r="X551" s="282"/>
      <c r="Y551" s="282"/>
      <c r="Z551" s="282"/>
      <c r="AA551" s="282"/>
      <c r="AB551" s="282"/>
    </row>
    <row r="552" spans="18:28" x14ac:dyDescent="0.25">
      <c r="R552" s="282"/>
      <c r="S552" s="282"/>
      <c r="T552" s="282"/>
      <c r="U552" s="282"/>
      <c r="V552" s="282"/>
      <c r="W552" s="282"/>
      <c r="X552" s="282"/>
      <c r="Y552" s="282"/>
      <c r="Z552" s="282"/>
      <c r="AA552" s="282"/>
      <c r="AB552" s="282"/>
    </row>
    <row r="553" spans="18:28" x14ac:dyDescent="0.25">
      <c r="R553" s="282"/>
      <c r="S553" s="282"/>
      <c r="T553" s="282"/>
      <c r="U553" s="282"/>
      <c r="V553" s="282"/>
      <c r="W553" s="282"/>
      <c r="X553" s="282"/>
      <c r="Y553" s="282"/>
      <c r="Z553" s="282"/>
      <c r="AA553" s="282"/>
      <c r="AB553" s="282"/>
    </row>
    <row r="554" spans="18:28" x14ac:dyDescent="0.25">
      <c r="R554" s="282"/>
      <c r="S554" s="282"/>
      <c r="T554" s="282"/>
      <c r="U554" s="282"/>
      <c r="V554" s="282"/>
      <c r="W554" s="282"/>
      <c r="X554" s="282"/>
      <c r="Y554" s="282"/>
      <c r="Z554" s="282"/>
      <c r="AA554" s="282"/>
      <c r="AB554" s="282"/>
    </row>
    <row r="555" spans="18:28" x14ac:dyDescent="0.25">
      <c r="R555" s="282"/>
      <c r="S555" s="282"/>
      <c r="T555" s="282"/>
      <c r="U555" s="282"/>
      <c r="V555" s="282"/>
      <c r="W555" s="282"/>
      <c r="X555" s="282"/>
      <c r="Y555" s="282"/>
      <c r="Z555" s="282"/>
      <c r="AA555" s="282"/>
      <c r="AB555" s="282"/>
    </row>
    <row r="556" spans="18:28" x14ac:dyDescent="0.25">
      <c r="R556" s="282"/>
      <c r="S556" s="282"/>
      <c r="T556" s="282"/>
      <c r="U556" s="282"/>
      <c r="V556" s="282"/>
      <c r="W556" s="282"/>
      <c r="X556" s="282"/>
      <c r="Y556" s="282"/>
      <c r="Z556" s="282"/>
      <c r="AA556" s="282"/>
      <c r="AB556" s="282"/>
    </row>
    <row r="557" spans="18:28" x14ac:dyDescent="0.25">
      <c r="R557" s="282"/>
      <c r="S557" s="282"/>
      <c r="T557" s="282"/>
      <c r="U557" s="282"/>
      <c r="V557" s="282"/>
      <c r="W557" s="282"/>
      <c r="X557" s="282"/>
      <c r="Y557" s="282"/>
      <c r="Z557" s="282"/>
      <c r="AA557" s="282"/>
      <c r="AB557" s="282"/>
    </row>
    <row r="558" spans="18:28" x14ac:dyDescent="0.25">
      <c r="R558" s="282"/>
      <c r="S558" s="282"/>
      <c r="T558" s="282"/>
      <c r="U558" s="282"/>
      <c r="V558" s="282"/>
      <c r="W558" s="282"/>
      <c r="X558" s="282"/>
      <c r="Y558" s="282"/>
      <c r="Z558" s="282"/>
      <c r="AA558" s="282"/>
      <c r="AB558" s="282"/>
    </row>
    <row r="559" spans="18:28" x14ac:dyDescent="0.25">
      <c r="R559" s="282"/>
      <c r="S559" s="282"/>
      <c r="T559" s="282"/>
      <c r="U559" s="282"/>
      <c r="V559" s="282"/>
      <c r="W559" s="282"/>
      <c r="X559" s="282"/>
      <c r="Y559" s="282"/>
      <c r="Z559" s="282"/>
      <c r="AA559" s="282"/>
      <c r="AB559" s="282"/>
    </row>
    <row r="560" spans="18:28" x14ac:dyDescent="0.25">
      <c r="R560" s="282"/>
      <c r="S560" s="282"/>
      <c r="T560" s="282"/>
      <c r="U560" s="282"/>
      <c r="V560" s="282"/>
      <c r="W560" s="282"/>
      <c r="X560" s="282"/>
      <c r="Y560" s="282"/>
      <c r="Z560" s="282"/>
      <c r="AA560" s="282"/>
      <c r="AB560" s="282"/>
    </row>
    <row r="561" spans="18:28" x14ac:dyDescent="0.25">
      <c r="R561" s="282"/>
      <c r="S561" s="282"/>
      <c r="T561" s="282"/>
      <c r="U561" s="282"/>
      <c r="V561" s="282"/>
      <c r="W561" s="282"/>
      <c r="X561" s="282"/>
      <c r="Y561" s="282"/>
      <c r="Z561" s="282"/>
      <c r="AA561" s="282"/>
      <c r="AB561" s="282"/>
    </row>
    <row r="562" spans="18:28" x14ac:dyDescent="0.25">
      <c r="R562" s="282"/>
      <c r="S562" s="282"/>
      <c r="T562" s="282"/>
      <c r="U562" s="282"/>
      <c r="V562" s="282"/>
      <c r="W562" s="282"/>
      <c r="X562" s="282"/>
      <c r="Y562" s="282"/>
      <c r="Z562" s="282"/>
      <c r="AA562" s="282"/>
      <c r="AB562" s="282"/>
    </row>
    <row r="563" spans="18:28" x14ac:dyDescent="0.25">
      <c r="R563" s="282"/>
      <c r="S563" s="282"/>
      <c r="T563" s="282"/>
      <c r="U563" s="282"/>
      <c r="V563" s="282"/>
      <c r="W563" s="282"/>
      <c r="X563" s="282"/>
      <c r="Y563" s="282"/>
      <c r="Z563" s="282"/>
      <c r="AA563" s="282"/>
      <c r="AB563" s="282"/>
    </row>
    <row r="564" spans="18:28" x14ac:dyDescent="0.25">
      <c r="R564" s="282"/>
      <c r="S564" s="282"/>
      <c r="T564" s="282"/>
      <c r="U564" s="282"/>
      <c r="V564" s="282"/>
      <c r="W564" s="282"/>
      <c r="X564" s="282"/>
      <c r="Y564" s="282"/>
      <c r="Z564" s="282"/>
      <c r="AA564" s="282"/>
      <c r="AB564" s="282"/>
    </row>
    <row r="565" spans="18:28" x14ac:dyDescent="0.25">
      <c r="R565" s="282"/>
      <c r="S565" s="282"/>
      <c r="T565" s="282"/>
      <c r="U565" s="282"/>
      <c r="V565" s="282"/>
      <c r="W565" s="282"/>
      <c r="X565" s="282"/>
      <c r="Y565" s="282"/>
      <c r="Z565" s="282"/>
      <c r="AA565" s="282"/>
      <c r="AB565" s="282"/>
    </row>
    <row r="566" spans="18:28" x14ac:dyDescent="0.25">
      <c r="R566" s="282"/>
      <c r="S566" s="282"/>
      <c r="T566" s="282"/>
      <c r="U566" s="282"/>
      <c r="V566" s="282"/>
      <c r="W566" s="282"/>
      <c r="X566" s="282"/>
      <c r="Y566" s="282"/>
      <c r="Z566" s="282"/>
      <c r="AA566" s="282"/>
      <c r="AB566" s="282"/>
    </row>
    <row r="567" spans="18:28" x14ac:dyDescent="0.25">
      <c r="R567" s="282"/>
      <c r="S567" s="282"/>
      <c r="T567" s="282"/>
      <c r="U567" s="282"/>
      <c r="V567" s="282"/>
      <c r="W567" s="282"/>
      <c r="X567" s="282"/>
      <c r="Y567" s="282"/>
      <c r="Z567" s="282"/>
      <c r="AA567" s="282"/>
      <c r="AB567" s="282"/>
    </row>
    <row r="568" spans="18:28" x14ac:dyDescent="0.25">
      <c r="R568" s="282"/>
      <c r="S568" s="282"/>
      <c r="T568" s="282"/>
      <c r="U568" s="282"/>
      <c r="V568" s="282"/>
      <c r="W568" s="282"/>
      <c r="X568" s="282"/>
      <c r="Y568" s="282"/>
      <c r="Z568" s="282"/>
      <c r="AA568" s="282"/>
      <c r="AB568" s="282"/>
    </row>
    <row r="569" spans="18:28" x14ac:dyDescent="0.25">
      <c r="R569" s="282"/>
      <c r="S569" s="282"/>
      <c r="T569" s="282"/>
      <c r="U569" s="282"/>
      <c r="V569" s="282"/>
      <c r="W569" s="282"/>
      <c r="X569" s="282"/>
      <c r="Y569" s="282"/>
      <c r="Z569" s="282"/>
      <c r="AA569" s="282"/>
      <c r="AB569" s="282"/>
    </row>
    <row r="570" spans="18:28" x14ac:dyDescent="0.25">
      <c r="R570" s="282"/>
      <c r="S570" s="282"/>
      <c r="T570" s="282"/>
      <c r="U570" s="282"/>
      <c r="V570" s="282"/>
      <c r="W570" s="282"/>
      <c r="X570" s="282"/>
      <c r="Y570" s="282"/>
      <c r="Z570" s="282"/>
      <c r="AA570" s="282"/>
      <c r="AB570" s="282"/>
    </row>
    <row r="571" spans="18:28" x14ac:dyDescent="0.25">
      <c r="R571" s="282"/>
      <c r="S571" s="282"/>
      <c r="T571" s="282"/>
      <c r="U571" s="282"/>
      <c r="V571" s="282"/>
      <c r="W571" s="282"/>
      <c r="X571" s="282"/>
      <c r="Y571" s="282"/>
      <c r="Z571" s="282"/>
      <c r="AA571" s="282"/>
      <c r="AB571" s="282"/>
    </row>
    <row r="572" spans="18:28" x14ac:dyDescent="0.25">
      <c r="R572" s="282"/>
      <c r="S572" s="282"/>
      <c r="T572" s="282"/>
      <c r="U572" s="282"/>
      <c r="V572" s="282"/>
      <c r="W572" s="282"/>
      <c r="X572" s="282"/>
      <c r="Y572" s="282"/>
      <c r="Z572" s="282"/>
      <c r="AA572" s="282"/>
      <c r="AB572" s="282"/>
    </row>
    <row r="573" spans="18:28" x14ac:dyDescent="0.25">
      <c r="R573" s="282"/>
      <c r="S573" s="282"/>
      <c r="T573" s="282"/>
      <c r="U573" s="282"/>
      <c r="V573" s="282"/>
      <c r="W573" s="282"/>
      <c r="X573" s="282"/>
      <c r="Y573" s="282"/>
      <c r="Z573" s="282"/>
      <c r="AA573" s="282"/>
      <c r="AB573" s="282"/>
    </row>
    <row r="574" spans="18:28" x14ac:dyDescent="0.25">
      <c r="R574" s="282"/>
      <c r="S574" s="282"/>
      <c r="T574" s="282"/>
      <c r="U574" s="282"/>
      <c r="V574" s="282"/>
      <c r="W574" s="282"/>
      <c r="X574" s="282"/>
      <c r="Y574" s="282"/>
      <c r="Z574" s="282"/>
      <c r="AA574" s="282"/>
      <c r="AB574" s="282"/>
    </row>
    <row r="575" spans="18:28" x14ac:dyDescent="0.25">
      <c r="R575" s="282"/>
      <c r="S575" s="282"/>
      <c r="T575" s="282"/>
      <c r="U575" s="282"/>
      <c r="V575" s="282"/>
      <c r="W575" s="282"/>
      <c r="X575" s="282"/>
      <c r="Y575" s="282"/>
      <c r="Z575" s="282"/>
      <c r="AA575" s="282"/>
      <c r="AB575" s="282"/>
    </row>
    <row r="576" spans="18:28" x14ac:dyDescent="0.25">
      <c r="R576" s="282"/>
      <c r="S576" s="282"/>
      <c r="T576" s="282"/>
      <c r="U576" s="282"/>
      <c r="V576" s="282"/>
      <c r="W576" s="282"/>
      <c r="X576" s="282"/>
      <c r="Y576" s="282"/>
      <c r="Z576" s="282"/>
      <c r="AA576" s="282"/>
      <c r="AB576" s="282"/>
    </row>
    <row r="577" spans="18:28" x14ac:dyDescent="0.25">
      <c r="R577" s="282"/>
      <c r="S577" s="282"/>
      <c r="T577" s="282"/>
      <c r="U577" s="282"/>
      <c r="V577" s="282"/>
      <c r="W577" s="282"/>
      <c r="X577" s="282"/>
      <c r="Y577" s="282"/>
      <c r="Z577" s="282"/>
      <c r="AA577" s="282"/>
      <c r="AB577" s="282"/>
    </row>
    <row r="578" spans="18:28" x14ac:dyDescent="0.25">
      <c r="R578" s="282"/>
      <c r="S578" s="282"/>
      <c r="T578" s="282"/>
      <c r="U578" s="282"/>
      <c r="V578" s="282"/>
      <c r="W578" s="282"/>
      <c r="X578" s="282"/>
      <c r="Y578" s="282"/>
      <c r="Z578" s="282"/>
      <c r="AA578" s="282"/>
      <c r="AB578" s="282"/>
    </row>
    <row r="579" spans="18:28" x14ac:dyDescent="0.25">
      <c r="R579" s="282"/>
      <c r="S579" s="282"/>
      <c r="T579" s="282"/>
      <c r="U579" s="282"/>
      <c r="V579" s="282"/>
      <c r="W579" s="282"/>
      <c r="X579" s="282"/>
      <c r="Y579" s="282"/>
      <c r="Z579" s="282"/>
      <c r="AA579" s="282"/>
      <c r="AB579" s="282"/>
    </row>
    <row r="580" spans="18:28" x14ac:dyDescent="0.25">
      <c r="R580" s="282"/>
      <c r="S580" s="282"/>
      <c r="T580" s="282"/>
      <c r="U580" s="282"/>
      <c r="V580" s="282"/>
      <c r="W580" s="282"/>
      <c r="X580" s="282"/>
      <c r="Y580" s="282"/>
      <c r="Z580" s="282"/>
      <c r="AA580" s="282"/>
      <c r="AB580" s="282"/>
    </row>
    <row r="581" spans="18:28" x14ac:dyDescent="0.25">
      <c r="R581" s="282"/>
      <c r="S581" s="282"/>
      <c r="T581" s="282"/>
      <c r="U581" s="282"/>
      <c r="V581" s="282"/>
      <c r="W581" s="282"/>
      <c r="X581" s="282"/>
      <c r="Y581" s="282"/>
      <c r="Z581" s="282"/>
      <c r="AA581" s="282"/>
      <c r="AB581" s="282"/>
    </row>
    <row r="582" spans="18:28" x14ac:dyDescent="0.25">
      <c r="R582" s="282"/>
      <c r="S582" s="282"/>
      <c r="T582" s="282"/>
      <c r="U582" s="282"/>
      <c r="V582" s="282"/>
      <c r="W582" s="282"/>
      <c r="X582" s="282"/>
      <c r="Y582" s="282"/>
      <c r="Z582" s="282"/>
      <c r="AA582" s="282"/>
      <c r="AB582" s="282"/>
    </row>
    <row r="583" spans="18:28" x14ac:dyDescent="0.25">
      <c r="R583" s="282"/>
      <c r="S583" s="282"/>
      <c r="T583" s="282"/>
      <c r="U583" s="282"/>
      <c r="V583" s="282"/>
      <c r="W583" s="282"/>
      <c r="X583" s="282"/>
      <c r="Y583" s="282"/>
      <c r="Z583" s="282"/>
      <c r="AA583" s="282"/>
      <c r="AB583" s="282"/>
    </row>
    <row r="584" spans="18:28" x14ac:dyDescent="0.25">
      <c r="R584" s="282"/>
      <c r="S584" s="282"/>
      <c r="T584" s="282"/>
      <c r="U584" s="282"/>
      <c r="V584" s="282"/>
      <c r="W584" s="282"/>
      <c r="X584" s="282"/>
      <c r="Y584" s="282"/>
      <c r="Z584" s="282"/>
      <c r="AA584" s="282"/>
      <c r="AB584" s="282"/>
    </row>
    <row r="585" spans="18:28" x14ac:dyDescent="0.25">
      <c r="R585" s="282"/>
      <c r="S585" s="282"/>
      <c r="T585" s="282"/>
      <c r="U585" s="282"/>
      <c r="V585" s="282"/>
      <c r="W585" s="282"/>
      <c r="X585" s="282"/>
      <c r="Y585" s="282"/>
      <c r="Z585" s="282"/>
      <c r="AA585" s="282"/>
      <c r="AB585" s="282"/>
    </row>
    <row r="586" spans="18:28" x14ac:dyDescent="0.25">
      <c r="R586" s="282"/>
      <c r="S586" s="282"/>
      <c r="T586" s="282"/>
      <c r="U586" s="282"/>
      <c r="V586" s="282"/>
      <c r="W586" s="282"/>
      <c r="X586" s="282"/>
      <c r="Y586" s="282"/>
      <c r="Z586" s="282"/>
      <c r="AA586" s="282"/>
      <c r="AB586" s="282"/>
    </row>
    <row r="587" spans="18:28" x14ac:dyDescent="0.25">
      <c r="R587" s="282"/>
      <c r="S587" s="282"/>
      <c r="T587" s="282"/>
      <c r="U587" s="282"/>
      <c r="V587" s="282"/>
      <c r="W587" s="282"/>
      <c r="X587" s="282"/>
      <c r="Y587" s="282"/>
      <c r="Z587" s="282"/>
      <c r="AA587" s="282"/>
      <c r="AB587" s="282"/>
    </row>
    <row r="588" spans="18:28" x14ac:dyDescent="0.25">
      <c r="R588" s="282"/>
      <c r="S588" s="282"/>
      <c r="T588" s="282"/>
      <c r="U588" s="282"/>
      <c r="V588" s="282"/>
      <c r="W588" s="282"/>
      <c r="X588" s="282"/>
      <c r="Y588" s="282"/>
      <c r="Z588" s="282"/>
      <c r="AA588" s="282"/>
      <c r="AB588" s="282"/>
    </row>
    <row r="589" spans="18:28" x14ac:dyDescent="0.25">
      <c r="R589" s="282"/>
      <c r="S589" s="282"/>
      <c r="T589" s="282"/>
      <c r="U589" s="282"/>
      <c r="V589" s="282"/>
      <c r="W589" s="282"/>
      <c r="X589" s="282"/>
      <c r="Y589" s="282"/>
      <c r="Z589" s="282"/>
      <c r="AA589" s="282"/>
      <c r="AB589" s="282"/>
    </row>
    <row r="590" spans="18:28" x14ac:dyDescent="0.25">
      <c r="R590" s="282"/>
      <c r="S590" s="282"/>
      <c r="T590" s="282"/>
      <c r="U590" s="282"/>
      <c r="V590" s="282"/>
      <c r="W590" s="282"/>
      <c r="X590" s="282"/>
      <c r="Y590" s="282"/>
      <c r="Z590" s="282"/>
      <c r="AA590" s="282"/>
      <c r="AB590" s="282"/>
    </row>
    <row r="591" spans="18:28" x14ac:dyDescent="0.25">
      <c r="R591" s="282"/>
      <c r="S591" s="282"/>
      <c r="T591" s="282"/>
      <c r="U591" s="282"/>
      <c r="V591" s="282"/>
      <c r="W591" s="282"/>
      <c r="X591" s="282"/>
      <c r="Y591" s="282"/>
      <c r="Z591" s="282"/>
      <c r="AA591" s="282"/>
      <c r="AB591" s="282"/>
    </row>
    <row r="592" spans="18:28" x14ac:dyDescent="0.25">
      <c r="R592" s="282"/>
      <c r="S592" s="282"/>
      <c r="T592" s="282"/>
      <c r="U592" s="282"/>
      <c r="V592" s="282"/>
      <c r="W592" s="282"/>
      <c r="X592" s="282"/>
      <c r="Y592" s="282"/>
      <c r="Z592" s="282"/>
      <c r="AA592" s="282"/>
      <c r="AB592" s="282"/>
    </row>
    <row r="593" spans="18:28" x14ac:dyDescent="0.25">
      <c r="R593" s="282"/>
      <c r="S593" s="282"/>
      <c r="T593" s="282"/>
      <c r="U593" s="282"/>
      <c r="V593" s="282"/>
      <c r="W593" s="282"/>
      <c r="X593" s="282"/>
      <c r="Y593" s="282"/>
      <c r="Z593" s="282"/>
      <c r="AA593" s="282"/>
      <c r="AB593" s="282"/>
    </row>
    <row r="594" spans="18:28" x14ac:dyDescent="0.25">
      <c r="R594" s="282"/>
      <c r="S594" s="282"/>
      <c r="T594" s="282"/>
      <c r="U594" s="282"/>
      <c r="V594" s="282"/>
      <c r="W594" s="282"/>
      <c r="X594" s="282"/>
      <c r="Y594" s="282"/>
      <c r="Z594" s="282"/>
      <c r="AA594" s="282"/>
      <c r="AB594" s="282"/>
    </row>
    <row r="595" spans="18:28" x14ac:dyDescent="0.25">
      <c r="R595" s="282"/>
      <c r="S595" s="282"/>
      <c r="T595" s="282"/>
      <c r="U595" s="282"/>
      <c r="V595" s="282"/>
      <c r="W595" s="282"/>
      <c r="X595" s="282"/>
      <c r="Y595" s="282"/>
      <c r="Z595" s="282"/>
      <c r="AA595" s="282"/>
      <c r="AB595" s="282"/>
    </row>
    <row r="596" spans="18:28" x14ac:dyDescent="0.25">
      <c r="R596" s="282"/>
      <c r="S596" s="282"/>
      <c r="T596" s="282"/>
      <c r="U596" s="282"/>
      <c r="V596" s="282"/>
      <c r="W596" s="282"/>
      <c r="X596" s="282"/>
      <c r="Y596" s="282"/>
      <c r="Z596" s="282"/>
      <c r="AA596" s="282"/>
      <c r="AB596" s="282"/>
    </row>
    <row r="597" spans="18:28" x14ac:dyDescent="0.25">
      <c r="R597" s="282"/>
      <c r="S597" s="282"/>
      <c r="T597" s="282"/>
      <c r="U597" s="282"/>
      <c r="V597" s="282"/>
      <c r="W597" s="282"/>
      <c r="X597" s="282"/>
      <c r="Y597" s="282"/>
      <c r="Z597" s="282"/>
      <c r="AA597" s="282"/>
      <c r="AB597" s="282"/>
    </row>
    <row r="598" spans="18:28" x14ac:dyDescent="0.25">
      <c r="R598" s="282"/>
      <c r="S598" s="282"/>
      <c r="T598" s="282"/>
      <c r="U598" s="282"/>
      <c r="V598" s="282"/>
      <c r="W598" s="282"/>
      <c r="X598" s="282"/>
      <c r="Y598" s="282"/>
      <c r="Z598" s="282"/>
      <c r="AA598" s="282"/>
      <c r="AB598" s="282"/>
    </row>
    <row r="599" spans="18:28" x14ac:dyDescent="0.25">
      <c r="R599" s="282"/>
      <c r="S599" s="282"/>
      <c r="T599" s="282"/>
      <c r="U599" s="282"/>
      <c r="V599" s="282"/>
      <c r="W599" s="282"/>
      <c r="X599" s="282"/>
      <c r="Y599" s="282"/>
      <c r="Z599" s="282"/>
      <c r="AA599" s="282"/>
      <c r="AB599" s="282"/>
    </row>
    <row r="600" spans="18:28" x14ac:dyDescent="0.25">
      <c r="R600" s="282"/>
      <c r="S600" s="282"/>
      <c r="T600" s="282"/>
      <c r="U600" s="282"/>
      <c r="V600" s="282"/>
      <c r="W600" s="282"/>
      <c r="X600" s="282"/>
      <c r="Y600" s="282"/>
      <c r="Z600" s="282"/>
      <c r="AA600" s="282"/>
      <c r="AB600" s="282"/>
    </row>
    <row r="601" spans="18:28" x14ac:dyDescent="0.25">
      <c r="R601" s="282"/>
      <c r="S601" s="282"/>
      <c r="T601" s="282"/>
      <c r="U601" s="282"/>
      <c r="V601" s="282"/>
      <c r="W601" s="282"/>
      <c r="X601" s="282"/>
      <c r="Y601" s="282"/>
      <c r="Z601" s="282"/>
      <c r="AA601" s="282"/>
      <c r="AB601" s="282"/>
    </row>
    <row r="602" spans="18:28" x14ac:dyDescent="0.25">
      <c r="R602" s="282"/>
      <c r="S602" s="282"/>
      <c r="T602" s="282"/>
      <c r="U602" s="282"/>
      <c r="V602" s="282"/>
      <c r="W602" s="282"/>
      <c r="X602" s="282"/>
      <c r="Y602" s="282"/>
      <c r="Z602" s="282"/>
      <c r="AA602" s="282"/>
      <c r="AB602" s="282"/>
    </row>
    <row r="603" spans="18:28" x14ac:dyDescent="0.25">
      <c r="R603" s="282"/>
      <c r="S603" s="282"/>
      <c r="T603" s="282"/>
      <c r="U603" s="282"/>
      <c r="V603" s="282"/>
      <c r="W603" s="282"/>
      <c r="X603" s="282"/>
      <c r="Y603" s="282"/>
      <c r="Z603" s="282"/>
      <c r="AA603" s="282"/>
      <c r="AB603" s="282"/>
    </row>
    <row r="604" spans="18:28" x14ac:dyDescent="0.25">
      <c r="R604" s="282"/>
      <c r="S604" s="282"/>
      <c r="T604" s="282"/>
      <c r="U604" s="282"/>
      <c r="V604" s="282"/>
      <c r="W604" s="282"/>
      <c r="X604" s="282"/>
      <c r="Y604" s="282"/>
      <c r="Z604" s="282"/>
      <c r="AA604" s="282"/>
      <c r="AB604" s="282"/>
    </row>
    <row r="605" spans="18:28" x14ac:dyDescent="0.25">
      <c r="R605" s="282"/>
      <c r="S605" s="282"/>
      <c r="T605" s="282"/>
      <c r="U605" s="282"/>
      <c r="V605" s="282"/>
      <c r="W605" s="282"/>
      <c r="X605" s="282"/>
      <c r="Y605" s="282"/>
      <c r="Z605" s="282"/>
      <c r="AA605" s="282"/>
      <c r="AB605" s="282"/>
    </row>
    <row r="606" spans="18:28" x14ac:dyDescent="0.25">
      <c r="R606" s="282"/>
      <c r="S606" s="282"/>
      <c r="T606" s="282"/>
      <c r="U606" s="282"/>
      <c r="V606" s="282"/>
      <c r="W606" s="282"/>
      <c r="X606" s="282"/>
      <c r="Y606" s="282"/>
      <c r="Z606" s="282"/>
      <c r="AA606" s="282"/>
      <c r="AB606" s="282"/>
    </row>
    <row r="607" spans="18:28" x14ac:dyDescent="0.25">
      <c r="R607" s="282"/>
      <c r="S607" s="282"/>
      <c r="T607" s="282"/>
      <c r="U607" s="282"/>
      <c r="V607" s="282"/>
      <c r="W607" s="282"/>
      <c r="X607" s="282"/>
      <c r="Y607" s="282"/>
      <c r="Z607" s="282"/>
      <c r="AA607" s="282"/>
      <c r="AB607" s="282"/>
    </row>
    <row r="608" spans="18:28" x14ac:dyDescent="0.25">
      <c r="R608" s="282"/>
      <c r="S608" s="282"/>
      <c r="T608" s="282"/>
      <c r="U608" s="282"/>
      <c r="V608" s="282"/>
      <c r="W608" s="282"/>
      <c r="X608" s="282"/>
      <c r="Y608" s="282"/>
      <c r="Z608" s="282"/>
      <c r="AA608" s="282"/>
      <c r="AB608" s="282"/>
    </row>
    <row r="609" spans="18:28" x14ac:dyDescent="0.25">
      <c r="R609" s="282"/>
      <c r="S609" s="282"/>
      <c r="T609" s="282"/>
      <c r="U609" s="282"/>
      <c r="V609" s="282"/>
      <c r="W609" s="282"/>
      <c r="X609" s="282"/>
      <c r="Y609" s="282"/>
      <c r="Z609" s="282"/>
      <c r="AA609" s="282"/>
      <c r="AB609" s="282"/>
    </row>
    <row r="610" spans="18:28" x14ac:dyDescent="0.25">
      <c r="R610" s="282"/>
      <c r="S610" s="282"/>
      <c r="T610" s="282"/>
      <c r="U610" s="282"/>
      <c r="V610" s="282"/>
      <c r="W610" s="282"/>
      <c r="X610" s="282"/>
      <c r="Y610" s="282"/>
      <c r="Z610" s="282"/>
      <c r="AA610" s="282"/>
      <c r="AB610" s="282"/>
    </row>
    <row r="611" spans="18:28" x14ac:dyDescent="0.25">
      <c r="R611" s="282"/>
      <c r="S611" s="282"/>
      <c r="T611" s="282"/>
      <c r="U611" s="282"/>
      <c r="V611" s="282"/>
      <c r="W611" s="282"/>
      <c r="X611" s="282"/>
      <c r="Y611" s="282"/>
      <c r="Z611" s="282"/>
      <c r="AA611" s="282"/>
      <c r="AB611" s="282"/>
    </row>
    <row r="612" spans="18:28" x14ac:dyDescent="0.25">
      <c r="R612" s="282"/>
      <c r="S612" s="282"/>
      <c r="T612" s="282"/>
      <c r="U612" s="282"/>
      <c r="V612" s="282"/>
      <c r="W612" s="282"/>
      <c r="X612" s="282"/>
      <c r="Y612" s="282"/>
      <c r="Z612" s="282"/>
      <c r="AA612" s="282"/>
      <c r="AB612" s="282"/>
    </row>
    <row r="613" spans="18:28" x14ac:dyDescent="0.25">
      <c r="R613" s="282"/>
      <c r="S613" s="282"/>
      <c r="T613" s="282"/>
      <c r="U613" s="282"/>
      <c r="V613" s="282"/>
      <c r="W613" s="282"/>
      <c r="X613" s="282"/>
      <c r="Y613" s="282"/>
      <c r="Z613" s="282"/>
      <c r="AA613" s="282"/>
      <c r="AB613" s="282"/>
    </row>
    <row r="614" spans="18:28" x14ac:dyDescent="0.25">
      <c r="R614" s="282"/>
      <c r="S614" s="282"/>
      <c r="T614" s="282"/>
      <c r="U614" s="282"/>
      <c r="V614" s="282"/>
      <c r="W614" s="282"/>
      <c r="X614" s="282"/>
      <c r="Y614" s="282"/>
      <c r="Z614" s="282"/>
      <c r="AA614" s="282"/>
      <c r="AB614" s="282"/>
    </row>
    <row r="615" spans="18:28" x14ac:dyDescent="0.25">
      <c r="R615" s="282"/>
      <c r="S615" s="282"/>
      <c r="T615" s="282"/>
      <c r="U615" s="282"/>
      <c r="V615" s="282"/>
      <c r="W615" s="282"/>
      <c r="X615" s="282"/>
      <c r="Y615" s="282"/>
      <c r="Z615" s="282"/>
      <c r="AA615" s="282"/>
      <c r="AB615" s="282"/>
    </row>
    <row r="616" spans="18:28" x14ac:dyDescent="0.25">
      <c r="R616" s="282"/>
      <c r="S616" s="282"/>
      <c r="T616" s="282"/>
      <c r="U616" s="282"/>
      <c r="V616" s="282"/>
      <c r="W616" s="282"/>
      <c r="X616" s="282"/>
      <c r="Y616" s="282"/>
      <c r="Z616" s="282"/>
      <c r="AA616" s="282"/>
      <c r="AB616" s="282"/>
    </row>
    <row r="617" spans="18:28" x14ac:dyDescent="0.25">
      <c r="R617" s="282"/>
      <c r="S617" s="282"/>
      <c r="T617" s="282"/>
      <c r="U617" s="282"/>
      <c r="V617" s="282"/>
      <c r="W617" s="282"/>
      <c r="X617" s="282"/>
      <c r="Y617" s="282"/>
      <c r="Z617" s="282"/>
      <c r="AA617" s="282"/>
      <c r="AB617" s="282"/>
    </row>
    <row r="618" spans="18:28" x14ac:dyDescent="0.25">
      <c r="R618" s="282"/>
      <c r="S618" s="282"/>
      <c r="T618" s="282"/>
      <c r="U618" s="282"/>
      <c r="V618" s="282"/>
      <c r="W618" s="282"/>
      <c r="X618" s="282"/>
      <c r="Y618" s="282"/>
      <c r="Z618" s="282"/>
      <c r="AA618" s="282"/>
      <c r="AB618" s="282"/>
    </row>
    <row r="619" spans="18:28" x14ac:dyDescent="0.25">
      <c r="R619" s="282"/>
      <c r="S619" s="282"/>
      <c r="T619" s="282"/>
      <c r="U619" s="282"/>
      <c r="V619" s="282"/>
      <c r="W619" s="282"/>
      <c r="X619" s="282"/>
      <c r="Y619" s="282"/>
      <c r="Z619" s="282"/>
      <c r="AA619" s="282"/>
      <c r="AB619" s="282"/>
    </row>
    <row r="620" spans="18:28" x14ac:dyDescent="0.25">
      <c r="R620" s="282"/>
      <c r="S620" s="282"/>
      <c r="T620" s="282"/>
      <c r="U620" s="282"/>
      <c r="V620" s="282"/>
      <c r="W620" s="282"/>
      <c r="X620" s="282"/>
      <c r="Y620" s="282"/>
      <c r="Z620" s="282"/>
      <c r="AA620" s="282"/>
      <c r="AB620" s="282"/>
    </row>
    <row r="621" spans="18:28" x14ac:dyDescent="0.25">
      <c r="R621" s="282"/>
      <c r="S621" s="282"/>
      <c r="T621" s="282"/>
      <c r="U621" s="282"/>
      <c r="V621" s="282"/>
      <c r="W621" s="282"/>
      <c r="X621" s="282"/>
      <c r="Y621" s="282"/>
      <c r="Z621" s="282"/>
      <c r="AA621" s="282"/>
      <c r="AB621" s="282"/>
    </row>
    <row r="622" spans="18:28" x14ac:dyDescent="0.25">
      <c r="R622" s="282"/>
      <c r="S622" s="282"/>
      <c r="T622" s="282"/>
      <c r="U622" s="282"/>
      <c r="V622" s="282"/>
      <c r="W622" s="282"/>
      <c r="X622" s="282"/>
      <c r="Y622" s="282"/>
      <c r="Z622" s="282"/>
      <c r="AA622" s="282"/>
      <c r="AB622" s="282"/>
    </row>
    <row r="623" spans="18:28" x14ac:dyDescent="0.25">
      <c r="R623" s="282"/>
      <c r="S623" s="282"/>
      <c r="T623" s="282"/>
      <c r="U623" s="282"/>
      <c r="V623" s="282"/>
      <c r="W623" s="282"/>
      <c r="X623" s="282"/>
      <c r="Y623" s="282"/>
      <c r="Z623" s="282"/>
      <c r="AA623" s="282"/>
      <c r="AB623" s="282"/>
    </row>
    <row r="624" spans="18:28" x14ac:dyDescent="0.25">
      <c r="R624" s="282"/>
      <c r="S624" s="282"/>
      <c r="T624" s="282"/>
      <c r="U624" s="282"/>
      <c r="V624" s="282"/>
      <c r="W624" s="282"/>
      <c r="X624" s="282"/>
      <c r="Y624" s="282"/>
      <c r="Z624" s="282"/>
      <c r="AA624" s="282"/>
      <c r="AB624" s="282"/>
    </row>
    <row r="625" spans="18:28" x14ac:dyDescent="0.25">
      <c r="R625" s="282"/>
      <c r="S625" s="282"/>
      <c r="T625" s="282"/>
      <c r="U625" s="282"/>
      <c r="V625" s="282"/>
      <c r="W625" s="282"/>
      <c r="X625" s="282"/>
      <c r="Y625" s="282"/>
      <c r="Z625" s="282"/>
      <c r="AA625" s="282"/>
      <c r="AB625" s="282"/>
    </row>
    <row r="626" spans="18:28" x14ac:dyDescent="0.25">
      <c r="R626" s="282"/>
      <c r="S626" s="282"/>
      <c r="T626" s="282"/>
      <c r="U626" s="282"/>
      <c r="V626" s="282"/>
      <c r="W626" s="282"/>
      <c r="X626" s="282"/>
      <c r="Y626" s="282"/>
      <c r="Z626" s="282"/>
      <c r="AA626" s="282"/>
      <c r="AB626" s="282"/>
    </row>
    <row r="627" spans="18:28" x14ac:dyDescent="0.25">
      <c r="R627" s="282"/>
      <c r="S627" s="282"/>
      <c r="T627" s="282"/>
      <c r="U627" s="282"/>
      <c r="V627" s="282"/>
      <c r="W627" s="282"/>
      <c r="X627" s="282"/>
      <c r="Y627" s="282"/>
      <c r="Z627" s="282"/>
      <c r="AA627" s="282"/>
      <c r="AB627" s="282"/>
    </row>
    <row r="628" spans="18:28" x14ac:dyDescent="0.25">
      <c r="R628" s="282"/>
      <c r="S628" s="282"/>
      <c r="T628" s="282"/>
      <c r="U628" s="282"/>
      <c r="V628" s="282"/>
      <c r="W628" s="282"/>
      <c r="X628" s="282"/>
      <c r="Y628" s="282"/>
      <c r="Z628" s="282"/>
      <c r="AA628" s="282"/>
      <c r="AB628" s="282"/>
    </row>
    <row r="629" spans="18:28" x14ac:dyDescent="0.25">
      <c r="R629" s="282"/>
      <c r="S629" s="282"/>
      <c r="T629" s="282"/>
      <c r="U629" s="282"/>
      <c r="V629" s="282"/>
      <c r="W629" s="282"/>
      <c r="X629" s="282"/>
      <c r="Y629" s="282"/>
      <c r="Z629" s="282"/>
      <c r="AA629" s="282"/>
      <c r="AB629" s="282"/>
    </row>
    <row r="630" spans="18:28" x14ac:dyDescent="0.25">
      <c r="R630" s="282"/>
      <c r="S630" s="282"/>
      <c r="T630" s="282"/>
      <c r="U630" s="282"/>
      <c r="V630" s="282"/>
      <c r="W630" s="282"/>
      <c r="X630" s="282"/>
      <c r="Y630" s="282"/>
      <c r="Z630" s="282"/>
      <c r="AA630" s="282"/>
      <c r="AB630" s="282"/>
    </row>
    <row r="631" spans="18:28" x14ac:dyDescent="0.25">
      <c r="R631" s="282"/>
      <c r="S631" s="282"/>
      <c r="T631" s="282"/>
      <c r="U631" s="282"/>
      <c r="V631" s="282"/>
      <c r="W631" s="282"/>
      <c r="X631" s="282"/>
      <c r="Y631" s="282"/>
      <c r="Z631" s="282"/>
      <c r="AA631" s="282"/>
      <c r="AB631" s="282"/>
    </row>
    <row r="632" spans="18:28" x14ac:dyDescent="0.25">
      <c r="R632" s="282"/>
      <c r="S632" s="282"/>
      <c r="T632" s="282"/>
      <c r="U632" s="282"/>
      <c r="V632" s="282"/>
      <c r="W632" s="282"/>
      <c r="X632" s="282"/>
      <c r="Y632" s="282"/>
      <c r="Z632" s="282"/>
      <c r="AA632" s="282"/>
      <c r="AB632" s="282"/>
    </row>
    <row r="633" spans="18:28" x14ac:dyDescent="0.25">
      <c r="R633" s="282"/>
      <c r="S633" s="282"/>
      <c r="T633" s="282"/>
      <c r="U633" s="282"/>
      <c r="V633" s="282"/>
      <c r="W633" s="282"/>
      <c r="X633" s="282"/>
      <c r="Y633" s="282"/>
      <c r="Z633" s="282"/>
      <c r="AA633" s="282"/>
      <c r="AB633" s="282"/>
    </row>
    <row r="634" spans="18:28" x14ac:dyDescent="0.25">
      <c r="R634" s="282"/>
      <c r="S634" s="282"/>
      <c r="T634" s="282"/>
      <c r="U634" s="282"/>
      <c r="V634" s="282"/>
      <c r="W634" s="282"/>
      <c r="X634" s="282"/>
      <c r="Y634" s="282"/>
      <c r="Z634" s="282"/>
      <c r="AA634" s="282"/>
      <c r="AB634" s="282"/>
    </row>
    <row r="635" spans="18:28" x14ac:dyDescent="0.25">
      <c r="R635" s="282"/>
      <c r="S635" s="282"/>
      <c r="T635" s="282"/>
      <c r="U635" s="282"/>
      <c r="V635" s="282"/>
      <c r="W635" s="282"/>
      <c r="X635" s="282"/>
      <c r="Y635" s="282"/>
      <c r="Z635" s="282"/>
      <c r="AA635" s="282"/>
      <c r="AB635" s="282"/>
    </row>
    <row r="636" spans="18:28" x14ac:dyDescent="0.25">
      <c r="R636" s="282"/>
      <c r="S636" s="282"/>
      <c r="T636" s="282"/>
      <c r="U636" s="282"/>
      <c r="V636" s="282"/>
      <c r="W636" s="282"/>
      <c r="X636" s="282"/>
      <c r="Y636" s="282"/>
      <c r="Z636" s="282"/>
      <c r="AA636" s="282"/>
      <c r="AB636" s="282"/>
    </row>
    <row r="637" spans="18:28" x14ac:dyDescent="0.25">
      <c r="R637" s="282"/>
      <c r="S637" s="282"/>
      <c r="T637" s="282"/>
      <c r="U637" s="282"/>
      <c r="V637" s="282"/>
      <c r="W637" s="282"/>
      <c r="X637" s="282"/>
      <c r="Y637" s="282"/>
      <c r="Z637" s="282"/>
      <c r="AA637" s="282"/>
      <c r="AB637" s="282"/>
    </row>
    <row r="638" spans="18:28" x14ac:dyDescent="0.25">
      <c r="R638" s="282"/>
      <c r="S638" s="282"/>
      <c r="T638" s="282"/>
      <c r="U638" s="282"/>
      <c r="V638" s="282"/>
      <c r="W638" s="282"/>
      <c r="X638" s="282"/>
      <c r="Y638" s="282"/>
      <c r="Z638" s="282"/>
      <c r="AA638" s="282"/>
      <c r="AB638" s="282"/>
    </row>
    <row r="639" spans="18:28" x14ac:dyDescent="0.25">
      <c r="R639" s="282"/>
      <c r="S639" s="282"/>
      <c r="T639" s="282"/>
      <c r="U639" s="282"/>
      <c r="V639" s="282"/>
      <c r="W639" s="282"/>
      <c r="X639" s="282"/>
      <c r="Y639" s="282"/>
      <c r="Z639" s="282"/>
      <c r="AA639" s="282"/>
      <c r="AB639" s="282"/>
    </row>
    <row r="640" spans="18:28" x14ac:dyDescent="0.25">
      <c r="R640" s="282"/>
      <c r="S640" s="282"/>
      <c r="T640" s="282"/>
      <c r="U640" s="282"/>
      <c r="V640" s="282"/>
      <c r="W640" s="282"/>
      <c r="X640" s="282"/>
      <c r="Y640" s="282"/>
      <c r="Z640" s="282"/>
      <c r="AA640" s="282"/>
      <c r="AB640" s="282"/>
    </row>
    <row r="641" spans="18:28" x14ac:dyDescent="0.25">
      <c r="R641" s="282"/>
      <c r="S641" s="282"/>
      <c r="T641" s="282"/>
      <c r="U641" s="282"/>
      <c r="V641" s="282"/>
      <c r="W641" s="282"/>
      <c r="X641" s="282"/>
      <c r="Y641" s="282"/>
      <c r="Z641" s="282"/>
      <c r="AA641" s="282"/>
      <c r="AB641" s="282"/>
    </row>
    <row r="642" spans="18:28" x14ac:dyDescent="0.25">
      <c r="R642" s="282"/>
      <c r="S642" s="282"/>
      <c r="T642" s="282"/>
      <c r="U642" s="282"/>
      <c r="V642" s="282"/>
      <c r="W642" s="282"/>
      <c r="X642" s="282"/>
      <c r="Y642" s="282"/>
      <c r="Z642" s="282"/>
      <c r="AA642" s="282"/>
      <c r="AB642" s="282"/>
    </row>
    <row r="643" spans="18:28" x14ac:dyDescent="0.25">
      <c r="R643" s="282"/>
      <c r="S643" s="282"/>
      <c r="T643" s="282"/>
      <c r="U643" s="282"/>
      <c r="V643" s="282"/>
      <c r="W643" s="282"/>
      <c r="X643" s="282"/>
      <c r="Y643" s="282"/>
      <c r="Z643" s="282"/>
      <c r="AA643" s="282"/>
      <c r="AB643" s="282"/>
    </row>
    <row r="644" spans="18:28" x14ac:dyDescent="0.25">
      <c r="R644" s="282"/>
      <c r="S644" s="282"/>
      <c r="T644" s="282"/>
      <c r="U644" s="282"/>
      <c r="V644" s="282"/>
      <c r="W644" s="282"/>
      <c r="X644" s="282"/>
      <c r="Y644" s="282"/>
      <c r="Z644" s="282"/>
      <c r="AA644" s="282"/>
      <c r="AB644" s="282"/>
    </row>
    <row r="645" spans="18:28" x14ac:dyDescent="0.25">
      <c r="R645" s="282"/>
      <c r="S645" s="282"/>
      <c r="T645" s="282"/>
      <c r="U645" s="282"/>
      <c r="V645" s="282"/>
      <c r="W645" s="282"/>
      <c r="X645" s="282"/>
      <c r="Y645" s="282"/>
      <c r="Z645" s="282"/>
      <c r="AA645" s="282"/>
      <c r="AB645" s="282"/>
    </row>
    <row r="646" spans="18:28" x14ac:dyDescent="0.25">
      <c r="R646" s="282"/>
      <c r="S646" s="282"/>
      <c r="T646" s="282"/>
      <c r="U646" s="282"/>
      <c r="V646" s="282"/>
      <c r="W646" s="282"/>
      <c r="X646" s="282"/>
      <c r="Y646" s="282"/>
      <c r="Z646" s="282"/>
      <c r="AA646" s="282"/>
      <c r="AB646" s="282"/>
    </row>
    <row r="647" spans="18:28" x14ac:dyDescent="0.25">
      <c r="R647" s="282"/>
      <c r="S647" s="282"/>
      <c r="T647" s="282"/>
      <c r="U647" s="282"/>
      <c r="V647" s="282"/>
      <c r="W647" s="282"/>
      <c r="X647" s="282"/>
      <c r="Y647" s="282"/>
      <c r="Z647" s="282"/>
      <c r="AA647" s="282"/>
      <c r="AB647" s="282"/>
    </row>
    <row r="648" spans="18:28" x14ac:dyDescent="0.25">
      <c r="R648" s="282"/>
      <c r="S648" s="282"/>
      <c r="T648" s="282"/>
      <c r="U648" s="282"/>
      <c r="V648" s="282"/>
      <c r="W648" s="282"/>
      <c r="X648" s="282"/>
      <c r="Y648" s="282"/>
      <c r="Z648" s="282"/>
      <c r="AA648" s="282"/>
      <c r="AB648" s="282"/>
    </row>
    <row r="649" spans="18:28" x14ac:dyDescent="0.25">
      <c r="R649" s="282"/>
      <c r="S649" s="282"/>
      <c r="T649" s="282"/>
      <c r="U649" s="282"/>
      <c r="V649" s="282"/>
      <c r="W649" s="282"/>
      <c r="X649" s="282"/>
      <c r="Y649" s="282"/>
      <c r="Z649" s="282"/>
      <c r="AA649" s="282"/>
      <c r="AB649" s="282"/>
    </row>
    <row r="650" spans="18:28" x14ac:dyDescent="0.25">
      <c r="R650" s="282"/>
      <c r="S650" s="282"/>
      <c r="T650" s="282"/>
      <c r="U650" s="282"/>
      <c r="V650" s="282"/>
      <c r="W650" s="282"/>
      <c r="X650" s="282"/>
      <c r="Y650" s="282"/>
      <c r="Z650" s="282"/>
      <c r="AA650" s="282"/>
      <c r="AB650" s="282"/>
    </row>
    <row r="651" spans="18:28" x14ac:dyDescent="0.25">
      <c r="R651" s="282"/>
      <c r="S651" s="282"/>
      <c r="T651" s="282"/>
      <c r="U651" s="282"/>
      <c r="V651" s="282"/>
      <c r="W651" s="282"/>
      <c r="X651" s="282"/>
      <c r="Y651" s="282"/>
      <c r="Z651" s="282"/>
      <c r="AA651" s="282"/>
      <c r="AB651" s="282"/>
    </row>
    <row r="652" spans="18:28" x14ac:dyDescent="0.25">
      <c r="R652" s="282"/>
      <c r="S652" s="282"/>
      <c r="T652" s="282"/>
      <c r="U652" s="282"/>
      <c r="V652" s="282"/>
      <c r="W652" s="282"/>
      <c r="X652" s="282"/>
      <c r="Y652" s="282"/>
      <c r="Z652" s="282"/>
      <c r="AA652" s="282"/>
      <c r="AB652" s="282"/>
    </row>
    <row r="653" spans="18:28" x14ac:dyDescent="0.25">
      <c r="R653" s="282"/>
      <c r="S653" s="282"/>
      <c r="T653" s="282"/>
      <c r="U653" s="282"/>
      <c r="V653" s="282"/>
      <c r="W653" s="282"/>
      <c r="X653" s="282"/>
      <c r="Y653" s="282"/>
      <c r="Z653" s="282"/>
      <c r="AA653" s="282"/>
      <c r="AB653" s="282"/>
    </row>
    <row r="654" spans="18:28" x14ac:dyDescent="0.25">
      <c r="R654" s="282"/>
      <c r="S654" s="282"/>
      <c r="T654" s="282"/>
      <c r="U654" s="282"/>
      <c r="V654" s="282"/>
      <c r="W654" s="282"/>
      <c r="X654" s="282"/>
      <c r="Y654" s="282"/>
      <c r="Z654" s="282"/>
      <c r="AA654" s="282"/>
      <c r="AB654" s="282"/>
    </row>
    <row r="655" spans="18:28" x14ac:dyDescent="0.25">
      <c r="R655" s="282"/>
      <c r="S655" s="282"/>
      <c r="T655" s="282"/>
      <c r="U655" s="282"/>
      <c r="V655" s="282"/>
      <c r="W655" s="282"/>
      <c r="X655" s="282"/>
      <c r="Y655" s="282"/>
      <c r="Z655" s="282"/>
      <c r="AA655" s="282"/>
      <c r="AB655" s="282"/>
    </row>
    <row r="656" spans="18:28" x14ac:dyDescent="0.25">
      <c r="R656" s="282"/>
      <c r="S656" s="282"/>
      <c r="T656" s="282"/>
      <c r="U656" s="282"/>
      <c r="V656" s="282"/>
      <c r="W656" s="282"/>
      <c r="X656" s="282"/>
      <c r="Y656" s="282"/>
      <c r="Z656" s="282"/>
      <c r="AA656" s="282"/>
      <c r="AB656" s="282"/>
    </row>
    <row r="657" spans="18:28" x14ac:dyDescent="0.25">
      <c r="R657" s="282"/>
      <c r="S657" s="282"/>
      <c r="T657" s="282"/>
      <c r="U657" s="282"/>
      <c r="V657" s="282"/>
      <c r="W657" s="282"/>
      <c r="X657" s="282"/>
      <c r="Y657" s="282"/>
      <c r="Z657" s="282"/>
      <c r="AA657" s="282"/>
      <c r="AB657" s="282"/>
    </row>
    <row r="658" spans="18:28" x14ac:dyDescent="0.25">
      <c r="R658" s="282"/>
      <c r="S658" s="282"/>
      <c r="T658" s="282"/>
      <c r="U658" s="282"/>
      <c r="V658" s="282"/>
      <c r="W658" s="282"/>
      <c r="X658" s="282"/>
      <c r="Y658" s="282"/>
      <c r="Z658" s="282"/>
      <c r="AA658" s="282"/>
      <c r="AB658" s="282"/>
    </row>
    <row r="659" spans="18:28" x14ac:dyDescent="0.25">
      <c r="R659" s="282"/>
      <c r="S659" s="282"/>
      <c r="T659" s="282"/>
      <c r="U659" s="282"/>
      <c r="V659" s="282"/>
      <c r="W659" s="282"/>
      <c r="X659" s="282"/>
      <c r="Y659" s="282"/>
      <c r="Z659" s="282"/>
      <c r="AA659" s="282"/>
      <c r="AB659" s="282"/>
    </row>
    <row r="660" spans="18:28" x14ac:dyDescent="0.25">
      <c r="R660" s="282"/>
      <c r="S660" s="282"/>
      <c r="T660" s="282"/>
      <c r="U660" s="282"/>
      <c r="V660" s="282"/>
      <c r="W660" s="282"/>
      <c r="X660" s="282"/>
      <c r="Y660" s="282"/>
      <c r="Z660" s="282"/>
      <c r="AA660" s="282"/>
      <c r="AB660" s="282"/>
    </row>
    <row r="661" spans="18:28" x14ac:dyDescent="0.25">
      <c r="R661" s="282"/>
      <c r="S661" s="282"/>
      <c r="T661" s="282"/>
      <c r="U661" s="282"/>
      <c r="V661" s="282"/>
      <c r="W661" s="282"/>
      <c r="X661" s="282"/>
      <c r="Y661" s="282"/>
      <c r="Z661" s="282"/>
      <c r="AA661" s="282"/>
      <c r="AB661" s="282"/>
    </row>
    <row r="662" spans="18:28" x14ac:dyDescent="0.25">
      <c r="R662" s="282"/>
      <c r="S662" s="282"/>
      <c r="T662" s="282"/>
      <c r="U662" s="282"/>
      <c r="V662" s="282"/>
      <c r="W662" s="282"/>
      <c r="X662" s="282"/>
      <c r="Y662" s="282"/>
      <c r="Z662" s="282"/>
      <c r="AA662" s="282"/>
      <c r="AB662" s="282"/>
    </row>
    <row r="663" spans="18:28" x14ac:dyDescent="0.25">
      <c r="R663" s="282"/>
      <c r="S663" s="282"/>
      <c r="T663" s="282"/>
      <c r="U663" s="282"/>
      <c r="V663" s="282"/>
      <c r="W663" s="282"/>
      <c r="X663" s="282"/>
      <c r="Y663" s="282"/>
      <c r="Z663" s="282"/>
      <c r="AA663" s="282"/>
      <c r="AB663" s="282"/>
    </row>
    <row r="664" spans="18:28" x14ac:dyDescent="0.25">
      <c r="R664" s="282"/>
      <c r="S664" s="282"/>
      <c r="T664" s="282"/>
      <c r="U664" s="282"/>
      <c r="V664" s="282"/>
      <c r="W664" s="282"/>
      <c r="X664" s="282"/>
      <c r="Y664" s="282"/>
      <c r="Z664" s="282"/>
      <c r="AA664" s="282"/>
      <c r="AB664" s="282"/>
    </row>
    <row r="665" spans="18:28" x14ac:dyDescent="0.25">
      <c r="R665" s="282"/>
      <c r="S665" s="282"/>
      <c r="T665" s="282"/>
      <c r="U665" s="282"/>
      <c r="V665" s="282"/>
      <c r="W665" s="282"/>
      <c r="X665" s="282"/>
      <c r="Y665" s="282"/>
      <c r="Z665" s="282"/>
      <c r="AA665" s="282"/>
      <c r="AB665" s="282"/>
    </row>
    <row r="666" spans="18:28" x14ac:dyDescent="0.25">
      <c r="R666" s="282"/>
      <c r="S666" s="282"/>
      <c r="T666" s="282"/>
      <c r="U666" s="282"/>
      <c r="V666" s="282"/>
      <c r="W666" s="282"/>
      <c r="X666" s="282"/>
      <c r="Y666" s="282"/>
      <c r="Z666" s="282"/>
      <c r="AA666" s="282"/>
      <c r="AB666" s="282"/>
    </row>
    <row r="667" spans="18:28" x14ac:dyDescent="0.25">
      <c r="R667" s="282"/>
      <c r="S667" s="282"/>
      <c r="T667" s="282"/>
      <c r="U667" s="282"/>
      <c r="V667" s="282"/>
      <c r="W667" s="282"/>
      <c r="X667" s="282"/>
      <c r="Y667" s="282"/>
      <c r="Z667" s="282"/>
      <c r="AA667" s="282"/>
      <c r="AB667" s="282"/>
    </row>
    <row r="668" spans="18:28" x14ac:dyDescent="0.25">
      <c r="R668" s="282"/>
      <c r="S668" s="282"/>
      <c r="T668" s="282"/>
      <c r="U668" s="282"/>
      <c r="V668" s="282"/>
      <c r="W668" s="282"/>
      <c r="X668" s="282"/>
      <c r="Y668" s="282"/>
      <c r="Z668" s="282"/>
      <c r="AA668" s="282"/>
      <c r="AB668" s="282"/>
    </row>
    <row r="669" spans="18:28" x14ac:dyDescent="0.25">
      <c r="R669" s="282"/>
      <c r="S669" s="282"/>
      <c r="T669" s="282"/>
      <c r="U669" s="282"/>
      <c r="V669" s="282"/>
      <c r="W669" s="282"/>
      <c r="X669" s="282"/>
      <c r="Y669" s="282"/>
      <c r="Z669" s="282"/>
      <c r="AA669" s="282"/>
      <c r="AB669" s="282"/>
    </row>
    <row r="670" spans="18:28" x14ac:dyDescent="0.25">
      <c r="R670" s="282"/>
      <c r="S670" s="282"/>
      <c r="T670" s="282"/>
      <c r="U670" s="282"/>
      <c r="V670" s="282"/>
      <c r="W670" s="282"/>
      <c r="X670" s="282"/>
      <c r="Y670" s="282"/>
      <c r="Z670" s="282"/>
      <c r="AA670" s="282"/>
      <c r="AB670" s="282"/>
    </row>
    <row r="671" spans="18:28" x14ac:dyDescent="0.25">
      <c r="R671" s="282"/>
      <c r="S671" s="282"/>
      <c r="T671" s="282"/>
      <c r="U671" s="282"/>
      <c r="V671" s="282"/>
      <c r="W671" s="282"/>
      <c r="X671" s="282"/>
      <c r="Y671" s="282"/>
      <c r="Z671" s="282"/>
      <c r="AA671" s="282"/>
      <c r="AB671" s="282"/>
    </row>
    <row r="672" spans="18:28" x14ac:dyDescent="0.25">
      <c r="R672" s="282"/>
      <c r="S672" s="282"/>
      <c r="T672" s="282"/>
      <c r="U672" s="282"/>
      <c r="V672" s="282"/>
      <c r="W672" s="282"/>
      <c r="X672" s="282"/>
      <c r="Y672" s="282"/>
      <c r="Z672" s="282"/>
      <c r="AA672" s="282"/>
      <c r="AB672" s="282"/>
    </row>
    <row r="673" spans="18:28" x14ac:dyDescent="0.25">
      <c r="R673" s="282"/>
      <c r="S673" s="282"/>
      <c r="T673" s="282"/>
      <c r="U673" s="282"/>
      <c r="V673" s="282"/>
      <c r="W673" s="282"/>
      <c r="X673" s="282"/>
      <c r="Y673" s="282"/>
      <c r="Z673" s="282"/>
      <c r="AA673" s="282"/>
      <c r="AB673" s="282"/>
    </row>
    <row r="674" spans="18:28" x14ac:dyDescent="0.25">
      <c r="R674" s="282"/>
      <c r="S674" s="282"/>
      <c r="T674" s="282"/>
      <c r="U674" s="282"/>
      <c r="V674" s="282"/>
      <c r="W674" s="282"/>
      <c r="X674" s="282"/>
      <c r="Y674" s="282"/>
      <c r="Z674" s="282"/>
      <c r="AA674" s="282"/>
      <c r="AB674" s="282"/>
    </row>
    <row r="675" spans="18:28" x14ac:dyDescent="0.25">
      <c r="R675" s="282"/>
      <c r="S675" s="282"/>
      <c r="T675" s="282"/>
      <c r="U675" s="282"/>
      <c r="V675" s="282"/>
      <c r="W675" s="282"/>
      <c r="X675" s="282"/>
      <c r="Y675" s="282"/>
      <c r="Z675" s="282"/>
      <c r="AA675" s="282"/>
      <c r="AB675" s="282"/>
    </row>
    <row r="676" spans="18:28" x14ac:dyDescent="0.25">
      <c r="R676" s="282"/>
      <c r="S676" s="282"/>
      <c r="T676" s="282"/>
      <c r="U676" s="282"/>
      <c r="V676" s="282"/>
      <c r="W676" s="282"/>
      <c r="X676" s="282"/>
      <c r="Y676" s="282"/>
      <c r="Z676" s="282"/>
      <c r="AA676" s="282"/>
      <c r="AB676" s="282"/>
    </row>
    <row r="677" spans="18:28" x14ac:dyDescent="0.25">
      <c r="R677" s="282"/>
      <c r="S677" s="282"/>
      <c r="T677" s="282"/>
      <c r="U677" s="282"/>
      <c r="V677" s="282"/>
      <c r="W677" s="282"/>
      <c r="X677" s="282"/>
      <c r="Y677" s="282"/>
      <c r="Z677" s="282"/>
      <c r="AA677" s="282"/>
      <c r="AB677" s="282"/>
    </row>
    <row r="678" spans="18:28" x14ac:dyDescent="0.25">
      <c r="R678" s="282"/>
      <c r="S678" s="282"/>
      <c r="T678" s="282"/>
      <c r="U678" s="282"/>
      <c r="V678" s="282"/>
      <c r="W678" s="282"/>
      <c r="X678" s="282"/>
      <c r="Y678" s="282"/>
      <c r="Z678" s="282"/>
      <c r="AA678" s="282"/>
      <c r="AB678" s="282"/>
    </row>
    <row r="679" spans="18:28" x14ac:dyDescent="0.25">
      <c r="R679" s="282"/>
      <c r="S679" s="282"/>
      <c r="T679" s="282"/>
      <c r="U679" s="282"/>
      <c r="V679" s="282"/>
      <c r="W679" s="282"/>
      <c r="X679" s="282"/>
      <c r="Y679" s="282"/>
      <c r="Z679" s="282"/>
      <c r="AA679" s="282"/>
      <c r="AB679" s="282"/>
    </row>
    <row r="680" spans="18:28" x14ac:dyDescent="0.25">
      <c r="R680" s="282"/>
      <c r="S680" s="282"/>
      <c r="T680" s="282"/>
      <c r="U680" s="282"/>
      <c r="V680" s="282"/>
      <c r="W680" s="282"/>
      <c r="X680" s="282"/>
      <c r="Y680" s="282"/>
      <c r="Z680" s="282"/>
      <c r="AA680" s="282"/>
      <c r="AB680" s="282"/>
    </row>
    <row r="681" spans="18:28" x14ac:dyDescent="0.25">
      <c r="R681" s="282"/>
      <c r="S681" s="282"/>
      <c r="T681" s="282"/>
      <c r="U681" s="282"/>
      <c r="V681" s="282"/>
      <c r="W681" s="282"/>
      <c r="X681" s="282"/>
      <c r="Y681" s="282"/>
      <c r="Z681" s="282"/>
      <c r="AA681" s="282"/>
      <c r="AB681" s="282"/>
    </row>
    <row r="682" spans="18:28" x14ac:dyDescent="0.25">
      <c r="R682" s="282"/>
      <c r="S682" s="282"/>
      <c r="T682" s="282"/>
      <c r="U682" s="282"/>
      <c r="V682" s="282"/>
      <c r="W682" s="282"/>
      <c r="X682" s="282"/>
      <c r="Y682" s="282"/>
      <c r="Z682" s="282"/>
      <c r="AA682" s="282"/>
      <c r="AB682" s="282"/>
    </row>
    <row r="683" spans="18:28" x14ac:dyDescent="0.25">
      <c r="R683" s="282"/>
      <c r="S683" s="282"/>
      <c r="T683" s="282"/>
      <c r="U683" s="282"/>
      <c r="V683" s="282"/>
      <c r="W683" s="282"/>
      <c r="X683" s="282"/>
      <c r="Y683" s="282"/>
      <c r="Z683" s="282"/>
      <c r="AA683" s="282"/>
      <c r="AB683" s="282"/>
    </row>
    <row r="684" spans="18:28" x14ac:dyDescent="0.25">
      <c r="R684" s="282"/>
      <c r="S684" s="282"/>
      <c r="T684" s="282"/>
      <c r="U684" s="282"/>
      <c r="V684" s="282"/>
      <c r="W684" s="282"/>
      <c r="X684" s="282"/>
      <c r="Y684" s="282"/>
      <c r="Z684" s="282"/>
      <c r="AA684" s="282"/>
      <c r="AB684" s="282"/>
    </row>
    <row r="685" spans="18:28" x14ac:dyDescent="0.25">
      <c r="R685" s="282"/>
      <c r="S685" s="282"/>
      <c r="T685" s="282"/>
      <c r="U685" s="282"/>
      <c r="V685" s="282"/>
      <c r="W685" s="282"/>
      <c r="X685" s="282"/>
      <c r="Y685" s="282"/>
      <c r="Z685" s="282"/>
      <c r="AA685" s="282"/>
      <c r="AB685" s="282"/>
    </row>
    <row r="686" spans="18:28" x14ac:dyDescent="0.25">
      <c r="R686" s="282"/>
      <c r="S686" s="282"/>
      <c r="T686" s="282"/>
      <c r="U686" s="282"/>
      <c r="V686" s="282"/>
      <c r="W686" s="282"/>
      <c r="X686" s="282"/>
      <c r="Y686" s="282"/>
      <c r="Z686" s="282"/>
      <c r="AA686" s="282"/>
      <c r="AB686" s="282"/>
    </row>
    <row r="687" spans="18:28" x14ac:dyDescent="0.25">
      <c r="R687" s="282"/>
      <c r="S687" s="282"/>
      <c r="T687" s="282"/>
      <c r="U687" s="282"/>
      <c r="V687" s="282"/>
      <c r="W687" s="282"/>
      <c r="X687" s="282"/>
      <c r="Y687" s="282"/>
      <c r="Z687" s="282"/>
      <c r="AA687" s="282"/>
      <c r="AB687" s="282"/>
    </row>
    <row r="688" spans="18:28" x14ac:dyDescent="0.25">
      <c r="R688" s="282"/>
      <c r="S688" s="282"/>
      <c r="T688" s="282"/>
      <c r="U688" s="282"/>
      <c r="V688" s="282"/>
      <c r="W688" s="282"/>
      <c r="X688" s="282"/>
      <c r="Y688" s="282"/>
      <c r="Z688" s="282"/>
      <c r="AA688" s="282"/>
      <c r="AB688" s="282"/>
    </row>
    <row r="689" spans="18:28" x14ac:dyDescent="0.25">
      <c r="R689" s="282"/>
      <c r="S689" s="282"/>
      <c r="T689" s="282"/>
      <c r="U689" s="282"/>
      <c r="V689" s="282"/>
      <c r="W689" s="282"/>
      <c r="X689" s="282"/>
      <c r="Y689" s="282"/>
      <c r="Z689" s="282"/>
      <c r="AA689" s="282"/>
      <c r="AB689" s="282"/>
    </row>
    <row r="690" spans="18:28" x14ac:dyDescent="0.25">
      <c r="R690" s="282"/>
      <c r="S690" s="282"/>
      <c r="T690" s="282"/>
      <c r="U690" s="282"/>
      <c r="V690" s="282"/>
      <c r="W690" s="282"/>
      <c r="X690" s="282"/>
      <c r="Y690" s="282"/>
      <c r="Z690" s="282"/>
      <c r="AA690" s="282"/>
      <c r="AB690" s="282"/>
    </row>
    <row r="691" spans="18:28" x14ac:dyDescent="0.25">
      <c r="R691" s="282"/>
      <c r="S691" s="282"/>
      <c r="T691" s="282"/>
      <c r="U691" s="282"/>
      <c r="V691" s="282"/>
      <c r="W691" s="282"/>
      <c r="X691" s="282"/>
      <c r="Y691" s="282"/>
      <c r="Z691" s="282"/>
      <c r="AA691" s="282"/>
      <c r="AB691" s="282"/>
    </row>
    <row r="692" spans="18:28" x14ac:dyDescent="0.25">
      <c r="R692" s="282"/>
      <c r="S692" s="282"/>
      <c r="T692" s="282"/>
      <c r="U692" s="282"/>
      <c r="V692" s="282"/>
      <c r="W692" s="282"/>
      <c r="X692" s="282"/>
      <c r="Y692" s="282"/>
      <c r="Z692" s="282"/>
      <c r="AA692" s="282"/>
      <c r="AB692" s="282"/>
    </row>
    <row r="693" spans="18:28" x14ac:dyDescent="0.25">
      <c r="R693" s="282"/>
      <c r="S693" s="282"/>
      <c r="T693" s="282"/>
      <c r="U693" s="282"/>
      <c r="V693" s="282"/>
      <c r="W693" s="282"/>
      <c r="X693" s="282"/>
      <c r="Y693" s="282"/>
      <c r="Z693" s="282"/>
      <c r="AA693" s="282"/>
      <c r="AB693" s="282"/>
    </row>
    <row r="694" spans="18:28" x14ac:dyDescent="0.25">
      <c r="R694" s="282"/>
      <c r="S694" s="282"/>
      <c r="T694" s="282"/>
      <c r="U694" s="282"/>
      <c r="V694" s="282"/>
      <c r="W694" s="282"/>
      <c r="X694" s="282"/>
      <c r="Y694" s="282"/>
      <c r="Z694" s="282"/>
      <c r="AA694" s="282"/>
      <c r="AB694" s="282"/>
    </row>
    <row r="695" spans="18:28" x14ac:dyDescent="0.25">
      <c r="R695" s="282"/>
      <c r="S695" s="282"/>
      <c r="T695" s="282"/>
      <c r="U695" s="282"/>
      <c r="V695" s="282"/>
      <c r="W695" s="282"/>
      <c r="X695" s="282"/>
      <c r="Y695" s="282"/>
      <c r="Z695" s="282"/>
      <c r="AA695" s="282"/>
      <c r="AB695" s="282"/>
    </row>
    <row r="696" spans="18:28" x14ac:dyDescent="0.25">
      <c r="R696" s="282"/>
      <c r="S696" s="282"/>
      <c r="T696" s="282"/>
      <c r="U696" s="282"/>
      <c r="V696" s="282"/>
      <c r="W696" s="282"/>
      <c r="X696" s="282"/>
      <c r="Y696" s="282"/>
      <c r="Z696" s="282"/>
      <c r="AA696" s="282"/>
      <c r="AB696" s="282"/>
    </row>
    <row r="697" spans="18:28" x14ac:dyDescent="0.25">
      <c r="R697" s="282"/>
      <c r="S697" s="282"/>
      <c r="T697" s="282"/>
      <c r="U697" s="282"/>
      <c r="V697" s="282"/>
      <c r="W697" s="282"/>
      <c r="X697" s="282"/>
      <c r="Y697" s="282"/>
      <c r="Z697" s="282"/>
      <c r="AA697" s="282"/>
      <c r="AB697" s="282"/>
    </row>
    <row r="698" spans="18:28" x14ac:dyDescent="0.25">
      <c r="R698" s="282"/>
      <c r="S698" s="282"/>
      <c r="T698" s="282"/>
      <c r="U698" s="282"/>
      <c r="V698" s="282"/>
      <c r="W698" s="282"/>
      <c r="X698" s="282"/>
      <c r="Y698" s="282"/>
      <c r="Z698" s="282"/>
      <c r="AA698" s="282"/>
      <c r="AB698" s="282"/>
    </row>
    <row r="699" spans="18:28" x14ac:dyDescent="0.25">
      <c r="R699" s="282"/>
      <c r="S699" s="282"/>
      <c r="T699" s="282"/>
      <c r="U699" s="282"/>
      <c r="V699" s="282"/>
      <c r="W699" s="282"/>
      <c r="X699" s="282"/>
      <c r="Y699" s="282"/>
      <c r="Z699" s="282"/>
      <c r="AA699" s="282"/>
      <c r="AB699" s="282"/>
    </row>
    <row r="700" spans="18:28" x14ac:dyDescent="0.25">
      <c r="R700" s="282"/>
      <c r="S700" s="282"/>
      <c r="T700" s="282"/>
      <c r="U700" s="282"/>
      <c r="V700" s="282"/>
      <c r="W700" s="282"/>
      <c r="X700" s="282"/>
      <c r="Y700" s="282"/>
      <c r="Z700" s="282"/>
      <c r="AA700" s="282"/>
      <c r="AB700" s="282"/>
    </row>
    <row r="701" spans="18:28" x14ac:dyDescent="0.25">
      <c r="R701" s="282"/>
      <c r="S701" s="282"/>
      <c r="T701" s="282"/>
      <c r="U701" s="282"/>
      <c r="V701" s="282"/>
      <c r="W701" s="282"/>
      <c r="X701" s="282"/>
      <c r="Y701" s="282"/>
      <c r="Z701" s="282"/>
      <c r="AA701" s="282"/>
      <c r="AB701" s="282"/>
    </row>
    <row r="702" spans="18:28" x14ac:dyDescent="0.25">
      <c r="R702" s="282"/>
      <c r="S702" s="282"/>
      <c r="T702" s="282"/>
      <c r="U702" s="282"/>
      <c r="V702" s="282"/>
      <c r="W702" s="282"/>
      <c r="X702" s="282"/>
      <c r="Y702" s="282"/>
      <c r="Z702" s="282"/>
      <c r="AA702" s="282"/>
      <c r="AB702" s="282"/>
    </row>
    <row r="703" spans="18:28" x14ac:dyDescent="0.25">
      <c r="R703" s="282"/>
      <c r="S703" s="282"/>
      <c r="T703" s="282"/>
      <c r="U703" s="282"/>
      <c r="V703" s="282"/>
      <c r="W703" s="282"/>
      <c r="X703" s="282"/>
      <c r="Y703" s="282"/>
      <c r="Z703" s="282"/>
      <c r="AA703" s="282"/>
      <c r="AB703" s="282"/>
    </row>
    <row r="704" spans="18:28" x14ac:dyDescent="0.25">
      <c r="R704" s="282"/>
      <c r="S704" s="282"/>
      <c r="T704" s="282"/>
      <c r="U704" s="282"/>
      <c r="V704" s="282"/>
      <c r="W704" s="282"/>
      <c r="X704" s="282"/>
      <c r="Y704" s="282"/>
      <c r="Z704" s="282"/>
      <c r="AA704" s="282"/>
      <c r="AB704" s="282"/>
    </row>
    <row r="705" spans="18:28" x14ac:dyDescent="0.25">
      <c r="R705" s="282"/>
      <c r="S705" s="282"/>
      <c r="T705" s="282"/>
      <c r="U705" s="282"/>
      <c r="V705" s="282"/>
      <c r="W705" s="282"/>
      <c r="X705" s="282"/>
      <c r="Y705" s="282"/>
      <c r="Z705" s="282"/>
      <c r="AA705" s="282"/>
      <c r="AB705" s="282"/>
    </row>
    <row r="706" spans="18:28" x14ac:dyDescent="0.25">
      <c r="R706" s="282"/>
      <c r="S706" s="282"/>
      <c r="T706" s="282"/>
      <c r="U706" s="282"/>
      <c r="V706" s="282"/>
      <c r="W706" s="282"/>
      <c r="X706" s="282"/>
      <c r="Y706" s="282"/>
      <c r="Z706" s="282"/>
      <c r="AA706" s="282"/>
      <c r="AB706" s="282"/>
    </row>
    <row r="707" spans="18:28" x14ac:dyDescent="0.25">
      <c r="R707" s="282"/>
      <c r="S707" s="282"/>
      <c r="T707" s="282"/>
      <c r="U707" s="282"/>
      <c r="V707" s="282"/>
      <c r="W707" s="282"/>
      <c r="X707" s="282"/>
      <c r="Y707" s="282"/>
      <c r="Z707" s="282"/>
      <c r="AA707" s="282"/>
      <c r="AB707" s="282"/>
    </row>
    <row r="708" spans="18:28" x14ac:dyDescent="0.25">
      <c r="R708" s="282"/>
      <c r="S708" s="282"/>
      <c r="T708" s="282"/>
      <c r="U708" s="282"/>
      <c r="V708" s="282"/>
      <c r="W708" s="282"/>
      <c r="X708" s="282"/>
      <c r="Y708" s="282"/>
      <c r="Z708" s="282"/>
      <c r="AA708" s="282"/>
      <c r="AB708" s="282"/>
    </row>
    <row r="709" spans="18:28" x14ac:dyDescent="0.25">
      <c r="R709" s="282"/>
      <c r="S709" s="282"/>
      <c r="T709" s="282"/>
      <c r="U709" s="282"/>
      <c r="V709" s="282"/>
      <c r="W709" s="282"/>
      <c r="X709" s="282"/>
      <c r="Y709" s="282"/>
      <c r="Z709" s="282"/>
      <c r="AA709" s="282"/>
      <c r="AB709" s="282"/>
    </row>
    <row r="710" spans="18:28" x14ac:dyDescent="0.25">
      <c r="R710" s="282"/>
      <c r="S710" s="282"/>
      <c r="T710" s="282"/>
      <c r="U710" s="282"/>
      <c r="V710" s="282"/>
      <c r="W710" s="282"/>
      <c r="X710" s="282"/>
      <c r="Y710" s="282"/>
      <c r="Z710" s="282"/>
      <c r="AA710" s="282"/>
      <c r="AB710" s="282"/>
    </row>
    <row r="711" spans="18:28" x14ac:dyDescent="0.25">
      <c r="R711" s="282"/>
      <c r="S711" s="282"/>
      <c r="T711" s="282"/>
      <c r="U711" s="282"/>
      <c r="V711" s="282"/>
      <c r="W711" s="282"/>
      <c r="X711" s="282"/>
      <c r="Y711" s="282"/>
      <c r="Z711" s="282"/>
      <c r="AA711" s="282"/>
      <c r="AB711" s="282"/>
    </row>
    <row r="712" spans="18:28" x14ac:dyDescent="0.25">
      <c r="R712" s="282"/>
      <c r="S712" s="282"/>
      <c r="T712" s="282"/>
      <c r="U712" s="282"/>
      <c r="V712" s="282"/>
      <c r="W712" s="282"/>
      <c r="X712" s="282"/>
      <c r="Y712" s="282"/>
      <c r="Z712" s="282"/>
      <c r="AA712" s="282"/>
      <c r="AB712" s="282"/>
    </row>
    <row r="713" spans="18:28" x14ac:dyDescent="0.25">
      <c r="R713" s="282"/>
      <c r="S713" s="282"/>
      <c r="T713" s="282"/>
      <c r="U713" s="282"/>
      <c r="V713" s="282"/>
      <c r="W713" s="282"/>
      <c r="X713" s="282"/>
      <c r="Y713" s="282"/>
      <c r="Z713" s="282"/>
      <c r="AA713" s="282"/>
      <c r="AB713" s="282"/>
    </row>
    <row r="714" spans="18:28" x14ac:dyDescent="0.25">
      <c r="R714" s="282"/>
      <c r="S714" s="282"/>
      <c r="T714" s="282"/>
      <c r="U714" s="282"/>
      <c r="V714" s="282"/>
      <c r="W714" s="282"/>
      <c r="X714" s="282"/>
      <c r="Y714" s="282"/>
      <c r="Z714" s="282"/>
      <c r="AA714" s="282"/>
      <c r="AB714" s="282"/>
    </row>
    <row r="715" spans="18:28" x14ac:dyDescent="0.25">
      <c r="R715" s="282"/>
      <c r="S715" s="282"/>
      <c r="T715" s="282"/>
      <c r="U715" s="282"/>
      <c r="V715" s="282"/>
      <c r="W715" s="282"/>
      <c r="X715" s="282"/>
      <c r="Y715" s="282"/>
      <c r="Z715" s="282"/>
      <c r="AA715" s="282"/>
      <c r="AB715" s="282"/>
    </row>
    <row r="716" spans="18:28" x14ac:dyDescent="0.25">
      <c r="R716" s="282"/>
      <c r="S716" s="282"/>
      <c r="T716" s="282"/>
      <c r="U716" s="282"/>
      <c r="V716" s="282"/>
      <c r="W716" s="282"/>
      <c r="X716" s="282"/>
      <c r="Y716" s="282"/>
      <c r="Z716" s="282"/>
      <c r="AA716" s="282"/>
      <c r="AB716" s="282"/>
    </row>
    <row r="717" spans="18:28" x14ac:dyDescent="0.25">
      <c r="R717" s="282"/>
      <c r="S717" s="282"/>
      <c r="T717" s="282"/>
      <c r="U717" s="282"/>
      <c r="V717" s="282"/>
      <c r="W717" s="282"/>
      <c r="X717" s="282"/>
      <c r="Y717" s="282"/>
      <c r="Z717" s="282"/>
      <c r="AA717" s="282"/>
      <c r="AB717" s="282"/>
    </row>
    <row r="718" spans="18:28" x14ac:dyDescent="0.25">
      <c r="R718" s="282"/>
      <c r="S718" s="282"/>
      <c r="T718" s="282"/>
      <c r="U718" s="282"/>
      <c r="V718" s="282"/>
      <c r="W718" s="282"/>
      <c r="X718" s="282"/>
      <c r="Y718" s="282"/>
      <c r="Z718" s="282"/>
      <c r="AA718" s="282"/>
      <c r="AB718" s="282"/>
    </row>
    <row r="719" spans="18:28" x14ac:dyDescent="0.25">
      <c r="R719" s="282"/>
      <c r="S719" s="282"/>
      <c r="T719" s="282"/>
      <c r="U719" s="282"/>
      <c r="V719" s="282"/>
      <c r="W719" s="282"/>
      <c r="X719" s="282"/>
      <c r="Y719" s="282"/>
      <c r="Z719" s="282"/>
      <c r="AA719" s="282"/>
      <c r="AB719" s="282"/>
    </row>
    <row r="720" spans="18:28" x14ac:dyDescent="0.25">
      <c r="R720" s="282"/>
      <c r="S720" s="282"/>
      <c r="T720" s="282"/>
      <c r="U720" s="282"/>
      <c r="V720" s="282"/>
      <c r="W720" s="282"/>
      <c r="X720" s="282"/>
      <c r="Y720" s="282"/>
      <c r="Z720" s="282"/>
      <c r="AA720" s="282"/>
      <c r="AB720" s="282"/>
    </row>
    <row r="721" spans="18:28" x14ac:dyDescent="0.25">
      <c r="R721" s="282"/>
      <c r="S721" s="282"/>
      <c r="T721" s="282"/>
      <c r="U721" s="282"/>
      <c r="V721" s="282"/>
      <c r="W721" s="282"/>
      <c r="X721" s="282"/>
      <c r="Y721" s="282"/>
      <c r="Z721" s="282"/>
      <c r="AA721" s="282"/>
      <c r="AB721" s="282"/>
    </row>
    <row r="722" spans="18:28" x14ac:dyDescent="0.25">
      <c r="R722" s="282"/>
      <c r="S722" s="282"/>
      <c r="T722" s="282"/>
      <c r="U722" s="282"/>
      <c r="V722" s="282"/>
      <c r="W722" s="282"/>
      <c r="X722" s="282"/>
      <c r="Y722" s="282"/>
      <c r="Z722" s="282"/>
      <c r="AA722" s="282"/>
      <c r="AB722" s="282"/>
    </row>
    <row r="723" spans="18:28" x14ac:dyDescent="0.25">
      <c r="R723" s="282"/>
      <c r="S723" s="282"/>
      <c r="T723" s="282"/>
      <c r="U723" s="282"/>
      <c r="V723" s="282"/>
      <c r="W723" s="282"/>
      <c r="X723" s="282"/>
      <c r="Y723" s="282"/>
      <c r="Z723" s="282"/>
      <c r="AA723" s="282"/>
      <c r="AB723" s="282"/>
    </row>
    <row r="724" spans="18:28" x14ac:dyDescent="0.25">
      <c r="R724" s="282"/>
      <c r="S724" s="282"/>
      <c r="T724" s="282"/>
      <c r="U724" s="282"/>
      <c r="V724" s="282"/>
      <c r="W724" s="282"/>
      <c r="X724" s="282"/>
      <c r="Y724" s="282"/>
      <c r="Z724" s="282"/>
      <c r="AA724" s="282"/>
      <c r="AB724" s="282"/>
    </row>
    <row r="725" spans="18:28" x14ac:dyDescent="0.25">
      <c r="R725" s="282"/>
      <c r="S725" s="282"/>
      <c r="T725" s="282"/>
      <c r="U725" s="282"/>
      <c r="V725" s="282"/>
      <c r="W725" s="282"/>
      <c r="X725" s="282"/>
      <c r="Y725" s="282"/>
      <c r="Z725" s="282"/>
      <c r="AA725" s="282"/>
      <c r="AB725" s="282"/>
    </row>
    <row r="726" spans="18:28" x14ac:dyDescent="0.25">
      <c r="R726" s="282"/>
      <c r="S726" s="282"/>
      <c r="T726" s="282"/>
      <c r="U726" s="282"/>
      <c r="V726" s="282"/>
      <c r="W726" s="282"/>
      <c r="X726" s="282"/>
      <c r="Y726" s="282"/>
      <c r="Z726" s="282"/>
      <c r="AA726" s="282"/>
      <c r="AB726" s="282"/>
    </row>
    <row r="727" spans="18:28" x14ac:dyDescent="0.25">
      <c r="R727" s="282"/>
      <c r="S727" s="282"/>
      <c r="T727" s="282"/>
      <c r="U727" s="282"/>
      <c r="V727" s="282"/>
      <c r="W727" s="282"/>
      <c r="X727" s="282"/>
      <c r="Y727" s="282"/>
      <c r="Z727" s="282"/>
      <c r="AA727" s="282"/>
      <c r="AB727" s="282"/>
    </row>
    <row r="728" spans="18:28" x14ac:dyDescent="0.25">
      <c r="R728" s="282"/>
      <c r="S728" s="282"/>
      <c r="T728" s="282"/>
      <c r="U728" s="282"/>
      <c r="V728" s="282"/>
      <c r="W728" s="282"/>
      <c r="X728" s="282"/>
      <c r="Y728" s="282"/>
      <c r="Z728" s="282"/>
      <c r="AA728" s="282"/>
      <c r="AB728" s="282"/>
    </row>
    <row r="729" spans="18:28" x14ac:dyDescent="0.25">
      <c r="R729" s="282"/>
      <c r="S729" s="282"/>
      <c r="T729" s="282"/>
      <c r="U729" s="282"/>
      <c r="V729" s="282"/>
      <c r="W729" s="282"/>
      <c r="X729" s="282"/>
      <c r="Y729" s="282"/>
      <c r="Z729" s="282"/>
      <c r="AA729" s="282"/>
      <c r="AB729" s="282"/>
    </row>
    <row r="730" spans="18:28" x14ac:dyDescent="0.25">
      <c r="R730" s="282"/>
      <c r="S730" s="282"/>
      <c r="T730" s="282"/>
      <c r="U730" s="282"/>
      <c r="V730" s="282"/>
      <c r="W730" s="282"/>
      <c r="X730" s="282"/>
      <c r="Y730" s="282"/>
      <c r="Z730" s="282"/>
      <c r="AA730" s="282"/>
      <c r="AB730" s="282"/>
    </row>
    <row r="731" spans="18:28" x14ac:dyDescent="0.25">
      <c r="R731" s="282"/>
      <c r="S731" s="282"/>
      <c r="T731" s="282"/>
      <c r="U731" s="282"/>
      <c r="V731" s="282"/>
      <c r="W731" s="282"/>
      <c r="X731" s="282"/>
      <c r="Y731" s="282"/>
      <c r="Z731" s="282"/>
      <c r="AA731" s="282"/>
      <c r="AB731" s="282"/>
    </row>
    <row r="732" spans="18:28" x14ac:dyDescent="0.25">
      <c r="R732" s="282"/>
      <c r="S732" s="282"/>
      <c r="T732" s="282"/>
      <c r="U732" s="282"/>
      <c r="V732" s="282"/>
      <c r="W732" s="282"/>
      <c r="X732" s="282"/>
      <c r="Y732" s="282"/>
      <c r="Z732" s="282"/>
      <c r="AA732" s="282"/>
      <c r="AB732" s="282"/>
    </row>
    <row r="733" spans="18:28" x14ac:dyDescent="0.25">
      <c r="R733" s="282"/>
      <c r="S733" s="282"/>
      <c r="T733" s="282"/>
      <c r="U733" s="282"/>
      <c r="V733" s="282"/>
      <c r="W733" s="282"/>
      <c r="X733" s="282"/>
      <c r="Y733" s="282"/>
      <c r="Z733" s="282"/>
      <c r="AA733" s="282"/>
      <c r="AB733" s="282"/>
    </row>
    <row r="734" spans="18:28" x14ac:dyDescent="0.25">
      <c r="R734" s="282"/>
      <c r="S734" s="282"/>
      <c r="T734" s="282"/>
      <c r="U734" s="282"/>
      <c r="V734" s="282"/>
      <c r="W734" s="282"/>
      <c r="X734" s="282"/>
      <c r="Y734" s="282"/>
      <c r="Z734" s="282"/>
      <c r="AA734" s="282"/>
      <c r="AB734" s="282"/>
    </row>
    <row r="735" spans="18:28" x14ac:dyDescent="0.25">
      <c r="R735" s="282"/>
      <c r="S735" s="282"/>
      <c r="T735" s="282"/>
      <c r="U735" s="282"/>
      <c r="V735" s="282"/>
      <c r="W735" s="282"/>
      <c r="X735" s="282"/>
      <c r="Y735" s="282"/>
      <c r="Z735" s="282"/>
      <c r="AA735" s="282"/>
      <c r="AB735" s="282"/>
    </row>
    <row r="736" spans="18:28" x14ac:dyDescent="0.25">
      <c r="R736" s="282"/>
      <c r="S736" s="282"/>
      <c r="T736" s="282"/>
      <c r="U736" s="282"/>
      <c r="V736" s="282"/>
      <c r="W736" s="282"/>
      <c r="X736" s="282"/>
      <c r="Y736" s="282"/>
      <c r="Z736" s="282"/>
      <c r="AA736" s="282"/>
      <c r="AB736" s="282"/>
    </row>
    <row r="737" spans="18:28" x14ac:dyDescent="0.25">
      <c r="R737" s="282"/>
      <c r="S737" s="282"/>
      <c r="T737" s="282"/>
      <c r="U737" s="282"/>
      <c r="V737" s="282"/>
      <c r="W737" s="282"/>
      <c r="X737" s="282"/>
      <c r="Y737" s="282"/>
      <c r="Z737" s="282"/>
      <c r="AA737" s="282"/>
      <c r="AB737" s="282"/>
    </row>
    <row r="738" spans="18:28" x14ac:dyDescent="0.25">
      <c r="R738" s="282"/>
      <c r="S738" s="282"/>
      <c r="T738" s="282"/>
      <c r="U738" s="282"/>
      <c r="V738" s="282"/>
      <c r="W738" s="282"/>
      <c r="X738" s="282"/>
      <c r="Y738" s="282"/>
      <c r="Z738" s="282"/>
      <c r="AA738" s="282"/>
      <c r="AB738" s="282"/>
    </row>
    <row r="739" spans="18:28" x14ac:dyDescent="0.25">
      <c r="R739" s="282"/>
      <c r="S739" s="282"/>
      <c r="T739" s="282"/>
      <c r="U739" s="282"/>
      <c r="V739" s="282"/>
      <c r="W739" s="282"/>
      <c r="X739" s="282"/>
      <c r="Y739" s="282"/>
      <c r="Z739" s="282"/>
      <c r="AA739" s="282"/>
      <c r="AB739" s="282"/>
    </row>
    <row r="740" spans="18:28" x14ac:dyDescent="0.25">
      <c r="R740" s="282"/>
      <c r="S740" s="282"/>
      <c r="T740" s="282"/>
      <c r="U740" s="282"/>
      <c r="V740" s="282"/>
      <c r="W740" s="282"/>
      <c r="X740" s="282"/>
      <c r="Y740" s="282"/>
      <c r="Z740" s="282"/>
      <c r="AA740" s="282"/>
      <c r="AB740" s="282"/>
    </row>
    <row r="741" spans="18:28" x14ac:dyDescent="0.25">
      <c r="R741" s="282"/>
      <c r="S741" s="282"/>
      <c r="T741" s="282"/>
      <c r="U741" s="282"/>
      <c r="V741" s="282"/>
      <c r="W741" s="282"/>
      <c r="X741" s="282"/>
      <c r="Y741" s="282"/>
      <c r="Z741" s="282"/>
      <c r="AA741" s="282"/>
      <c r="AB741" s="282"/>
    </row>
    <row r="742" spans="18:28" x14ac:dyDescent="0.25">
      <c r="R742" s="282"/>
      <c r="S742" s="282"/>
      <c r="T742" s="282"/>
      <c r="U742" s="282"/>
      <c r="V742" s="282"/>
      <c r="W742" s="282"/>
      <c r="X742" s="282"/>
      <c r="Y742" s="282"/>
      <c r="Z742" s="282"/>
      <c r="AA742" s="282"/>
      <c r="AB742" s="282"/>
    </row>
    <row r="743" spans="18:28" x14ac:dyDescent="0.25">
      <c r="R743" s="282"/>
      <c r="S743" s="282"/>
      <c r="T743" s="282"/>
      <c r="U743" s="282"/>
      <c r="V743" s="282"/>
      <c r="W743" s="282"/>
      <c r="X743" s="282"/>
      <c r="Y743" s="282"/>
      <c r="Z743" s="282"/>
      <c r="AA743" s="282"/>
      <c r="AB743" s="282"/>
    </row>
    <row r="744" spans="18:28" x14ac:dyDescent="0.25">
      <c r="R744" s="282"/>
      <c r="S744" s="282"/>
      <c r="T744" s="282"/>
      <c r="U744" s="282"/>
      <c r="V744" s="282"/>
      <c r="W744" s="282"/>
      <c r="X744" s="282"/>
      <c r="Y744" s="282"/>
      <c r="Z744" s="282"/>
      <c r="AA744" s="282"/>
      <c r="AB744" s="282"/>
    </row>
    <row r="745" spans="18:28" x14ac:dyDescent="0.25">
      <c r="R745" s="282"/>
      <c r="S745" s="282"/>
      <c r="T745" s="282"/>
      <c r="U745" s="282"/>
      <c r="V745" s="282"/>
      <c r="W745" s="282"/>
      <c r="X745" s="282"/>
      <c r="Y745" s="282"/>
      <c r="Z745" s="282"/>
      <c r="AA745" s="282"/>
      <c r="AB745" s="282"/>
    </row>
    <row r="746" spans="18:28" x14ac:dyDescent="0.25">
      <c r="R746" s="282"/>
      <c r="S746" s="282"/>
      <c r="T746" s="282"/>
      <c r="U746" s="282"/>
      <c r="V746" s="282"/>
      <c r="W746" s="282"/>
      <c r="X746" s="282"/>
      <c r="Y746" s="282"/>
      <c r="Z746" s="282"/>
      <c r="AA746" s="282"/>
      <c r="AB746" s="282"/>
    </row>
    <row r="747" spans="18:28" x14ac:dyDescent="0.25">
      <c r="R747" s="282"/>
      <c r="S747" s="282"/>
      <c r="T747" s="282"/>
      <c r="U747" s="282"/>
      <c r="V747" s="282"/>
      <c r="W747" s="282"/>
      <c r="X747" s="282"/>
      <c r="Y747" s="282"/>
      <c r="Z747" s="282"/>
      <c r="AA747" s="282"/>
      <c r="AB747" s="282"/>
    </row>
    <row r="748" spans="18:28" x14ac:dyDescent="0.25">
      <c r="R748" s="282"/>
      <c r="S748" s="282"/>
      <c r="T748" s="282"/>
      <c r="U748" s="282"/>
      <c r="V748" s="282"/>
      <c r="W748" s="282"/>
      <c r="X748" s="282"/>
      <c r="Y748" s="282"/>
      <c r="Z748" s="282"/>
      <c r="AA748" s="282"/>
      <c r="AB748" s="282"/>
    </row>
    <row r="749" spans="18:28" x14ac:dyDescent="0.25">
      <c r="R749" s="282"/>
      <c r="S749" s="282"/>
      <c r="T749" s="282"/>
      <c r="U749" s="282"/>
      <c r="V749" s="282"/>
      <c r="W749" s="282"/>
      <c r="X749" s="282"/>
      <c r="Y749" s="282"/>
      <c r="Z749" s="282"/>
      <c r="AA749" s="282"/>
      <c r="AB749" s="282"/>
    </row>
    <row r="750" spans="18:28" x14ac:dyDescent="0.25">
      <c r="R750" s="282"/>
      <c r="S750" s="282"/>
      <c r="T750" s="282"/>
      <c r="U750" s="282"/>
      <c r="V750" s="282"/>
      <c r="W750" s="282"/>
      <c r="X750" s="282"/>
      <c r="Y750" s="282"/>
      <c r="Z750" s="282"/>
      <c r="AA750" s="282"/>
      <c r="AB750" s="282"/>
    </row>
    <row r="751" spans="18:28" x14ac:dyDescent="0.25">
      <c r="R751" s="282"/>
      <c r="S751" s="282"/>
      <c r="T751" s="282"/>
      <c r="U751" s="282"/>
      <c r="V751" s="282"/>
      <c r="W751" s="282"/>
      <c r="X751" s="282"/>
      <c r="Y751" s="282"/>
      <c r="Z751" s="282"/>
      <c r="AA751" s="282"/>
      <c r="AB751" s="282"/>
    </row>
    <row r="752" spans="18:28" x14ac:dyDescent="0.25">
      <c r="R752" s="282"/>
      <c r="S752" s="282"/>
      <c r="T752" s="282"/>
      <c r="U752" s="282"/>
      <c r="V752" s="282"/>
      <c r="W752" s="282"/>
      <c r="X752" s="282"/>
      <c r="Y752" s="282"/>
      <c r="Z752" s="282"/>
      <c r="AA752" s="282"/>
      <c r="AB752" s="282"/>
    </row>
    <row r="753" spans="18:28" x14ac:dyDescent="0.25">
      <c r="R753" s="282"/>
      <c r="S753" s="282"/>
      <c r="T753" s="282"/>
      <c r="U753" s="282"/>
      <c r="V753" s="282"/>
      <c r="W753" s="282"/>
      <c r="X753" s="282"/>
      <c r="Y753" s="282"/>
      <c r="Z753" s="282"/>
      <c r="AA753" s="282"/>
      <c r="AB753" s="282"/>
    </row>
    <row r="754" spans="18:28" x14ac:dyDescent="0.25">
      <c r="R754" s="282"/>
      <c r="S754" s="282"/>
      <c r="T754" s="282"/>
      <c r="U754" s="282"/>
      <c r="V754" s="282"/>
      <c r="W754" s="282"/>
      <c r="X754" s="282"/>
      <c r="Y754" s="282"/>
      <c r="Z754" s="282"/>
      <c r="AA754" s="282"/>
      <c r="AB754" s="282"/>
    </row>
    <row r="755" spans="18:28" x14ac:dyDescent="0.25">
      <c r="R755" s="282"/>
      <c r="S755" s="282"/>
      <c r="T755" s="282"/>
      <c r="U755" s="282"/>
      <c r="V755" s="282"/>
      <c r="W755" s="282"/>
      <c r="X755" s="282"/>
      <c r="Y755" s="282"/>
      <c r="Z755" s="282"/>
      <c r="AA755" s="282"/>
      <c r="AB755" s="282"/>
    </row>
    <row r="756" spans="18:28" x14ac:dyDescent="0.25">
      <c r="R756" s="282"/>
      <c r="S756" s="282"/>
      <c r="T756" s="282"/>
      <c r="U756" s="282"/>
      <c r="V756" s="282"/>
      <c r="W756" s="282"/>
      <c r="X756" s="282"/>
      <c r="Y756" s="282"/>
      <c r="Z756" s="282"/>
      <c r="AA756" s="282"/>
      <c r="AB756" s="282"/>
    </row>
    <row r="757" spans="18:28" x14ac:dyDescent="0.25">
      <c r="R757" s="282"/>
      <c r="S757" s="282"/>
      <c r="T757" s="282"/>
      <c r="U757" s="282"/>
      <c r="V757" s="282"/>
      <c r="W757" s="282"/>
      <c r="X757" s="282"/>
      <c r="Y757" s="282"/>
      <c r="Z757" s="282"/>
      <c r="AA757" s="282"/>
      <c r="AB757" s="282"/>
    </row>
    <row r="758" spans="18:28" x14ac:dyDescent="0.25">
      <c r="R758" s="282"/>
      <c r="S758" s="282"/>
      <c r="T758" s="282"/>
      <c r="U758" s="282"/>
      <c r="V758" s="282"/>
      <c r="W758" s="282"/>
      <c r="X758" s="282"/>
      <c r="Y758" s="282"/>
      <c r="Z758" s="282"/>
      <c r="AA758" s="282"/>
      <c r="AB758" s="282"/>
    </row>
    <row r="759" spans="18:28" x14ac:dyDescent="0.25">
      <c r="R759" s="282"/>
      <c r="S759" s="282"/>
      <c r="T759" s="282"/>
      <c r="U759" s="282"/>
      <c r="V759" s="282"/>
      <c r="W759" s="282"/>
      <c r="X759" s="282"/>
      <c r="Y759" s="282"/>
      <c r="Z759" s="282"/>
      <c r="AA759" s="282"/>
      <c r="AB759" s="282"/>
    </row>
    <row r="760" spans="18:28" x14ac:dyDescent="0.25">
      <c r="R760" s="282"/>
      <c r="S760" s="282"/>
      <c r="T760" s="282"/>
      <c r="U760" s="282"/>
      <c r="V760" s="282"/>
      <c r="W760" s="282"/>
      <c r="X760" s="282"/>
      <c r="Y760" s="282"/>
      <c r="Z760" s="282"/>
      <c r="AA760" s="282"/>
      <c r="AB760" s="282"/>
    </row>
    <row r="761" spans="18:28" x14ac:dyDescent="0.25">
      <c r="R761" s="282"/>
      <c r="S761" s="282"/>
      <c r="T761" s="282"/>
      <c r="U761" s="282"/>
      <c r="V761" s="282"/>
      <c r="W761" s="282"/>
      <c r="X761" s="282"/>
      <c r="Y761" s="282"/>
      <c r="Z761" s="282"/>
      <c r="AA761" s="282"/>
      <c r="AB761" s="282"/>
    </row>
    <row r="762" spans="18:28" x14ac:dyDescent="0.25">
      <c r="R762" s="282"/>
      <c r="S762" s="282"/>
      <c r="T762" s="282"/>
      <c r="U762" s="282"/>
      <c r="V762" s="282"/>
      <c r="W762" s="282"/>
      <c r="X762" s="282"/>
      <c r="Y762" s="282"/>
      <c r="Z762" s="282"/>
      <c r="AA762" s="282"/>
      <c r="AB762" s="282"/>
    </row>
    <row r="763" spans="18:28" x14ac:dyDescent="0.25">
      <c r="R763" s="282"/>
      <c r="S763" s="282"/>
      <c r="T763" s="282"/>
      <c r="U763" s="282"/>
      <c r="V763" s="282"/>
      <c r="W763" s="282"/>
      <c r="X763" s="282"/>
      <c r="Y763" s="282"/>
      <c r="Z763" s="282"/>
      <c r="AA763" s="282"/>
      <c r="AB763" s="282"/>
    </row>
    <row r="764" spans="18:28" x14ac:dyDescent="0.25">
      <c r="R764" s="282"/>
      <c r="S764" s="282"/>
      <c r="T764" s="282"/>
      <c r="U764" s="282"/>
      <c r="V764" s="282"/>
      <c r="W764" s="282"/>
      <c r="X764" s="282"/>
      <c r="Y764" s="282"/>
      <c r="Z764" s="282"/>
      <c r="AA764" s="282"/>
      <c r="AB764" s="282"/>
    </row>
    <row r="765" spans="18:28" x14ac:dyDescent="0.25">
      <c r="R765" s="282"/>
      <c r="S765" s="282"/>
      <c r="T765" s="282"/>
      <c r="U765" s="282"/>
      <c r="V765" s="282"/>
      <c r="W765" s="282"/>
      <c r="X765" s="282"/>
      <c r="Y765" s="282"/>
      <c r="Z765" s="282"/>
      <c r="AA765" s="282"/>
      <c r="AB765" s="282"/>
    </row>
    <row r="766" spans="18:28" x14ac:dyDescent="0.25">
      <c r="R766" s="282"/>
      <c r="S766" s="282"/>
      <c r="T766" s="282"/>
      <c r="U766" s="282"/>
      <c r="V766" s="282"/>
      <c r="W766" s="282"/>
      <c r="X766" s="282"/>
      <c r="Y766" s="282"/>
      <c r="Z766" s="282"/>
      <c r="AA766" s="282"/>
      <c r="AB766" s="282"/>
    </row>
    <row r="767" spans="18:28" x14ac:dyDescent="0.25">
      <c r="R767" s="282"/>
      <c r="S767" s="282"/>
      <c r="T767" s="282"/>
      <c r="U767" s="282"/>
      <c r="V767" s="282"/>
      <c r="W767" s="282"/>
      <c r="X767" s="282"/>
      <c r="Y767" s="282"/>
      <c r="Z767" s="282"/>
      <c r="AA767" s="282"/>
      <c r="AB767" s="282"/>
    </row>
    <row r="768" spans="18:28" x14ac:dyDescent="0.25">
      <c r="R768" s="282"/>
      <c r="S768" s="282"/>
      <c r="T768" s="282"/>
      <c r="U768" s="282"/>
      <c r="V768" s="282"/>
      <c r="W768" s="282"/>
      <c r="X768" s="282"/>
      <c r="Y768" s="282"/>
      <c r="Z768" s="282"/>
      <c r="AA768" s="282"/>
      <c r="AB768" s="282"/>
    </row>
    <row r="769" spans="18:28" x14ac:dyDescent="0.25">
      <c r="R769" s="282"/>
      <c r="S769" s="282"/>
      <c r="T769" s="282"/>
      <c r="U769" s="282"/>
      <c r="V769" s="282"/>
      <c r="W769" s="282"/>
      <c r="X769" s="282"/>
      <c r="Y769" s="282"/>
      <c r="Z769" s="282"/>
      <c r="AA769" s="282"/>
      <c r="AB769" s="282"/>
    </row>
    <row r="770" spans="18:28" x14ac:dyDescent="0.25">
      <c r="R770" s="282"/>
      <c r="S770" s="282"/>
      <c r="T770" s="282"/>
      <c r="U770" s="282"/>
      <c r="V770" s="282"/>
      <c r="W770" s="282"/>
      <c r="X770" s="282"/>
      <c r="Y770" s="282"/>
      <c r="Z770" s="282"/>
      <c r="AA770" s="282"/>
      <c r="AB770" s="282"/>
    </row>
    <row r="771" spans="18:28" x14ac:dyDescent="0.25">
      <c r="R771" s="282"/>
      <c r="S771" s="282"/>
      <c r="T771" s="282"/>
      <c r="U771" s="282"/>
      <c r="V771" s="282"/>
      <c r="W771" s="282"/>
      <c r="X771" s="282"/>
      <c r="Y771" s="282"/>
      <c r="Z771" s="282"/>
      <c r="AA771" s="282"/>
      <c r="AB771" s="282"/>
    </row>
    <row r="772" spans="18:28" x14ac:dyDescent="0.25">
      <c r="R772" s="282"/>
      <c r="S772" s="282"/>
      <c r="T772" s="282"/>
      <c r="U772" s="282"/>
      <c r="V772" s="282"/>
      <c r="W772" s="282"/>
      <c r="X772" s="282"/>
      <c r="Y772" s="282"/>
      <c r="Z772" s="282"/>
      <c r="AA772" s="282"/>
      <c r="AB772" s="282"/>
    </row>
    <row r="773" spans="18:28" x14ac:dyDescent="0.25">
      <c r="R773" s="282"/>
      <c r="S773" s="282"/>
      <c r="T773" s="282"/>
      <c r="U773" s="282"/>
      <c r="V773" s="282"/>
      <c r="W773" s="282"/>
      <c r="X773" s="282"/>
      <c r="Y773" s="282"/>
      <c r="Z773" s="282"/>
      <c r="AA773" s="282"/>
      <c r="AB773" s="282"/>
    </row>
    <row r="774" spans="18:28" x14ac:dyDescent="0.25">
      <c r="R774" s="282"/>
      <c r="S774" s="282"/>
      <c r="T774" s="282"/>
      <c r="U774" s="282"/>
      <c r="V774" s="282"/>
      <c r="W774" s="282"/>
      <c r="X774" s="282"/>
      <c r="Y774" s="282"/>
      <c r="Z774" s="282"/>
      <c r="AA774" s="282"/>
      <c r="AB774" s="282"/>
    </row>
    <row r="775" spans="18:28" x14ac:dyDescent="0.25">
      <c r="R775" s="282"/>
      <c r="S775" s="282"/>
      <c r="T775" s="282"/>
      <c r="U775" s="282"/>
      <c r="V775" s="282"/>
      <c r="W775" s="282"/>
      <c r="X775" s="282"/>
      <c r="Y775" s="282"/>
      <c r="Z775" s="282"/>
      <c r="AA775" s="282"/>
      <c r="AB775" s="282"/>
    </row>
    <row r="776" spans="18:28" x14ac:dyDescent="0.25">
      <c r="R776" s="282"/>
      <c r="S776" s="282"/>
      <c r="T776" s="282"/>
      <c r="U776" s="282"/>
      <c r="V776" s="282"/>
      <c r="W776" s="282"/>
      <c r="X776" s="282"/>
      <c r="Y776" s="282"/>
      <c r="Z776" s="282"/>
      <c r="AA776" s="282"/>
      <c r="AB776" s="282"/>
    </row>
    <row r="777" spans="18:28" x14ac:dyDescent="0.25">
      <c r="R777" s="282"/>
      <c r="S777" s="282"/>
      <c r="T777" s="282"/>
      <c r="U777" s="282"/>
      <c r="V777" s="282"/>
      <c r="W777" s="282"/>
      <c r="X777" s="282"/>
      <c r="Y777" s="282"/>
      <c r="Z777" s="282"/>
      <c r="AA777" s="282"/>
      <c r="AB777" s="282"/>
    </row>
    <row r="778" spans="18:28" x14ac:dyDescent="0.25">
      <c r="R778" s="282"/>
      <c r="S778" s="282"/>
      <c r="T778" s="282"/>
      <c r="U778" s="282"/>
      <c r="V778" s="282"/>
      <c r="W778" s="282"/>
      <c r="X778" s="282"/>
      <c r="Y778" s="282"/>
      <c r="Z778" s="282"/>
      <c r="AA778" s="282"/>
      <c r="AB778" s="282"/>
    </row>
    <row r="779" spans="18:28" x14ac:dyDescent="0.25">
      <c r="R779" s="282"/>
      <c r="S779" s="282"/>
      <c r="T779" s="282"/>
      <c r="U779" s="282"/>
      <c r="V779" s="282"/>
      <c r="W779" s="282"/>
      <c r="X779" s="282"/>
      <c r="Y779" s="282"/>
      <c r="Z779" s="282"/>
      <c r="AA779" s="282"/>
      <c r="AB779" s="282"/>
    </row>
    <row r="780" spans="18:28" x14ac:dyDescent="0.25">
      <c r="R780" s="282"/>
      <c r="S780" s="282"/>
      <c r="T780" s="282"/>
      <c r="U780" s="282"/>
      <c r="V780" s="282"/>
      <c r="W780" s="282"/>
      <c r="X780" s="282"/>
      <c r="Y780" s="282"/>
      <c r="Z780" s="282"/>
      <c r="AA780" s="282"/>
      <c r="AB780" s="282"/>
    </row>
    <row r="781" spans="18:28" x14ac:dyDescent="0.25">
      <c r="R781" s="282"/>
      <c r="S781" s="282"/>
      <c r="T781" s="282"/>
      <c r="U781" s="282"/>
      <c r="V781" s="282"/>
      <c r="W781" s="282"/>
      <c r="X781" s="282"/>
      <c r="Y781" s="282"/>
      <c r="Z781" s="282"/>
      <c r="AA781" s="282"/>
      <c r="AB781" s="282"/>
    </row>
    <row r="782" spans="18:28" x14ac:dyDescent="0.25">
      <c r="R782" s="282"/>
      <c r="S782" s="282"/>
      <c r="T782" s="282"/>
      <c r="U782" s="282"/>
      <c r="V782" s="282"/>
      <c r="W782" s="282"/>
      <c r="X782" s="282"/>
      <c r="Y782" s="282"/>
      <c r="Z782" s="282"/>
      <c r="AA782" s="282"/>
      <c r="AB782" s="282"/>
    </row>
    <row r="783" spans="18:28" x14ac:dyDescent="0.25">
      <c r="R783" s="282"/>
      <c r="S783" s="282"/>
      <c r="T783" s="282"/>
      <c r="U783" s="282"/>
      <c r="V783" s="282"/>
      <c r="W783" s="282"/>
      <c r="X783" s="282"/>
      <c r="Y783" s="282"/>
      <c r="Z783" s="282"/>
      <c r="AA783" s="282"/>
      <c r="AB783" s="282"/>
    </row>
    <row r="784" spans="18:28" x14ac:dyDescent="0.25">
      <c r="R784" s="282"/>
      <c r="S784" s="282"/>
      <c r="T784" s="282"/>
      <c r="U784" s="282"/>
      <c r="V784" s="282"/>
      <c r="W784" s="282"/>
      <c r="X784" s="282"/>
      <c r="Y784" s="282"/>
      <c r="Z784" s="282"/>
      <c r="AA784" s="282"/>
      <c r="AB784" s="282"/>
    </row>
    <row r="785" spans="18:28" x14ac:dyDescent="0.25">
      <c r="R785" s="282"/>
      <c r="S785" s="282"/>
      <c r="T785" s="282"/>
      <c r="U785" s="282"/>
      <c r="V785" s="282"/>
      <c r="W785" s="282"/>
      <c r="X785" s="282"/>
      <c r="Y785" s="282"/>
      <c r="Z785" s="282"/>
      <c r="AA785" s="282"/>
      <c r="AB785" s="282"/>
    </row>
    <row r="786" spans="18:28" x14ac:dyDescent="0.25">
      <c r="R786" s="282"/>
      <c r="S786" s="282"/>
      <c r="T786" s="282"/>
      <c r="U786" s="282"/>
      <c r="V786" s="282"/>
      <c r="W786" s="282"/>
      <c r="X786" s="282"/>
      <c r="Y786" s="282"/>
      <c r="Z786" s="282"/>
      <c r="AA786" s="282"/>
      <c r="AB786" s="282"/>
    </row>
    <row r="787" spans="18:28" x14ac:dyDescent="0.25">
      <c r="R787" s="282"/>
      <c r="S787" s="282"/>
      <c r="T787" s="282"/>
      <c r="U787" s="282"/>
      <c r="V787" s="282"/>
      <c r="W787" s="282"/>
      <c r="X787" s="282"/>
      <c r="Y787" s="282"/>
      <c r="Z787" s="282"/>
      <c r="AA787" s="282"/>
      <c r="AB787" s="282"/>
    </row>
    <row r="788" spans="18:28" x14ac:dyDescent="0.25">
      <c r="R788" s="282"/>
      <c r="S788" s="282"/>
      <c r="T788" s="282"/>
      <c r="U788" s="282"/>
      <c r="V788" s="282"/>
      <c r="W788" s="282"/>
      <c r="X788" s="282"/>
      <c r="Y788" s="282"/>
      <c r="Z788" s="282"/>
      <c r="AA788" s="282"/>
      <c r="AB788" s="282"/>
    </row>
    <row r="789" spans="18:28" x14ac:dyDescent="0.25">
      <c r="R789" s="282"/>
      <c r="S789" s="282"/>
      <c r="T789" s="282"/>
      <c r="U789" s="282"/>
      <c r="V789" s="282"/>
      <c r="W789" s="282"/>
      <c r="X789" s="282"/>
      <c r="Y789" s="282"/>
      <c r="Z789" s="282"/>
      <c r="AA789" s="282"/>
      <c r="AB789" s="282"/>
    </row>
    <row r="790" spans="18:28" x14ac:dyDescent="0.25">
      <c r="R790" s="282"/>
      <c r="S790" s="282"/>
      <c r="T790" s="282"/>
      <c r="U790" s="282"/>
      <c r="V790" s="282"/>
      <c r="W790" s="282"/>
      <c r="X790" s="282"/>
      <c r="Y790" s="282"/>
      <c r="Z790" s="282"/>
      <c r="AA790" s="282"/>
      <c r="AB790" s="282"/>
    </row>
    <row r="791" spans="18:28" x14ac:dyDescent="0.25">
      <c r="R791" s="282"/>
      <c r="S791" s="282"/>
      <c r="T791" s="282"/>
      <c r="U791" s="282"/>
      <c r="V791" s="282"/>
      <c r="W791" s="282"/>
      <c r="X791" s="282"/>
      <c r="Y791" s="282"/>
      <c r="Z791" s="282"/>
      <c r="AA791" s="282"/>
      <c r="AB791" s="282"/>
    </row>
    <row r="792" spans="18:28" x14ac:dyDescent="0.25">
      <c r="R792" s="282"/>
      <c r="S792" s="282"/>
      <c r="T792" s="282"/>
      <c r="U792" s="282"/>
      <c r="V792" s="282"/>
      <c r="W792" s="282"/>
      <c r="X792" s="282"/>
      <c r="Y792" s="282"/>
      <c r="Z792" s="282"/>
      <c r="AA792" s="282"/>
      <c r="AB792" s="282"/>
    </row>
    <row r="793" spans="18:28" x14ac:dyDescent="0.25">
      <c r="R793" s="282"/>
      <c r="S793" s="282"/>
      <c r="T793" s="282"/>
      <c r="U793" s="282"/>
      <c r="V793" s="282"/>
      <c r="W793" s="282"/>
      <c r="X793" s="282"/>
      <c r="Y793" s="282"/>
      <c r="Z793" s="282"/>
      <c r="AA793" s="282"/>
      <c r="AB793" s="282"/>
    </row>
    <row r="794" spans="18:28" x14ac:dyDescent="0.25">
      <c r="R794" s="282"/>
      <c r="S794" s="282"/>
      <c r="T794" s="282"/>
      <c r="U794" s="282"/>
      <c r="V794" s="282"/>
      <c r="W794" s="282"/>
      <c r="X794" s="282"/>
      <c r="Y794" s="282"/>
      <c r="Z794" s="282"/>
      <c r="AA794" s="282"/>
      <c r="AB794" s="282"/>
    </row>
    <row r="795" spans="18:28" x14ac:dyDescent="0.25">
      <c r="R795" s="282"/>
      <c r="S795" s="282"/>
      <c r="T795" s="282"/>
      <c r="U795" s="282"/>
      <c r="V795" s="282"/>
      <c r="W795" s="282"/>
      <c r="X795" s="282"/>
      <c r="Y795" s="282"/>
      <c r="Z795" s="282"/>
      <c r="AA795" s="282"/>
      <c r="AB795" s="282"/>
    </row>
    <row r="796" spans="18:28" x14ac:dyDescent="0.25">
      <c r="R796" s="282"/>
      <c r="S796" s="282"/>
      <c r="T796" s="282"/>
      <c r="U796" s="282"/>
      <c r="V796" s="282"/>
      <c r="W796" s="282"/>
      <c r="X796" s="282"/>
      <c r="Y796" s="282"/>
      <c r="Z796" s="282"/>
      <c r="AA796" s="282"/>
      <c r="AB796" s="282"/>
    </row>
    <row r="797" spans="18:28" x14ac:dyDescent="0.25">
      <c r="R797" s="282"/>
      <c r="S797" s="282"/>
      <c r="T797" s="282"/>
      <c r="U797" s="282"/>
      <c r="V797" s="282"/>
      <c r="W797" s="282"/>
      <c r="X797" s="282"/>
      <c r="Y797" s="282"/>
      <c r="Z797" s="282"/>
      <c r="AA797" s="282"/>
      <c r="AB797" s="282"/>
    </row>
    <row r="798" spans="18:28" x14ac:dyDescent="0.25">
      <c r="R798" s="282"/>
      <c r="S798" s="282"/>
      <c r="T798" s="282"/>
      <c r="U798" s="282"/>
      <c r="V798" s="282"/>
      <c r="W798" s="282"/>
      <c r="X798" s="282"/>
      <c r="Y798" s="282"/>
      <c r="Z798" s="282"/>
      <c r="AA798" s="282"/>
      <c r="AB798" s="282"/>
    </row>
    <row r="799" spans="18:28" x14ac:dyDescent="0.25">
      <c r="R799" s="282"/>
      <c r="S799" s="282"/>
      <c r="T799" s="282"/>
      <c r="U799" s="282"/>
      <c r="V799" s="282"/>
      <c r="W799" s="282"/>
      <c r="X799" s="282"/>
      <c r="Y799" s="282"/>
      <c r="Z799" s="282"/>
      <c r="AA799" s="282"/>
      <c r="AB799" s="282"/>
    </row>
    <row r="800" spans="18:28" x14ac:dyDescent="0.25">
      <c r="R800" s="282"/>
      <c r="S800" s="282"/>
      <c r="T800" s="282"/>
      <c r="U800" s="282"/>
      <c r="V800" s="282"/>
      <c r="W800" s="282"/>
      <c r="X800" s="282"/>
      <c r="Y800" s="282"/>
      <c r="Z800" s="282"/>
      <c r="AA800" s="282"/>
      <c r="AB800" s="282"/>
    </row>
    <row r="801" spans="18:28" x14ac:dyDescent="0.25">
      <c r="R801" s="282"/>
      <c r="S801" s="282"/>
      <c r="T801" s="282"/>
      <c r="U801" s="282"/>
      <c r="V801" s="282"/>
      <c r="W801" s="282"/>
      <c r="X801" s="282"/>
      <c r="Y801" s="282"/>
      <c r="Z801" s="282"/>
      <c r="AA801" s="282"/>
      <c r="AB801" s="282"/>
    </row>
    <row r="802" spans="18:28" x14ac:dyDescent="0.25">
      <c r="R802" s="282"/>
      <c r="S802" s="282"/>
      <c r="T802" s="282"/>
      <c r="U802" s="282"/>
      <c r="V802" s="282"/>
      <c r="W802" s="282"/>
      <c r="X802" s="282"/>
      <c r="Y802" s="282"/>
      <c r="Z802" s="282"/>
      <c r="AA802" s="282"/>
      <c r="AB802" s="282"/>
    </row>
    <row r="803" spans="18:28" x14ac:dyDescent="0.25">
      <c r="R803" s="282"/>
      <c r="S803" s="282"/>
      <c r="T803" s="282"/>
      <c r="U803" s="282"/>
      <c r="V803" s="282"/>
      <c r="W803" s="282"/>
      <c r="X803" s="282"/>
      <c r="Y803" s="282"/>
      <c r="Z803" s="282"/>
      <c r="AA803" s="282"/>
      <c r="AB803" s="282"/>
    </row>
    <row r="804" spans="18:28" x14ac:dyDescent="0.25">
      <c r="R804" s="282"/>
      <c r="S804" s="282"/>
      <c r="T804" s="282"/>
      <c r="U804" s="282"/>
      <c r="V804" s="282"/>
      <c r="W804" s="282"/>
      <c r="X804" s="282"/>
      <c r="Y804" s="282"/>
      <c r="Z804" s="282"/>
      <c r="AA804" s="282"/>
      <c r="AB804" s="282"/>
    </row>
    <row r="805" spans="18:28" x14ac:dyDescent="0.25">
      <c r="R805" s="282"/>
      <c r="S805" s="282"/>
      <c r="T805" s="282"/>
      <c r="U805" s="282"/>
      <c r="V805" s="282"/>
      <c r="W805" s="282"/>
      <c r="X805" s="282"/>
      <c r="Y805" s="282"/>
      <c r="Z805" s="282"/>
      <c r="AA805" s="282"/>
      <c r="AB805" s="282"/>
    </row>
    <row r="806" spans="18:28" x14ac:dyDescent="0.25">
      <c r="R806" s="282"/>
      <c r="S806" s="282"/>
      <c r="T806" s="282"/>
      <c r="U806" s="282"/>
      <c r="V806" s="282"/>
      <c r="W806" s="282"/>
      <c r="X806" s="282"/>
      <c r="Y806" s="282"/>
      <c r="Z806" s="282"/>
      <c r="AA806" s="282"/>
      <c r="AB806" s="282"/>
    </row>
    <row r="807" spans="18:28" x14ac:dyDescent="0.25">
      <c r="R807" s="282"/>
      <c r="S807" s="282"/>
      <c r="T807" s="282"/>
      <c r="U807" s="282"/>
      <c r="V807" s="282"/>
      <c r="W807" s="282"/>
      <c r="X807" s="282"/>
      <c r="Y807" s="282"/>
      <c r="Z807" s="282"/>
      <c r="AA807" s="282"/>
      <c r="AB807" s="282"/>
    </row>
    <row r="808" spans="18:28" x14ac:dyDescent="0.25">
      <c r="R808" s="282"/>
      <c r="S808" s="282"/>
      <c r="T808" s="282"/>
      <c r="U808" s="282"/>
      <c r="V808" s="282"/>
      <c r="W808" s="282"/>
      <c r="X808" s="282"/>
      <c r="Y808" s="282"/>
      <c r="Z808" s="282"/>
      <c r="AA808" s="282"/>
      <c r="AB808" s="282"/>
    </row>
    <row r="809" spans="18:28" x14ac:dyDescent="0.25">
      <c r="R809" s="282"/>
      <c r="S809" s="282"/>
      <c r="T809" s="282"/>
      <c r="U809" s="282"/>
      <c r="V809" s="282"/>
      <c r="W809" s="282"/>
      <c r="X809" s="282"/>
      <c r="Y809" s="282"/>
      <c r="Z809" s="282"/>
      <c r="AA809" s="282"/>
      <c r="AB809" s="282"/>
    </row>
    <row r="810" spans="18:28" x14ac:dyDescent="0.25">
      <c r="R810" s="282"/>
      <c r="S810" s="282"/>
      <c r="T810" s="282"/>
      <c r="U810" s="282"/>
      <c r="V810" s="282"/>
      <c r="W810" s="282"/>
      <c r="X810" s="282"/>
      <c r="Y810" s="282"/>
      <c r="Z810" s="282"/>
      <c r="AA810" s="282"/>
      <c r="AB810" s="282"/>
    </row>
    <row r="811" spans="18:28" x14ac:dyDescent="0.25">
      <c r="R811" s="282"/>
      <c r="S811" s="282"/>
      <c r="T811" s="282"/>
      <c r="U811" s="282"/>
      <c r="V811" s="282"/>
      <c r="W811" s="282"/>
      <c r="X811" s="282"/>
      <c r="Y811" s="282"/>
      <c r="Z811" s="282"/>
      <c r="AA811" s="282"/>
      <c r="AB811" s="282"/>
    </row>
    <row r="812" spans="18:28" x14ac:dyDescent="0.25">
      <c r="R812" s="282"/>
      <c r="S812" s="282"/>
      <c r="T812" s="282"/>
      <c r="U812" s="282"/>
      <c r="V812" s="282"/>
      <c r="W812" s="282"/>
      <c r="X812" s="282"/>
      <c r="Y812" s="282"/>
      <c r="Z812" s="282"/>
      <c r="AA812" s="282"/>
      <c r="AB812" s="282"/>
    </row>
    <row r="813" spans="18:28" x14ac:dyDescent="0.25">
      <c r="R813" s="282"/>
      <c r="S813" s="282"/>
      <c r="T813" s="282"/>
      <c r="U813" s="282"/>
      <c r="V813" s="282"/>
      <c r="W813" s="282"/>
      <c r="X813" s="282"/>
      <c r="Y813" s="282"/>
      <c r="Z813" s="282"/>
      <c r="AA813" s="282"/>
      <c r="AB813" s="282"/>
    </row>
    <row r="814" spans="18:28" x14ac:dyDescent="0.25">
      <c r="R814" s="282"/>
      <c r="S814" s="282"/>
      <c r="T814" s="282"/>
      <c r="U814" s="282"/>
      <c r="V814" s="282"/>
      <c r="W814" s="282"/>
      <c r="X814" s="282"/>
      <c r="Y814" s="282"/>
      <c r="Z814" s="282"/>
      <c r="AA814" s="282"/>
      <c r="AB814" s="282"/>
    </row>
    <row r="815" spans="18:28" x14ac:dyDescent="0.25">
      <c r="R815" s="282"/>
      <c r="S815" s="282"/>
      <c r="T815" s="282"/>
      <c r="U815" s="282"/>
      <c r="V815" s="282"/>
      <c r="W815" s="282"/>
      <c r="X815" s="282"/>
      <c r="Y815" s="282"/>
      <c r="Z815" s="282"/>
      <c r="AA815" s="282"/>
      <c r="AB815" s="282"/>
    </row>
    <row r="816" spans="18:28" x14ac:dyDescent="0.25">
      <c r="R816" s="282"/>
      <c r="S816" s="282"/>
      <c r="T816" s="282"/>
      <c r="U816" s="282"/>
      <c r="V816" s="282"/>
      <c r="W816" s="282"/>
      <c r="X816" s="282"/>
      <c r="Y816" s="282"/>
      <c r="Z816" s="282"/>
      <c r="AA816" s="282"/>
      <c r="AB816" s="282"/>
    </row>
    <row r="817" spans="18:28" x14ac:dyDescent="0.25">
      <c r="R817" s="282"/>
      <c r="S817" s="282"/>
      <c r="T817" s="282"/>
      <c r="U817" s="282"/>
      <c r="V817" s="282"/>
      <c r="W817" s="282"/>
      <c r="X817" s="282"/>
      <c r="Y817" s="282"/>
      <c r="Z817" s="282"/>
      <c r="AA817" s="282"/>
      <c r="AB817" s="282"/>
    </row>
    <row r="818" spans="18:28" x14ac:dyDescent="0.25">
      <c r="R818" s="282"/>
      <c r="S818" s="282"/>
      <c r="T818" s="282"/>
      <c r="U818" s="282"/>
      <c r="V818" s="282"/>
      <c r="W818" s="282"/>
      <c r="X818" s="282"/>
      <c r="Y818" s="282"/>
      <c r="Z818" s="282"/>
      <c r="AA818" s="282"/>
      <c r="AB818" s="282"/>
    </row>
    <row r="819" spans="18:28" x14ac:dyDescent="0.25">
      <c r="R819" s="282"/>
      <c r="S819" s="282"/>
      <c r="T819" s="282"/>
      <c r="U819" s="282"/>
      <c r="V819" s="282"/>
      <c r="W819" s="282"/>
      <c r="X819" s="282"/>
      <c r="Y819" s="282"/>
      <c r="Z819" s="282"/>
      <c r="AA819" s="282"/>
      <c r="AB819" s="282"/>
    </row>
    <row r="820" spans="18:28" x14ac:dyDescent="0.25">
      <c r="R820" s="282"/>
      <c r="S820" s="282"/>
      <c r="T820" s="282"/>
      <c r="U820" s="282"/>
      <c r="V820" s="282"/>
      <c r="W820" s="282"/>
      <c r="X820" s="282"/>
      <c r="Y820" s="282"/>
      <c r="Z820" s="282"/>
      <c r="AA820" s="282"/>
      <c r="AB820" s="282"/>
    </row>
    <row r="821" spans="18:28" x14ac:dyDescent="0.25">
      <c r="R821" s="282"/>
      <c r="S821" s="282"/>
      <c r="T821" s="282"/>
      <c r="U821" s="282"/>
      <c r="V821" s="282"/>
      <c r="W821" s="282"/>
      <c r="X821" s="282"/>
      <c r="Y821" s="282"/>
      <c r="Z821" s="282"/>
      <c r="AA821" s="282"/>
      <c r="AB821" s="282"/>
    </row>
    <row r="822" spans="18:28" x14ac:dyDescent="0.25">
      <c r="R822" s="282"/>
      <c r="S822" s="282"/>
      <c r="T822" s="282"/>
      <c r="U822" s="282"/>
      <c r="V822" s="282"/>
      <c r="W822" s="282"/>
      <c r="X822" s="282"/>
      <c r="Y822" s="282"/>
      <c r="Z822" s="282"/>
      <c r="AA822" s="282"/>
      <c r="AB822" s="282"/>
    </row>
    <row r="823" spans="18:28" x14ac:dyDescent="0.25">
      <c r="R823" s="282"/>
      <c r="S823" s="282"/>
      <c r="T823" s="282"/>
      <c r="U823" s="282"/>
      <c r="V823" s="282"/>
      <c r="W823" s="282"/>
      <c r="X823" s="282"/>
      <c r="Y823" s="282"/>
      <c r="Z823" s="282"/>
      <c r="AA823" s="282"/>
      <c r="AB823" s="282"/>
    </row>
    <row r="824" spans="18:28" x14ac:dyDescent="0.25">
      <c r="R824" s="282"/>
      <c r="S824" s="282"/>
      <c r="T824" s="282"/>
      <c r="U824" s="282"/>
      <c r="V824" s="282"/>
      <c r="W824" s="282"/>
      <c r="X824" s="282"/>
      <c r="Y824" s="282"/>
      <c r="Z824" s="282"/>
      <c r="AA824" s="282"/>
      <c r="AB824" s="282"/>
    </row>
    <row r="825" spans="18:28" x14ac:dyDescent="0.25">
      <c r="R825" s="282"/>
      <c r="S825" s="282"/>
      <c r="T825" s="282"/>
      <c r="U825" s="282"/>
      <c r="V825" s="282"/>
      <c r="W825" s="282"/>
      <c r="X825" s="282"/>
      <c r="Y825" s="282"/>
      <c r="Z825" s="282"/>
      <c r="AA825" s="282"/>
      <c r="AB825" s="282"/>
    </row>
    <row r="826" spans="18:28" x14ac:dyDescent="0.25">
      <c r="R826" s="282"/>
      <c r="S826" s="282"/>
      <c r="T826" s="282"/>
      <c r="U826" s="282"/>
      <c r="V826" s="282"/>
      <c r="W826" s="282"/>
      <c r="X826" s="282"/>
      <c r="Y826" s="282"/>
      <c r="Z826" s="282"/>
      <c r="AA826" s="282"/>
      <c r="AB826" s="282"/>
    </row>
    <row r="827" spans="18:28" x14ac:dyDescent="0.25">
      <c r="R827" s="282"/>
      <c r="S827" s="282"/>
      <c r="T827" s="282"/>
      <c r="U827" s="282"/>
      <c r="V827" s="282"/>
      <c r="W827" s="282"/>
      <c r="X827" s="282"/>
      <c r="Y827" s="282"/>
      <c r="Z827" s="282"/>
      <c r="AA827" s="282"/>
      <c r="AB827" s="282"/>
    </row>
    <row r="828" spans="18:28" x14ac:dyDescent="0.25">
      <c r="R828" s="282"/>
      <c r="S828" s="282"/>
      <c r="T828" s="282"/>
      <c r="U828" s="282"/>
      <c r="V828" s="282"/>
      <c r="W828" s="282"/>
      <c r="X828" s="282"/>
      <c r="Y828" s="282"/>
      <c r="Z828" s="282"/>
      <c r="AA828" s="282"/>
      <c r="AB828" s="282"/>
    </row>
    <row r="829" spans="18:28" x14ac:dyDescent="0.25">
      <c r="R829" s="282"/>
      <c r="S829" s="282"/>
      <c r="T829" s="282"/>
      <c r="U829" s="282"/>
      <c r="V829" s="282"/>
      <c r="W829" s="282"/>
      <c r="X829" s="282"/>
      <c r="Y829" s="282"/>
      <c r="Z829" s="282"/>
      <c r="AA829" s="282"/>
      <c r="AB829" s="282"/>
    </row>
    <row r="830" spans="18:28" x14ac:dyDescent="0.25">
      <c r="R830" s="282"/>
      <c r="S830" s="282"/>
      <c r="T830" s="282"/>
      <c r="U830" s="282"/>
      <c r="V830" s="282"/>
      <c r="W830" s="282"/>
      <c r="X830" s="282"/>
      <c r="Y830" s="282"/>
      <c r="Z830" s="282"/>
      <c r="AA830" s="282"/>
      <c r="AB830" s="282"/>
    </row>
    <row r="831" spans="18:28" x14ac:dyDescent="0.25">
      <c r="R831" s="282"/>
      <c r="S831" s="282"/>
      <c r="T831" s="282"/>
      <c r="U831" s="282"/>
      <c r="V831" s="282"/>
      <c r="W831" s="282"/>
      <c r="X831" s="282"/>
      <c r="Y831" s="282"/>
      <c r="Z831" s="282"/>
      <c r="AA831" s="282"/>
      <c r="AB831" s="282"/>
    </row>
    <row r="832" spans="18:28" x14ac:dyDescent="0.25">
      <c r="R832" s="282"/>
      <c r="S832" s="282"/>
      <c r="T832" s="282"/>
      <c r="U832" s="282"/>
      <c r="V832" s="282"/>
      <c r="W832" s="282"/>
      <c r="X832" s="282"/>
      <c r="Y832" s="282"/>
      <c r="Z832" s="282"/>
      <c r="AA832" s="282"/>
      <c r="AB832" s="282"/>
    </row>
    <row r="833" spans="18:28" x14ac:dyDescent="0.25">
      <c r="R833" s="282"/>
      <c r="S833" s="282"/>
      <c r="T833" s="282"/>
      <c r="U833" s="282"/>
      <c r="V833" s="282"/>
      <c r="W833" s="282"/>
      <c r="X833" s="282"/>
      <c r="Y833" s="282"/>
      <c r="Z833" s="282"/>
      <c r="AA833" s="282"/>
      <c r="AB833" s="282"/>
    </row>
    <row r="834" spans="18:28" x14ac:dyDescent="0.25">
      <c r="R834" s="282"/>
      <c r="S834" s="282"/>
      <c r="T834" s="282"/>
      <c r="U834" s="282"/>
      <c r="V834" s="282"/>
      <c r="W834" s="282"/>
      <c r="X834" s="282"/>
      <c r="Y834" s="282"/>
      <c r="Z834" s="282"/>
      <c r="AA834" s="282"/>
      <c r="AB834" s="282"/>
    </row>
    <row r="835" spans="18:28" x14ac:dyDescent="0.25">
      <c r="R835" s="282"/>
      <c r="S835" s="282"/>
      <c r="T835" s="282"/>
      <c r="U835" s="282"/>
      <c r="V835" s="282"/>
      <c r="W835" s="282"/>
      <c r="X835" s="282"/>
      <c r="Y835" s="282"/>
      <c r="Z835" s="282"/>
      <c r="AA835" s="282"/>
      <c r="AB835" s="282"/>
    </row>
    <row r="836" spans="18:28" x14ac:dyDescent="0.25">
      <c r="R836" s="282"/>
      <c r="S836" s="282"/>
      <c r="T836" s="282"/>
      <c r="U836" s="282"/>
      <c r="V836" s="282"/>
      <c r="W836" s="282"/>
      <c r="X836" s="282"/>
      <c r="Y836" s="282"/>
      <c r="Z836" s="282"/>
      <c r="AA836" s="282"/>
      <c r="AB836" s="282"/>
    </row>
    <row r="837" spans="18:28" x14ac:dyDescent="0.25">
      <c r="R837" s="282"/>
      <c r="S837" s="282"/>
      <c r="T837" s="282"/>
      <c r="U837" s="282"/>
      <c r="V837" s="282"/>
      <c r="W837" s="282"/>
      <c r="X837" s="282"/>
      <c r="Y837" s="282"/>
      <c r="Z837" s="282"/>
      <c r="AA837" s="282"/>
      <c r="AB837" s="282"/>
    </row>
    <row r="838" spans="18:28" x14ac:dyDescent="0.25">
      <c r="R838" s="282"/>
      <c r="S838" s="282"/>
      <c r="T838" s="282"/>
      <c r="U838" s="282"/>
      <c r="V838" s="282"/>
      <c r="W838" s="282"/>
      <c r="X838" s="282"/>
      <c r="Y838" s="282"/>
      <c r="Z838" s="282"/>
      <c r="AA838" s="282"/>
      <c r="AB838" s="282"/>
    </row>
    <row r="839" spans="18:28" x14ac:dyDescent="0.25">
      <c r="R839" s="282"/>
      <c r="S839" s="282"/>
      <c r="T839" s="282"/>
      <c r="U839" s="282"/>
      <c r="V839" s="282"/>
      <c r="W839" s="282"/>
      <c r="X839" s="282"/>
      <c r="Y839" s="282"/>
      <c r="Z839" s="282"/>
      <c r="AA839" s="282"/>
      <c r="AB839" s="282"/>
    </row>
    <row r="840" spans="18:28" x14ac:dyDescent="0.25">
      <c r="R840" s="282"/>
      <c r="S840" s="282"/>
      <c r="T840" s="282"/>
      <c r="U840" s="282"/>
      <c r="V840" s="282"/>
      <c r="W840" s="282"/>
      <c r="X840" s="282"/>
      <c r="Y840" s="282"/>
      <c r="Z840" s="282"/>
      <c r="AA840" s="282"/>
      <c r="AB840" s="282"/>
    </row>
    <row r="841" spans="18:28" x14ac:dyDescent="0.25">
      <c r="R841" s="282"/>
      <c r="S841" s="282"/>
      <c r="T841" s="282"/>
      <c r="U841" s="282"/>
      <c r="V841" s="282"/>
      <c r="W841" s="282"/>
      <c r="X841" s="282"/>
      <c r="Y841" s="282"/>
      <c r="Z841" s="282"/>
      <c r="AA841" s="282"/>
      <c r="AB841" s="282"/>
    </row>
    <row r="842" spans="18:28" x14ac:dyDescent="0.25">
      <c r="R842" s="282"/>
      <c r="S842" s="282"/>
      <c r="T842" s="282"/>
      <c r="U842" s="282"/>
      <c r="V842" s="282"/>
      <c r="W842" s="282"/>
      <c r="X842" s="282"/>
      <c r="Y842" s="282"/>
      <c r="Z842" s="282"/>
      <c r="AA842" s="282"/>
      <c r="AB842" s="282"/>
    </row>
    <row r="843" spans="18:28" x14ac:dyDescent="0.25">
      <c r="R843" s="282"/>
      <c r="S843" s="282"/>
      <c r="T843" s="282"/>
      <c r="U843" s="282"/>
      <c r="V843" s="282"/>
      <c r="W843" s="282"/>
      <c r="X843" s="282"/>
      <c r="Y843" s="282"/>
      <c r="Z843" s="282"/>
      <c r="AA843" s="282"/>
      <c r="AB843" s="282"/>
    </row>
    <row r="844" spans="18:28" x14ac:dyDescent="0.25">
      <c r="R844" s="282"/>
      <c r="S844" s="282"/>
      <c r="T844" s="282"/>
      <c r="U844" s="282"/>
      <c r="V844" s="282"/>
      <c r="W844" s="282"/>
      <c r="X844" s="282"/>
      <c r="Y844" s="282"/>
      <c r="Z844" s="282"/>
      <c r="AA844" s="282"/>
      <c r="AB844" s="282"/>
    </row>
    <row r="845" spans="18:28" x14ac:dyDescent="0.25">
      <c r="R845" s="282"/>
      <c r="S845" s="282"/>
      <c r="T845" s="282"/>
      <c r="U845" s="282"/>
      <c r="V845" s="282"/>
      <c r="W845" s="282"/>
      <c r="X845" s="282"/>
      <c r="Y845" s="282"/>
      <c r="Z845" s="282"/>
      <c r="AA845" s="282"/>
      <c r="AB845" s="282"/>
    </row>
    <row r="846" spans="18:28" x14ac:dyDescent="0.25">
      <c r="R846" s="282"/>
      <c r="S846" s="282"/>
      <c r="T846" s="282"/>
      <c r="U846" s="282"/>
      <c r="V846" s="282"/>
      <c r="W846" s="282"/>
      <c r="X846" s="282"/>
      <c r="Y846" s="282"/>
      <c r="Z846" s="282"/>
      <c r="AA846" s="282"/>
      <c r="AB846" s="282"/>
    </row>
    <row r="847" spans="18:28" x14ac:dyDescent="0.25">
      <c r="R847" s="282"/>
      <c r="S847" s="282"/>
      <c r="T847" s="282"/>
      <c r="U847" s="282"/>
      <c r="V847" s="282"/>
      <c r="W847" s="282"/>
      <c r="X847" s="282"/>
      <c r="Y847" s="282"/>
      <c r="Z847" s="282"/>
      <c r="AA847" s="282"/>
      <c r="AB847" s="282"/>
    </row>
    <row r="848" spans="18:28" x14ac:dyDescent="0.25">
      <c r="R848" s="282"/>
      <c r="S848" s="282"/>
      <c r="T848" s="282"/>
      <c r="U848" s="282"/>
      <c r="V848" s="282"/>
      <c r="W848" s="282"/>
      <c r="X848" s="282"/>
      <c r="Y848" s="282"/>
      <c r="Z848" s="282"/>
      <c r="AA848" s="282"/>
      <c r="AB848" s="282"/>
    </row>
    <row r="849" spans="18:28" x14ac:dyDescent="0.25">
      <c r="R849" s="282"/>
      <c r="S849" s="282"/>
      <c r="T849" s="282"/>
      <c r="U849" s="282"/>
      <c r="V849" s="282"/>
      <c r="W849" s="282"/>
      <c r="X849" s="282"/>
      <c r="Y849" s="282"/>
      <c r="Z849" s="282"/>
      <c r="AA849" s="282"/>
      <c r="AB849" s="282"/>
    </row>
    <row r="850" spans="18:28" x14ac:dyDescent="0.25">
      <c r="R850" s="282"/>
      <c r="S850" s="282"/>
      <c r="T850" s="282"/>
      <c r="U850" s="282"/>
      <c r="V850" s="282"/>
      <c r="W850" s="282"/>
      <c r="X850" s="282"/>
      <c r="Y850" s="282"/>
      <c r="Z850" s="282"/>
      <c r="AA850" s="282"/>
      <c r="AB850" s="282"/>
    </row>
    <row r="851" spans="18:28" x14ac:dyDescent="0.25">
      <c r="R851" s="282"/>
      <c r="S851" s="282"/>
      <c r="T851" s="282"/>
      <c r="U851" s="282"/>
      <c r="V851" s="282"/>
      <c r="W851" s="282"/>
      <c r="X851" s="282"/>
      <c r="Y851" s="282"/>
      <c r="Z851" s="282"/>
      <c r="AA851" s="282"/>
      <c r="AB851" s="282"/>
    </row>
    <row r="852" spans="18:28" x14ac:dyDescent="0.25">
      <c r="R852" s="282"/>
      <c r="S852" s="282"/>
      <c r="T852" s="282"/>
      <c r="U852" s="282"/>
      <c r="V852" s="282"/>
      <c r="W852" s="282"/>
      <c r="X852" s="282"/>
      <c r="Y852" s="282"/>
      <c r="Z852" s="282"/>
      <c r="AA852" s="282"/>
      <c r="AB852" s="282"/>
    </row>
    <row r="853" spans="18:28" x14ac:dyDescent="0.25">
      <c r="R853" s="282"/>
      <c r="S853" s="282"/>
      <c r="T853" s="282"/>
      <c r="U853" s="282"/>
      <c r="V853" s="282"/>
      <c r="W853" s="282"/>
      <c r="X853" s="282"/>
      <c r="Y853" s="282"/>
      <c r="Z853" s="282"/>
      <c r="AA853" s="282"/>
      <c r="AB853" s="282"/>
    </row>
    <row r="854" spans="18:28" x14ac:dyDescent="0.25">
      <c r="R854" s="282"/>
      <c r="S854" s="282"/>
      <c r="T854" s="282"/>
      <c r="U854" s="282"/>
      <c r="V854" s="282"/>
      <c r="W854" s="282"/>
      <c r="X854" s="282"/>
      <c r="Y854" s="282"/>
      <c r="Z854" s="282"/>
      <c r="AA854" s="282"/>
      <c r="AB854" s="282"/>
    </row>
    <row r="855" spans="18:28" x14ac:dyDescent="0.25">
      <c r="R855" s="282"/>
      <c r="S855" s="282"/>
      <c r="T855" s="282"/>
      <c r="U855" s="282"/>
      <c r="V855" s="282"/>
      <c r="W855" s="282"/>
      <c r="X855" s="282"/>
      <c r="Y855" s="282"/>
      <c r="Z855" s="282"/>
      <c r="AA855" s="282"/>
      <c r="AB855" s="282"/>
    </row>
    <row r="856" spans="18:28" x14ac:dyDescent="0.25">
      <c r="R856" s="282"/>
      <c r="S856" s="282"/>
      <c r="T856" s="282"/>
      <c r="U856" s="282"/>
      <c r="V856" s="282"/>
      <c r="W856" s="282"/>
      <c r="X856" s="282"/>
      <c r="Y856" s="282"/>
      <c r="Z856" s="282"/>
      <c r="AA856" s="282"/>
      <c r="AB856" s="282"/>
    </row>
    <row r="857" spans="18:28" x14ac:dyDescent="0.25">
      <c r="R857" s="282"/>
      <c r="S857" s="282"/>
      <c r="T857" s="282"/>
      <c r="U857" s="282"/>
      <c r="V857" s="282"/>
      <c r="W857" s="282"/>
      <c r="X857" s="282"/>
      <c r="Y857" s="282"/>
      <c r="Z857" s="282"/>
      <c r="AA857" s="282"/>
      <c r="AB857" s="282"/>
    </row>
    <row r="858" spans="18:28" x14ac:dyDescent="0.25">
      <c r="R858" s="282"/>
      <c r="S858" s="282"/>
      <c r="T858" s="282"/>
      <c r="U858" s="282"/>
      <c r="V858" s="282"/>
      <c r="W858" s="282"/>
      <c r="X858" s="282"/>
      <c r="Y858" s="282"/>
      <c r="Z858" s="282"/>
      <c r="AA858" s="282"/>
      <c r="AB858" s="282"/>
    </row>
    <row r="859" spans="18:28" x14ac:dyDescent="0.25">
      <c r="R859" s="282"/>
      <c r="S859" s="282"/>
      <c r="T859" s="282"/>
      <c r="U859" s="282"/>
      <c r="V859" s="282"/>
      <c r="W859" s="282"/>
      <c r="X859" s="282"/>
      <c r="Y859" s="282"/>
      <c r="Z859" s="282"/>
      <c r="AA859" s="282"/>
      <c r="AB859" s="282"/>
    </row>
    <row r="860" spans="18:28" x14ac:dyDescent="0.25">
      <c r="R860" s="282"/>
      <c r="S860" s="282"/>
      <c r="T860" s="282"/>
      <c r="U860" s="282"/>
      <c r="V860" s="282"/>
      <c r="W860" s="282"/>
      <c r="X860" s="282"/>
      <c r="Y860" s="282"/>
      <c r="Z860" s="282"/>
      <c r="AA860" s="282"/>
      <c r="AB860" s="282"/>
    </row>
    <row r="861" spans="18:28" x14ac:dyDescent="0.25">
      <c r="R861" s="282"/>
      <c r="S861" s="282"/>
      <c r="T861" s="282"/>
      <c r="U861" s="282"/>
      <c r="V861" s="282"/>
      <c r="W861" s="282"/>
      <c r="X861" s="282"/>
      <c r="Y861" s="282"/>
      <c r="Z861" s="282"/>
      <c r="AA861" s="282"/>
      <c r="AB861" s="282"/>
    </row>
    <row r="862" spans="18:28" x14ac:dyDescent="0.25">
      <c r="R862" s="282"/>
      <c r="S862" s="282"/>
      <c r="T862" s="282"/>
      <c r="U862" s="282"/>
      <c r="V862" s="282"/>
      <c r="W862" s="282"/>
      <c r="X862" s="282"/>
      <c r="Y862" s="282"/>
      <c r="Z862" s="282"/>
      <c r="AA862" s="282"/>
      <c r="AB862" s="282"/>
    </row>
    <row r="863" spans="18:28" x14ac:dyDescent="0.25">
      <c r="R863" s="282"/>
      <c r="S863" s="282"/>
      <c r="T863" s="282"/>
      <c r="U863" s="282"/>
      <c r="V863" s="282"/>
      <c r="W863" s="282"/>
      <c r="X863" s="282"/>
      <c r="Y863" s="282"/>
      <c r="Z863" s="282"/>
      <c r="AA863" s="282"/>
      <c r="AB863" s="282"/>
    </row>
    <row r="864" spans="18:28" x14ac:dyDescent="0.25">
      <c r="R864" s="282"/>
      <c r="S864" s="282"/>
      <c r="T864" s="282"/>
      <c r="U864" s="282"/>
      <c r="V864" s="282"/>
      <c r="W864" s="282"/>
      <c r="X864" s="282"/>
      <c r="Y864" s="282"/>
      <c r="Z864" s="282"/>
      <c r="AA864" s="282"/>
      <c r="AB864" s="282"/>
    </row>
    <row r="865" spans="18:28" x14ac:dyDescent="0.25">
      <c r="R865" s="282"/>
      <c r="S865" s="282"/>
      <c r="T865" s="282"/>
      <c r="U865" s="282"/>
      <c r="V865" s="282"/>
      <c r="W865" s="282"/>
      <c r="X865" s="282"/>
      <c r="Y865" s="282"/>
      <c r="Z865" s="282"/>
      <c r="AA865" s="282"/>
      <c r="AB865" s="282"/>
    </row>
    <row r="866" spans="18:28" x14ac:dyDescent="0.25">
      <c r="R866" s="282"/>
      <c r="S866" s="282"/>
      <c r="T866" s="282"/>
      <c r="U866" s="282"/>
      <c r="V866" s="282"/>
      <c r="W866" s="282"/>
      <c r="X866" s="282"/>
      <c r="Y866" s="282"/>
      <c r="Z866" s="282"/>
      <c r="AA866" s="282"/>
      <c r="AB866" s="282"/>
    </row>
    <row r="867" spans="18:28" x14ac:dyDescent="0.25">
      <c r="R867" s="282"/>
      <c r="S867" s="282"/>
      <c r="T867" s="282"/>
      <c r="U867" s="282"/>
      <c r="V867" s="282"/>
      <c r="W867" s="282"/>
      <c r="X867" s="282"/>
      <c r="Y867" s="282"/>
      <c r="Z867" s="282"/>
      <c r="AA867" s="282"/>
      <c r="AB867" s="282"/>
    </row>
    <row r="868" spans="18:28" x14ac:dyDescent="0.25">
      <c r="R868" s="282"/>
      <c r="S868" s="282"/>
      <c r="T868" s="282"/>
      <c r="U868" s="282"/>
      <c r="V868" s="282"/>
      <c r="W868" s="282"/>
      <c r="X868" s="282"/>
      <c r="Y868" s="282"/>
      <c r="Z868" s="282"/>
      <c r="AA868" s="282"/>
      <c r="AB868" s="282"/>
    </row>
    <row r="869" spans="18:28" x14ac:dyDescent="0.25">
      <c r="R869" s="282"/>
      <c r="S869" s="282"/>
      <c r="T869" s="282"/>
      <c r="U869" s="282"/>
      <c r="V869" s="282"/>
      <c r="W869" s="282"/>
      <c r="X869" s="282"/>
      <c r="Y869" s="282"/>
      <c r="Z869" s="282"/>
      <c r="AA869" s="282"/>
      <c r="AB869" s="282"/>
    </row>
    <row r="870" spans="18:28" x14ac:dyDescent="0.25">
      <c r="R870" s="282"/>
      <c r="S870" s="282"/>
      <c r="T870" s="282"/>
      <c r="U870" s="282"/>
      <c r="V870" s="282"/>
      <c r="W870" s="282"/>
      <c r="X870" s="282"/>
      <c r="Y870" s="282"/>
      <c r="Z870" s="282"/>
      <c r="AA870" s="282"/>
      <c r="AB870" s="282"/>
    </row>
    <row r="871" spans="18:28" x14ac:dyDescent="0.25">
      <c r="R871" s="282"/>
      <c r="S871" s="282"/>
      <c r="T871" s="282"/>
      <c r="U871" s="282"/>
      <c r="V871" s="282"/>
      <c r="W871" s="282"/>
      <c r="X871" s="282"/>
      <c r="Y871" s="282"/>
      <c r="Z871" s="282"/>
      <c r="AA871" s="282"/>
      <c r="AB871" s="282"/>
    </row>
    <row r="872" spans="18:28" x14ac:dyDescent="0.25">
      <c r="R872" s="282"/>
      <c r="S872" s="282"/>
      <c r="T872" s="282"/>
      <c r="U872" s="282"/>
      <c r="V872" s="282"/>
      <c r="W872" s="282"/>
      <c r="X872" s="282"/>
      <c r="Y872" s="282"/>
      <c r="Z872" s="282"/>
      <c r="AA872" s="282"/>
      <c r="AB872" s="282"/>
    </row>
    <row r="873" spans="18:28" x14ac:dyDescent="0.25">
      <c r="R873" s="282"/>
      <c r="S873" s="282"/>
      <c r="T873" s="282"/>
      <c r="U873" s="282"/>
      <c r="V873" s="282"/>
      <c r="W873" s="282"/>
      <c r="X873" s="282"/>
      <c r="Y873" s="282"/>
      <c r="Z873" s="282"/>
      <c r="AA873" s="282"/>
      <c r="AB873" s="282"/>
    </row>
    <row r="874" spans="18:28" x14ac:dyDescent="0.25">
      <c r="R874" s="282"/>
      <c r="S874" s="282"/>
      <c r="T874" s="282"/>
      <c r="U874" s="282"/>
      <c r="V874" s="282"/>
      <c r="W874" s="282"/>
      <c r="X874" s="282"/>
      <c r="Y874" s="282"/>
      <c r="Z874" s="282"/>
      <c r="AA874" s="282"/>
      <c r="AB874" s="282"/>
    </row>
    <row r="875" spans="18:28" x14ac:dyDescent="0.25">
      <c r="R875" s="282"/>
      <c r="S875" s="282"/>
      <c r="T875" s="282"/>
      <c r="U875" s="282"/>
      <c r="V875" s="282"/>
      <c r="W875" s="282"/>
      <c r="X875" s="282"/>
      <c r="Y875" s="282"/>
      <c r="Z875" s="282"/>
      <c r="AA875" s="282"/>
      <c r="AB875" s="282"/>
    </row>
    <row r="876" spans="18:28" x14ac:dyDescent="0.25">
      <c r="R876" s="282"/>
      <c r="S876" s="282"/>
      <c r="T876" s="282"/>
      <c r="U876" s="282"/>
      <c r="V876" s="282"/>
      <c r="W876" s="282"/>
      <c r="X876" s="282"/>
      <c r="Y876" s="282"/>
      <c r="Z876" s="282"/>
      <c r="AA876" s="282"/>
      <c r="AB876" s="282"/>
    </row>
    <row r="877" spans="18:28" x14ac:dyDescent="0.25">
      <c r="R877" s="282"/>
      <c r="S877" s="282"/>
      <c r="T877" s="282"/>
      <c r="U877" s="282"/>
      <c r="V877" s="282"/>
      <c r="W877" s="282"/>
      <c r="X877" s="282"/>
      <c r="Y877" s="282"/>
      <c r="Z877" s="282"/>
      <c r="AA877" s="282"/>
      <c r="AB877" s="282"/>
    </row>
    <row r="878" spans="18:28" x14ac:dyDescent="0.25">
      <c r="R878" s="282"/>
      <c r="S878" s="282"/>
      <c r="T878" s="282"/>
      <c r="U878" s="282"/>
      <c r="V878" s="282"/>
      <c r="W878" s="282"/>
      <c r="X878" s="282"/>
      <c r="Y878" s="282"/>
      <c r="Z878" s="282"/>
      <c r="AA878" s="282"/>
      <c r="AB878" s="282"/>
    </row>
    <row r="879" spans="18:28" x14ac:dyDescent="0.25">
      <c r="R879" s="282"/>
      <c r="S879" s="282"/>
      <c r="T879" s="282"/>
      <c r="U879" s="282"/>
      <c r="V879" s="282"/>
      <c r="W879" s="282"/>
      <c r="X879" s="282"/>
      <c r="Y879" s="282"/>
      <c r="Z879" s="282"/>
      <c r="AA879" s="282"/>
      <c r="AB879" s="282"/>
    </row>
    <row r="880" spans="18:28" x14ac:dyDescent="0.25">
      <c r="R880" s="282"/>
      <c r="S880" s="282"/>
      <c r="T880" s="282"/>
      <c r="U880" s="282"/>
      <c r="V880" s="282"/>
      <c r="W880" s="282"/>
      <c r="X880" s="282"/>
      <c r="Y880" s="282"/>
      <c r="Z880" s="282"/>
      <c r="AA880" s="282"/>
      <c r="AB880" s="282"/>
    </row>
    <row r="881" spans="18:28" x14ac:dyDescent="0.25">
      <c r="R881" s="282"/>
      <c r="S881" s="282"/>
      <c r="T881" s="282"/>
      <c r="U881" s="282"/>
      <c r="V881" s="282"/>
      <c r="W881" s="282"/>
      <c r="X881" s="282"/>
      <c r="Y881" s="282"/>
      <c r="Z881" s="282"/>
      <c r="AA881" s="282"/>
      <c r="AB881" s="282"/>
    </row>
    <row r="882" spans="18:28" x14ac:dyDescent="0.25">
      <c r="R882" s="282"/>
      <c r="S882" s="282"/>
      <c r="T882" s="282"/>
      <c r="U882" s="282"/>
      <c r="V882" s="282"/>
      <c r="W882" s="282"/>
      <c r="X882" s="282"/>
      <c r="Y882" s="282"/>
      <c r="Z882" s="282"/>
      <c r="AA882" s="282"/>
      <c r="AB882" s="282"/>
    </row>
    <row r="883" spans="18:28" x14ac:dyDescent="0.25">
      <c r="R883" s="282"/>
      <c r="S883" s="282"/>
      <c r="T883" s="282"/>
      <c r="U883" s="282"/>
      <c r="V883" s="282"/>
      <c r="W883" s="282"/>
      <c r="X883" s="282"/>
      <c r="Y883" s="282"/>
      <c r="Z883" s="282"/>
      <c r="AA883" s="282"/>
      <c r="AB883" s="282"/>
    </row>
    <row r="884" spans="18:28" x14ac:dyDescent="0.25">
      <c r="R884" s="282"/>
      <c r="S884" s="282"/>
      <c r="T884" s="282"/>
      <c r="U884" s="282"/>
      <c r="V884" s="282"/>
      <c r="W884" s="282"/>
      <c r="X884" s="282"/>
      <c r="Y884" s="282"/>
      <c r="Z884" s="282"/>
      <c r="AA884" s="282"/>
      <c r="AB884" s="282"/>
    </row>
    <row r="885" spans="18:28" x14ac:dyDescent="0.25">
      <c r="R885" s="282"/>
      <c r="S885" s="282"/>
      <c r="T885" s="282"/>
      <c r="U885" s="282"/>
      <c r="V885" s="282"/>
      <c r="W885" s="282"/>
      <c r="X885" s="282"/>
      <c r="Y885" s="282"/>
      <c r="Z885" s="282"/>
      <c r="AA885" s="282"/>
      <c r="AB885" s="282"/>
    </row>
    <row r="886" spans="18:28" x14ac:dyDescent="0.25">
      <c r="R886" s="282"/>
      <c r="S886" s="282"/>
      <c r="T886" s="282"/>
      <c r="U886" s="282"/>
      <c r="V886" s="282"/>
      <c r="W886" s="282"/>
      <c r="X886" s="282"/>
      <c r="Y886" s="282"/>
      <c r="Z886" s="282"/>
      <c r="AA886" s="282"/>
      <c r="AB886" s="282"/>
    </row>
    <row r="887" spans="18:28" x14ac:dyDescent="0.25">
      <c r="R887" s="282"/>
      <c r="S887" s="282"/>
      <c r="T887" s="282"/>
      <c r="U887" s="282"/>
      <c r="V887" s="282"/>
      <c r="W887" s="282"/>
      <c r="X887" s="282"/>
      <c r="Y887" s="282"/>
      <c r="Z887" s="282"/>
      <c r="AA887" s="282"/>
      <c r="AB887" s="282"/>
    </row>
    <row r="888" spans="18:28" x14ac:dyDescent="0.25">
      <c r="R888" s="282"/>
      <c r="S888" s="282"/>
      <c r="T888" s="282"/>
      <c r="U888" s="282"/>
      <c r="V888" s="282"/>
      <c r="W888" s="282"/>
      <c r="X888" s="282"/>
      <c r="Y888" s="282"/>
      <c r="Z888" s="282"/>
      <c r="AA888" s="282"/>
      <c r="AB888" s="282"/>
    </row>
    <row r="889" spans="18:28" x14ac:dyDescent="0.25">
      <c r="R889" s="282"/>
      <c r="S889" s="282"/>
      <c r="T889" s="282"/>
      <c r="U889" s="282"/>
      <c r="V889" s="282"/>
      <c r="W889" s="282"/>
      <c r="X889" s="282"/>
      <c r="Y889" s="282"/>
      <c r="Z889" s="282"/>
      <c r="AA889" s="282"/>
      <c r="AB889" s="282"/>
    </row>
    <row r="890" spans="18:28" x14ac:dyDescent="0.25">
      <c r="R890" s="282"/>
      <c r="S890" s="282"/>
      <c r="T890" s="282"/>
      <c r="U890" s="282"/>
      <c r="V890" s="282"/>
      <c r="W890" s="282"/>
      <c r="X890" s="282"/>
      <c r="Y890" s="282"/>
      <c r="Z890" s="282"/>
      <c r="AA890" s="282"/>
      <c r="AB890" s="282"/>
    </row>
    <row r="891" spans="18:28" x14ac:dyDescent="0.25">
      <c r="R891" s="282"/>
      <c r="S891" s="282"/>
      <c r="T891" s="282"/>
      <c r="U891" s="282"/>
      <c r="V891" s="282"/>
      <c r="W891" s="282"/>
      <c r="X891" s="282"/>
      <c r="Y891" s="282"/>
      <c r="Z891" s="282"/>
      <c r="AA891" s="282"/>
      <c r="AB891" s="282"/>
    </row>
    <row r="892" spans="18:28" x14ac:dyDescent="0.25">
      <c r="R892" s="282"/>
      <c r="S892" s="282"/>
      <c r="T892" s="282"/>
      <c r="U892" s="282"/>
      <c r="V892" s="282"/>
      <c r="W892" s="282"/>
      <c r="X892" s="282"/>
      <c r="Y892" s="282"/>
      <c r="Z892" s="282"/>
      <c r="AA892" s="282"/>
      <c r="AB892" s="282"/>
    </row>
    <row r="893" spans="18:28" x14ac:dyDescent="0.25">
      <c r="R893" s="282"/>
      <c r="S893" s="282"/>
      <c r="T893" s="282"/>
      <c r="U893" s="282"/>
      <c r="V893" s="282"/>
      <c r="W893" s="282"/>
      <c r="X893" s="282"/>
      <c r="Y893" s="282"/>
      <c r="Z893" s="282"/>
      <c r="AA893" s="282"/>
      <c r="AB893" s="282"/>
    </row>
    <row r="894" spans="18:28" x14ac:dyDescent="0.25">
      <c r="R894" s="282"/>
      <c r="S894" s="282"/>
      <c r="T894" s="282"/>
      <c r="U894" s="282"/>
      <c r="V894" s="282"/>
      <c r="W894" s="282"/>
      <c r="X894" s="282"/>
      <c r="Y894" s="282"/>
      <c r="Z894" s="282"/>
      <c r="AA894" s="282"/>
      <c r="AB894" s="282"/>
    </row>
    <row r="895" spans="18:28" x14ac:dyDescent="0.25">
      <c r="R895" s="282"/>
      <c r="S895" s="282"/>
      <c r="T895" s="282"/>
      <c r="U895" s="282"/>
      <c r="V895" s="282"/>
      <c r="W895" s="282"/>
      <c r="X895" s="282"/>
      <c r="Y895" s="282"/>
      <c r="Z895" s="282"/>
      <c r="AA895" s="282"/>
      <c r="AB895" s="282"/>
    </row>
    <row r="896" spans="18:28" x14ac:dyDescent="0.25">
      <c r="R896" s="282"/>
      <c r="S896" s="282"/>
      <c r="T896" s="282"/>
      <c r="U896" s="282"/>
      <c r="V896" s="282"/>
      <c r="W896" s="282"/>
      <c r="X896" s="282"/>
      <c r="Y896" s="282"/>
      <c r="Z896" s="282"/>
      <c r="AA896" s="282"/>
      <c r="AB896" s="282"/>
    </row>
    <row r="897" spans="18:28" x14ac:dyDescent="0.25">
      <c r="R897" s="282"/>
      <c r="S897" s="282"/>
      <c r="T897" s="282"/>
      <c r="U897" s="282"/>
      <c r="V897" s="282"/>
      <c r="W897" s="282"/>
      <c r="X897" s="282"/>
      <c r="Y897" s="282"/>
      <c r="Z897" s="282"/>
      <c r="AA897" s="282"/>
      <c r="AB897" s="282"/>
    </row>
    <row r="898" spans="18:28" x14ac:dyDescent="0.25">
      <c r="R898" s="282"/>
      <c r="S898" s="282"/>
      <c r="T898" s="282"/>
      <c r="U898" s="282"/>
      <c r="V898" s="282"/>
      <c r="W898" s="282"/>
      <c r="X898" s="282"/>
      <c r="Y898" s="282"/>
      <c r="Z898" s="282"/>
      <c r="AA898" s="282"/>
      <c r="AB898" s="282"/>
    </row>
    <row r="899" spans="18:28" x14ac:dyDescent="0.25">
      <c r="R899" s="282"/>
      <c r="S899" s="282"/>
      <c r="T899" s="282"/>
      <c r="U899" s="282"/>
      <c r="V899" s="282"/>
      <c r="W899" s="282"/>
      <c r="X899" s="282"/>
      <c r="Y899" s="282"/>
      <c r="Z899" s="282"/>
      <c r="AA899" s="282"/>
      <c r="AB899" s="282"/>
    </row>
    <row r="900" spans="18:28" x14ac:dyDescent="0.25">
      <c r="R900" s="282"/>
      <c r="S900" s="282"/>
      <c r="T900" s="282"/>
      <c r="U900" s="282"/>
      <c r="V900" s="282"/>
      <c r="W900" s="282"/>
      <c r="X900" s="282"/>
      <c r="Y900" s="282"/>
      <c r="Z900" s="282"/>
      <c r="AA900" s="282"/>
      <c r="AB900" s="282"/>
    </row>
    <row r="901" spans="18:28" x14ac:dyDescent="0.25">
      <c r="R901" s="282"/>
      <c r="S901" s="282"/>
      <c r="T901" s="282"/>
      <c r="U901" s="282"/>
      <c r="V901" s="282"/>
      <c r="W901" s="282"/>
      <c r="X901" s="282"/>
      <c r="Y901" s="282"/>
      <c r="Z901" s="282"/>
      <c r="AA901" s="282"/>
      <c r="AB901" s="282"/>
    </row>
    <row r="902" spans="18:28" x14ac:dyDescent="0.25">
      <c r="R902" s="282"/>
      <c r="S902" s="282"/>
      <c r="T902" s="282"/>
      <c r="U902" s="282"/>
      <c r="V902" s="282"/>
      <c r="W902" s="282"/>
      <c r="X902" s="282"/>
      <c r="Y902" s="282"/>
      <c r="Z902" s="282"/>
      <c r="AA902" s="282"/>
      <c r="AB902" s="282"/>
    </row>
    <row r="903" spans="18:28" x14ac:dyDescent="0.25">
      <c r="R903" s="282"/>
      <c r="S903" s="282"/>
      <c r="T903" s="282"/>
      <c r="U903" s="282"/>
      <c r="V903" s="282"/>
      <c r="W903" s="282"/>
      <c r="X903" s="282"/>
      <c r="Y903" s="282"/>
      <c r="Z903" s="282"/>
      <c r="AA903" s="282"/>
      <c r="AB903" s="282"/>
    </row>
    <row r="904" spans="18:28" x14ac:dyDescent="0.25">
      <c r="R904" s="282"/>
      <c r="S904" s="282"/>
      <c r="T904" s="282"/>
      <c r="U904" s="282"/>
      <c r="V904" s="282"/>
      <c r="W904" s="282"/>
      <c r="X904" s="282"/>
      <c r="Y904" s="282"/>
      <c r="Z904" s="282"/>
      <c r="AA904" s="282"/>
      <c r="AB904" s="282"/>
    </row>
    <row r="905" spans="18:28" x14ac:dyDescent="0.25">
      <c r="R905" s="282"/>
      <c r="S905" s="282"/>
      <c r="T905" s="282"/>
      <c r="U905" s="282"/>
      <c r="V905" s="282"/>
      <c r="W905" s="282"/>
      <c r="X905" s="282"/>
      <c r="Y905" s="282"/>
      <c r="Z905" s="282"/>
      <c r="AA905" s="282"/>
      <c r="AB905" s="282"/>
    </row>
    <row r="906" spans="18:28" x14ac:dyDescent="0.25">
      <c r="R906" s="282"/>
      <c r="S906" s="282"/>
      <c r="T906" s="282"/>
      <c r="U906" s="282"/>
      <c r="V906" s="282"/>
      <c r="W906" s="282"/>
      <c r="X906" s="282"/>
      <c r="Y906" s="282"/>
      <c r="Z906" s="282"/>
      <c r="AA906" s="282"/>
      <c r="AB906" s="282"/>
    </row>
    <row r="907" spans="18:28" x14ac:dyDescent="0.25">
      <c r="R907" s="282"/>
      <c r="S907" s="282"/>
      <c r="T907" s="282"/>
      <c r="U907" s="282"/>
      <c r="V907" s="282"/>
      <c r="W907" s="282"/>
      <c r="X907" s="282"/>
      <c r="Y907" s="282"/>
      <c r="Z907" s="282"/>
      <c r="AA907" s="282"/>
      <c r="AB907" s="282"/>
    </row>
    <row r="908" spans="18:28" x14ac:dyDescent="0.25">
      <c r="R908" s="282"/>
      <c r="S908" s="282"/>
      <c r="T908" s="282"/>
      <c r="U908" s="282"/>
      <c r="V908" s="282"/>
      <c r="W908" s="282"/>
      <c r="X908" s="282"/>
      <c r="Y908" s="282"/>
      <c r="Z908" s="282"/>
      <c r="AA908" s="282"/>
      <c r="AB908" s="282"/>
    </row>
    <row r="909" spans="18:28" x14ac:dyDescent="0.25">
      <c r="R909" s="282"/>
      <c r="S909" s="282"/>
      <c r="T909" s="282"/>
      <c r="U909" s="282"/>
      <c r="V909" s="282"/>
      <c r="W909" s="282"/>
      <c r="X909" s="282"/>
      <c r="Y909" s="282"/>
      <c r="Z909" s="282"/>
      <c r="AA909" s="282"/>
      <c r="AB909" s="282"/>
    </row>
    <row r="910" spans="18:28" x14ac:dyDescent="0.25">
      <c r="R910" s="282"/>
      <c r="S910" s="282"/>
      <c r="T910" s="282"/>
      <c r="U910" s="282"/>
      <c r="V910" s="282"/>
      <c r="W910" s="282"/>
      <c r="X910" s="282"/>
      <c r="Y910" s="282"/>
      <c r="Z910" s="282"/>
      <c r="AA910" s="282"/>
      <c r="AB910" s="282"/>
    </row>
    <row r="911" spans="18:28" x14ac:dyDescent="0.25">
      <c r="R911" s="282"/>
      <c r="S911" s="282"/>
      <c r="T911" s="282"/>
      <c r="U911" s="282"/>
      <c r="V911" s="282"/>
      <c r="W911" s="282"/>
      <c r="X911" s="282"/>
      <c r="Y911" s="282"/>
      <c r="Z911" s="282"/>
      <c r="AA911" s="282"/>
      <c r="AB911" s="282"/>
    </row>
    <row r="912" spans="18:28" x14ac:dyDescent="0.25">
      <c r="R912" s="282"/>
      <c r="S912" s="282"/>
      <c r="T912" s="282"/>
      <c r="U912" s="282"/>
      <c r="V912" s="282"/>
      <c r="W912" s="282"/>
      <c r="X912" s="282"/>
      <c r="Y912" s="282"/>
      <c r="Z912" s="282"/>
      <c r="AA912" s="282"/>
      <c r="AB912" s="282"/>
    </row>
    <row r="913" spans="18:28" x14ac:dyDescent="0.25">
      <c r="R913" s="282"/>
      <c r="S913" s="282"/>
      <c r="T913" s="282"/>
      <c r="U913" s="282"/>
      <c r="V913" s="282"/>
      <c r="W913" s="282"/>
      <c r="X913" s="282"/>
      <c r="Y913" s="282"/>
      <c r="Z913" s="282"/>
      <c r="AA913" s="282"/>
      <c r="AB913" s="282"/>
    </row>
    <row r="914" spans="18:28" x14ac:dyDescent="0.25">
      <c r="R914" s="282"/>
      <c r="S914" s="282"/>
      <c r="T914" s="282"/>
      <c r="U914" s="282"/>
      <c r="V914" s="282"/>
      <c r="W914" s="282"/>
      <c r="X914" s="282"/>
      <c r="Y914" s="282"/>
      <c r="Z914" s="282"/>
      <c r="AA914" s="282"/>
      <c r="AB914" s="282"/>
    </row>
    <row r="915" spans="18:28" x14ac:dyDescent="0.25">
      <c r="R915" s="282"/>
      <c r="S915" s="282"/>
      <c r="T915" s="282"/>
      <c r="U915" s="282"/>
      <c r="V915" s="282"/>
      <c r="W915" s="282"/>
      <c r="X915" s="282"/>
      <c r="Y915" s="282"/>
      <c r="Z915" s="282"/>
      <c r="AA915" s="282"/>
      <c r="AB915" s="282"/>
    </row>
    <row r="916" spans="18:28" x14ac:dyDescent="0.25">
      <c r="R916" s="282"/>
      <c r="S916" s="282"/>
      <c r="T916" s="282"/>
      <c r="U916" s="282"/>
      <c r="V916" s="282"/>
      <c r="W916" s="282"/>
      <c r="X916" s="282"/>
      <c r="Y916" s="282"/>
      <c r="Z916" s="282"/>
      <c r="AA916" s="282"/>
      <c r="AB916" s="282"/>
    </row>
    <row r="917" spans="18:28" x14ac:dyDescent="0.25">
      <c r="R917" s="282"/>
      <c r="S917" s="282"/>
      <c r="T917" s="282"/>
      <c r="U917" s="282"/>
      <c r="V917" s="282"/>
      <c r="W917" s="282"/>
      <c r="X917" s="282"/>
      <c r="Y917" s="282"/>
      <c r="Z917" s="282"/>
      <c r="AA917" s="282"/>
      <c r="AB917" s="282"/>
    </row>
    <row r="918" spans="18:28" x14ac:dyDescent="0.25">
      <c r="R918" s="282"/>
      <c r="S918" s="282"/>
      <c r="T918" s="282"/>
      <c r="U918" s="282"/>
      <c r="V918" s="282"/>
      <c r="W918" s="282"/>
      <c r="X918" s="282"/>
      <c r="Y918" s="282"/>
      <c r="Z918" s="282"/>
      <c r="AA918" s="282"/>
      <c r="AB918" s="282"/>
    </row>
    <row r="919" spans="18:28" x14ac:dyDescent="0.25">
      <c r="R919" s="282"/>
      <c r="S919" s="282"/>
      <c r="T919" s="282"/>
      <c r="U919" s="282"/>
      <c r="V919" s="282"/>
      <c r="W919" s="282"/>
      <c r="X919" s="282"/>
      <c r="Y919" s="282"/>
      <c r="Z919" s="282"/>
      <c r="AA919" s="282"/>
      <c r="AB919" s="282"/>
    </row>
    <row r="920" spans="18:28" x14ac:dyDescent="0.25">
      <c r="R920" s="282"/>
      <c r="S920" s="282"/>
      <c r="T920" s="282"/>
      <c r="U920" s="282"/>
      <c r="V920" s="282"/>
      <c r="W920" s="282"/>
      <c r="X920" s="282"/>
      <c r="Y920" s="282"/>
      <c r="Z920" s="282"/>
      <c r="AA920" s="282"/>
      <c r="AB920" s="282"/>
    </row>
    <row r="921" spans="18:28" x14ac:dyDescent="0.25">
      <c r="R921" s="282"/>
      <c r="S921" s="282"/>
      <c r="T921" s="282"/>
      <c r="U921" s="282"/>
      <c r="V921" s="282"/>
      <c r="W921" s="282"/>
      <c r="X921" s="282"/>
      <c r="Y921" s="282"/>
      <c r="Z921" s="282"/>
      <c r="AA921" s="282"/>
      <c r="AB921" s="282"/>
    </row>
    <row r="922" spans="18:28" x14ac:dyDescent="0.25">
      <c r="R922" s="282"/>
      <c r="S922" s="282"/>
      <c r="T922" s="282"/>
      <c r="U922" s="282"/>
      <c r="V922" s="282"/>
      <c r="W922" s="282"/>
      <c r="X922" s="282"/>
      <c r="Y922" s="282"/>
      <c r="Z922" s="282"/>
      <c r="AA922" s="282"/>
      <c r="AB922" s="282"/>
    </row>
    <row r="923" spans="18:28" x14ac:dyDescent="0.25">
      <c r="R923" s="282"/>
      <c r="S923" s="282"/>
      <c r="T923" s="282"/>
      <c r="U923" s="282"/>
      <c r="V923" s="282"/>
      <c r="W923" s="282"/>
      <c r="X923" s="282"/>
      <c r="Y923" s="282"/>
      <c r="Z923" s="282"/>
      <c r="AA923" s="282"/>
      <c r="AB923" s="282"/>
    </row>
    <row r="924" spans="18:28" x14ac:dyDescent="0.25">
      <c r="R924" s="282"/>
      <c r="S924" s="282"/>
      <c r="T924" s="282"/>
      <c r="U924" s="282"/>
      <c r="V924" s="282"/>
      <c r="W924" s="282"/>
      <c r="X924" s="282"/>
      <c r="Y924" s="282"/>
      <c r="Z924" s="282"/>
      <c r="AA924" s="282"/>
      <c r="AB924" s="282"/>
    </row>
    <row r="925" spans="18:28" x14ac:dyDescent="0.25">
      <c r="R925" s="282"/>
      <c r="S925" s="282"/>
      <c r="T925" s="282"/>
      <c r="U925" s="282"/>
      <c r="V925" s="282"/>
      <c r="W925" s="282"/>
      <c r="X925" s="282"/>
      <c r="Y925" s="282"/>
      <c r="Z925" s="282"/>
      <c r="AA925" s="282"/>
      <c r="AB925" s="282"/>
    </row>
    <row r="926" spans="18:28" x14ac:dyDescent="0.25">
      <c r="R926" s="282"/>
      <c r="S926" s="282"/>
      <c r="T926" s="282"/>
      <c r="U926" s="282"/>
      <c r="V926" s="282"/>
      <c r="W926" s="282"/>
      <c r="X926" s="282"/>
      <c r="Y926" s="282"/>
      <c r="Z926" s="282"/>
      <c r="AA926" s="282"/>
      <c r="AB926" s="282"/>
    </row>
    <row r="927" spans="18:28" x14ac:dyDescent="0.25">
      <c r="R927" s="282"/>
      <c r="S927" s="282"/>
      <c r="T927" s="282"/>
      <c r="U927" s="282"/>
      <c r="V927" s="282"/>
      <c r="W927" s="282"/>
      <c r="X927" s="282"/>
      <c r="Y927" s="282"/>
      <c r="Z927" s="282"/>
      <c r="AA927" s="282"/>
      <c r="AB927" s="282"/>
    </row>
    <row r="928" spans="18:28" x14ac:dyDescent="0.25">
      <c r="R928" s="282"/>
      <c r="S928" s="282"/>
      <c r="T928" s="282"/>
      <c r="U928" s="282"/>
      <c r="V928" s="282"/>
      <c r="W928" s="282"/>
      <c r="X928" s="282"/>
      <c r="Y928" s="282"/>
      <c r="Z928" s="282"/>
      <c r="AA928" s="282"/>
      <c r="AB928" s="282"/>
    </row>
    <row r="929" spans="18:28" x14ac:dyDescent="0.25">
      <c r="R929" s="282"/>
      <c r="S929" s="282"/>
      <c r="T929" s="282"/>
      <c r="U929" s="282"/>
      <c r="V929" s="282"/>
      <c r="W929" s="282"/>
      <c r="X929" s="282"/>
      <c r="Y929" s="282"/>
      <c r="Z929" s="282"/>
      <c r="AA929" s="282"/>
      <c r="AB929" s="282"/>
    </row>
    <row r="930" spans="18:28" x14ac:dyDescent="0.25">
      <c r="R930" s="282"/>
      <c r="S930" s="282"/>
      <c r="T930" s="282"/>
      <c r="U930" s="282"/>
      <c r="V930" s="282"/>
      <c r="W930" s="282"/>
      <c r="X930" s="282"/>
      <c r="Y930" s="282"/>
      <c r="Z930" s="282"/>
      <c r="AA930" s="282"/>
      <c r="AB930" s="282"/>
    </row>
    <row r="931" spans="18:28" x14ac:dyDescent="0.25">
      <c r="R931" s="282"/>
      <c r="S931" s="282"/>
      <c r="T931" s="282"/>
      <c r="U931" s="282"/>
      <c r="V931" s="282"/>
      <c r="W931" s="282"/>
      <c r="X931" s="282"/>
      <c r="Y931" s="282"/>
      <c r="Z931" s="282"/>
      <c r="AA931" s="282"/>
      <c r="AB931" s="282"/>
    </row>
    <row r="932" spans="18:28" x14ac:dyDescent="0.25">
      <c r="R932" s="282"/>
      <c r="S932" s="282"/>
      <c r="T932" s="282"/>
      <c r="U932" s="282"/>
      <c r="V932" s="282"/>
      <c r="W932" s="282"/>
      <c r="X932" s="282"/>
      <c r="Y932" s="282"/>
      <c r="Z932" s="282"/>
      <c r="AA932" s="282"/>
      <c r="AB932" s="282"/>
    </row>
    <row r="933" spans="18:28" x14ac:dyDescent="0.25">
      <c r="R933" s="282"/>
      <c r="S933" s="282"/>
      <c r="T933" s="282"/>
      <c r="U933" s="282"/>
      <c r="V933" s="282"/>
      <c r="W933" s="282"/>
      <c r="X933" s="282"/>
      <c r="Y933" s="282"/>
      <c r="Z933" s="282"/>
      <c r="AA933" s="282"/>
      <c r="AB933" s="282"/>
    </row>
    <row r="934" spans="18:28" x14ac:dyDescent="0.25">
      <c r="R934" s="282"/>
      <c r="S934" s="282"/>
      <c r="T934" s="282"/>
      <c r="U934" s="282"/>
      <c r="V934" s="282"/>
      <c r="W934" s="282"/>
      <c r="X934" s="282"/>
      <c r="Y934" s="282"/>
      <c r="Z934" s="282"/>
      <c r="AA934" s="282"/>
      <c r="AB934" s="282"/>
    </row>
    <row r="935" spans="18:28" x14ac:dyDescent="0.25">
      <c r="R935" s="282"/>
      <c r="S935" s="282"/>
      <c r="T935" s="282"/>
      <c r="U935" s="282"/>
      <c r="V935" s="282"/>
      <c r="W935" s="282"/>
      <c r="X935" s="282"/>
      <c r="Y935" s="282"/>
      <c r="Z935" s="282"/>
      <c r="AA935" s="282"/>
      <c r="AB935" s="282"/>
    </row>
    <row r="936" spans="18:28" x14ac:dyDescent="0.25">
      <c r="R936" s="282"/>
      <c r="S936" s="282"/>
      <c r="T936" s="282"/>
      <c r="U936" s="282"/>
      <c r="V936" s="282"/>
      <c r="W936" s="282"/>
      <c r="X936" s="282"/>
      <c r="Y936" s="282"/>
      <c r="Z936" s="282"/>
      <c r="AA936" s="282"/>
      <c r="AB936" s="282"/>
    </row>
    <row r="937" spans="18:28" x14ac:dyDescent="0.25">
      <c r="R937" s="282"/>
      <c r="S937" s="282"/>
      <c r="T937" s="282"/>
      <c r="U937" s="282"/>
      <c r="V937" s="282"/>
      <c r="W937" s="282"/>
      <c r="X937" s="282"/>
      <c r="Y937" s="282"/>
      <c r="Z937" s="282"/>
      <c r="AA937" s="282"/>
      <c r="AB937" s="282"/>
    </row>
    <row r="938" spans="18:28" x14ac:dyDescent="0.25">
      <c r="R938" s="282"/>
      <c r="S938" s="282"/>
      <c r="T938" s="282"/>
      <c r="U938" s="282"/>
      <c r="V938" s="282"/>
      <c r="W938" s="282"/>
      <c r="X938" s="282"/>
      <c r="Y938" s="282"/>
      <c r="Z938" s="282"/>
      <c r="AA938" s="282"/>
      <c r="AB938" s="282"/>
    </row>
    <row r="939" spans="18:28" x14ac:dyDescent="0.25">
      <c r="R939" s="282"/>
      <c r="S939" s="282"/>
      <c r="T939" s="282"/>
      <c r="U939" s="282"/>
      <c r="V939" s="282"/>
      <c r="W939" s="282"/>
      <c r="X939" s="282"/>
      <c r="Y939" s="282"/>
      <c r="Z939" s="282"/>
      <c r="AA939" s="282"/>
      <c r="AB939" s="282"/>
    </row>
    <row r="940" spans="18:28" x14ac:dyDescent="0.25">
      <c r="R940" s="282"/>
      <c r="S940" s="282"/>
      <c r="T940" s="282"/>
      <c r="U940" s="282"/>
      <c r="V940" s="282"/>
      <c r="W940" s="282"/>
      <c r="X940" s="282"/>
      <c r="Y940" s="282"/>
      <c r="Z940" s="282"/>
      <c r="AA940" s="282"/>
      <c r="AB940" s="282"/>
    </row>
    <row r="941" spans="18:28" x14ac:dyDescent="0.25">
      <c r="R941" s="282"/>
      <c r="S941" s="282"/>
      <c r="T941" s="282"/>
      <c r="U941" s="282"/>
      <c r="V941" s="282"/>
      <c r="W941" s="282"/>
      <c r="X941" s="282"/>
      <c r="Y941" s="282"/>
      <c r="Z941" s="282"/>
      <c r="AA941" s="282"/>
      <c r="AB941" s="282"/>
    </row>
    <row r="942" spans="18:28" x14ac:dyDescent="0.25">
      <c r="R942" s="282"/>
      <c r="S942" s="282"/>
      <c r="T942" s="282"/>
      <c r="U942" s="282"/>
      <c r="V942" s="282"/>
      <c r="W942" s="282"/>
      <c r="X942" s="282"/>
      <c r="Y942" s="282"/>
      <c r="Z942" s="282"/>
      <c r="AA942" s="282"/>
      <c r="AB942" s="282"/>
    </row>
    <row r="943" spans="18:28" x14ac:dyDescent="0.25">
      <c r="R943" s="282"/>
      <c r="S943" s="282"/>
      <c r="T943" s="282"/>
      <c r="U943" s="282"/>
      <c r="V943" s="282"/>
      <c r="W943" s="282"/>
      <c r="X943" s="282"/>
      <c r="Y943" s="282"/>
      <c r="Z943" s="282"/>
      <c r="AA943" s="282"/>
      <c r="AB943" s="282"/>
    </row>
    <row r="944" spans="18:28" x14ac:dyDescent="0.25">
      <c r="R944" s="282"/>
      <c r="S944" s="282"/>
      <c r="T944" s="282"/>
      <c r="U944" s="282"/>
      <c r="V944" s="282"/>
      <c r="W944" s="282"/>
      <c r="X944" s="282"/>
      <c r="Y944" s="282"/>
      <c r="Z944" s="282"/>
      <c r="AA944" s="282"/>
      <c r="AB944" s="282"/>
    </row>
    <row r="945" spans="18:28" x14ac:dyDescent="0.25">
      <c r="R945" s="282"/>
      <c r="S945" s="282"/>
      <c r="T945" s="282"/>
      <c r="U945" s="282"/>
      <c r="V945" s="282"/>
      <c r="W945" s="282"/>
      <c r="X945" s="282"/>
      <c r="Y945" s="282"/>
      <c r="Z945" s="282"/>
      <c r="AA945" s="282"/>
      <c r="AB945" s="282"/>
    </row>
    <row r="946" spans="18:28" x14ac:dyDescent="0.25">
      <c r="R946" s="282"/>
      <c r="S946" s="282"/>
      <c r="T946" s="282"/>
      <c r="U946" s="282"/>
      <c r="V946" s="282"/>
      <c r="W946" s="282"/>
      <c r="X946" s="282"/>
      <c r="Y946" s="282"/>
      <c r="Z946" s="282"/>
      <c r="AA946" s="282"/>
      <c r="AB946" s="282"/>
    </row>
    <row r="947" spans="18:28" x14ac:dyDescent="0.25">
      <c r="R947" s="282"/>
      <c r="S947" s="282"/>
      <c r="T947" s="282"/>
      <c r="U947" s="282"/>
      <c r="V947" s="282"/>
      <c r="W947" s="282"/>
      <c r="X947" s="282"/>
      <c r="Y947" s="282"/>
      <c r="Z947" s="282"/>
      <c r="AA947" s="282"/>
      <c r="AB947" s="282"/>
    </row>
    <row r="948" spans="18:28" x14ac:dyDescent="0.25">
      <c r="R948" s="282"/>
      <c r="S948" s="282"/>
      <c r="T948" s="282"/>
      <c r="U948" s="282"/>
      <c r="V948" s="282"/>
      <c r="W948" s="282"/>
      <c r="X948" s="282"/>
      <c r="Y948" s="282"/>
      <c r="Z948" s="282"/>
      <c r="AA948" s="282"/>
      <c r="AB948" s="282"/>
    </row>
    <row r="949" spans="18:28" x14ac:dyDescent="0.25">
      <c r="R949" s="282"/>
      <c r="S949" s="282"/>
      <c r="T949" s="282"/>
      <c r="U949" s="282"/>
      <c r="V949" s="282"/>
      <c r="W949" s="282"/>
      <c r="X949" s="282"/>
      <c r="Y949" s="282"/>
      <c r="Z949" s="282"/>
      <c r="AA949" s="282"/>
      <c r="AB949" s="282"/>
    </row>
    <row r="950" spans="18:28" x14ac:dyDescent="0.25">
      <c r="R950" s="282"/>
      <c r="S950" s="282"/>
      <c r="T950" s="282"/>
      <c r="U950" s="282"/>
      <c r="V950" s="282"/>
      <c r="W950" s="282"/>
      <c r="X950" s="282"/>
      <c r="Y950" s="282"/>
      <c r="Z950" s="282"/>
      <c r="AA950" s="282"/>
      <c r="AB950" s="282"/>
    </row>
    <row r="951" spans="18:28" x14ac:dyDescent="0.25">
      <c r="R951" s="282"/>
      <c r="S951" s="282"/>
      <c r="T951" s="282"/>
      <c r="U951" s="282"/>
      <c r="V951" s="282"/>
      <c r="W951" s="282"/>
      <c r="X951" s="282"/>
      <c r="Y951" s="282"/>
      <c r="Z951" s="282"/>
      <c r="AA951" s="282"/>
      <c r="AB951" s="282"/>
    </row>
    <row r="952" spans="18:28" x14ac:dyDescent="0.25">
      <c r="R952" s="282"/>
      <c r="S952" s="282"/>
      <c r="T952" s="282"/>
      <c r="U952" s="282"/>
      <c r="V952" s="282"/>
      <c r="W952" s="282"/>
      <c r="X952" s="282"/>
      <c r="Y952" s="282"/>
      <c r="Z952" s="282"/>
      <c r="AA952" s="282"/>
      <c r="AB952" s="282"/>
    </row>
    <row r="953" spans="18:28" x14ac:dyDescent="0.25">
      <c r="R953" s="282"/>
      <c r="S953" s="282"/>
      <c r="T953" s="282"/>
      <c r="U953" s="282"/>
      <c r="V953" s="282"/>
      <c r="W953" s="282"/>
      <c r="X953" s="282"/>
      <c r="Y953" s="282"/>
      <c r="Z953" s="282"/>
      <c r="AA953" s="282"/>
      <c r="AB953" s="282"/>
    </row>
    <row r="954" spans="18:28" x14ac:dyDescent="0.25">
      <c r="R954" s="282"/>
      <c r="S954" s="282"/>
      <c r="T954" s="282"/>
      <c r="U954" s="282"/>
      <c r="V954" s="282"/>
      <c r="W954" s="282"/>
      <c r="X954" s="282"/>
      <c r="Y954" s="282"/>
      <c r="Z954" s="282"/>
      <c r="AA954" s="282"/>
      <c r="AB954" s="282"/>
    </row>
    <row r="955" spans="18:28" x14ac:dyDescent="0.25">
      <c r="R955" s="282"/>
      <c r="S955" s="282"/>
      <c r="T955" s="282"/>
      <c r="U955" s="282"/>
      <c r="V955" s="282"/>
      <c r="W955" s="282"/>
      <c r="X955" s="282"/>
      <c r="Y955" s="282"/>
      <c r="Z955" s="282"/>
      <c r="AA955" s="282"/>
      <c r="AB955" s="282"/>
    </row>
    <row r="956" spans="18:28" x14ac:dyDescent="0.25">
      <c r="R956" s="282"/>
      <c r="S956" s="282"/>
      <c r="T956" s="282"/>
      <c r="U956" s="282"/>
      <c r="V956" s="282"/>
      <c r="W956" s="282"/>
      <c r="X956" s="282"/>
      <c r="Y956" s="282"/>
      <c r="Z956" s="282"/>
      <c r="AA956" s="282"/>
      <c r="AB956" s="282"/>
    </row>
    <row r="957" spans="18:28" x14ac:dyDescent="0.25">
      <c r="R957" s="282"/>
      <c r="S957" s="282"/>
      <c r="T957" s="282"/>
      <c r="U957" s="282"/>
      <c r="V957" s="282"/>
      <c r="W957" s="282"/>
      <c r="X957" s="282"/>
      <c r="Y957" s="282"/>
      <c r="Z957" s="282"/>
      <c r="AA957" s="282"/>
      <c r="AB957" s="282"/>
    </row>
    <row r="958" spans="18:28" x14ac:dyDescent="0.25">
      <c r="R958" s="282"/>
      <c r="S958" s="282"/>
      <c r="T958" s="282"/>
      <c r="U958" s="282"/>
      <c r="V958" s="282"/>
      <c r="W958" s="282"/>
      <c r="X958" s="282"/>
      <c r="Y958" s="282"/>
      <c r="Z958" s="282"/>
      <c r="AA958" s="282"/>
      <c r="AB958" s="282"/>
    </row>
    <row r="959" spans="18:28" x14ac:dyDescent="0.25">
      <c r="R959" s="282"/>
      <c r="S959" s="282"/>
      <c r="T959" s="282"/>
      <c r="U959" s="282"/>
      <c r="V959" s="282"/>
      <c r="W959" s="282"/>
      <c r="X959" s="282"/>
      <c r="Y959" s="282"/>
      <c r="Z959" s="282"/>
      <c r="AA959" s="282"/>
      <c r="AB959" s="282"/>
    </row>
    <row r="960" spans="18:28" x14ac:dyDescent="0.25">
      <c r="R960" s="282"/>
      <c r="S960" s="282"/>
      <c r="T960" s="282"/>
      <c r="U960" s="282"/>
      <c r="V960" s="282"/>
      <c r="W960" s="282"/>
      <c r="X960" s="282"/>
      <c r="Y960" s="282"/>
      <c r="Z960" s="282"/>
      <c r="AA960" s="282"/>
      <c r="AB960" s="282"/>
    </row>
    <row r="961" spans="18:28" x14ac:dyDescent="0.25">
      <c r="R961" s="282"/>
      <c r="S961" s="282"/>
      <c r="T961" s="282"/>
      <c r="U961" s="282"/>
      <c r="V961" s="282"/>
      <c r="W961" s="282"/>
      <c r="X961" s="282"/>
      <c r="Y961" s="282"/>
      <c r="Z961" s="282"/>
      <c r="AA961" s="282"/>
      <c r="AB961" s="282"/>
    </row>
    <row r="962" spans="18:28" x14ac:dyDescent="0.25">
      <c r="R962" s="282"/>
      <c r="S962" s="282"/>
      <c r="T962" s="282"/>
      <c r="U962" s="282"/>
      <c r="V962" s="282"/>
      <c r="W962" s="282"/>
      <c r="X962" s="282"/>
      <c r="Y962" s="282"/>
      <c r="Z962" s="282"/>
      <c r="AA962" s="282"/>
      <c r="AB962" s="282"/>
    </row>
    <row r="963" spans="18:28" x14ac:dyDescent="0.25">
      <c r="R963" s="282"/>
      <c r="S963" s="282"/>
      <c r="T963" s="282"/>
      <c r="U963" s="282"/>
      <c r="V963" s="282"/>
      <c r="W963" s="282"/>
      <c r="X963" s="282"/>
      <c r="Y963" s="282"/>
      <c r="Z963" s="282"/>
      <c r="AA963" s="282"/>
      <c r="AB963" s="282"/>
    </row>
    <row r="964" spans="18:28" x14ac:dyDescent="0.25">
      <c r="R964" s="282"/>
      <c r="S964" s="282"/>
      <c r="T964" s="282"/>
      <c r="U964" s="282"/>
      <c r="V964" s="282"/>
      <c r="W964" s="282"/>
      <c r="X964" s="282"/>
      <c r="Y964" s="282"/>
      <c r="Z964" s="282"/>
      <c r="AA964" s="282"/>
      <c r="AB964" s="282"/>
    </row>
    <row r="965" spans="18:28" x14ac:dyDescent="0.25">
      <c r="R965" s="282"/>
      <c r="S965" s="282"/>
      <c r="T965" s="282"/>
      <c r="U965" s="282"/>
      <c r="V965" s="282"/>
      <c r="W965" s="282"/>
      <c r="X965" s="282"/>
      <c r="Y965" s="282"/>
      <c r="Z965" s="282"/>
      <c r="AA965" s="282"/>
      <c r="AB965" s="282"/>
    </row>
    <row r="966" spans="18:28" x14ac:dyDescent="0.25">
      <c r="R966" s="282"/>
      <c r="S966" s="282"/>
      <c r="T966" s="282"/>
      <c r="U966" s="282"/>
      <c r="V966" s="282"/>
      <c r="W966" s="282"/>
      <c r="X966" s="282"/>
      <c r="Y966" s="282"/>
      <c r="Z966" s="282"/>
      <c r="AA966" s="282"/>
      <c r="AB966" s="282"/>
    </row>
    <row r="967" spans="18:28" x14ac:dyDescent="0.25">
      <c r="R967" s="282"/>
      <c r="S967" s="282"/>
      <c r="T967" s="282"/>
      <c r="U967" s="282"/>
      <c r="V967" s="282"/>
      <c r="W967" s="282"/>
      <c r="X967" s="282"/>
      <c r="Y967" s="282"/>
      <c r="Z967" s="282"/>
      <c r="AA967" s="282"/>
      <c r="AB967" s="282"/>
    </row>
    <row r="968" spans="18:28" x14ac:dyDescent="0.25">
      <c r="R968" s="282"/>
      <c r="S968" s="282"/>
      <c r="T968" s="282"/>
      <c r="U968" s="282"/>
      <c r="V968" s="282"/>
      <c r="W968" s="282"/>
      <c r="X968" s="282"/>
      <c r="Y968" s="282"/>
      <c r="Z968" s="282"/>
      <c r="AA968" s="282"/>
      <c r="AB968" s="282"/>
    </row>
    <row r="969" spans="18:28" x14ac:dyDescent="0.25">
      <c r="R969" s="282"/>
      <c r="S969" s="282"/>
      <c r="T969" s="282"/>
      <c r="U969" s="282"/>
      <c r="V969" s="282"/>
      <c r="W969" s="282"/>
      <c r="X969" s="282"/>
      <c r="Y969" s="282"/>
      <c r="Z969" s="282"/>
      <c r="AA969" s="282"/>
      <c r="AB969" s="282"/>
    </row>
    <row r="970" spans="18:28" x14ac:dyDescent="0.25">
      <c r="R970" s="282"/>
      <c r="S970" s="282"/>
      <c r="T970" s="282"/>
      <c r="U970" s="282"/>
      <c r="V970" s="282"/>
      <c r="W970" s="282"/>
      <c r="X970" s="282"/>
      <c r="Y970" s="282"/>
      <c r="Z970" s="282"/>
      <c r="AA970" s="282"/>
      <c r="AB970" s="282"/>
    </row>
    <row r="971" spans="18:28" x14ac:dyDescent="0.25">
      <c r="R971" s="282"/>
      <c r="S971" s="282"/>
      <c r="T971" s="282"/>
      <c r="U971" s="282"/>
      <c r="V971" s="282"/>
      <c r="W971" s="282"/>
      <c r="X971" s="282"/>
      <c r="Y971" s="282"/>
      <c r="Z971" s="282"/>
      <c r="AA971" s="282"/>
      <c r="AB971" s="282"/>
    </row>
    <row r="972" spans="18:28" x14ac:dyDescent="0.25">
      <c r="R972" s="282"/>
      <c r="S972" s="282"/>
      <c r="T972" s="282"/>
      <c r="U972" s="282"/>
      <c r="V972" s="282"/>
      <c r="W972" s="282"/>
      <c r="X972" s="282"/>
      <c r="Y972" s="282"/>
      <c r="Z972" s="282"/>
      <c r="AA972" s="282"/>
      <c r="AB972" s="282"/>
    </row>
    <row r="973" spans="18:28" x14ac:dyDescent="0.25">
      <c r="R973" s="282"/>
      <c r="S973" s="282"/>
      <c r="T973" s="282"/>
      <c r="U973" s="282"/>
      <c r="V973" s="282"/>
      <c r="W973" s="282"/>
      <c r="X973" s="282"/>
      <c r="Y973" s="282"/>
      <c r="Z973" s="282"/>
      <c r="AA973" s="282"/>
      <c r="AB973" s="282"/>
    </row>
    <row r="974" spans="18:28" x14ac:dyDescent="0.25">
      <c r="R974" s="282"/>
      <c r="S974" s="282"/>
      <c r="T974" s="282"/>
      <c r="U974" s="282"/>
      <c r="V974" s="282"/>
      <c r="W974" s="282"/>
      <c r="X974" s="282"/>
      <c r="Y974" s="282"/>
      <c r="Z974" s="282"/>
      <c r="AA974" s="282"/>
      <c r="AB974" s="282"/>
    </row>
    <row r="975" spans="18:28" x14ac:dyDescent="0.25">
      <c r="R975" s="282"/>
      <c r="S975" s="282"/>
      <c r="T975" s="282"/>
      <c r="U975" s="282"/>
      <c r="V975" s="282"/>
      <c r="W975" s="282"/>
      <c r="X975" s="282"/>
      <c r="Y975" s="282"/>
      <c r="Z975" s="282"/>
      <c r="AA975" s="282"/>
      <c r="AB975" s="282"/>
    </row>
    <row r="976" spans="18:28" x14ac:dyDescent="0.25">
      <c r="R976" s="282"/>
      <c r="S976" s="282"/>
      <c r="T976" s="282"/>
      <c r="U976" s="282"/>
      <c r="V976" s="282"/>
      <c r="W976" s="282"/>
      <c r="X976" s="282"/>
      <c r="Y976" s="282"/>
      <c r="Z976" s="282"/>
      <c r="AA976" s="282"/>
      <c r="AB976" s="282"/>
    </row>
    <row r="977" spans="18:28" x14ac:dyDescent="0.25">
      <c r="R977" s="282"/>
      <c r="S977" s="282"/>
      <c r="T977" s="282"/>
      <c r="U977" s="282"/>
      <c r="V977" s="282"/>
      <c r="W977" s="282"/>
      <c r="X977" s="282"/>
      <c r="Y977" s="282"/>
      <c r="Z977" s="282"/>
      <c r="AA977" s="282"/>
      <c r="AB977" s="282"/>
    </row>
    <row r="978" spans="18:28" x14ac:dyDescent="0.25">
      <c r="R978" s="282"/>
      <c r="S978" s="282"/>
      <c r="T978" s="282"/>
      <c r="U978" s="282"/>
      <c r="V978" s="282"/>
      <c r="W978" s="282"/>
      <c r="X978" s="282"/>
      <c r="Y978" s="282"/>
      <c r="Z978" s="282"/>
      <c r="AA978" s="282"/>
      <c r="AB978" s="282"/>
    </row>
    <row r="979" spans="18:28" x14ac:dyDescent="0.25">
      <c r="R979" s="282"/>
      <c r="S979" s="282"/>
      <c r="T979" s="282"/>
      <c r="U979" s="282"/>
      <c r="V979" s="282"/>
      <c r="W979" s="282"/>
      <c r="X979" s="282"/>
      <c r="Y979" s="282"/>
      <c r="Z979" s="282"/>
      <c r="AA979" s="282"/>
      <c r="AB979" s="282"/>
    </row>
    <row r="980" spans="18:28" x14ac:dyDescent="0.25">
      <c r="R980" s="282"/>
      <c r="S980" s="282"/>
      <c r="T980" s="282"/>
      <c r="U980" s="282"/>
      <c r="V980" s="282"/>
      <c r="W980" s="282"/>
      <c r="X980" s="282"/>
      <c r="Y980" s="282"/>
      <c r="Z980" s="282"/>
      <c r="AA980" s="282"/>
      <c r="AB980" s="282"/>
    </row>
    <row r="981" spans="18:28" x14ac:dyDescent="0.25">
      <c r="R981" s="282"/>
      <c r="S981" s="282"/>
      <c r="T981" s="282"/>
      <c r="U981" s="282"/>
      <c r="V981" s="282"/>
      <c r="W981" s="282"/>
      <c r="X981" s="282"/>
      <c r="Y981" s="282"/>
      <c r="Z981" s="282"/>
      <c r="AA981" s="282"/>
      <c r="AB981" s="282"/>
    </row>
    <row r="982" spans="18:28" x14ac:dyDescent="0.25">
      <c r="R982" s="282"/>
      <c r="S982" s="282"/>
      <c r="T982" s="282"/>
      <c r="U982" s="282"/>
      <c r="V982" s="282"/>
      <c r="W982" s="282"/>
      <c r="X982" s="282"/>
      <c r="Y982" s="282"/>
      <c r="Z982" s="282"/>
      <c r="AA982" s="282"/>
      <c r="AB982" s="282"/>
    </row>
    <row r="983" spans="18:28" x14ac:dyDescent="0.25">
      <c r="R983" s="282"/>
      <c r="S983" s="282"/>
      <c r="T983" s="282"/>
      <c r="U983" s="282"/>
      <c r="V983" s="282"/>
      <c r="W983" s="282"/>
      <c r="X983" s="282"/>
      <c r="Y983" s="282"/>
      <c r="Z983" s="282"/>
      <c r="AA983" s="282"/>
      <c r="AB983" s="282"/>
    </row>
    <row r="984" spans="18:28" x14ac:dyDescent="0.25">
      <c r="R984" s="282"/>
      <c r="S984" s="282"/>
      <c r="T984" s="282"/>
      <c r="U984" s="282"/>
      <c r="V984" s="282"/>
      <c r="W984" s="282"/>
      <c r="X984" s="282"/>
      <c r="Y984" s="282"/>
      <c r="Z984" s="282"/>
      <c r="AA984" s="282"/>
      <c r="AB984" s="282"/>
    </row>
    <row r="985" spans="18:28" x14ac:dyDescent="0.25">
      <c r="R985" s="282"/>
      <c r="S985" s="282"/>
      <c r="T985" s="282"/>
      <c r="U985" s="282"/>
      <c r="V985" s="282"/>
      <c r="W985" s="282"/>
      <c r="X985" s="282"/>
      <c r="Y985" s="282"/>
      <c r="Z985" s="282"/>
      <c r="AA985" s="282"/>
      <c r="AB985" s="282"/>
    </row>
    <row r="986" spans="18:28" x14ac:dyDescent="0.25">
      <c r="R986" s="282"/>
      <c r="S986" s="282"/>
      <c r="T986" s="282"/>
      <c r="U986" s="282"/>
      <c r="V986" s="282"/>
      <c r="W986" s="282"/>
      <c r="X986" s="282"/>
      <c r="Y986" s="282"/>
      <c r="Z986" s="282"/>
      <c r="AA986" s="282"/>
      <c r="AB986" s="282"/>
    </row>
    <row r="987" spans="18:28" x14ac:dyDescent="0.25">
      <c r="R987" s="282"/>
      <c r="S987" s="282"/>
      <c r="T987" s="282"/>
      <c r="U987" s="282"/>
      <c r="V987" s="282"/>
      <c r="W987" s="282"/>
      <c r="X987" s="282"/>
      <c r="Y987" s="282"/>
      <c r="Z987" s="282"/>
      <c r="AA987" s="282"/>
      <c r="AB987" s="282"/>
    </row>
    <row r="988" spans="18:28" x14ac:dyDescent="0.25">
      <c r="R988" s="282"/>
      <c r="S988" s="282"/>
      <c r="T988" s="282"/>
      <c r="U988" s="282"/>
      <c r="V988" s="282"/>
      <c r="W988" s="282"/>
      <c r="X988" s="282"/>
      <c r="Y988" s="282"/>
      <c r="Z988" s="282"/>
      <c r="AA988" s="282"/>
      <c r="AB988" s="282"/>
    </row>
    <row r="989" spans="18:28" x14ac:dyDescent="0.25">
      <c r="R989" s="282"/>
      <c r="S989" s="282"/>
      <c r="T989" s="282"/>
      <c r="U989" s="282"/>
      <c r="V989" s="282"/>
      <c r="W989" s="282"/>
      <c r="X989" s="282"/>
      <c r="Y989" s="282"/>
      <c r="Z989" s="282"/>
      <c r="AA989" s="282"/>
      <c r="AB989" s="282"/>
    </row>
    <row r="990" spans="18:28" x14ac:dyDescent="0.25">
      <c r="R990" s="282"/>
      <c r="S990" s="282"/>
      <c r="T990" s="282"/>
      <c r="U990" s="282"/>
      <c r="V990" s="282"/>
      <c r="W990" s="282"/>
      <c r="X990" s="282"/>
      <c r="Y990" s="282"/>
      <c r="Z990" s="282"/>
      <c r="AA990" s="282"/>
      <c r="AB990" s="282"/>
    </row>
    <row r="991" spans="18:28" x14ac:dyDescent="0.25">
      <c r="R991" s="282"/>
      <c r="S991" s="282"/>
      <c r="T991" s="282"/>
      <c r="U991" s="282"/>
      <c r="V991" s="282"/>
      <c r="W991" s="282"/>
      <c r="X991" s="282"/>
      <c r="Y991" s="282"/>
      <c r="Z991" s="282"/>
      <c r="AA991" s="282"/>
      <c r="AB991" s="282"/>
    </row>
    <row r="992" spans="18:28" x14ac:dyDescent="0.25">
      <c r="R992" s="282"/>
      <c r="S992" s="282"/>
      <c r="T992" s="282"/>
      <c r="U992" s="282"/>
      <c r="V992" s="282"/>
      <c r="W992" s="282"/>
      <c r="X992" s="282"/>
      <c r="Y992" s="282"/>
      <c r="Z992" s="282"/>
      <c r="AA992" s="282"/>
      <c r="AB992" s="282"/>
    </row>
    <row r="993" spans="18:28" x14ac:dyDescent="0.25">
      <c r="R993" s="282"/>
      <c r="S993" s="282"/>
      <c r="T993" s="282"/>
      <c r="U993" s="282"/>
      <c r="V993" s="282"/>
      <c r="W993" s="282"/>
      <c r="X993" s="282"/>
      <c r="Y993" s="282"/>
      <c r="Z993" s="282"/>
      <c r="AA993" s="282"/>
      <c r="AB993" s="282"/>
    </row>
    <row r="994" spans="18:28" x14ac:dyDescent="0.25">
      <c r="R994" s="282"/>
      <c r="S994" s="282"/>
      <c r="T994" s="282"/>
      <c r="U994" s="282"/>
      <c r="V994" s="282"/>
      <c r="W994" s="282"/>
      <c r="X994" s="282"/>
      <c r="Y994" s="282"/>
      <c r="Z994" s="282"/>
      <c r="AA994" s="282"/>
      <c r="AB994" s="282"/>
    </row>
    <row r="995" spans="18:28" x14ac:dyDescent="0.25">
      <c r="R995" s="282"/>
      <c r="S995" s="282"/>
      <c r="T995" s="282"/>
      <c r="U995" s="282"/>
      <c r="V995" s="282"/>
      <c r="W995" s="282"/>
      <c r="X995" s="282"/>
      <c r="Y995" s="282"/>
      <c r="Z995" s="282"/>
      <c r="AA995" s="282"/>
      <c r="AB995" s="282"/>
    </row>
    <row r="996" spans="18:28" x14ac:dyDescent="0.25">
      <c r="R996" s="282"/>
      <c r="S996" s="282"/>
      <c r="T996" s="282"/>
      <c r="U996" s="282"/>
      <c r="V996" s="282"/>
      <c r="W996" s="282"/>
      <c r="X996" s="282"/>
      <c r="Y996" s="282"/>
      <c r="Z996" s="282"/>
      <c r="AA996" s="282"/>
      <c r="AB996" s="282"/>
    </row>
    <row r="997" spans="18:28" x14ac:dyDescent="0.25">
      <c r="R997" s="282"/>
      <c r="S997" s="282"/>
      <c r="T997" s="282"/>
      <c r="U997" s="282"/>
      <c r="V997" s="282"/>
      <c r="W997" s="282"/>
      <c r="X997" s="282"/>
      <c r="Y997" s="282"/>
      <c r="Z997" s="282"/>
      <c r="AA997" s="282"/>
      <c r="AB997" s="282"/>
    </row>
    <row r="998" spans="18:28" x14ac:dyDescent="0.25">
      <c r="R998" s="282"/>
      <c r="S998" s="282"/>
      <c r="T998" s="282"/>
      <c r="U998" s="282"/>
      <c r="V998" s="282"/>
      <c r="W998" s="282"/>
      <c r="X998" s="282"/>
      <c r="Y998" s="282"/>
      <c r="Z998" s="282"/>
      <c r="AA998" s="282"/>
      <c r="AB998" s="282"/>
    </row>
    <row r="999" spans="18:28" x14ac:dyDescent="0.25">
      <c r="R999" s="282"/>
      <c r="S999" s="282"/>
      <c r="T999" s="282"/>
      <c r="U999" s="282"/>
      <c r="V999" s="282"/>
      <c r="W999" s="282"/>
      <c r="X999" s="282"/>
      <c r="Y999" s="282"/>
      <c r="Z999" s="282"/>
      <c r="AA999" s="282"/>
      <c r="AB999" s="282"/>
    </row>
    <row r="1000" spans="18:28" x14ac:dyDescent="0.25">
      <c r="R1000" s="282"/>
      <c r="S1000" s="282"/>
      <c r="T1000" s="282"/>
      <c r="U1000" s="282"/>
      <c r="V1000" s="282"/>
      <c r="W1000" s="282"/>
      <c r="X1000" s="282"/>
      <c r="Y1000" s="282"/>
      <c r="Z1000" s="282"/>
      <c r="AA1000" s="282"/>
      <c r="AB1000" s="282"/>
    </row>
    <row r="1001" spans="18:28" x14ac:dyDescent="0.25">
      <c r="R1001" s="282"/>
      <c r="S1001" s="282"/>
      <c r="T1001" s="282"/>
      <c r="U1001" s="282"/>
      <c r="V1001" s="282"/>
      <c r="W1001" s="282"/>
      <c r="X1001" s="282"/>
      <c r="Y1001" s="282"/>
      <c r="Z1001" s="282"/>
      <c r="AA1001" s="282"/>
      <c r="AB1001" s="282"/>
    </row>
    <row r="1002" spans="18:28" x14ac:dyDescent="0.25">
      <c r="R1002" s="282"/>
      <c r="S1002" s="282"/>
      <c r="T1002" s="282"/>
      <c r="U1002" s="282"/>
      <c r="V1002" s="282"/>
      <c r="W1002" s="282"/>
      <c r="X1002" s="282"/>
      <c r="Y1002" s="282"/>
      <c r="Z1002" s="282"/>
      <c r="AA1002" s="282"/>
      <c r="AB1002" s="282"/>
    </row>
    <row r="1003" spans="18:28" x14ac:dyDescent="0.25">
      <c r="R1003" s="282"/>
      <c r="S1003" s="282"/>
      <c r="T1003" s="282"/>
      <c r="U1003" s="282"/>
      <c r="V1003" s="282"/>
      <c r="W1003" s="282"/>
      <c r="X1003" s="282"/>
      <c r="Y1003" s="282"/>
      <c r="Z1003" s="282"/>
      <c r="AA1003" s="282"/>
      <c r="AB1003" s="282"/>
    </row>
    <row r="1004" spans="18:28" x14ac:dyDescent="0.25">
      <c r="R1004" s="282"/>
      <c r="S1004" s="282"/>
      <c r="T1004" s="282"/>
      <c r="U1004" s="282"/>
      <c r="V1004" s="282"/>
      <c r="W1004" s="282"/>
      <c r="X1004" s="282"/>
      <c r="Y1004" s="282"/>
      <c r="Z1004" s="282"/>
      <c r="AA1004" s="282"/>
      <c r="AB1004" s="282"/>
    </row>
    <row r="1005" spans="18:28" x14ac:dyDescent="0.25">
      <c r="R1005" s="282"/>
      <c r="S1005" s="282"/>
      <c r="T1005" s="282"/>
      <c r="U1005" s="282"/>
      <c r="V1005" s="282"/>
      <c r="W1005" s="282"/>
      <c r="X1005" s="282"/>
      <c r="Y1005" s="282"/>
      <c r="Z1005" s="282"/>
      <c r="AA1005" s="282"/>
      <c r="AB1005" s="282"/>
    </row>
    <row r="1006" spans="18:28" x14ac:dyDescent="0.25">
      <c r="R1006" s="282"/>
      <c r="S1006" s="282"/>
      <c r="T1006" s="282"/>
      <c r="U1006" s="282"/>
      <c r="V1006" s="282"/>
      <c r="W1006" s="282"/>
      <c r="X1006" s="282"/>
      <c r="Y1006" s="282"/>
      <c r="Z1006" s="282"/>
      <c r="AA1006" s="282"/>
      <c r="AB1006" s="282"/>
    </row>
    <row r="1007" spans="18:28" x14ac:dyDescent="0.25">
      <c r="R1007" s="282"/>
      <c r="S1007" s="282"/>
      <c r="T1007" s="282"/>
      <c r="U1007" s="282"/>
      <c r="V1007" s="282"/>
      <c r="W1007" s="282"/>
      <c r="X1007" s="282"/>
      <c r="Y1007" s="282"/>
      <c r="Z1007" s="282"/>
      <c r="AA1007" s="282"/>
      <c r="AB1007" s="282"/>
    </row>
    <row r="1008" spans="18:28" x14ac:dyDescent="0.25">
      <c r="R1008" s="282"/>
      <c r="S1008" s="282"/>
      <c r="T1008" s="282"/>
      <c r="U1008" s="282"/>
      <c r="V1008" s="282"/>
      <c r="W1008" s="282"/>
      <c r="X1008" s="282"/>
      <c r="Y1008" s="282"/>
      <c r="Z1008" s="282"/>
      <c r="AA1008" s="282"/>
      <c r="AB1008" s="282"/>
    </row>
    <row r="1009" spans="18:28" x14ac:dyDescent="0.25">
      <c r="R1009" s="282"/>
      <c r="S1009" s="282"/>
      <c r="T1009" s="282"/>
      <c r="U1009" s="282"/>
      <c r="V1009" s="282"/>
      <c r="W1009" s="282"/>
      <c r="X1009" s="282"/>
      <c r="Y1009" s="282"/>
      <c r="Z1009" s="282"/>
      <c r="AA1009" s="282"/>
      <c r="AB1009" s="282"/>
    </row>
    <row r="1010" spans="18:28" x14ac:dyDescent="0.25">
      <c r="R1010" s="282"/>
      <c r="S1010" s="282"/>
      <c r="T1010" s="282"/>
      <c r="U1010" s="282"/>
      <c r="V1010" s="282"/>
      <c r="W1010" s="282"/>
      <c r="X1010" s="282"/>
      <c r="Y1010" s="282"/>
      <c r="Z1010" s="282"/>
      <c r="AA1010" s="282"/>
      <c r="AB1010" s="282"/>
    </row>
    <row r="1011" spans="18:28" x14ac:dyDescent="0.25">
      <c r="R1011" s="282"/>
      <c r="S1011" s="282"/>
      <c r="T1011" s="282"/>
      <c r="U1011" s="282"/>
      <c r="V1011" s="282"/>
      <c r="W1011" s="282"/>
      <c r="X1011" s="282"/>
      <c r="Y1011" s="282"/>
      <c r="Z1011" s="282"/>
      <c r="AA1011" s="282"/>
      <c r="AB1011" s="282"/>
    </row>
    <row r="1012" spans="18:28" x14ac:dyDescent="0.25">
      <c r="R1012" s="282"/>
      <c r="S1012" s="282"/>
      <c r="T1012" s="282"/>
      <c r="U1012" s="282"/>
      <c r="V1012" s="282"/>
      <c r="W1012" s="282"/>
      <c r="X1012" s="282"/>
      <c r="Y1012" s="282"/>
      <c r="Z1012" s="282"/>
      <c r="AA1012" s="282"/>
      <c r="AB1012" s="282"/>
    </row>
    <row r="1013" spans="18:28" x14ac:dyDescent="0.25">
      <c r="R1013" s="282"/>
      <c r="S1013" s="282"/>
      <c r="T1013" s="282"/>
      <c r="U1013" s="282"/>
      <c r="V1013" s="282"/>
      <c r="W1013" s="282"/>
      <c r="X1013" s="282"/>
      <c r="Y1013" s="282"/>
      <c r="Z1013" s="282"/>
      <c r="AA1013" s="282"/>
      <c r="AB1013" s="282"/>
    </row>
    <row r="1014" spans="18:28" x14ac:dyDescent="0.25">
      <c r="R1014" s="282"/>
      <c r="S1014" s="282"/>
      <c r="T1014" s="282"/>
      <c r="U1014" s="282"/>
      <c r="V1014" s="282"/>
      <c r="W1014" s="282"/>
      <c r="X1014" s="282"/>
      <c r="Y1014" s="282"/>
      <c r="Z1014" s="282"/>
      <c r="AA1014" s="282"/>
      <c r="AB1014" s="282"/>
    </row>
    <row r="1015" spans="18:28" x14ac:dyDescent="0.25">
      <c r="R1015" s="282"/>
      <c r="S1015" s="282"/>
      <c r="T1015" s="282"/>
      <c r="U1015" s="282"/>
      <c r="V1015" s="282"/>
      <c r="W1015" s="282"/>
      <c r="X1015" s="282"/>
      <c r="Y1015" s="282"/>
      <c r="Z1015" s="282"/>
      <c r="AA1015" s="282"/>
      <c r="AB1015" s="282"/>
    </row>
    <row r="1016" spans="18:28" x14ac:dyDescent="0.25">
      <c r="R1016" s="282"/>
      <c r="S1016" s="282"/>
      <c r="T1016" s="282"/>
      <c r="U1016" s="282"/>
      <c r="V1016" s="282"/>
      <c r="W1016" s="282"/>
      <c r="X1016" s="282"/>
      <c r="Y1016" s="282"/>
      <c r="Z1016" s="282"/>
      <c r="AA1016" s="282"/>
      <c r="AB1016" s="282"/>
    </row>
    <row r="1017" spans="18:28" x14ac:dyDescent="0.25">
      <c r="R1017" s="282"/>
      <c r="S1017" s="282"/>
      <c r="T1017" s="282"/>
      <c r="U1017" s="282"/>
      <c r="V1017" s="282"/>
      <c r="W1017" s="282"/>
      <c r="X1017" s="282"/>
      <c r="Y1017" s="282"/>
      <c r="Z1017" s="282"/>
      <c r="AA1017" s="282"/>
      <c r="AB1017" s="282"/>
    </row>
    <row r="1018" spans="18:28" x14ac:dyDescent="0.25">
      <c r="R1018" s="282"/>
      <c r="S1018" s="282"/>
      <c r="T1018" s="282"/>
      <c r="U1018" s="282"/>
      <c r="V1018" s="282"/>
      <c r="W1018" s="282"/>
      <c r="X1018" s="282"/>
      <c r="Y1018" s="282"/>
      <c r="Z1018" s="282"/>
      <c r="AA1018" s="282"/>
      <c r="AB1018" s="282"/>
    </row>
    <row r="1019" spans="18:28" x14ac:dyDescent="0.25">
      <c r="R1019" s="282"/>
      <c r="S1019" s="282"/>
      <c r="T1019" s="282"/>
      <c r="U1019" s="282"/>
      <c r="V1019" s="282"/>
      <c r="W1019" s="282"/>
      <c r="X1019" s="282"/>
      <c r="Y1019" s="282"/>
      <c r="Z1019" s="282"/>
      <c r="AA1019" s="282"/>
      <c r="AB1019" s="282"/>
    </row>
    <row r="1020" spans="18:28" x14ac:dyDescent="0.25">
      <c r="R1020" s="282"/>
      <c r="S1020" s="282"/>
      <c r="T1020" s="282"/>
      <c r="U1020" s="282"/>
      <c r="V1020" s="282"/>
      <c r="W1020" s="282"/>
      <c r="X1020" s="282"/>
      <c r="Y1020" s="282"/>
      <c r="Z1020" s="282"/>
      <c r="AA1020" s="282"/>
      <c r="AB1020" s="282"/>
    </row>
    <row r="1021" spans="18:28" x14ac:dyDescent="0.25">
      <c r="R1021" s="282"/>
      <c r="S1021" s="282"/>
      <c r="T1021" s="282"/>
      <c r="U1021" s="282"/>
      <c r="V1021" s="282"/>
      <c r="W1021" s="282"/>
      <c r="X1021" s="282"/>
      <c r="Y1021" s="282"/>
      <c r="Z1021" s="282"/>
      <c r="AA1021" s="282"/>
      <c r="AB1021" s="282"/>
    </row>
    <row r="1022" spans="18:28" x14ac:dyDescent="0.25">
      <c r="R1022" s="282"/>
      <c r="S1022" s="282"/>
      <c r="T1022" s="282"/>
      <c r="U1022" s="282"/>
      <c r="V1022" s="282"/>
      <c r="W1022" s="282"/>
      <c r="X1022" s="282"/>
      <c r="Y1022" s="282"/>
      <c r="Z1022" s="282"/>
      <c r="AA1022" s="282"/>
      <c r="AB1022" s="282"/>
    </row>
    <row r="1023" spans="18:28" x14ac:dyDescent="0.25">
      <c r="R1023" s="282"/>
      <c r="S1023" s="282"/>
      <c r="T1023" s="282"/>
      <c r="U1023" s="282"/>
      <c r="V1023" s="282"/>
      <c r="W1023" s="282"/>
      <c r="X1023" s="282"/>
      <c r="Y1023" s="282"/>
      <c r="Z1023" s="282"/>
      <c r="AA1023" s="282"/>
      <c r="AB1023" s="282"/>
    </row>
    <row r="1024" spans="18:28" x14ac:dyDescent="0.25">
      <c r="R1024" s="282"/>
      <c r="S1024" s="282"/>
      <c r="T1024" s="282"/>
      <c r="U1024" s="282"/>
      <c r="V1024" s="282"/>
      <c r="W1024" s="282"/>
      <c r="X1024" s="282"/>
      <c r="Y1024" s="282"/>
      <c r="Z1024" s="282"/>
      <c r="AA1024" s="282"/>
      <c r="AB1024" s="282"/>
    </row>
    <row r="1025" spans="18:28" x14ac:dyDescent="0.25">
      <c r="R1025" s="282"/>
      <c r="S1025" s="282"/>
      <c r="T1025" s="282"/>
      <c r="U1025" s="282"/>
      <c r="V1025" s="282"/>
      <c r="W1025" s="282"/>
      <c r="X1025" s="282"/>
      <c r="Y1025" s="282"/>
      <c r="Z1025" s="282"/>
      <c r="AA1025" s="282"/>
      <c r="AB1025" s="282"/>
    </row>
    <row r="1026" spans="18:28" x14ac:dyDescent="0.25">
      <c r="R1026" s="282"/>
      <c r="S1026" s="282"/>
      <c r="T1026" s="282"/>
      <c r="U1026" s="282"/>
      <c r="V1026" s="282"/>
      <c r="W1026" s="282"/>
      <c r="X1026" s="282"/>
      <c r="Y1026" s="282"/>
      <c r="Z1026" s="282"/>
      <c r="AA1026" s="282"/>
      <c r="AB1026" s="282"/>
    </row>
    <row r="1027" spans="18:28" x14ac:dyDescent="0.25">
      <c r="R1027" s="282"/>
      <c r="S1027" s="282"/>
      <c r="T1027" s="282"/>
      <c r="U1027" s="282"/>
      <c r="V1027" s="282"/>
      <c r="W1027" s="282"/>
      <c r="X1027" s="282"/>
      <c r="Y1027" s="282"/>
      <c r="Z1027" s="282"/>
      <c r="AA1027" s="282"/>
      <c r="AB1027" s="282"/>
    </row>
    <row r="1028" spans="18:28" x14ac:dyDescent="0.25">
      <c r="R1028" s="282"/>
      <c r="S1028" s="282"/>
      <c r="T1028" s="282"/>
      <c r="U1028" s="282"/>
      <c r="V1028" s="282"/>
      <c r="W1028" s="282"/>
      <c r="X1028" s="282"/>
      <c r="Y1028" s="282"/>
      <c r="Z1028" s="282"/>
      <c r="AA1028" s="282"/>
      <c r="AB1028" s="282"/>
    </row>
    <row r="1029" spans="18:28" x14ac:dyDescent="0.25">
      <c r="R1029" s="282"/>
      <c r="S1029" s="282"/>
      <c r="T1029" s="282"/>
      <c r="U1029" s="282"/>
      <c r="V1029" s="282"/>
      <c r="W1029" s="282"/>
      <c r="X1029" s="282"/>
      <c r="Y1029" s="282"/>
      <c r="Z1029" s="282"/>
      <c r="AA1029" s="282"/>
      <c r="AB1029" s="282"/>
    </row>
    <row r="1030" spans="18:28" x14ac:dyDescent="0.25">
      <c r="R1030" s="282"/>
      <c r="S1030" s="282"/>
      <c r="T1030" s="282"/>
      <c r="U1030" s="282"/>
      <c r="V1030" s="282"/>
      <c r="W1030" s="282"/>
      <c r="X1030" s="282"/>
      <c r="Y1030" s="282"/>
      <c r="Z1030" s="282"/>
      <c r="AA1030" s="282"/>
      <c r="AB1030" s="282"/>
    </row>
    <row r="1031" spans="18:28" x14ac:dyDescent="0.25">
      <c r="R1031" s="282"/>
      <c r="S1031" s="282"/>
      <c r="T1031" s="282"/>
      <c r="U1031" s="282"/>
      <c r="V1031" s="282"/>
      <c r="W1031" s="282"/>
      <c r="X1031" s="282"/>
      <c r="Y1031" s="282"/>
      <c r="Z1031" s="282"/>
      <c r="AA1031" s="282"/>
      <c r="AB1031" s="282"/>
    </row>
    <row r="1032" spans="18:28" x14ac:dyDescent="0.25">
      <c r="R1032" s="282"/>
      <c r="S1032" s="282"/>
      <c r="T1032" s="282"/>
      <c r="U1032" s="282"/>
      <c r="V1032" s="282"/>
      <c r="W1032" s="282"/>
      <c r="X1032" s="282"/>
      <c r="Y1032" s="282"/>
      <c r="Z1032" s="282"/>
      <c r="AA1032" s="282"/>
      <c r="AB1032" s="282"/>
    </row>
    <row r="1033" spans="18:28" x14ac:dyDescent="0.25">
      <c r="R1033" s="282"/>
      <c r="S1033" s="282"/>
      <c r="T1033" s="282"/>
      <c r="U1033" s="282"/>
      <c r="V1033" s="282"/>
      <c r="W1033" s="282"/>
      <c r="X1033" s="282"/>
      <c r="Y1033" s="282"/>
      <c r="Z1033" s="282"/>
      <c r="AA1033" s="282"/>
      <c r="AB1033" s="282"/>
    </row>
    <row r="1034" spans="18:28" x14ac:dyDescent="0.25">
      <c r="R1034" s="282"/>
      <c r="S1034" s="282"/>
      <c r="T1034" s="282"/>
      <c r="U1034" s="282"/>
      <c r="V1034" s="282"/>
      <c r="W1034" s="282"/>
      <c r="X1034" s="282"/>
      <c r="Y1034" s="282"/>
      <c r="Z1034" s="282"/>
      <c r="AA1034" s="282"/>
      <c r="AB1034" s="282"/>
    </row>
    <row r="1035" spans="18:28" x14ac:dyDescent="0.25">
      <c r="R1035" s="282"/>
      <c r="S1035" s="282"/>
      <c r="T1035" s="282"/>
      <c r="U1035" s="282"/>
      <c r="V1035" s="282"/>
      <c r="W1035" s="282"/>
      <c r="X1035" s="282"/>
      <c r="Y1035" s="282"/>
      <c r="Z1035" s="282"/>
      <c r="AA1035" s="282"/>
      <c r="AB1035" s="282"/>
    </row>
    <row r="1036" spans="18:28" x14ac:dyDescent="0.25">
      <c r="R1036" s="282"/>
      <c r="S1036" s="282"/>
      <c r="T1036" s="282"/>
      <c r="U1036" s="282"/>
      <c r="V1036" s="282"/>
      <c r="W1036" s="282"/>
      <c r="X1036" s="282"/>
      <c r="Y1036" s="282"/>
      <c r="Z1036" s="282"/>
      <c r="AA1036" s="282"/>
      <c r="AB1036" s="282"/>
    </row>
    <row r="1037" spans="18:28" x14ac:dyDescent="0.25">
      <c r="R1037" s="282"/>
      <c r="S1037" s="282"/>
      <c r="T1037" s="282"/>
      <c r="U1037" s="282"/>
      <c r="V1037" s="282"/>
      <c r="W1037" s="282"/>
      <c r="X1037" s="282"/>
      <c r="Y1037" s="282"/>
      <c r="Z1037" s="282"/>
      <c r="AA1037" s="282"/>
      <c r="AB1037" s="282"/>
    </row>
    <row r="1038" spans="18:28" x14ac:dyDescent="0.25">
      <c r="R1038" s="282"/>
      <c r="S1038" s="282"/>
      <c r="T1038" s="282"/>
      <c r="U1038" s="282"/>
      <c r="V1038" s="282"/>
      <c r="W1038" s="282"/>
      <c r="X1038" s="282"/>
      <c r="Y1038" s="282"/>
      <c r="Z1038" s="282"/>
      <c r="AA1038" s="282"/>
      <c r="AB1038" s="282"/>
    </row>
    <row r="1039" spans="18:28" x14ac:dyDescent="0.25">
      <c r="R1039" s="282"/>
      <c r="S1039" s="282"/>
      <c r="T1039" s="282"/>
      <c r="U1039" s="282"/>
      <c r="V1039" s="282"/>
      <c r="W1039" s="282"/>
      <c r="X1039" s="282"/>
      <c r="Y1039" s="282"/>
      <c r="Z1039" s="282"/>
      <c r="AA1039" s="282"/>
      <c r="AB1039" s="282"/>
    </row>
    <row r="1040" spans="18:28" x14ac:dyDescent="0.25">
      <c r="R1040" s="282"/>
      <c r="S1040" s="282"/>
      <c r="T1040" s="282"/>
      <c r="U1040" s="282"/>
      <c r="V1040" s="282"/>
      <c r="W1040" s="282"/>
      <c r="X1040" s="282"/>
      <c r="Y1040" s="282"/>
      <c r="Z1040" s="282"/>
      <c r="AA1040" s="282"/>
      <c r="AB1040" s="282"/>
    </row>
    <row r="1041" spans="18:28" x14ac:dyDescent="0.25">
      <c r="R1041" s="282"/>
      <c r="S1041" s="282"/>
      <c r="T1041" s="282"/>
      <c r="U1041" s="282"/>
      <c r="V1041" s="282"/>
      <c r="W1041" s="282"/>
      <c r="X1041" s="282"/>
      <c r="Y1041" s="282"/>
      <c r="Z1041" s="282"/>
      <c r="AA1041" s="282"/>
      <c r="AB1041" s="282"/>
    </row>
    <row r="1042" spans="18:28" x14ac:dyDescent="0.25">
      <c r="R1042" s="282"/>
      <c r="S1042" s="282"/>
      <c r="T1042" s="282"/>
      <c r="U1042" s="282"/>
      <c r="V1042" s="282"/>
      <c r="W1042" s="282"/>
      <c r="X1042" s="282"/>
      <c r="Y1042" s="282"/>
      <c r="Z1042" s="282"/>
      <c r="AA1042" s="282"/>
      <c r="AB1042" s="282"/>
    </row>
    <row r="1043" spans="18:28" x14ac:dyDescent="0.25">
      <c r="R1043" s="282"/>
      <c r="S1043" s="282"/>
      <c r="T1043" s="282"/>
      <c r="U1043" s="282"/>
      <c r="V1043" s="282"/>
      <c r="W1043" s="282"/>
      <c r="X1043" s="282"/>
      <c r="Y1043" s="282"/>
      <c r="Z1043" s="282"/>
      <c r="AA1043" s="282"/>
      <c r="AB1043" s="282"/>
    </row>
    <row r="1044" spans="18:28" x14ac:dyDescent="0.25">
      <c r="R1044" s="282"/>
      <c r="S1044" s="282"/>
      <c r="T1044" s="282"/>
      <c r="U1044" s="282"/>
      <c r="V1044" s="282"/>
      <c r="W1044" s="282"/>
      <c r="X1044" s="282"/>
      <c r="Y1044" s="282"/>
      <c r="Z1044" s="282"/>
      <c r="AA1044" s="282"/>
      <c r="AB1044" s="282"/>
    </row>
    <row r="1045" spans="18:28" x14ac:dyDescent="0.25">
      <c r="R1045" s="282"/>
      <c r="S1045" s="282"/>
      <c r="T1045" s="282"/>
      <c r="U1045" s="282"/>
      <c r="V1045" s="282"/>
      <c r="W1045" s="282"/>
      <c r="X1045" s="282"/>
      <c r="Y1045" s="282"/>
      <c r="Z1045" s="282"/>
      <c r="AA1045" s="282"/>
      <c r="AB1045" s="282"/>
    </row>
    <row r="1046" spans="18:28" x14ac:dyDescent="0.25">
      <c r="R1046" s="282"/>
      <c r="S1046" s="282"/>
      <c r="T1046" s="282"/>
      <c r="U1046" s="282"/>
      <c r="V1046" s="282"/>
      <c r="W1046" s="282"/>
      <c r="X1046" s="282"/>
      <c r="Y1046" s="282"/>
      <c r="Z1046" s="282"/>
      <c r="AA1046" s="282"/>
      <c r="AB1046" s="282"/>
    </row>
    <row r="1047" spans="18:28" x14ac:dyDescent="0.25">
      <c r="R1047" s="282"/>
      <c r="S1047" s="282"/>
      <c r="T1047" s="282"/>
      <c r="U1047" s="282"/>
      <c r="V1047" s="282"/>
      <c r="W1047" s="282"/>
      <c r="X1047" s="282"/>
      <c r="Y1047" s="282"/>
      <c r="Z1047" s="282"/>
      <c r="AA1047" s="282"/>
      <c r="AB1047" s="282"/>
    </row>
    <row r="1048" spans="18:28" x14ac:dyDescent="0.25">
      <c r="R1048" s="282"/>
      <c r="S1048" s="282"/>
      <c r="T1048" s="282"/>
      <c r="U1048" s="282"/>
      <c r="V1048" s="282"/>
      <c r="W1048" s="282"/>
      <c r="X1048" s="282"/>
      <c r="Y1048" s="282"/>
      <c r="Z1048" s="282"/>
      <c r="AA1048" s="282"/>
      <c r="AB1048" s="282"/>
    </row>
    <row r="1049" spans="18:28" x14ac:dyDescent="0.25">
      <c r="R1049" s="282"/>
      <c r="S1049" s="282"/>
      <c r="T1049" s="282"/>
      <c r="U1049" s="282"/>
      <c r="V1049" s="282"/>
      <c r="W1049" s="282"/>
      <c r="X1049" s="282"/>
      <c r="Y1049" s="282"/>
      <c r="Z1049" s="282"/>
      <c r="AA1049" s="282"/>
      <c r="AB1049" s="282"/>
    </row>
    <row r="1050" spans="18:28" x14ac:dyDescent="0.25">
      <c r="R1050" s="282"/>
      <c r="S1050" s="282"/>
      <c r="T1050" s="282"/>
      <c r="U1050" s="282"/>
      <c r="V1050" s="282"/>
      <c r="W1050" s="282"/>
      <c r="X1050" s="282"/>
      <c r="Y1050" s="282"/>
      <c r="Z1050" s="282"/>
      <c r="AA1050" s="282"/>
      <c r="AB1050" s="282"/>
    </row>
    <row r="1051" spans="18:28" x14ac:dyDescent="0.25">
      <c r="R1051" s="282"/>
      <c r="S1051" s="282"/>
      <c r="T1051" s="282"/>
      <c r="U1051" s="282"/>
      <c r="V1051" s="282"/>
      <c r="W1051" s="282"/>
      <c r="X1051" s="282"/>
      <c r="Y1051" s="282"/>
      <c r="Z1051" s="282"/>
      <c r="AA1051" s="282"/>
      <c r="AB1051" s="282"/>
    </row>
    <row r="1052" spans="18:28" x14ac:dyDescent="0.25">
      <c r="R1052" s="282"/>
      <c r="S1052" s="282"/>
      <c r="T1052" s="282"/>
      <c r="U1052" s="282"/>
      <c r="V1052" s="282"/>
      <c r="W1052" s="282"/>
      <c r="X1052" s="282"/>
      <c r="Y1052" s="282"/>
      <c r="Z1052" s="282"/>
      <c r="AA1052" s="282"/>
      <c r="AB1052" s="282"/>
    </row>
    <row r="1053" spans="18:28" x14ac:dyDescent="0.25">
      <c r="R1053" s="282"/>
      <c r="S1053" s="282"/>
      <c r="T1053" s="282"/>
      <c r="U1053" s="282"/>
      <c r="V1053" s="282"/>
      <c r="W1053" s="282"/>
      <c r="X1053" s="282"/>
      <c r="Y1053" s="282"/>
      <c r="Z1053" s="282"/>
      <c r="AA1053" s="282"/>
      <c r="AB1053" s="282"/>
    </row>
    <row r="1054" spans="18:28" x14ac:dyDescent="0.25">
      <c r="R1054" s="282"/>
      <c r="S1054" s="282"/>
      <c r="T1054" s="282"/>
      <c r="U1054" s="282"/>
      <c r="V1054" s="282"/>
      <c r="W1054" s="282"/>
      <c r="X1054" s="282"/>
      <c r="Y1054" s="282"/>
      <c r="Z1054" s="282"/>
      <c r="AA1054" s="282"/>
      <c r="AB1054" s="282"/>
    </row>
    <row r="1055" spans="18:28" x14ac:dyDescent="0.25">
      <c r="R1055" s="282"/>
      <c r="S1055" s="282"/>
      <c r="T1055" s="282"/>
      <c r="U1055" s="282"/>
      <c r="V1055" s="282"/>
      <c r="W1055" s="282"/>
      <c r="X1055" s="282"/>
      <c r="Y1055" s="282"/>
      <c r="Z1055" s="282"/>
      <c r="AA1055" s="282"/>
      <c r="AB1055" s="282"/>
    </row>
    <row r="1056" spans="18:28" x14ac:dyDescent="0.25">
      <c r="R1056" s="282"/>
      <c r="S1056" s="282"/>
      <c r="T1056" s="282"/>
      <c r="U1056" s="282"/>
      <c r="V1056" s="282"/>
      <c r="W1056" s="282"/>
      <c r="X1056" s="282"/>
      <c r="Y1056" s="282"/>
      <c r="Z1056" s="282"/>
      <c r="AA1056" s="282"/>
      <c r="AB1056" s="282"/>
    </row>
    <row r="1057" spans="18:28" x14ac:dyDescent="0.25">
      <c r="R1057" s="282"/>
      <c r="S1057" s="282"/>
      <c r="T1057" s="282"/>
      <c r="U1057" s="282"/>
      <c r="V1057" s="282"/>
      <c r="W1057" s="282"/>
      <c r="X1057" s="282"/>
      <c r="Y1057" s="282"/>
      <c r="Z1057" s="282"/>
      <c r="AA1057" s="282"/>
      <c r="AB1057" s="282"/>
    </row>
    <row r="1058" spans="18:28" x14ac:dyDescent="0.25">
      <c r="R1058" s="282"/>
      <c r="S1058" s="282"/>
      <c r="T1058" s="282"/>
      <c r="U1058" s="282"/>
      <c r="V1058" s="282"/>
      <c r="W1058" s="282"/>
      <c r="X1058" s="282"/>
      <c r="Y1058" s="282"/>
      <c r="Z1058" s="282"/>
      <c r="AA1058" s="282"/>
      <c r="AB1058" s="282"/>
    </row>
    <row r="1059" spans="18:28" x14ac:dyDescent="0.25">
      <c r="R1059" s="282"/>
      <c r="S1059" s="282"/>
      <c r="T1059" s="282"/>
      <c r="U1059" s="282"/>
      <c r="V1059" s="282"/>
      <c r="W1059" s="282"/>
      <c r="X1059" s="282"/>
      <c r="Y1059" s="282"/>
      <c r="Z1059" s="282"/>
      <c r="AA1059" s="282"/>
      <c r="AB1059" s="282"/>
    </row>
    <row r="1060" spans="18:28" x14ac:dyDescent="0.25">
      <c r="R1060" s="282"/>
      <c r="S1060" s="282"/>
      <c r="T1060" s="282"/>
      <c r="U1060" s="282"/>
      <c r="V1060" s="282"/>
      <c r="W1060" s="282"/>
      <c r="X1060" s="282"/>
      <c r="Y1060" s="282"/>
      <c r="Z1060" s="282"/>
      <c r="AA1060" s="282"/>
      <c r="AB1060" s="282"/>
    </row>
    <row r="1061" spans="18:28" x14ac:dyDescent="0.25">
      <c r="R1061" s="282"/>
      <c r="S1061" s="282"/>
      <c r="T1061" s="282"/>
      <c r="U1061" s="282"/>
      <c r="V1061" s="282"/>
      <c r="W1061" s="282"/>
      <c r="X1061" s="282"/>
      <c r="Y1061" s="282"/>
      <c r="Z1061" s="282"/>
      <c r="AA1061" s="282"/>
      <c r="AB1061" s="282"/>
    </row>
    <row r="1062" spans="18:28" x14ac:dyDescent="0.25">
      <c r="R1062" s="282"/>
      <c r="S1062" s="282"/>
      <c r="T1062" s="282"/>
      <c r="U1062" s="282"/>
      <c r="V1062" s="282"/>
      <c r="W1062" s="282"/>
      <c r="X1062" s="282"/>
      <c r="Y1062" s="282"/>
      <c r="Z1062" s="282"/>
      <c r="AA1062" s="282"/>
      <c r="AB1062" s="282"/>
    </row>
    <row r="1063" spans="18:28" x14ac:dyDescent="0.25">
      <c r="R1063" s="282"/>
      <c r="S1063" s="282"/>
      <c r="T1063" s="282"/>
      <c r="U1063" s="282"/>
      <c r="V1063" s="282"/>
      <c r="W1063" s="282"/>
      <c r="X1063" s="282"/>
      <c r="Y1063" s="282"/>
      <c r="Z1063" s="282"/>
      <c r="AA1063" s="282"/>
      <c r="AB1063" s="282"/>
    </row>
    <row r="1064" spans="18:28" x14ac:dyDescent="0.25">
      <c r="R1064" s="282"/>
      <c r="S1064" s="282"/>
      <c r="T1064" s="282"/>
      <c r="U1064" s="282"/>
      <c r="V1064" s="282"/>
      <c r="W1064" s="282"/>
      <c r="X1064" s="282"/>
      <c r="Y1064" s="282"/>
      <c r="Z1064" s="282"/>
      <c r="AA1064" s="282"/>
      <c r="AB1064" s="282"/>
    </row>
    <row r="1065" spans="18:28" x14ac:dyDescent="0.25">
      <c r="R1065" s="282"/>
      <c r="S1065" s="282"/>
      <c r="T1065" s="282"/>
      <c r="U1065" s="282"/>
      <c r="V1065" s="282"/>
      <c r="W1065" s="282"/>
      <c r="X1065" s="282"/>
      <c r="Y1065" s="282"/>
      <c r="Z1065" s="282"/>
      <c r="AA1065" s="282"/>
      <c r="AB1065" s="282"/>
    </row>
    <row r="1066" spans="18:28" x14ac:dyDescent="0.25">
      <c r="R1066" s="282"/>
      <c r="S1066" s="282"/>
      <c r="T1066" s="282"/>
      <c r="U1066" s="282"/>
      <c r="V1066" s="282"/>
      <c r="W1066" s="282"/>
      <c r="X1066" s="282"/>
      <c r="Y1066" s="282"/>
      <c r="Z1066" s="282"/>
      <c r="AA1066" s="282"/>
      <c r="AB1066" s="282"/>
    </row>
    <row r="1067" spans="18:28" x14ac:dyDescent="0.25">
      <c r="R1067" s="282"/>
      <c r="S1067" s="282"/>
      <c r="T1067" s="282"/>
      <c r="U1067" s="282"/>
      <c r="V1067" s="282"/>
      <c r="W1067" s="282"/>
      <c r="X1067" s="282"/>
      <c r="Y1067" s="282"/>
      <c r="Z1067" s="282"/>
      <c r="AA1067" s="282"/>
      <c r="AB1067" s="282"/>
    </row>
    <row r="1068" spans="18:28" x14ac:dyDescent="0.25">
      <c r="R1068" s="282"/>
      <c r="S1068" s="282"/>
      <c r="T1068" s="282"/>
      <c r="U1068" s="282"/>
      <c r="V1068" s="282"/>
      <c r="W1068" s="282"/>
      <c r="X1068" s="282"/>
      <c r="Y1068" s="282"/>
      <c r="Z1068" s="282"/>
      <c r="AA1068" s="282"/>
      <c r="AB1068" s="282"/>
    </row>
    <row r="1069" spans="18:28" x14ac:dyDescent="0.25">
      <c r="R1069" s="282"/>
      <c r="S1069" s="282"/>
      <c r="T1069" s="282"/>
      <c r="U1069" s="282"/>
      <c r="V1069" s="282"/>
      <c r="W1069" s="282"/>
      <c r="X1069" s="282"/>
      <c r="Y1069" s="282"/>
      <c r="Z1069" s="282"/>
      <c r="AA1069" s="282"/>
      <c r="AB1069" s="282"/>
    </row>
    <row r="1070" spans="18:28" x14ac:dyDescent="0.25">
      <c r="R1070" s="282"/>
      <c r="S1070" s="282"/>
      <c r="T1070" s="282"/>
      <c r="U1070" s="282"/>
      <c r="V1070" s="282"/>
      <c r="W1070" s="282"/>
      <c r="X1070" s="282"/>
      <c r="Y1070" s="282"/>
      <c r="Z1070" s="282"/>
      <c r="AA1070" s="282"/>
      <c r="AB1070" s="282"/>
    </row>
    <row r="1071" spans="18:28" x14ac:dyDescent="0.25">
      <c r="R1071" s="282"/>
      <c r="S1071" s="282"/>
      <c r="T1071" s="282"/>
      <c r="U1071" s="282"/>
      <c r="V1071" s="282"/>
      <c r="W1071" s="282"/>
      <c r="X1071" s="282"/>
      <c r="Y1071" s="282"/>
      <c r="Z1071" s="282"/>
      <c r="AA1071" s="282"/>
      <c r="AB1071" s="282"/>
    </row>
    <row r="1072" spans="18:28" x14ac:dyDescent="0.25">
      <c r="R1072" s="282"/>
      <c r="S1072" s="282"/>
      <c r="T1072" s="282"/>
      <c r="U1072" s="282"/>
      <c r="V1072" s="282"/>
      <c r="W1072" s="282"/>
      <c r="X1072" s="282"/>
      <c r="Y1072" s="282"/>
      <c r="Z1072" s="282"/>
      <c r="AA1072" s="282"/>
      <c r="AB1072" s="282"/>
    </row>
    <row r="1073" spans="18:28" x14ac:dyDescent="0.25">
      <c r="R1073" s="282"/>
      <c r="S1073" s="282"/>
      <c r="T1073" s="282"/>
      <c r="U1073" s="282"/>
      <c r="V1073" s="282"/>
      <c r="W1073" s="282"/>
      <c r="X1073" s="282"/>
      <c r="Y1073" s="282"/>
      <c r="Z1073" s="282"/>
      <c r="AA1073" s="282"/>
      <c r="AB1073" s="282"/>
    </row>
    <row r="1074" spans="18:28" x14ac:dyDescent="0.25">
      <c r="R1074" s="282"/>
      <c r="S1074" s="282"/>
      <c r="T1074" s="282"/>
      <c r="U1074" s="282"/>
      <c r="V1074" s="282"/>
      <c r="W1074" s="282"/>
      <c r="X1074" s="282"/>
      <c r="Y1074" s="282"/>
      <c r="Z1074" s="282"/>
      <c r="AA1074" s="282"/>
      <c r="AB1074" s="282"/>
    </row>
    <row r="1075" spans="18:28" x14ac:dyDescent="0.25">
      <c r="R1075" s="282"/>
      <c r="S1075" s="282"/>
      <c r="T1075" s="282"/>
      <c r="U1075" s="282"/>
      <c r="V1075" s="282"/>
      <c r="W1075" s="282"/>
      <c r="X1075" s="282"/>
      <c r="Y1075" s="282"/>
      <c r="Z1075" s="282"/>
      <c r="AA1075" s="282"/>
      <c r="AB1075" s="282"/>
    </row>
    <row r="1076" spans="18:28" x14ac:dyDescent="0.25">
      <c r="R1076" s="282"/>
      <c r="S1076" s="282"/>
      <c r="T1076" s="282"/>
      <c r="U1076" s="282"/>
      <c r="V1076" s="282"/>
      <c r="W1076" s="282"/>
      <c r="X1076" s="282"/>
      <c r="Y1076" s="282"/>
      <c r="Z1076" s="282"/>
      <c r="AA1076" s="282"/>
      <c r="AB1076" s="282"/>
    </row>
    <row r="1077" spans="18:28" x14ac:dyDescent="0.25">
      <c r="R1077" s="282"/>
      <c r="S1077" s="282"/>
      <c r="T1077" s="282"/>
      <c r="U1077" s="282"/>
      <c r="V1077" s="282"/>
      <c r="W1077" s="282"/>
      <c r="X1077" s="282"/>
      <c r="Y1077" s="282"/>
      <c r="Z1077" s="282"/>
      <c r="AA1077" s="282"/>
      <c r="AB1077" s="282"/>
    </row>
    <row r="1078" spans="18:28" x14ac:dyDescent="0.25">
      <c r="R1078" s="282"/>
      <c r="S1078" s="282"/>
      <c r="T1078" s="282"/>
      <c r="U1078" s="282"/>
      <c r="V1078" s="282"/>
      <c r="W1078" s="282"/>
      <c r="X1078" s="282"/>
      <c r="Y1078" s="282"/>
      <c r="Z1078" s="282"/>
      <c r="AA1078" s="282"/>
      <c r="AB1078" s="282"/>
    </row>
    <row r="1079" spans="18:28" x14ac:dyDescent="0.25">
      <c r="R1079" s="282"/>
      <c r="S1079" s="282"/>
      <c r="T1079" s="282"/>
      <c r="U1079" s="282"/>
      <c r="V1079" s="282"/>
      <c r="W1079" s="282"/>
      <c r="X1079" s="282"/>
      <c r="Y1079" s="282"/>
      <c r="Z1079" s="282"/>
      <c r="AA1079" s="282"/>
      <c r="AB1079" s="282"/>
    </row>
    <row r="1080" spans="18:28" x14ac:dyDescent="0.25">
      <c r="R1080" s="282"/>
      <c r="S1080" s="282"/>
      <c r="T1080" s="282"/>
      <c r="U1080" s="282"/>
      <c r="V1080" s="282"/>
      <c r="W1080" s="282"/>
      <c r="X1080" s="282"/>
      <c r="Y1080" s="282"/>
      <c r="Z1080" s="282"/>
      <c r="AA1080" s="282"/>
      <c r="AB1080" s="282"/>
    </row>
    <row r="1081" spans="18:28" x14ac:dyDescent="0.25">
      <c r="R1081" s="282"/>
      <c r="S1081" s="282"/>
      <c r="T1081" s="282"/>
      <c r="U1081" s="282"/>
      <c r="V1081" s="282"/>
      <c r="W1081" s="282"/>
      <c r="X1081" s="282"/>
      <c r="Y1081" s="282"/>
      <c r="Z1081" s="282"/>
      <c r="AA1081" s="282"/>
      <c r="AB1081" s="282"/>
    </row>
    <row r="1082" spans="18:28" x14ac:dyDescent="0.25">
      <c r="R1082" s="282"/>
      <c r="S1082" s="282"/>
      <c r="T1082" s="282"/>
      <c r="U1082" s="282"/>
      <c r="V1082" s="282"/>
      <c r="W1082" s="282"/>
      <c r="X1082" s="282"/>
      <c r="Y1082" s="282"/>
      <c r="Z1082" s="282"/>
      <c r="AA1082" s="282"/>
      <c r="AB1082" s="282"/>
    </row>
    <row r="1083" spans="18:28" x14ac:dyDescent="0.25">
      <c r="R1083" s="282"/>
      <c r="S1083" s="282"/>
      <c r="T1083" s="282"/>
      <c r="U1083" s="282"/>
      <c r="V1083" s="282"/>
      <c r="W1083" s="282"/>
      <c r="X1083" s="282"/>
      <c r="Y1083" s="282"/>
      <c r="Z1083" s="282"/>
      <c r="AA1083" s="282"/>
      <c r="AB1083" s="282"/>
    </row>
    <row r="1084" spans="18:28" x14ac:dyDescent="0.25">
      <c r="R1084" s="282"/>
      <c r="S1084" s="282"/>
      <c r="T1084" s="282"/>
      <c r="U1084" s="282"/>
      <c r="V1084" s="282"/>
      <c r="W1084" s="282"/>
      <c r="X1084" s="282"/>
      <c r="Y1084" s="282"/>
      <c r="Z1084" s="282"/>
      <c r="AA1084" s="282"/>
      <c r="AB1084" s="282"/>
    </row>
    <row r="1085" spans="18:28" x14ac:dyDescent="0.25">
      <c r="R1085" s="282"/>
      <c r="S1085" s="282"/>
      <c r="T1085" s="282"/>
      <c r="U1085" s="282"/>
      <c r="V1085" s="282"/>
      <c r="W1085" s="282"/>
      <c r="X1085" s="282"/>
      <c r="Y1085" s="282"/>
      <c r="Z1085" s="282"/>
      <c r="AA1085" s="282"/>
      <c r="AB1085" s="282"/>
    </row>
    <row r="1086" spans="18:28" x14ac:dyDescent="0.25">
      <c r="R1086" s="282"/>
      <c r="S1086" s="282"/>
      <c r="T1086" s="282"/>
      <c r="U1086" s="282"/>
      <c r="V1086" s="282"/>
      <c r="W1086" s="282"/>
      <c r="X1086" s="282"/>
      <c r="Y1086" s="282"/>
      <c r="Z1086" s="282"/>
      <c r="AA1086" s="282"/>
      <c r="AB1086" s="282"/>
    </row>
    <row r="1087" spans="18:28" x14ac:dyDescent="0.25">
      <c r="R1087" s="282"/>
      <c r="S1087" s="282"/>
      <c r="T1087" s="282"/>
      <c r="U1087" s="282"/>
      <c r="V1087" s="282"/>
      <c r="W1087" s="282"/>
      <c r="X1087" s="282"/>
      <c r="Y1087" s="282"/>
      <c r="Z1087" s="282"/>
      <c r="AA1087" s="282"/>
      <c r="AB1087" s="282"/>
    </row>
    <row r="1088" spans="18:28" x14ac:dyDescent="0.25">
      <c r="R1088" s="282"/>
      <c r="S1088" s="282"/>
      <c r="T1088" s="282"/>
      <c r="U1088" s="282"/>
      <c r="V1088" s="282"/>
      <c r="W1088" s="282"/>
      <c r="X1088" s="282"/>
      <c r="Y1088" s="282"/>
      <c r="Z1088" s="282"/>
      <c r="AA1088" s="282"/>
      <c r="AB1088" s="282"/>
    </row>
    <row r="1089" spans="18:28" x14ac:dyDescent="0.25">
      <c r="R1089" s="282"/>
      <c r="S1089" s="282"/>
      <c r="T1089" s="282"/>
      <c r="U1089" s="282"/>
      <c r="V1089" s="282"/>
      <c r="W1089" s="282"/>
      <c r="X1089" s="282"/>
      <c r="Y1089" s="282"/>
      <c r="Z1089" s="282"/>
      <c r="AA1089" s="282"/>
      <c r="AB1089" s="282"/>
    </row>
    <row r="1090" spans="18:28" x14ac:dyDescent="0.25">
      <c r="R1090" s="282"/>
      <c r="S1090" s="282"/>
      <c r="T1090" s="282"/>
      <c r="U1090" s="282"/>
      <c r="V1090" s="282"/>
      <c r="W1090" s="282"/>
      <c r="X1090" s="282"/>
      <c r="Y1090" s="282"/>
      <c r="Z1090" s="282"/>
      <c r="AA1090" s="282"/>
      <c r="AB1090" s="282"/>
    </row>
    <row r="1091" spans="18:28" x14ac:dyDescent="0.25">
      <c r="R1091" s="282"/>
      <c r="S1091" s="282"/>
      <c r="T1091" s="282"/>
      <c r="U1091" s="282"/>
      <c r="V1091" s="282"/>
      <c r="W1091" s="282"/>
      <c r="X1091" s="282"/>
      <c r="Y1091" s="282"/>
      <c r="Z1091" s="282"/>
      <c r="AA1091" s="282"/>
      <c r="AB1091" s="282"/>
    </row>
    <row r="1092" spans="18:28" x14ac:dyDescent="0.25">
      <c r="R1092" s="282"/>
      <c r="S1092" s="282"/>
      <c r="T1092" s="282"/>
      <c r="U1092" s="282"/>
      <c r="V1092" s="282"/>
      <c r="W1092" s="282"/>
      <c r="X1092" s="282"/>
      <c r="Y1092" s="282"/>
      <c r="Z1092" s="282"/>
      <c r="AA1092" s="282"/>
      <c r="AB1092" s="282"/>
    </row>
    <row r="1093" spans="18:28" x14ac:dyDescent="0.25">
      <c r="R1093" s="282"/>
      <c r="S1093" s="282"/>
      <c r="T1093" s="282"/>
      <c r="U1093" s="282"/>
      <c r="V1093" s="282"/>
      <c r="W1093" s="282"/>
      <c r="X1093" s="282"/>
      <c r="Y1093" s="282"/>
      <c r="Z1093" s="282"/>
      <c r="AA1093" s="282"/>
      <c r="AB1093" s="282"/>
    </row>
    <row r="1094" spans="18:28" x14ac:dyDescent="0.25">
      <c r="R1094" s="282"/>
      <c r="S1094" s="282"/>
      <c r="T1094" s="282"/>
      <c r="U1094" s="282"/>
      <c r="V1094" s="282"/>
      <c r="W1094" s="282"/>
      <c r="X1094" s="282"/>
      <c r="Y1094" s="282"/>
      <c r="Z1094" s="282"/>
      <c r="AA1094" s="282"/>
      <c r="AB1094" s="282"/>
    </row>
    <row r="1095" spans="18:28" x14ac:dyDescent="0.25">
      <c r="R1095" s="282"/>
      <c r="S1095" s="282"/>
      <c r="T1095" s="282"/>
      <c r="U1095" s="282"/>
      <c r="V1095" s="282"/>
      <c r="W1095" s="282"/>
      <c r="X1095" s="282"/>
      <c r="Y1095" s="282"/>
      <c r="Z1095" s="282"/>
      <c r="AA1095" s="282"/>
      <c r="AB1095" s="282"/>
    </row>
    <row r="1096" spans="18:28" x14ac:dyDescent="0.25">
      <c r="R1096" s="282"/>
      <c r="S1096" s="282"/>
      <c r="T1096" s="282"/>
      <c r="U1096" s="282"/>
      <c r="V1096" s="282"/>
      <c r="W1096" s="282"/>
      <c r="X1096" s="282"/>
      <c r="Y1096" s="282"/>
      <c r="Z1096" s="282"/>
      <c r="AA1096" s="282"/>
      <c r="AB1096" s="282"/>
    </row>
    <row r="1097" spans="18:28" x14ac:dyDescent="0.25">
      <c r="R1097" s="282"/>
      <c r="S1097" s="282"/>
      <c r="T1097" s="282"/>
      <c r="U1097" s="282"/>
      <c r="V1097" s="282"/>
      <c r="W1097" s="282"/>
      <c r="X1097" s="282"/>
      <c r="Y1097" s="282"/>
      <c r="Z1097" s="282"/>
      <c r="AA1097" s="282"/>
      <c r="AB1097" s="282"/>
    </row>
    <row r="1098" spans="18:28" x14ac:dyDescent="0.25">
      <c r="R1098" s="282"/>
      <c r="S1098" s="282"/>
      <c r="T1098" s="282"/>
      <c r="U1098" s="282"/>
      <c r="V1098" s="282"/>
      <c r="W1098" s="282"/>
      <c r="X1098" s="282"/>
      <c r="Y1098" s="282"/>
      <c r="Z1098" s="282"/>
      <c r="AA1098" s="282"/>
      <c r="AB1098" s="282"/>
    </row>
    <row r="1099" spans="18:28" x14ac:dyDescent="0.25">
      <c r="R1099" s="282"/>
      <c r="S1099" s="282"/>
      <c r="T1099" s="282"/>
      <c r="U1099" s="282"/>
      <c r="V1099" s="282"/>
      <c r="W1099" s="282"/>
      <c r="X1099" s="282"/>
      <c r="Y1099" s="282"/>
      <c r="Z1099" s="282"/>
      <c r="AA1099" s="282"/>
      <c r="AB1099" s="282"/>
    </row>
    <row r="1100" spans="18:28" x14ac:dyDescent="0.25">
      <c r="R1100" s="282"/>
      <c r="S1100" s="282"/>
      <c r="T1100" s="282"/>
      <c r="U1100" s="282"/>
      <c r="V1100" s="282"/>
      <c r="W1100" s="282"/>
      <c r="X1100" s="282"/>
      <c r="Y1100" s="282"/>
      <c r="Z1100" s="282"/>
      <c r="AA1100" s="282"/>
      <c r="AB1100" s="282"/>
    </row>
    <row r="1101" spans="18:28" x14ac:dyDescent="0.25">
      <c r="R1101" s="282"/>
      <c r="S1101" s="282"/>
      <c r="T1101" s="282"/>
      <c r="U1101" s="282"/>
      <c r="V1101" s="282"/>
      <c r="W1101" s="282"/>
      <c r="X1101" s="282"/>
      <c r="Y1101" s="282"/>
      <c r="Z1101" s="282"/>
      <c r="AA1101" s="282"/>
      <c r="AB1101" s="282"/>
    </row>
    <row r="1102" spans="18:28" x14ac:dyDescent="0.25">
      <c r="R1102" s="282"/>
      <c r="S1102" s="282"/>
      <c r="T1102" s="282"/>
      <c r="U1102" s="282"/>
      <c r="V1102" s="282"/>
      <c r="W1102" s="282"/>
      <c r="X1102" s="282"/>
      <c r="Y1102" s="282"/>
      <c r="Z1102" s="282"/>
      <c r="AA1102" s="282"/>
      <c r="AB1102" s="282"/>
    </row>
    <row r="1103" spans="18:28" x14ac:dyDescent="0.25">
      <c r="R1103" s="282"/>
      <c r="S1103" s="282"/>
      <c r="T1103" s="282"/>
      <c r="U1103" s="282"/>
      <c r="V1103" s="282"/>
      <c r="W1103" s="282"/>
      <c r="X1103" s="282"/>
      <c r="Y1103" s="282"/>
      <c r="Z1103" s="282"/>
      <c r="AA1103" s="282"/>
      <c r="AB1103" s="282"/>
    </row>
    <row r="1104" spans="18:28" x14ac:dyDescent="0.25">
      <c r="R1104" s="282"/>
      <c r="S1104" s="282"/>
      <c r="T1104" s="282"/>
      <c r="U1104" s="282"/>
      <c r="V1104" s="282"/>
      <c r="W1104" s="282"/>
      <c r="X1104" s="282"/>
      <c r="Y1104" s="282"/>
      <c r="Z1104" s="282"/>
      <c r="AA1104" s="282"/>
      <c r="AB1104" s="282"/>
    </row>
    <row r="1105" spans="18:28" x14ac:dyDescent="0.25">
      <c r="R1105" s="282"/>
      <c r="S1105" s="282"/>
      <c r="T1105" s="282"/>
      <c r="U1105" s="282"/>
      <c r="V1105" s="282"/>
      <c r="W1105" s="282"/>
      <c r="X1105" s="282"/>
      <c r="Y1105" s="282"/>
      <c r="Z1105" s="282"/>
      <c r="AA1105" s="282"/>
      <c r="AB1105" s="282"/>
    </row>
    <row r="1106" spans="18:28" x14ac:dyDescent="0.25">
      <c r="R1106" s="282"/>
      <c r="S1106" s="282"/>
      <c r="T1106" s="282"/>
      <c r="U1106" s="282"/>
      <c r="V1106" s="282"/>
      <c r="W1106" s="282"/>
      <c r="X1106" s="282"/>
      <c r="Y1106" s="282"/>
      <c r="Z1106" s="282"/>
      <c r="AA1106" s="282"/>
      <c r="AB1106" s="282"/>
    </row>
    <row r="1107" spans="18:28" x14ac:dyDescent="0.25">
      <c r="R1107" s="282"/>
      <c r="S1107" s="282"/>
      <c r="T1107" s="282"/>
      <c r="U1107" s="282"/>
      <c r="V1107" s="282"/>
      <c r="W1107" s="282"/>
      <c r="X1107" s="282"/>
      <c r="Y1107" s="282"/>
      <c r="Z1107" s="282"/>
      <c r="AA1107" s="282"/>
      <c r="AB1107" s="282"/>
    </row>
    <row r="1108" spans="18:28" x14ac:dyDescent="0.25">
      <c r="R1108" s="282"/>
      <c r="S1108" s="282"/>
      <c r="T1108" s="282"/>
      <c r="U1108" s="282"/>
      <c r="V1108" s="282"/>
      <c r="W1108" s="282"/>
      <c r="X1108" s="282"/>
      <c r="Y1108" s="282"/>
      <c r="Z1108" s="282"/>
      <c r="AA1108" s="282"/>
      <c r="AB1108" s="282"/>
    </row>
    <row r="1109" spans="18:28" x14ac:dyDescent="0.25">
      <c r="R1109" s="282"/>
      <c r="S1109" s="282"/>
      <c r="T1109" s="282"/>
      <c r="U1109" s="282"/>
      <c r="V1109" s="282"/>
      <c r="W1109" s="282"/>
      <c r="X1109" s="282"/>
      <c r="Y1109" s="282"/>
      <c r="Z1109" s="282"/>
      <c r="AA1109" s="282"/>
      <c r="AB1109" s="282"/>
    </row>
    <row r="1110" spans="18:28" x14ac:dyDescent="0.25">
      <c r="R1110" s="282"/>
      <c r="S1110" s="282"/>
      <c r="T1110" s="282"/>
      <c r="U1110" s="282"/>
      <c r="V1110" s="282"/>
      <c r="W1110" s="282"/>
      <c r="X1110" s="282"/>
      <c r="Y1110" s="282"/>
      <c r="Z1110" s="282"/>
      <c r="AA1110" s="282"/>
      <c r="AB1110" s="282"/>
    </row>
    <row r="1111" spans="18:28" x14ac:dyDescent="0.25">
      <c r="R1111" s="282"/>
      <c r="S1111" s="282"/>
      <c r="T1111" s="282"/>
      <c r="U1111" s="282"/>
      <c r="V1111" s="282"/>
      <c r="W1111" s="282"/>
      <c r="X1111" s="282"/>
      <c r="Y1111" s="282"/>
      <c r="Z1111" s="282"/>
      <c r="AA1111" s="282"/>
      <c r="AB1111" s="282"/>
    </row>
    <row r="1112" spans="18:28" x14ac:dyDescent="0.25">
      <c r="R1112" s="282"/>
      <c r="S1112" s="282"/>
      <c r="T1112" s="282"/>
      <c r="U1112" s="282"/>
      <c r="V1112" s="282"/>
      <c r="W1112" s="282"/>
      <c r="X1112" s="282"/>
      <c r="Y1112" s="282"/>
      <c r="Z1112" s="282"/>
      <c r="AA1112" s="282"/>
      <c r="AB1112" s="282"/>
    </row>
    <row r="1113" spans="18:28" x14ac:dyDescent="0.25">
      <c r="R1113" s="282"/>
      <c r="S1113" s="282"/>
      <c r="T1113" s="282"/>
      <c r="U1113" s="282"/>
      <c r="V1113" s="282"/>
      <c r="W1113" s="282"/>
      <c r="X1113" s="282"/>
      <c r="Y1113" s="282"/>
      <c r="Z1113" s="282"/>
      <c r="AA1113" s="282"/>
      <c r="AB1113" s="282"/>
    </row>
    <row r="1114" spans="18:28" x14ac:dyDescent="0.25">
      <c r="R1114" s="282"/>
      <c r="S1114" s="282"/>
      <c r="T1114" s="282"/>
      <c r="U1114" s="282"/>
      <c r="V1114" s="282"/>
      <c r="W1114" s="282"/>
      <c r="X1114" s="282"/>
      <c r="Y1114" s="282"/>
      <c r="Z1114" s="282"/>
      <c r="AA1114" s="282"/>
      <c r="AB1114" s="282"/>
    </row>
    <row r="1115" spans="18:28" x14ac:dyDescent="0.25">
      <c r="R1115" s="282"/>
      <c r="S1115" s="282"/>
      <c r="T1115" s="282"/>
      <c r="U1115" s="282"/>
      <c r="V1115" s="282"/>
      <c r="W1115" s="282"/>
      <c r="X1115" s="282"/>
      <c r="Y1115" s="282"/>
      <c r="Z1115" s="282"/>
      <c r="AA1115" s="282"/>
      <c r="AB1115" s="282"/>
    </row>
    <row r="1116" spans="18:28" x14ac:dyDescent="0.25">
      <c r="R1116" s="282"/>
      <c r="S1116" s="282"/>
      <c r="T1116" s="282"/>
      <c r="U1116" s="282"/>
      <c r="V1116" s="282"/>
      <c r="W1116" s="282"/>
      <c r="X1116" s="282"/>
      <c r="Y1116" s="282"/>
      <c r="Z1116" s="282"/>
      <c r="AA1116" s="282"/>
      <c r="AB1116" s="282"/>
    </row>
    <row r="1117" spans="18:28" x14ac:dyDescent="0.25">
      <c r="R1117" s="282"/>
      <c r="S1117" s="282"/>
      <c r="T1117" s="282"/>
      <c r="U1117" s="282"/>
      <c r="V1117" s="282"/>
      <c r="W1117" s="282"/>
      <c r="X1117" s="282"/>
      <c r="Y1117" s="282"/>
      <c r="Z1117" s="282"/>
      <c r="AA1117" s="282"/>
      <c r="AB1117" s="282"/>
    </row>
    <row r="1118" spans="18:28" x14ac:dyDescent="0.25">
      <c r="R1118" s="282"/>
      <c r="S1118" s="282"/>
      <c r="T1118" s="282"/>
      <c r="U1118" s="282"/>
      <c r="V1118" s="282"/>
      <c r="W1118" s="282"/>
      <c r="X1118" s="282"/>
      <c r="Y1118" s="282"/>
      <c r="Z1118" s="282"/>
      <c r="AA1118" s="282"/>
      <c r="AB1118" s="282"/>
    </row>
    <row r="1119" spans="18:28" x14ac:dyDescent="0.25">
      <c r="R1119" s="282"/>
      <c r="S1119" s="282"/>
      <c r="T1119" s="282"/>
      <c r="U1119" s="282"/>
      <c r="V1119" s="282"/>
      <c r="W1119" s="282"/>
      <c r="X1119" s="282"/>
      <c r="Y1119" s="282"/>
      <c r="Z1119" s="282"/>
      <c r="AA1119" s="282"/>
      <c r="AB1119" s="282"/>
    </row>
    <row r="1120" spans="18:28" x14ac:dyDescent="0.25">
      <c r="R1120" s="282"/>
      <c r="S1120" s="282"/>
      <c r="T1120" s="282"/>
      <c r="U1120" s="282"/>
      <c r="V1120" s="282"/>
      <c r="W1120" s="282"/>
      <c r="X1120" s="282"/>
      <c r="Y1120" s="282"/>
      <c r="Z1120" s="282"/>
      <c r="AA1120" s="282"/>
      <c r="AB1120" s="282"/>
    </row>
    <row r="1121" spans="18:28" x14ac:dyDescent="0.25">
      <c r="R1121" s="282"/>
      <c r="S1121" s="282"/>
      <c r="T1121" s="282"/>
      <c r="U1121" s="282"/>
      <c r="V1121" s="282"/>
      <c r="W1121" s="282"/>
      <c r="X1121" s="282"/>
      <c r="Y1121" s="282"/>
      <c r="Z1121" s="282"/>
      <c r="AA1121" s="282"/>
      <c r="AB1121" s="282"/>
    </row>
    <row r="1122" spans="18:28" x14ac:dyDescent="0.25">
      <c r="R1122" s="282"/>
      <c r="S1122" s="282"/>
      <c r="T1122" s="282"/>
      <c r="U1122" s="282"/>
      <c r="V1122" s="282"/>
      <c r="W1122" s="282"/>
      <c r="X1122" s="282"/>
      <c r="Y1122" s="282"/>
      <c r="Z1122" s="282"/>
      <c r="AA1122" s="282"/>
      <c r="AB1122" s="282"/>
    </row>
    <row r="1123" spans="18:28" x14ac:dyDescent="0.25">
      <c r="R1123" s="282"/>
      <c r="S1123" s="282"/>
      <c r="T1123" s="282"/>
      <c r="U1123" s="282"/>
      <c r="V1123" s="282"/>
      <c r="W1123" s="282"/>
      <c r="X1123" s="282"/>
      <c r="Y1123" s="282"/>
      <c r="Z1123" s="282"/>
      <c r="AA1123" s="282"/>
      <c r="AB1123" s="282"/>
    </row>
    <row r="1124" spans="18:28" x14ac:dyDescent="0.25">
      <c r="R1124" s="282"/>
      <c r="S1124" s="282"/>
      <c r="T1124" s="282"/>
      <c r="U1124" s="282"/>
      <c r="V1124" s="282"/>
      <c r="W1124" s="282"/>
      <c r="X1124" s="282"/>
      <c r="Y1124" s="282"/>
      <c r="Z1124" s="282"/>
      <c r="AA1124" s="282"/>
      <c r="AB1124" s="282"/>
    </row>
    <row r="1125" spans="18:28" x14ac:dyDescent="0.25">
      <c r="R1125" s="282"/>
      <c r="S1125" s="282"/>
      <c r="T1125" s="282"/>
      <c r="U1125" s="282"/>
      <c r="V1125" s="282"/>
      <c r="W1125" s="282"/>
      <c r="X1125" s="282"/>
      <c r="Y1125" s="282"/>
      <c r="Z1125" s="282"/>
      <c r="AA1125" s="282"/>
      <c r="AB1125" s="282"/>
    </row>
    <row r="1126" spans="18:28" x14ac:dyDescent="0.25">
      <c r="R1126" s="282"/>
      <c r="S1126" s="282"/>
      <c r="T1126" s="282"/>
      <c r="U1126" s="282"/>
      <c r="V1126" s="282"/>
      <c r="W1126" s="282"/>
      <c r="X1126" s="282"/>
      <c r="Y1126" s="282"/>
      <c r="Z1126" s="282"/>
      <c r="AA1126" s="282"/>
      <c r="AB1126" s="282"/>
    </row>
    <row r="1127" spans="18:28" x14ac:dyDescent="0.25">
      <c r="R1127" s="282"/>
      <c r="S1127" s="282"/>
      <c r="T1127" s="282"/>
      <c r="U1127" s="282"/>
      <c r="V1127" s="282"/>
      <c r="W1127" s="282"/>
      <c r="X1127" s="282"/>
      <c r="Y1127" s="282"/>
      <c r="Z1127" s="282"/>
      <c r="AA1127" s="282"/>
      <c r="AB1127" s="282"/>
    </row>
    <row r="1128" spans="18:28" x14ac:dyDescent="0.25">
      <c r="R1128" s="282"/>
      <c r="S1128" s="282"/>
      <c r="T1128" s="282"/>
      <c r="U1128" s="282"/>
      <c r="V1128" s="282"/>
      <c r="W1128" s="282"/>
      <c r="X1128" s="282"/>
      <c r="Y1128" s="282"/>
      <c r="Z1128" s="282"/>
      <c r="AA1128" s="282"/>
      <c r="AB1128" s="282"/>
    </row>
    <row r="1129" spans="18:28" x14ac:dyDescent="0.25">
      <c r="R1129" s="282"/>
      <c r="S1129" s="282"/>
      <c r="T1129" s="282"/>
      <c r="U1129" s="282"/>
      <c r="V1129" s="282"/>
      <c r="W1129" s="282"/>
      <c r="X1129" s="282"/>
      <c r="Y1129" s="282"/>
      <c r="Z1129" s="282"/>
      <c r="AA1129" s="282"/>
      <c r="AB1129" s="282"/>
    </row>
    <row r="1130" spans="18:28" x14ac:dyDescent="0.25">
      <c r="R1130" s="282"/>
      <c r="S1130" s="282"/>
      <c r="T1130" s="282"/>
      <c r="U1130" s="282"/>
      <c r="V1130" s="282"/>
      <c r="W1130" s="282"/>
      <c r="X1130" s="282"/>
      <c r="Y1130" s="282"/>
      <c r="Z1130" s="282"/>
      <c r="AA1130" s="282"/>
      <c r="AB1130" s="282"/>
    </row>
    <row r="1131" spans="18:28" x14ac:dyDescent="0.25">
      <c r="R1131" s="282"/>
      <c r="S1131" s="282"/>
      <c r="T1131" s="282"/>
      <c r="U1131" s="282"/>
      <c r="V1131" s="282"/>
      <c r="W1131" s="282"/>
      <c r="X1131" s="282"/>
      <c r="Y1131" s="282"/>
      <c r="Z1131" s="282"/>
      <c r="AA1131" s="282"/>
      <c r="AB1131" s="282"/>
    </row>
    <row r="1132" spans="18:28" x14ac:dyDescent="0.25">
      <c r="R1132" s="282"/>
      <c r="S1132" s="282"/>
      <c r="T1132" s="282"/>
      <c r="U1132" s="282"/>
      <c r="V1132" s="282"/>
      <c r="W1132" s="282"/>
      <c r="X1132" s="282"/>
      <c r="Y1132" s="282"/>
      <c r="Z1132" s="282"/>
      <c r="AA1132" s="282"/>
      <c r="AB1132" s="282"/>
    </row>
    <row r="1133" spans="18:28" x14ac:dyDescent="0.25">
      <c r="R1133" s="282"/>
      <c r="S1133" s="282"/>
      <c r="T1133" s="282"/>
      <c r="U1133" s="282"/>
      <c r="V1133" s="282"/>
      <c r="W1133" s="282"/>
      <c r="X1133" s="282"/>
      <c r="Y1133" s="282"/>
      <c r="Z1133" s="282"/>
      <c r="AA1133" s="282"/>
      <c r="AB1133" s="282"/>
    </row>
    <row r="1134" spans="18:28" x14ac:dyDescent="0.25">
      <c r="R1134" s="282"/>
      <c r="S1134" s="282"/>
      <c r="T1134" s="282"/>
      <c r="U1134" s="282"/>
      <c r="V1134" s="282"/>
      <c r="W1134" s="282"/>
      <c r="X1134" s="282"/>
      <c r="Y1134" s="282"/>
      <c r="Z1134" s="282"/>
      <c r="AA1134" s="282"/>
      <c r="AB1134" s="282"/>
    </row>
    <row r="1135" spans="18:28" x14ac:dyDescent="0.25">
      <c r="R1135" s="282"/>
      <c r="S1135" s="282"/>
      <c r="T1135" s="282"/>
      <c r="U1135" s="282"/>
      <c r="V1135" s="282"/>
      <c r="W1135" s="282"/>
      <c r="X1135" s="282"/>
      <c r="Y1135" s="282"/>
      <c r="Z1135" s="282"/>
      <c r="AA1135" s="282"/>
      <c r="AB1135" s="282"/>
    </row>
    <row r="1136" spans="18:28" x14ac:dyDescent="0.25">
      <c r="R1136" s="282"/>
      <c r="S1136" s="282"/>
      <c r="T1136" s="282"/>
      <c r="U1136" s="282"/>
      <c r="V1136" s="282"/>
      <c r="W1136" s="282"/>
      <c r="X1136" s="282"/>
      <c r="Y1136" s="282"/>
      <c r="Z1136" s="282"/>
      <c r="AA1136" s="282"/>
      <c r="AB1136" s="282"/>
    </row>
    <row r="1137" spans="18:28" x14ac:dyDescent="0.25">
      <c r="R1137" s="282"/>
      <c r="S1137" s="282"/>
      <c r="T1137" s="282"/>
      <c r="U1137" s="282"/>
      <c r="V1137" s="282"/>
      <c r="W1137" s="282"/>
      <c r="X1137" s="282"/>
      <c r="Y1137" s="282"/>
      <c r="Z1137" s="282"/>
      <c r="AA1137" s="282"/>
      <c r="AB1137" s="282"/>
    </row>
    <row r="1138" spans="18:28" x14ac:dyDescent="0.25">
      <c r="R1138" s="282"/>
      <c r="S1138" s="282"/>
      <c r="T1138" s="282"/>
      <c r="U1138" s="282"/>
      <c r="V1138" s="282"/>
      <c r="W1138" s="282"/>
      <c r="X1138" s="282"/>
      <c r="Y1138" s="282"/>
      <c r="Z1138" s="282"/>
      <c r="AA1138" s="282"/>
      <c r="AB1138" s="282"/>
    </row>
    <row r="1139" spans="18:28" x14ac:dyDescent="0.25">
      <c r="R1139" s="282"/>
      <c r="S1139" s="282"/>
      <c r="T1139" s="282"/>
      <c r="U1139" s="282"/>
      <c r="V1139" s="282"/>
      <c r="W1139" s="282"/>
      <c r="X1139" s="282"/>
      <c r="Y1139" s="282"/>
      <c r="Z1139" s="282"/>
      <c r="AA1139" s="282"/>
      <c r="AB1139" s="282"/>
    </row>
    <row r="1140" spans="18:28" x14ac:dyDescent="0.25">
      <c r="R1140" s="282"/>
      <c r="S1140" s="282"/>
      <c r="T1140" s="282"/>
      <c r="U1140" s="282"/>
      <c r="V1140" s="282"/>
      <c r="W1140" s="282"/>
      <c r="X1140" s="282"/>
      <c r="Y1140" s="282"/>
      <c r="Z1140" s="282"/>
      <c r="AA1140" s="282"/>
      <c r="AB1140" s="282"/>
    </row>
    <row r="1141" spans="18:28" x14ac:dyDescent="0.25">
      <c r="R1141" s="282"/>
      <c r="S1141" s="282"/>
      <c r="T1141" s="282"/>
      <c r="U1141" s="282"/>
      <c r="V1141" s="282"/>
      <c r="W1141" s="282"/>
      <c r="X1141" s="282"/>
      <c r="Y1141" s="282"/>
      <c r="Z1141" s="282"/>
      <c r="AA1141" s="282"/>
      <c r="AB1141" s="282"/>
    </row>
    <row r="1142" spans="18:28" x14ac:dyDescent="0.25">
      <c r="R1142" s="282"/>
      <c r="S1142" s="282"/>
      <c r="T1142" s="282"/>
      <c r="U1142" s="282"/>
      <c r="V1142" s="282"/>
      <c r="W1142" s="282"/>
      <c r="X1142" s="282"/>
      <c r="Y1142" s="282"/>
      <c r="Z1142" s="282"/>
      <c r="AA1142" s="282"/>
      <c r="AB1142" s="282"/>
    </row>
    <row r="1143" spans="18:28" x14ac:dyDescent="0.25">
      <c r="R1143" s="282"/>
      <c r="S1143" s="282"/>
      <c r="T1143" s="282"/>
      <c r="U1143" s="282"/>
      <c r="V1143" s="282"/>
      <c r="W1143" s="282"/>
      <c r="X1143" s="282"/>
      <c r="Y1143" s="282"/>
      <c r="Z1143" s="282"/>
      <c r="AA1143" s="282"/>
      <c r="AB1143" s="282"/>
    </row>
    <row r="1144" spans="18:28" x14ac:dyDescent="0.25">
      <c r="R1144" s="282"/>
      <c r="S1144" s="282"/>
      <c r="T1144" s="282"/>
      <c r="U1144" s="282"/>
      <c r="V1144" s="282"/>
      <c r="W1144" s="282"/>
      <c r="X1144" s="282"/>
      <c r="Y1144" s="282"/>
      <c r="Z1144" s="282"/>
      <c r="AA1144" s="282"/>
      <c r="AB1144" s="282"/>
    </row>
    <row r="1145" spans="18:28" x14ac:dyDescent="0.25">
      <c r="R1145" s="282"/>
      <c r="S1145" s="282"/>
      <c r="T1145" s="282"/>
      <c r="U1145" s="282"/>
      <c r="V1145" s="282"/>
      <c r="W1145" s="282"/>
      <c r="X1145" s="282"/>
      <c r="Y1145" s="282"/>
      <c r="Z1145" s="282"/>
      <c r="AA1145" s="282"/>
      <c r="AB1145" s="282"/>
    </row>
    <row r="1146" spans="18:28" x14ac:dyDescent="0.25">
      <c r="R1146" s="282"/>
      <c r="S1146" s="282"/>
      <c r="T1146" s="282"/>
      <c r="U1146" s="282"/>
      <c r="V1146" s="282"/>
      <c r="W1146" s="282"/>
      <c r="X1146" s="282"/>
      <c r="Y1146" s="282"/>
      <c r="Z1146" s="282"/>
      <c r="AA1146" s="282"/>
      <c r="AB1146" s="282"/>
    </row>
    <row r="1147" spans="18:28" x14ac:dyDescent="0.25">
      <c r="R1147" s="282"/>
      <c r="S1147" s="282"/>
      <c r="T1147" s="282"/>
      <c r="U1147" s="282"/>
      <c r="V1147" s="282"/>
      <c r="W1147" s="282"/>
      <c r="X1147" s="282"/>
      <c r="Y1147" s="282"/>
      <c r="Z1147" s="282"/>
      <c r="AA1147" s="282"/>
      <c r="AB1147" s="282"/>
    </row>
    <row r="1148" spans="18:28" x14ac:dyDescent="0.25">
      <c r="R1148" s="282"/>
      <c r="S1148" s="282"/>
      <c r="T1148" s="282"/>
      <c r="U1148" s="282"/>
      <c r="V1148" s="282"/>
      <c r="W1148" s="282"/>
      <c r="X1148" s="282"/>
      <c r="Y1148" s="282"/>
      <c r="Z1148" s="282"/>
      <c r="AA1148" s="282"/>
      <c r="AB1148" s="282"/>
    </row>
    <row r="1149" spans="18:28" x14ac:dyDescent="0.25">
      <c r="R1149" s="282"/>
      <c r="S1149" s="282"/>
      <c r="T1149" s="282"/>
      <c r="U1149" s="282"/>
      <c r="V1149" s="282"/>
      <c r="W1149" s="282"/>
      <c r="X1149" s="282"/>
      <c r="Y1149" s="282"/>
      <c r="Z1149" s="282"/>
      <c r="AA1149" s="282"/>
      <c r="AB1149" s="282"/>
    </row>
    <row r="1150" spans="18:28" x14ac:dyDescent="0.25">
      <c r="R1150" s="282"/>
      <c r="S1150" s="282"/>
      <c r="T1150" s="282"/>
      <c r="U1150" s="282"/>
      <c r="V1150" s="282"/>
      <c r="W1150" s="282"/>
      <c r="X1150" s="282"/>
      <c r="Y1150" s="282"/>
      <c r="Z1150" s="282"/>
      <c r="AA1150" s="282"/>
      <c r="AB1150" s="282"/>
    </row>
    <row r="1151" spans="18:28" x14ac:dyDescent="0.25">
      <c r="R1151" s="282"/>
      <c r="S1151" s="282"/>
      <c r="T1151" s="282"/>
      <c r="U1151" s="282"/>
      <c r="V1151" s="282"/>
      <c r="W1151" s="282"/>
      <c r="X1151" s="282"/>
      <c r="Y1151" s="282"/>
      <c r="Z1151" s="282"/>
      <c r="AA1151" s="282"/>
      <c r="AB1151" s="282"/>
    </row>
    <row r="1152" spans="18:28" x14ac:dyDescent="0.25">
      <c r="R1152" s="282"/>
      <c r="S1152" s="282"/>
      <c r="T1152" s="282"/>
      <c r="U1152" s="282"/>
      <c r="V1152" s="282"/>
      <c r="W1152" s="282"/>
      <c r="X1152" s="282"/>
      <c r="Y1152" s="282"/>
      <c r="Z1152" s="282"/>
      <c r="AA1152" s="282"/>
      <c r="AB1152" s="282"/>
    </row>
    <row r="1153" spans="18:28" x14ac:dyDescent="0.25">
      <c r="R1153" s="282"/>
      <c r="S1153" s="282"/>
      <c r="T1153" s="282"/>
      <c r="U1153" s="282"/>
      <c r="V1153" s="282"/>
      <c r="W1153" s="282"/>
      <c r="X1153" s="282"/>
      <c r="Y1153" s="282"/>
      <c r="Z1153" s="282"/>
      <c r="AA1153" s="282"/>
      <c r="AB1153" s="282"/>
    </row>
    <row r="1154" spans="18:28" x14ac:dyDescent="0.25">
      <c r="R1154" s="282"/>
      <c r="S1154" s="282"/>
      <c r="T1154" s="282"/>
      <c r="U1154" s="282"/>
      <c r="V1154" s="282"/>
      <c r="W1154" s="282"/>
      <c r="X1154" s="282"/>
      <c r="Y1154" s="282"/>
      <c r="Z1154" s="282"/>
      <c r="AA1154" s="282"/>
      <c r="AB1154" s="282"/>
    </row>
    <row r="1155" spans="18:28" x14ac:dyDescent="0.25">
      <c r="R1155" s="282"/>
      <c r="S1155" s="282"/>
      <c r="T1155" s="282"/>
      <c r="U1155" s="282"/>
      <c r="V1155" s="282"/>
      <c r="W1155" s="282"/>
      <c r="X1155" s="282"/>
      <c r="Y1155" s="282"/>
      <c r="Z1155" s="282"/>
      <c r="AA1155" s="282"/>
      <c r="AB1155" s="282"/>
    </row>
    <row r="1156" spans="18:28" x14ac:dyDescent="0.25">
      <c r="R1156" s="282"/>
      <c r="S1156" s="282"/>
      <c r="T1156" s="282"/>
      <c r="U1156" s="282"/>
      <c r="V1156" s="282"/>
      <c r="W1156" s="282"/>
      <c r="X1156" s="282"/>
      <c r="Y1156" s="282"/>
      <c r="Z1156" s="282"/>
      <c r="AA1156" s="282"/>
      <c r="AB1156" s="282"/>
    </row>
    <row r="1157" spans="18:28" x14ac:dyDescent="0.25">
      <c r="R1157" s="282"/>
      <c r="S1157" s="282"/>
      <c r="T1157" s="282"/>
      <c r="U1157" s="282"/>
      <c r="V1157" s="282"/>
      <c r="W1157" s="282"/>
      <c r="X1157" s="282"/>
      <c r="Y1157" s="282"/>
      <c r="Z1157" s="282"/>
      <c r="AA1157" s="282"/>
      <c r="AB1157" s="282"/>
    </row>
    <row r="1158" spans="18:28" x14ac:dyDescent="0.25">
      <c r="R1158" s="282"/>
      <c r="S1158" s="282"/>
      <c r="T1158" s="282"/>
      <c r="U1158" s="282"/>
      <c r="V1158" s="282"/>
      <c r="W1158" s="282"/>
      <c r="X1158" s="282"/>
      <c r="Y1158" s="282"/>
      <c r="Z1158" s="282"/>
      <c r="AA1158" s="282"/>
      <c r="AB1158" s="282"/>
    </row>
    <row r="1159" spans="18:28" x14ac:dyDescent="0.25">
      <c r="R1159" s="282"/>
      <c r="S1159" s="282"/>
      <c r="T1159" s="282"/>
      <c r="U1159" s="282"/>
      <c r="V1159" s="282"/>
      <c r="W1159" s="282"/>
      <c r="X1159" s="282"/>
      <c r="Y1159" s="282"/>
      <c r="Z1159" s="282"/>
      <c r="AA1159" s="282"/>
      <c r="AB1159" s="282"/>
    </row>
    <row r="1160" spans="18:28" x14ac:dyDescent="0.25">
      <c r="R1160" s="282"/>
      <c r="S1160" s="282"/>
      <c r="T1160" s="282"/>
      <c r="U1160" s="282"/>
      <c r="V1160" s="282"/>
      <c r="W1160" s="282"/>
      <c r="X1160" s="282"/>
      <c r="Y1160" s="282"/>
      <c r="Z1160" s="282"/>
      <c r="AA1160" s="282"/>
      <c r="AB1160" s="282"/>
    </row>
    <row r="1161" spans="18:28" x14ac:dyDescent="0.25">
      <c r="R1161" s="282"/>
      <c r="S1161" s="282"/>
      <c r="T1161" s="282"/>
      <c r="U1161" s="282"/>
      <c r="V1161" s="282"/>
      <c r="W1161" s="282"/>
      <c r="X1161" s="282"/>
      <c r="Y1161" s="282"/>
      <c r="Z1161" s="282"/>
      <c r="AA1161" s="282"/>
      <c r="AB1161" s="282"/>
    </row>
    <row r="1162" spans="18:28" x14ac:dyDescent="0.25">
      <c r="R1162" s="282"/>
      <c r="S1162" s="282"/>
      <c r="T1162" s="282"/>
      <c r="U1162" s="282"/>
      <c r="V1162" s="282"/>
      <c r="W1162" s="282"/>
      <c r="X1162" s="282"/>
      <c r="Y1162" s="282"/>
      <c r="Z1162" s="282"/>
      <c r="AA1162" s="282"/>
      <c r="AB1162" s="282"/>
    </row>
    <row r="1163" spans="18:28" x14ac:dyDescent="0.25">
      <c r="R1163" s="282"/>
      <c r="S1163" s="282"/>
      <c r="T1163" s="282"/>
      <c r="U1163" s="282"/>
      <c r="V1163" s="282"/>
      <c r="W1163" s="282"/>
      <c r="X1163" s="282"/>
      <c r="Y1163" s="282"/>
      <c r="Z1163" s="282"/>
      <c r="AA1163" s="282"/>
      <c r="AB1163" s="282"/>
    </row>
    <row r="1164" spans="18:28" x14ac:dyDescent="0.25">
      <c r="R1164" s="282"/>
      <c r="S1164" s="282"/>
      <c r="T1164" s="282"/>
      <c r="U1164" s="282"/>
      <c r="V1164" s="282"/>
      <c r="W1164" s="282"/>
      <c r="X1164" s="282"/>
      <c r="Y1164" s="282"/>
      <c r="Z1164" s="282"/>
      <c r="AA1164" s="282"/>
      <c r="AB1164" s="282"/>
    </row>
    <row r="1165" spans="18:28" x14ac:dyDescent="0.25">
      <c r="R1165" s="282"/>
      <c r="S1165" s="282"/>
      <c r="T1165" s="282"/>
      <c r="U1165" s="282"/>
      <c r="V1165" s="282"/>
      <c r="W1165" s="282"/>
      <c r="X1165" s="282"/>
      <c r="Y1165" s="282"/>
      <c r="Z1165" s="282"/>
      <c r="AA1165" s="282"/>
      <c r="AB1165" s="282"/>
    </row>
    <row r="1166" spans="18:28" x14ac:dyDescent="0.25">
      <c r="R1166" s="282"/>
      <c r="S1166" s="282"/>
      <c r="T1166" s="282"/>
      <c r="U1166" s="282"/>
      <c r="V1166" s="282"/>
      <c r="W1166" s="282"/>
      <c r="X1166" s="282"/>
      <c r="Y1166" s="282"/>
      <c r="Z1166" s="282"/>
      <c r="AA1166" s="282"/>
      <c r="AB1166" s="282"/>
    </row>
    <row r="1167" spans="18:28" x14ac:dyDescent="0.25">
      <c r="R1167" s="282"/>
      <c r="S1167" s="282"/>
      <c r="T1167" s="282"/>
      <c r="U1167" s="282"/>
      <c r="V1167" s="282"/>
      <c r="W1167" s="282"/>
      <c r="X1167" s="282"/>
      <c r="Y1167" s="282"/>
      <c r="Z1167" s="282"/>
      <c r="AA1167" s="282"/>
      <c r="AB1167" s="282"/>
    </row>
    <row r="1168" spans="18:28" x14ac:dyDescent="0.25">
      <c r="R1168" s="282"/>
      <c r="S1168" s="282"/>
      <c r="T1168" s="282"/>
      <c r="U1168" s="282"/>
      <c r="V1168" s="282"/>
      <c r="W1168" s="282"/>
      <c r="X1168" s="282"/>
      <c r="Y1168" s="282"/>
      <c r="Z1168" s="282"/>
      <c r="AA1168" s="282"/>
      <c r="AB1168" s="282"/>
    </row>
    <row r="1169" spans="18:28" x14ac:dyDescent="0.25">
      <c r="R1169" s="282"/>
      <c r="S1169" s="282"/>
      <c r="T1169" s="282"/>
      <c r="U1169" s="282"/>
      <c r="V1169" s="282"/>
      <c r="W1169" s="282"/>
      <c r="X1169" s="282"/>
      <c r="Y1169" s="282"/>
      <c r="Z1169" s="282"/>
      <c r="AA1169" s="282"/>
      <c r="AB1169" s="282"/>
    </row>
    <row r="1170" spans="18:28" x14ac:dyDescent="0.25">
      <c r="R1170" s="282"/>
      <c r="S1170" s="282"/>
      <c r="T1170" s="282"/>
      <c r="U1170" s="282"/>
      <c r="V1170" s="282"/>
      <c r="W1170" s="282"/>
      <c r="X1170" s="282"/>
      <c r="Y1170" s="282"/>
      <c r="Z1170" s="282"/>
      <c r="AA1170" s="282"/>
      <c r="AB1170" s="282"/>
    </row>
    <row r="1171" spans="18:28" x14ac:dyDescent="0.25">
      <c r="R1171" s="282"/>
      <c r="S1171" s="282"/>
      <c r="T1171" s="282"/>
      <c r="U1171" s="282"/>
      <c r="V1171" s="282"/>
      <c r="W1171" s="282"/>
      <c r="X1171" s="282"/>
      <c r="Y1171" s="282"/>
      <c r="Z1171" s="282"/>
      <c r="AA1171" s="282"/>
      <c r="AB1171" s="282"/>
    </row>
    <row r="1172" spans="18:28" x14ac:dyDescent="0.25">
      <c r="R1172" s="282"/>
      <c r="S1172" s="282"/>
      <c r="T1172" s="282"/>
      <c r="U1172" s="282"/>
      <c r="V1172" s="282"/>
      <c r="W1172" s="282"/>
      <c r="X1172" s="282"/>
      <c r="Y1172" s="282"/>
      <c r="Z1172" s="282"/>
      <c r="AA1172" s="282"/>
      <c r="AB1172" s="282"/>
    </row>
    <row r="1173" spans="18:28" x14ac:dyDescent="0.25">
      <c r="R1173" s="282"/>
      <c r="S1173" s="282"/>
      <c r="T1173" s="282"/>
      <c r="U1173" s="282"/>
      <c r="V1173" s="282"/>
      <c r="W1173" s="282"/>
      <c r="X1173" s="282"/>
      <c r="Y1173" s="282"/>
      <c r="Z1173" s="282"/>
      <c r="AA1173" s="282"/>
      <c r="AB1173" s="282"/>
    </row>
    <row r="1174" spans="18:28" x14ac:dyDescent="0.25">
      <c r="R1174" s="282"/>
      <c r="S1174" s="282"/>
      <c r="T1174" s="282"/>
      <c r="U1174" s="282"/>
      <c r="V1174" s="282"/>
      <c r="W1174" s="282"/>
      <c r="X1174" s="282"/>
      <c r="Y1174" s="282"/>
      <c r="Z1174" s="282"/>
      <c r="AA1174" s="282"/>
      <c r="AB1174" s="282"/>
    </row>
    <row r="1175" spans="18:28" x14ac:dyDescent="0.25">
      <c r="R1175" s="282"/>
      <c r="S1175" s="282"/>
      <c r="T1175" s="282"/>
      <c r="U1175" s="282"/>
      <c r="V1175" s="282"/>
      <c r="W1175" s="282"/>
      <c r="X1175" s="282"/>
      <c r="Y1175" s="282"/>
      <c r="Z1175" s="282"/>
      <c r="AA1175" s="282"/>
      <c r="AB1175" s="282"/>
    </row>
    <row r="1176" spans="18:28" x14ac:dyDescent="0.25">
      <c r="R1176" s="282"/>
      <c r="S1176" s="282"/>
      <c r="T1176" s="282"/>
      <c r="U1176" s="282"/>
      <c r="V1176" s="282"/>
      <c r="W1176" s="282"/>
      <c r="X1176" s="282"/>
      <c r="Y1176" s="282"/>
      <c r="Z1176" s="282"/>
      <c r="AA1176" s="282"/>
      <c r="AB1176" s="282"/>
    </row>
    <row r="1177" spans="18:28" x14ac:dyDescent="0.25">
      <c r="R1177" s="282"/>
      <c r="S1177" s="282"/>
      <c r="T1177" s="282"/>
      <c r="U1177" s="282"/>
      <c r="V1177" s="282"/>
      <c r="W1177" s="282"/>
      <c r="X1177" s="282"/>
      <c r="Y1177" s="282"/>
      <c r="Z1177" s="282"/>
      <c r="AA1177" s="282"/>
      <c r="AB1177" s="282"/>
    </row>
    <row r="1178" spans="18:28" x14ac:dyDescent="0.25">
      <c r="R1178" s="282"/>
      <c r="S1178" s="282"/>
      <c r="T1178" s="282"/>
      <c r="U1178" s="282"/>
      <c r="V1178" s="282"/>
      <c r="W1178" s="282"/>
      <c r="X1178" s="282"/>
      <c r="Y1178" s="282"/>
      <c r="Z1178" s="282"/>
      <c r="AA1178" s="282"/>
      <c r="AB1178" s="282"/>
    </row>
    <row r="1179" spans="18:28" x14ac:dyDescent="0.25">
      <c r="R1179" s="282"/>
      <c r="S1179" s="282"/>
      <c r="T1179" s="282"/>
      <c r="U1179" s="282"/>
      <c r="V1179" s="282"/>
      <c r="W1179" s="282"/>
      <c r="X1179" s="282"/>
      <c r="Y1179" s="282"/>
      <c r="Z1179" s="282"/>
      <c r="AA1179" s="282"/>
      <c r="AB1179" s="282"/>
    </row>
    <row r="1180" spans="18:28" x14ac:dyDescent="0.25">
      <c r="R1180" s="282"/>
      <c r="S1180" s="282"/>
      <c r="T1180" s="282"/>
      <c r="U1180" s="282"/>
      <c r="V1180" s="282"/>
      <c r="W1180" s="282"/>
      <c r="X1180" s="282"/>
      <c r="Y1180" s="282"/>
      <c r="Z1180" s="282"/>
      <c r="AA1180" s="282"/>
      <c r="AB1180" s="282"/>
    </row>
    <row r="1181" spans="18:28" x14ac:dyDescent="0.25">
      <c r="R1181" s="282"/>
      <c r="S1181" s="282"/>
      <c r="T1181" s="282"/>
      <c r="U1181" s="282"/>
      <c r="V1181" s="282"/>
      <c r="W1181" s="282"/>
      <c r="X1181" s="282"/>
      <c r="Y1181" s="282"/>
      <c r="Z1181" s="282"/>
      <c r="AA1181" s="282"/>
      <c r="AB1181" s="282"/>
    </row>
    <row r="1182" spans="18:28" x14ac:dyDescent="0.25">
      <c r="R1182" s="282"/>
      <c r="S1182" s="282"/>
      <c r="T1182" s="282"/>
      <c r="U1182" s="282"/>
      <c r="V1182" s="282"/>
      <c r="W1182" s="282"/>
      <c r="X1182" s="282"/>
      <c r="Y1182" s="282"/>
      <c r="Z1182" s="282"/>
      <c r="AA1182" s="282"/>
      <c r="AB1182" s="282"/>
    </row>
    <row r="1183" spans="18:28" x14ac:dyDescent="0.25">
      <c r="R1183" s="282"/>
      <c r="S1183" s="282"/>
      <c r="T1183" s="282"/>
      <c r="U1183" s="282"/>
      <c r="V1183" s="282"/>
      <c r="W1183" s="282"/>
      <c r="X1183" s="282"/>
      <c r="Y1183" s="282"/>
      <c r="Z1183" s="282"/>
      <c r="AA1183" s="282"/>
      <c r="AB1183" s="282"/>
    </row>
    <row r="1184" spans="18:28" x14ac:dyDescent="0.25">
      <c r="R1184" s="282"/>
      <c r="S1184" s="282"/>
      <c r="T1184" s="282"/>
      <c r="U1184" s="282"/>
      <c r="V1184" s="282"/>
      <c r="W1184" s="282"/>
      <c r="X1184" s="282"/>
      <c r="Y1184" s="282"/>
      <c r="Z1184" s="282"/>
      <c r="AA1184" s="282"/>
      <c r="AB1184" s="282"/>
    </row>
    <row r="1185" spans="18:28" x14ac:dyDescent="0.25">
      <c r="R1185" s="282"/>
      <c r="S1185" s="282"/>
      <c r="T1185" s="282"/>
      <c r="U1185" s="282"/>
      <c r="V1185" s="282"/>
      <c r="W1185" s="282"/>
      <c r="X1185" s="282"/>
      <c r="Y1185" s="282"/>
      <c r="Z1185" s="282"/>
      <c r="AA1185" s="282"/>
      <c r="AB1185" s="282"/>
    </row>
    <row r="1186" spans="18:28" x14ac:dyDescent="0.25">
      <c r="R1186" s="282"/>
      <c r="S1186" s="282"/>
      <c r="T1186" s="282"/>
      <c r="U1186" s="282"/>
      <c r="V1186" s="282"/>
      <c r="W1186" s="282"/>
      <c r="X1186" s="282"/>
      <c r="Y1186" s="282"/>
      <c r="Z1186" s="282"/>
      <c r="AA1186" s="282"/>
      <c r="AB1186" s="282"/>
    </row>
    <row r="1187" spans="18:28" x14ac:dyDescent="0.25">
      <c r="R1187" s="282"/>
      <c r="S1187" s="282"/>
      <c r="T1187" s="282"/>
      <c r="U1187" s="282"/>
      <c r="V1187" s="282"/>
      <c r="W1187" s="282"/>
      <c r="X1187" s="282"/>
      <c r="Y1187" s="282"/>
      <c r="Z1187" s="282"/>
      <c r="AA1187" s="282"/>
      <c r="AB1187" s="282"/>
    </row>
    <row r="1188" spans="18:28" x14ac:dyDescent="0.25">
      <c r="R1188" s="282"/>
      <c r="S1188" s="282"/>
      <c r="T1188" s="282"/>
      <c r="U1188" s="282"/>
      <c r="V1188" s="282"/>
      <c r="W1188" s="282"/>
      <c r="X1188" s="282"/>
      <c r="Y1188" s="282"/>
      <c r="Z1188" s="282"/>
      <c r="AA1188" s="282"/>
      <c r="AB1188" s="282"/>
    </row>
    <row r="1189" spans="18:28" x14ac:dyDescent="0.25">
      <c r="R1189" s="282"/>
      <c r="S1189" s="282"/>
      <c r="T1189" s="282"/>
      <c r="U1189" s="282"/>
      <c r="V1189" s="282"/>
      <c r="W1189" s="282"/>
      <c r="X1189" s="282"/>
      <c r="Y1189" s="282"/>
      <c r="Z1189" s="282"/>
      <c r="AA1189" s="282"/>
      <c r="AB1189" s="282"/>
    </row>
    <row r="1190" spans="18:28" x14ac:dyDescent="0.25">
      <c r="R1190" s="282"/>
      <c r="S1190" s="282"/>
      <c r="T1190" s="282"/>
      <c r="U1190" s="282"/>
      <c r="V1190" s="282"/>
      <c r="W1190" s="282"/>
      <c r="X1190" s="282"/>
      <c r="Y1190" s="282"/>
      <c r="Z1190" s="282"/>
      <c r="AA1190" s="282"/>
      <c r="AB1190" s="282"/>
    </row>
    <row r="1191" spans="18:28" x14ac:dyDescent="0.25">
      <c r="R1191" s="282"/>
      <c r="S1191" s="282"/>
      <c r="T1191" s="282"/>
      <c r="U1191" s="282"/>
      <c r="V1191" s="282"/>
      <c r="W1191" s="282"/>
      <c r="X1191" s="282"/>
      <c r="Y1191" s="282"/>
      <c r="Z1191" s="282"/>
      <c r="AA1191" s="282"/>
      <c r="AB1191" s="282"/>
    </row>
    <row r="1192" spans="18:28" x14ac:dyDescent="0.25">
      <c r="R1192" s="282"/>
      <c r="S1192" s="282"/>
      <c r="T1192" s="282"/>
      <c r="U1192" s="282"/>
      <c r="V1192" s="282"/>
      <c r="W1192" s="282"/>
      <c r="X1192" s="282"/>
      <c r="Y1192" s="282"/>
      <c r="Z1192" s="282"/>
      <c r="AA1192" s="282"/>
      <c r="AB1192" s="282"/>
    </row>
    <row r="1193" spans="18:28" x14ac:dyDescent="0.25">
      <c r="R1193" s="282"/>
      <c r="S1193" s="282"/>
      <c r="T1193" s="282"/>
      <c r="U1193" s="282"/>
      <c r="V1193" s="282"/>
      <c r="W1193" s="282"/>
      <c r="X1193" s="282"/>
      <c r="Y1193" s="282"/>
      <c r="Z1193" s="282"/>
      <c r="AA1193" s="282"/>
      <c r="AB1193" s="282"/>
    </row>
    <row r="1194" spans="18:28" x14ac:dyDescent="0.25">
      <c r="R1194" s="282"/>
      <c r="S1194" s="282"/>
      <c r="T1194" s="282"/>
      <c r="U1194" s="282"/>
      <c r="V1194" s="282"/>
      <c r="W1194" s="282"/>
      <c r="X1194" s="282"/>
      <c r="Y1194" s="282"/>
      <c r="Z1194" s="282"/>
      <c r="AA1194" s="282"/>
      <c r="AB1194" s="282"/>
    </row>
    <row r="1195" spans="18:28" x14ac:dyDescent="0.25">
      <c r="R1195" s="282"/>
      <c r="S1195" s="282"/>
      <c r="T1195" s="282"/>
      <c r="U1195" s="282"/>
      <c r="V1195" s="282"/>
      <c r="W1195" s="282"/>
      <c r="X1195" s="282"/>
      <c r="Y1195" s="282"/>
      <c r="Z1195" s="282"/>
      <c r="AA1195" s="282"/>
      <c r="AB1195" s="282"/>
    </row>
    <row r="1196" spans="18:28" x14ac:dyDescent="0.25">
      <c r="R1196" s="282"/>
      <c r="S1196" s="282"/>
      <c r="T1196" s="282"/>
      <c r="U1196" s="282"/>
      <c r="V1196" s="282"/>
      <c r="W1196" s="282"/>
      <c r="X1196" s="282"/>
      <c r="Y1196" s="282"/>
      <c r="Z1196" s="282"/>
      <c r="AA1196" s="282"/>
      <c r="AB1196" s="282"/>
    </row>
    <row r="1197" spans="18:28" x14ac:dyDescent="0.25">
      <c r="R1197" s="282"/>
      <c r="S1197" s="282"/>
      <c r="T1197" s="282"/>
      <c r="U1197" s="282"/>
      <c r="V1197" s="282"/>
      <c r="W1197" s="282"/>
      <c r="X1197" s="282"/>
      <c r="Y1197" s="282"/>
      <c r="Z1197" s="282"/>
      <c r="AA1197" s="282"/>
      <c r="AB1197" s="282"/>
    </row>
    <row r="1198" spans="18:28" x14ac:dyDescent="0.25">
      <c r="R1198" s="282"/>
      <c r="S1198" s="282"/>
      <c r="T1198" s="282"/>
      <c r="U1198" s="282"/>
      <c r="V1198" s="282"/>
      <c r="W1198" s="282"/>
      <c r="X1198" s="282"/>
      <c r="Y1198" s="282"/>
      <c r="Z1198" s="282"/>
      <c r="AA1198" s="282"/>
      <c r="AB1198" s="282"/>
    </row>
    <row r="1199" spans="18:28" x14ac:dyDescent="0.25">
      <c r="R1199" s="282"/>
      <c r="S1199" s="282"/>
      <c r="T1199" s="282"/>
      <c r="U1199" s="282"/>
      <c r="V1199" s="282"/>
      <c r="W1199" s="282"/>
      <c r="X1199" s="282"/>
      <c r="Y1199" s="282"/>
      <c r="Z1199" s="282"/>
      <c r="AA1199" s="282"/>
      <c r="AB1199" s="282"/>
    </row>
    <row r="1200" spans="18:28" x14ac:dyDescent="0.25">
      <c r="R1200" s="282"/>
      <c r="S1200" s="282"/>
      <c r="T1200" s="282"/>
      <c r="U1200" s="282"/>
      <c r="V1200" s="282"/>
      <c r="W1200" s="282"/>
      <c r="X1200" s="282"/>
      <c r="Y1200" s="282"/>
      <c r="Z1200" s="282"/>
      <c r="AA1200" s="282"/>
      <c r="AB1200" s="282"/>
    </row>
    <row r="1201" spans="18:28" x14ac:dyDescent="0.25">
      <c r="R1201" s="282"/>
      <c r="S1201" s="282"/>
      <c r="T1201" s="282"/>
      <c r="U1201" s="282"/>
      <c r="V1201" s="282"/>
      <c r="W1201" s="282"/>
      <c r="X1201" s="282"/>
      <c r="Y1201" s="282"/>
      <c r="Z1201" s="282"/>
      <c r="AA1201" s="282"/>
      <c r="AB1201" s="282"/>
    </row>
    <row r="1202" spans="18:28" x14ac:dyDescent="0.25">
      <c r="R1202" s="282"/>
      <c r="S1202" s="282"/>
      <c r="T1202" s="282"/>
      <c r="U1202" s="282"/>
      <c r="V1202" s="282"/>
      <c r="W1202" s="282"/>
      <c r="X1202" s="282"/>
      <c r="Y1202" s="282"/>
      <c r="Z1202" s="282"/>
      <c r="AA1202" s="282"/>
      <c r="AB1202" s="282"/>
    </row>
    <row r="1203" spans="18:28" x14ac:dyDescent="0.25">
      <c r="R1203" s="282"/>
      <c r="S1203" s="282"/>
      <c r="T1203" s="282"/>
      <c r="U1203" s="282"/>
      <c r="V1203" s="282"/>
      <c r="W1203" s="282"/>
      <c r="X1203" s="282"/>
      <c r="Y1203" s="282"/>
      <c r="Z1203" s="282"/>
      <c r="AA1203" s="282"/>
      <c r="AB1203" s="282"/>
    </row>
    <row r="1204" spans="18:28" x14ac:dyDescent="0.25">
      <c r="R1204" s="282"/>
      <c r="S1204" s="282"/>
      <c r="T1204" s="282"/>
      <c r="U1204" s="282"/>
      <c r="V1204" s="282"/>
      <c r="W1204" s="282"/>
      <c r="X1204" s="282"/>
      <c r="Y1204" s="282"/>
      <c r="Z1204" s="282"/>
      <c r="AA1204" s="282"/>
      <c r="AB1204" s="282"/>
    </row>
    <row r="1205" spans="18:28" x14ac:dyDescent="0.25">
      <c r="R1205" s="282"/>
      <c r="S1205" s="282"/>
      <c r="T1205" s="282"/>
      <c r="U1205" s="282"/>
      <c r="V1205" s="282"/>
      <c r="W1205" s="282"/>
      <c r="X1205" s="282"/>
      <c r="Y1205" s="282"/>
      <c r="Z1205" s="282"/>
      <c r="AA1205" s="282"/>
      <c r="AB1205" s="282"/>
    </row>
    <row r="1206" spans="18:28" x14ac:dyDescent="0.25">
      <c r="R1206" s="282"/>
      <c r="S1206" s="282"/>
      <c r="T1206" s="282"/>
      <c r="U1206" s="282"/>
      <c r="V1206" s="282"/>
      <c r="W1206" s="282"/>
      <c r="X1206" s="282"/>
      <c r="Y1206" s="282"/>
      <c r="Z1206" s="282"/>
      <c r="AA1206" s="282"/>
      <c r="AB1206" s="282"/>
    </row>
    <row r="1207" spans="18:28" x14ac:dyDescent="0.25">
      <c r="R1207" s="282"/>
      <c r="S1207" s="282"/>
      <c r="T1207" s="282"/>
      <c r="U1207" s="282"/>
      <c r="V1207" s="282"/>
      <c r="W1207" s="282"/>
      <c r="X1207" s="282"/>
      <c r="Y1207" s="282"/>
      <c r="Z1207" s="282"/>
      <c r="AA1207" s="282"/>
      <c r="AB1207" s="282"/>
    </row>
    <row r="1208" spans="18:28" x14ac:dyDescent="0.25">
      <c r="R1208" s="282"/>
      <c r="S1208" s="282"/>
      <c r="T1208" s="282"/>
      <c r="U1208" s="282"/>
      <c r="V1208" s="282"/>
      <c r="W1208" s="282"/>
      <c r="X1208" s="282"/>
      <c r="Y1208" s="282"/>
      <c r="Z1208" s="282"/>
      <c r="AA1208" s="282"/>
      <c r="AB1208" s="282"/>
    </row>
    <row r="1209" spans="18:28" x14ac:dyDescent="0.25">
      <c r="R1209" s="282"/>
      <c r="S1209" s="282"/>
      <c r="T1209" s="282"/>
      <c r="U1209" s="282"/>
      <c r="V1209" s="282"/>
      <c r="W1209" s="282"/>
      <c r="X1209" s="282"/>
      <c r="Y1209" s="282"/>
      <c r="Z1209" s="282"/>
      <c r="AA1209" s="282"/>
      <c r="AB1209" s="282"/>
    </row>
    <row r="1210" spans="18:28" x14ac:dyDescent="0.25">
      <c r="R1210" s="282"/>
      <c r="S1210" s="282"/>
      <c r="T1210" s="282"/>
      <c r="U1210" s="282"/>
      <c r="V1210" s="282"/>
      <c r="W1210" s="282"/>
      <c r="X1210" s="282"/>
      <c r="Y1210" s="282"/>
      <c r="Z1210" s="282"/>
      <c r="AA1210" s="282"/>
      <c r="AB1210" s="282"/>
    </row>
    <row r="1211" spans="18:28" x14ac:dyDescent="0.25">
      <c r="R1211" s="282"/>
      <c r="S1211" s="282"/>
      <c r="T1211" s="282"/>
      <c r="U1211" s="282"/>
      <c r="V1211" s="282"/>
      <c r="W1211" s="282"/>
      <c r="X1211" s="282"/>
      <c r="Y1211" s="282"/>
      <c r="Z1211" s="282"/>
      <c r="AA1211" s="282"/>
      <c r="AB1211" s="282"/>
    </row>
    <row r="1212" spans="18:28" x14ac:dyDescent="0.25">
      <c r="R1212" s="282"/>
      <c r="S1212" s="282"/>
      <c r="T1212" s="282"/>
      <c r="U1212" s="282"/>
      <c r="V1212" s="282"/>
      <c r="W1212" s="282"/>
      <c r="X1212" s="282"/>
      <c r="Y1212" s="282"/>
      <c r="Z1212" s="282"/>
      <c r="AA1212" s="282"/>
      <c r="AB1212" s="282"/>
    </row>
    <row r="1213" spans="18:28" x14ac:dyDescent="0.25">
      <c r="R1213" s="282"/>
      <c r="S1213" s="282"/>
      <c r="T1213" s="282"/>
      <c r="U1213" s="282"/>
      <c r="V1213" s="282"/>
      <c r="W1213" s="282"/>
      <c r="X1213" s="282"/>
      <c r="Y1213" s="282"/>
      <c r="Z1213" s="282"/>
      <c r="AA1213" s="282"/>
      <c r="AB1213" s="282"/>
    </row>
    <row r="1214" spans="18:28" x14ac:dyDescent="0.25">
      <c r="R1214" s="282"/>
      <c r="S1214" s="282"/>
      <c r="T1214" s="282"/>
      <c r="U1214" s="282"/>
      <c r="V1214" s="282"/>
      <c r="W1214" s="282"/>
      <c r="X1214" s="282"/>
      <c r="Y1214" s="282"/>
      <c r="Z1214" s="282"/>
      <c r="AA1214" s="282"/>
      <c r="AB1214" s="282"/>
    </row>
    <row r="1215" spans="18:28" x14ac:dyDescent="0.25">
      <c r="R1215" s="282"/>
      <c r="S1215" s="282"/>
      <c r="T1215" s="282"/>
      <c r="U1215" s="282"/>
      <c r="V1215" s="282"/>
      <c r="W1215" s="282"/>
      <c r="X1215" s="282"/>
      <c r="Y1215" s="282"/>
      <c r="Z1215" s="282"/>
      <c r="AA1215" s="282"/>
      <c r="AB1215" s="282"/>
    </row>
    <row r="1216" spans="18:28" x14ac:dyDescent="0.25">
      <c r="R1216" s="282"/>
      <c r="S1216" s="282"/>
      <c r="T1216" s="282"/>
      <c r="U1216" s="282"/>
      <c r="V1216" s="282"/>
      <c r="W1216" s="282"/>
      <c r="X1216" s="282"/>
      <c r="Y1216" s="282"/>
      <c r="Z1216" s="282"/>
      <c r="AA1216" s="282"/>
      <c r="AB1216" s="282"/>
    </row>
    <row r="1217" spans="18:28" x14ac:dyDescent="0.25">
      <c r="R1217" s="282"/>
      <c r="S1217" s="282"/>
      <c r="T1217" s="282"/>
      <c r="U1217" s="282"/>
      <c r="V1217" s="282"/>
      <c r="W1217" s="282"/>
      <c r="X1217" s="282"/>
      <c r="Y1217" s="282"/>
      <c r="Z1217" s="282"/>
      <c r="AA1217" s="282"/>
      <c r="AB1217" s="282"/>
    </row>
    <row r="1218" spans="18:28" x14ac:dyDescent="0.25">
      <c r="R1218" s="282"/>
      <c r="S1218" s="282"/>
      <c r="T1218" s="282"/>
      <c r="U1218" s="282"/>
      <c r="V1218" s="282"/>
      <c r="W1218" s="282"/>
      <c r="X1218" s="282"/>
      <c r="Y1218" s="282"/>
      <c r="Z1218" s="282"/>
      <c r="AA1218" s="282"/>
      <c r="AB1218" s="282"/>
    </row>
    <row r="1219" spans="18:28" x14ac:dyDescent="0.25">
      <c r="R1219" s="282"/>
      <c r="S1219" s="282"/>
      <c r="T1219" s="282"/>
      <c r="U1219" s="282"/>
      <c r="V1219" s="282"/>
      <c r="W1219" s="282"/>
      <c r="X1219" s="282"/>
      <c r="Y1219" s="282"/>
      <c r="Z1219" s="282"/>
      <c r="AA1219" s="282"/>
      <c r="AB1219" s="282"/>
    </row>
    <row r="1220" spans="18:28" x14ac:dyDescent="0.25">
      <c r="R1220" s="282"/>
      <c r="S1220" s="282"/>
      <c r="T1220" s="282"/>
      <c r="U1220" s="282"/>
      <c r="V1220" s="282"/>
      <c r="W1220" s="282"/>
      <c r="X1220" s="282"/>
      <c r="Y1220" s="282"/>
      <c r="Z1220" s="282"/>
      <c r="AA1220" s="282"/>
      <c r="AB1220" s="282"/>
    </row>
    <row r="1221" spans="18:28" x14ac:dyDescent="0.25">
      <c r="R1221" s="282"/>
      <c r="S1221" s="282"/>
      <c r="T1221" s="282"/>
      <c r="U1221" s="282"/>
      <c r="V1221" s="282"/>
      <c r="W1221" s="282"/>
      <c r="X1221" s="282"/>
      <c r="Y1221" s="282"/>
      <c r="Z1221" s="282"/>
      <c r="AA1221" s="282"/>
      <c r="AB1221" s="282"/>
    </row>
    <row r="1222" spans="18:28" x14ac:dyDescent="0.25">
      <c r="R1222" s="282"/>
      <c r="S1222" s="282"/>
      <c r="T1222" s="282"/>
      <c r="U1222" s="282"/>
      <c r="V1222" s="282"/>
      <c r="W1222" s="282"/>
      <c r="X1222" s="282"/>
      <c r="Y1222" s="282"/>
      <c r="Z1222" s="282"/>
      <c r="AA1222" s="282"/>
      <c r="AB1222" s="282"/>
    </row>
    <row r="1223" spans="18:28" x14ac:dyDescent="0.25">
      <c r="R1223" s="282"/>
      <c r="S1223" s="282"/>
      <c r="T1223" s="282"/>
      <c r="U1223" s="282"/>
      <c r="V1223" s="282"/>
      <c r="W1223" s="282"/>
      <c r="X1223" s="282"/>
      <c r="Y1223" s="282"/>
      <c r="Z1223" s="282"/>
      <c r="AA1223" s="282"/>
      <c r="AB1223" s="282"/>
    </row>
    <row r="1224" spans="18:28" x14ac:dyDescent="0.25">
      <c r="R1224" s="282"/>
      <c r="S1224" s="282"/>
      <c r="T1224" s="282"/>
      <c r="U1224" s="282"/>
      <c r="V1224" s="282"/>
      <c r="W1224" s="282"/>
      <c r="X1224" s="282"/>
      <c r="Y1224" s="282"/>
      <c r="Z1224" s="282"/>
      <c r="AA1224" s="282"/>
      <c r="AB1224" s="282"/>
    </row>
    <row r="1225" spans="18:28" x14ac:dyDescent="0.25">
      <c r="R1225" s="282"/>
      <c r="S1225" s="282"/>
      <c r="T1225" s="282"/>
      <c r="U1225" s="282"/>
      <c r="V1225" s="282"/>
      <c r="W1225" s="282"/>
      <c r="X1225" s="282"/>
      <c r="Y1225" s="282"/>
      <c r="Z1225" s="282"/>
      <c r="AA1225" s="282"/>
      <c r="AB1225" s="282"/>
    </row>
    <row r="1226" spans="18:28" x14ac:dyDescent="0.25">
      <c r="R1226" s="282"/>
      <c r="S1226" s="282"/>
      <c r="T1226" s="282"/>
      <c r="U1226" s="282"/>
      <c r="V1226" s="282"/>
      <c r="W1226" s="282"/>
      <c r="X1226" s="282"/>
      <c r="Y1226" s="282"/>
      <c r="Z1226" s="282"/>
      <c r="AA1226" s="282"/>
      <c r="AB1226" s="282"/>
    </row>
    <row r="1227" spans="18:28" x14ac:dyDescent="0.25">
      <c r="R1227" s="282"/>
      <c r="S1227" s="282"/>
      <c r="T1227" s="282"/>
      <c r="U1227" s="282"/>
      <c r="V1227" s="282"/>
      <c r="W1227" s="282"/>
      <c r="X1227" s="282"/>
      <c r="Y1227" s="282"/>
      <c r="Z1227" s="282"/>
      <c r="AA1227" s="282"/>
      <c r="AB1227" s="282"/>
    </row>
    <row r="1228" spans="18:28" x14ac:dyDescent="0.25">
      <c r="R1228" s="282"/>
      <c r="S1228" s="282"/>
      <c r="T1228" s="282"/>
      <c r="U1228" s="282"/>
      <c r="V1228" s="282"/>
      <c r="W1228" s="282"/>
      <c r="X1228" s="282"/>
      <c r="Y1228" s="282"/>
      <c r="Z1228" s="282"/>
      <c r="AA1228" s="282"/>
      <c r="AB1228" s="282"/>
    </row>
    <row r="1229" spans="18:28" x14ac:dyDescent="0.25">
      <c r="R1229" s="282"/>
      <c r="S1229" s="282"/>
      <c r="T1229" s="282"/>
      <c r="U1229" s="282"/>
      <c r="V1229" s="282"/>
      <c r="W1229" s="282"/>
      <c r="X1229" s="282"/>
      <c r="Y1229" s="282"/>
      <c r="Z1229" s="282"/>
      <c r="AA1229" s="282"/>
      <c r="AB1229" s="282"/>
    </row>
    <row r="1230" spans="18:28" x14ac:dyDescent="0.25">
      <c r="R1230" s="282"/>
      <c r="S1230" s="282"/>
      <c r="T1230" s="282"/>
      <c r="U1230" s="282"/>
      <c r="V1230" s="282"/>
      <c r="W1230" s="282"/>
      <c r="X1230" s="282"/>
      <c r="Y1230" s="282"/>
      <c r="Z1230" s="282"/>
      <c r="AA1230" s="282"/>
      <c r="AB1230" s="282"/>
    </row>
    <row r="1231" spans="18:28" x14ac:dyDescent="0.25">
      <c r="R1231" s="282"/>
      <c r="S1231" s="282"/>
      <c r="T1231" s="282"/>
      <c r="U1231" s="282"/>
      <c r="V1231" s="282"/>
      <c r="W1231" s="282"/>
      <c r="X1231" s="282"/>
      <c r="Y1231" s="282"/>
      <c r="Z1231" s="282"/>
      <c r="AA1231" s="282"/>
      <c r="AB1231" s="282"/>
    </row>
    <row r="1232" spans="18:28" x14ac:dyDescent="0.25">
      <c r="R1232" s="282"/>
      <c r="S1232" s="282"/>
      <c r="T1232" s="282"/>
      <c r="U1232" s="282"/>
      <c r="V1232" s="282"/>
      <c r="W1232" s="282"/>
      <c r="X1232" s="282"/>
      <c r="Y1232" s="282"/>
      <c r="Z1232" s="282"/>
      <c r="AA1232" s="282"/>
      <c r="AB1232" s="282"/>
    </row>
    <row r="1233" spans="18:28" x14ac:dyDescent="0.25">
      <c r="R1233" s="282"/>
      <c r="S1233" s="282"/>
      <c r="T1233" s="282"/>
      <c r="U1233" s="282"/>
      <c r="V1233" s="282"/>
      <c r="W1233" s="282"/>
      <c r="X1233" s="282"/>
      <c r="Y1233" s="282"/>
      <c r="Z1233" s="282"/>
      <c r="AA1233" s="282"/>
      <c r="AB1233" s="282"/>
    </row>
    <row r="1234" spans="18:28" x14ac:dyDescent="0.25">
      <c r="R1234" s="282"/>
      <c r="S1234" s="282"/>
      <c r="T1234" s="282"/>
      <c r="U1234" s="282"/>
      <c r="V1234" s="282"/>
      <c r="W1234" s="282"/>
      <c r="X1234" s="282"/>
      <c r="Y1234" s="282"/>
      <c r="Z1234" s="282"/>
      <c r="AA1234" s="282"/>
      <c r="AB1234" s="282"/>
    </row>
    <row r="1235" spans="18:28" x14ac:dyDescent="0.25">
      <c r="R1235" s="282"/>
      <c r="S1235" s="282"/>
      <c r="T1235" s="282"/>
      <c r="U1235" s="282"/>
      <c r="V1235" s="282"/>
      <c r="W1235" s="282"/>
      <c r="X1235" s="282"/>
      <c r="Y1235" s="282"/>
      <c r="Z1235" s="282"/>
      <c r="AA1235" s="282"/>
      <c r="AB1235" s="282"/>
    </row>
    <row r="1236" spans="18:28" x14ac:dyDescent="0.25">
      <c r="R1236" s="282"/>
      <c r="S1236" s="282"/>
      <c r="T1236" s="282"/>
      <c r="U1236" s="282"/>
      <c r="V1236" s="282"/>
      <c r="W1236" s="282"/>
      <c r="X1236" s="282"/>
      <c r="Y1236" s="282"/>
      <c r="Z1236" s="282"/>
      <c r="AA1236" s="282"/>
      <c r="AB1236" s="282"/>
    </row>
    <row r="1237" spans="18:28" x14ac:dyDescent="0.25">
      <c r="R1237" s="282"/>
      <c r="S1237" s="282"/>
      <c r="T1237" s="282"/>
      <c r="U1237" s="282"/>
      <c r="V1237" s="282"/>
      <c r="W1237" s="282"/>
      <c r="X1237" s="282"/>
      <c r="Y1237" s="282"/>
      <c r="Z1237" s="282"/>
      <c r="AA1237" s="282"/>
      <c r="AB1237" s="282"/>
    </row>
    <row r="1238" spans="18:28" x14ac:dyDescent="0.25">
      <c r="R1238" s="282"/>
      <c r="S1238" s="282"/>
      <c r="T1238" s="282"/>
      <c r="U1238" s="282"/>
      <c r="V1238" s="282"/>
      <c r="W1238" s="282"/>
      <c r="X1238" s="282"/>
      <c r="Y1238" s="282"/>
      <c r="Z1238" s="282"/>
      <c r="AA1238" s="282"/>
      <c r="AB1238" s="282"/>
    </row>
    <row r="1239" spans="18:28" x14ac:dyDescent="0.25">
      <c r="R1239" s="282"/>
      <c r="S1239" s="282"/>
      <c r="T1239" s="282"/>
      <c r="U1239" s="282"/>
      <c r="V1239" s="282"/>
      <c r="W1239" s="282"/>
      <c r="X1239" s="282"/>
      <c r="Y1239" s="282"/>
      <c r="Z1239" s="282"/>
      <c r="AA1239" s="282"/>
      <c r="AB1239" s="282"/>
    </row>
    <row r="1240" spans="18:28" x14ac:dyDescent="0.25">
      <c r="R1240" s="282"/>
      <c r="S1240" s="282"/>
      <c r="T1240" s="282"/>
      <c r="U1240" s="282"/>
      <c r="V1240" s="282"/>
      <c r="W1240" s="282"/>
      <c r="X1240" s="282"/>
      <c r="Y1240" s="282"/>
      <c r="Z1240" s="282"/>
      <c r="AA1240" s="282"/>
      <c r="AB1240" s="282"/>
    </row>
    <row r="1241" spans="18:28" x14ac:dyDescent="0.25">
      <c r="R1241" s="282"/>
      <c r="S1241" s="282"/>
      <c r="T1241" s="282"/>
      <c r="U1241" s="282"/>
      <c r="V1241" s="282"/>
      <c r="W1241" s="282"/>
      <c r="X1241" s="282"/>
      <c r="Y1241" s="282"/>
      <c r="Z1241" s="282"/>
      <c r="AA1241" s="282"/>
      <c r="AB1241" s="282"/>
    </row>
    <row r="1242" spans="18:28" x14ac:dyDescent="0.25">
      <c r="R1242" s="282"/>
      <c r="S1242" s="282"/>
      <c r="T1242" s="282"/>
      <c r="U1242" s="282"/>
      <c r="V1242" s="282"/>
      <c r="W1242" s="282"/>
      <c r="X1242" s="282"/>
      <c r="Y1242" s="282"/>
      <c r="Z1242" s="282"/>
      <c r="AA1242" s="282"/>
      <c r="AB1242" s="282"/>
    </row>
    <row r="1243" spans="18:28" x14ac:dyDescent="0.25">
      <c r="R1243" s="282"/>
      <c r="S1243" s="282"/>
      <c r="T1243" s="282"/>
      <c r="U1243" s="282"/>
      <c r="V1243" s="282"/>
      <c r="W1243" s="282"/>
      <c r="X1243" s="282"/>
      <c r="Y1243" s="282"/>
      <c r="Z1243" s="282"/>
      <c r="AA1243" s="282"/>
      <c r="AB1243" s="282"/>
    </row>
    <row r="1244" spans="18:28" x14ac:dyDescent="0.25">
      <c r="R1244" s="282"/>
      <c r="S1244" s="282"/>
      <c r="T1244" s="282"/>
      <c r="U1244" s="282"/>
      <c r="V1244" s="282"/>
      <c r="W1244" s="282"/>
      <c r="X1244" s="282"/>
      <c r="Y1244" s="282"/>
      <c r="Z1244" s="282"/>
      <c r="AA1244" s="282"/>
      <c r="AB1244" s="282"/>
    </row>
    <row r="1245" spans="18:28" x14ac:dyDescent="0.25">
      <c r="R1245" s="282"/>
      <c r="S1245" s="282"/>
      <c r="T1245" s="282"/>
      <c r="U1245" s="282"/>
      <c r="V1245" s="282"/>
      <c r="W1245" s="282"/>
      <c r="X1245" s="282"/>
      <c r="Y1245" s="282"/>
      <c r="Z1245" s="282"/>
      <c r="AA1245" s="282"/>
      <c r="AB1245" s="282"/>
    </row>
    <row r="1246" spans="18:28" x14ac:dyDescent="0.25">
      <c r="R1246" s="282"/>
      <c r="S1246" s="282"/>
      <c r="T1246" s="282"/>
      <c r="U1246" s="282"/>
      <c r="V1246" s="282"/>
      <c r="W1246" s="282"/>
      <c r="X1246" s="282"/>
      <c r="Y1246" s="282"/>
      <c r="Z1246" s="282"/>
      <c r="AA1246" s="282"/>
      <c r="AB1246" s="282"/>
    </row>
    <row r="1247" spans="18:28" x14ac:dyDescent="0.25">
      <c r="R1247" s="282"/>
      <c r="S1247" s="282"/>
      <c r="T1247" s="282"/>
      <c r="U1247" s="282"/>
      <c r="V1247" s="282"/>
      <c r="W1247" s="282"/>
      <c r="X1247" s="282"/>
      <c r="Y1247" s="282"/>
      <c r="Z1247" s="282"/>
      <c r="AA1247" s="282"/>
      <c r="AB1247" s="282"/>
    </row>
    <row r="1248" spans="18:28" x14ac:dyDescent="0.25">
      <c r="R1248" s="282"/>
      <c r="S1248" s="282"/>
      <c r="T1248" s="282"/>
      <c r="U1248" s="282"/>
      <c r="V1248" s="282"/>
      <c r="W1248" s="282"/>
      <c r="X1248" s="282"/>
      <c r="Y1248" s="282"/>
      <c r="Z1248" s="282"/>
      <c r="AA1248" s="282"/>
      <c r="AB1248" s="282"/>
    </row>
    <row r="1249" spans="18:28" x14ac:dyDescent="0.25">
      <c r="R1249" s="282"/>
      <c r="S1249" s="282"/>
      <c r="T1249" s="282"/>
      <c r="U1249" s="282"/>
      <c r="V1249" s="282"/>
      <c r="W1249" s="282"/>
      <c r="X1249" s="282"/>
      <c r="Y1249" s="282"/>
      <c r="Z1249" s="282"/>
      <c r="AA1249" s="282"/>
      <c r="AB1249" s="282"/>
    </row>
    <row r="1250" spans="18:28" x14ac:dyDescent="0.25">
      <c r="R1250" s="282"/>
      <c r="S1250" s="282"/>
      <c r="T1250" s="282"/>
      <c r="U1250" s="282"/>
      <c r="V1250" s="282"/>
      <c r="W1250" s="282"/>
      <c r="X1250" s="282"/>
      <c r="Y1250" s="282"/>
      <c r="Z1250" s="282"/>
      <c r="AA1250" s="282"/>
      <c r="AB1250" s="282"/>
    </row>
    <row r="1251" spans="18:28" x14ac:dyDescent="0.25">
      <c r="R1251" s="282"/>
      <c r="S1251" s="282"/>
      <c r="T1251" s="282"/>
      <c r="U1251" s="282"/>
      <c r="V1251" s="282"/>
      <c r="W1251" s="282"/>
      <c r="X1251" s="282"/>
      <c r="Y1251" s="282"/>
      <c r="Z1251" s="282"/>
      <c r="AA1251" s="282"/>
      <c r="AB1251" s="282"/>
    </row>
    <row r="1252" spans="18:28" x14ac:dyDescent="0.25">
      <c r="R1252" s="282"/>
      <c r="S1252" s="282"/>
      <c r="T1252" s="282"/>
      <c r="U1252" s="282"/>
      <c r="V1252" s="282"/>
      <c r="W1252" s="282"/>
      <c r="X1252" s="282"/>
      <c r="Y1252" s="282"/>
      <c r="Z1252" s="282"/>
      <c r="AA1252" s="282"/>
      <c r="AB1252" s="282"/>
    </row>
    <row r="1253" spans="18:28" x14ac:dyDescent="0.25">
      <c r="R1253" s="282"/>
      <c r="S1253" s="282"/>
      <c r="T1253" s="282"/>
      <c r="U1253" s="282"/>
      <c r="V1253" s="282"/>
      <c r="W1253" s="282"/>
      <c r="X1253" s="282"/>
      <c r="Y1253" s="282"/>
      <c r="Z1253" s="282"/>
      <c r="AA1253" s="282"/>
      <c r="AB1253" s="282"/>
    </row>
    <row r="1254" spans="18:28" x14ac:dyDescent="0.25">
      <c r="R1254" s="282"/>
      <c r="S1254" s="282"/>
      <c r="T1254" s="282"/>
      <c r="U1254" s="282"/>
      <c r="V1254" s="282"/>
      <c r="W1254" s="282"/>
      <c r="X1254" s="282"/>
      <c r="Y1254" s="282"/>
      <c r="Z1254" s="282"/>
      <c r="AA1254" s="282"/>
      <c r="AB1254" s="282"/>
    </row>
    <row r="1255" spans="18:28" x14ac:dyDescent="0.25">
      <c r="R1255" s="282"/>
      <c r="S1255" s="282"/>
      <c r="T1255" s="282"/>
      <c r="U1255" s="282"/>
      <c r="V1255" s="282"/>
      <c r="W1255" s="282"/>
      <c r="X1255" s="282"/>
      <c r="Y1255" s="282"/>
      <c r="Z1255" s="282"/>
      <c r="AA1255" s="282"/>
      <c r="AB1255" s="282"/>
    </row>
    <row r="1256" spans="18:28" x14ac:dyDescent="0.25">
      <c r="R1256" s="282"/>
      <c r="S1256" s="282"/>
      <c r="T1256" s="282"/>
      <c r="U1256" s="282"/>
      <c r="V1256" s="282"/>
      <c r="W1256" s="282"/>
      <c r="X1256" s="282"/>
      <c r="Y1256" s="282"/>
      <c r="Z1256" s="282"/>
      <c r="AA1256" s="282"/>
      <c r="AB1256" s="282"/>
    </row>
    <row r="1257" spans="18:28" x14ac:dyDescent="0.25">
      <c r="R1257" s="282"/>
      <c r="S1257" s="282"/>
      <c r="T1257" s="282"/>
      <c r="U1257" s="282"/>
      <c r="V1257" s="282"/>
      <c r="W1257" s="282"/>
      <c r="X1257" s="282"/>
      <c r="Y1257" s="282"/>
      <c r="Z1257" s="282"/>
      <c r="AA1257" s="282"/>
      <c r="AB1257" s="282"/>
    </row>
    <row r="1258" spans="18:28" x14ac:dyDescent="0.25">
      <c r="R1258" s="282"/>
      <c r="S1258" s="282"/>
      <c r="T1258" s="282"/>
      <c r="U1258" s="282"/>
      <c r="V1258" s="282"/>
      <c r="W1258" s="282"/>
      <c r="X1258" s="282"/>
      <c r="Y1258" s="282"/>
      <c r="Z1258" s="282"/>
      <c r="AA1258" s="282"/>
      <c r="AB1258" s="282"/>
    </row>
    <row r="1259" spans="18:28" x14ac:dyDescent="0.25">
      <c r="R1259" s="282"/>
      <c r="S1259" s="282"/>
      <c r="T1259" s="282"/>
      <c r="U1259" s="282"/>
      <c r="V1259" s="282"/>
      <c r="W1259" s="282"/>
      <c r="X1259" s="282"/>
      <c r="Y1259" s="282"/>
      <c r="Z1259" s="282"/>
      <c r="AA1259" s="282"/>
      <c r="AB1259" s="282"/>
    </row>
    <row r="1260" spans="18:28" x14ac:dyDescent="0.25">
      <c r="R1260" s="282"/>
      <c r="S1260" s="282"/>
      <c r="T1260" s="282"/>
      <c r="U1260" s="282"/>
      <c r="V1260" s="282"/>
      <c r="W1260" s="282"/>
      <c r="X1260" s="282"/>
      <c r="Y1260" s="282"/>
      <c r="Z1260" s="282"/>
      <c r="AA1260" s="282"/>
      <c r="AB1260" s="282"/>
    </row>
    <row r="1261" spans="18:28" x14ac:dyDescent="0.25">
      <c r="R1261" s="282"/>
      <c r="S1261" s="282"/>
      <c r="T1261" s="282"/>
      <c r="U1261" s="282"/>
      <c r="V1261" s="282"/>
      <c r="W1261" s="282"/>
      <c r="X1261" s="282"/>
      <c r="Y1261" s="282"/>
      <c r="Z1261" s="282"/>
      <c r="AA1261" s="282"/>
      <c r="AB1261" s="282"/>
    </row>
    <row r="1262" spans="18:28" x14ac:dyDescent="0.25">
      <c r="R1262" s="282"/>
      <c r="S1262" s="282"/>
      <c r="T1262" s="282"/>
      <c r="U1262" s="282"/>
      <c r="V1262" s="282"/>
      <c r="W1262" s="282"/>
      <c r="X1262" s="282"/>
      <c r="Y1262" s="282"/>
      <c r="Z1262" s="282"/>
      <c r="AA1262" s="282"/>
      <c r="AB1262" s="282"/>
    </row>
    <row r="1263" spans="18:28" x14ac:dyDescent="0.25">
      <c r="R1263" s="282"/>
      <c r="S1263" s="282"/>
      <c r="T1263" s="282"/>
      <c r="U1263" s="282"/>
      <c r="V1263" s="282"/>
      <c r="W1263" s="282"/>
      <c r="X1263" s="282"/>
      <c r="Y1263" s="282"/>
      <c r="Z1263" s="282"/>
      <c r="AA1263" s="282"/>
      <c r="AB1263" s="282"/>
    </row>
    <row r="1264" spans="18:28" x14ac:dyDescent="0.25">
      <c r="R1264" s="282"/>
      <c r="S1264" s="282"/>
      <c r="T1264" s="282"/>
      <c r="U1264" s="282"/>
      <c r="V1264" s="282"/>
      <c r="W1264" s="282"/>
      <c r="X1264" s="282"/>
      <c r="Y1264" s="282"/>
      <c r="Z1264" s="282"/>
      <c r="AA1264" s="282"/>
      <c r="AB1264" s="282"/>
    </row>
    <row r="1265" spans="18:28" x14ac:dyDescent="0.25">
      <c r="R1265" s="282"/>
      <c r="S1265" s="282"/>
      <c r="T1265" s="282"/>
      <c r="U1265" s="282"/>
      <c r="V1265" s="282"/>
      <c r="W1265" s="282"/>
      <c r="X1265" s="282"/>
      <c r="Y1265" s="282"/>
      <c r="Z1265" s="282"/>
      <c r="AA1265" s="282"/>
      <c r="AB1265" s="282"/>
    </row>
    <row r="1266" spans="18:28" x14ac:dyDescent="0.25">
      <c r="R1266" s="282"/>
      <c r="S1266" s="282"/>
      <c r="T1266" s="282"/>
      <c r="U1266" s="282"/>
      <c r="V1266" s="282"/>
      <c r="W1266" s="282"/>
      <c r="X1266" s="282"/>
      <c r="Y1266" s="282"/>
      <c r="Z1266" s="282"/>
      <c r="AA1266" s="282"/>
      <c r="AB1266" s="282"/>
    </row>
    <row r="1267" spans="18:28" x14ac:dyDescent="0.25">
      <c r="R1267" s="282"/>
      <c r="S1267" s="282"/>
      <c r="T1267" s="282"/>
      <c r="U1267" s="282"/>
      <c r="V1267" s="282"/>
      <c r="W1267" s="282"/>
      <c r="X1267" s="282"/>
      <c r="Y1267" s="282"/>
      <c r="Z1267" s="282"/>
      <c r="AA1267" s="282"/>
      <c r="AB1267" s="282"/>
    </row>
    <row r="1268" spans="18:28" x14ac:dyDescent="0.25">
      <c r="R1268" s="282"/>
      <c r="S1268" s="282"/>
      <c r="T1268" s="282"/>
      <c r="U1268" s="282"/>
      <c r="V1268" s="282"/>
      <c r="W1268" s="282"/>
      <c r="X1268" s="282"/>
      <c r="Y1268" s="282"/>
      <c r="Z1268" s="282"/>
      <c r="AA1268" s="282"/>
      <c r="AB1268" s="282"/>
    </row>
    <row r="1269" spans="18:28" x14ac:dyDescent="0.25">
      <c r="R1269" s="282"/>
      <c r="S1269" s="282"/>
      <c r="T1269" s="282"/>
      <c r="U1269" s="282"/>
      <c r="V1269" s="282"/>
      <c r="W1269" s="282"/>
      <c r="X1269" s="282"/>
      <c r="Y1269" s="282"/>
      <c r="Z1269" s="282"/>
      <c r="AA1269" s="282"/>
      <c r="AB1269" s="282"/>
    </row>
    <row r="1270" spans="18:28" x14ac:dyDescent="0.25">
      <c r="R1270" s="282"/>
      <c r="S1270" s="282"/>
      <c r="T1270" s="282"/>
      <c r="U1270" s="282"/>
      <c r="V1270" s="282"/>
      <c r="W1270" s="282"/>
      <c r="X1270" s="282"/>
      <c r="Y1270" s="282"/>
      <c r="Z1270" s="282"/>
      <c r="AA1270" s="282"/>
      <c r="AB1270" s="282"/>
    </row>
    <row r="1271" spans="18:28" x14ac:dyDescent="0.25">
      <c r="R1271" s="282"/>
      <c r="S1271" s="282"/>
      <c r="T1271" s="282"/>
      <c r="U1271" s="282"/>
      <c r="V1271" s="282"/>
      <c r="W1271" s="282"/>
      <c r="X1271" s="282"/>
      <c r="Y1271" s="282"/>
      <c r="Z1271" s="282"/>
      <c r="AA1271" s="282"/>
      <c r="AB1271" s="282"/>
    </row>
    <row r="1272" spans="18:28" x14ac:dyDescent="0.25">
      <c r="R1272" s="282"/>
      <c r="S1272" s="282"/>
      <c r="T1272" s="282"/>
      <c r="U1272" s="282"/>
      <c r="V1272" s="282"/>
      <c r="W1272" s="282"/>
      <c r="X1272" s="282"/>
      <c r="Y1272" s="282"/>
      <c r="Z1272" s="282"/>
      <c r="AA1272" s="282"/>
      <c r="AB1272" s="282"/>
    </row>
    <row r="1273" spans="18:28" x14ac:dyDescent="0.25">
      <c r="R1273" s="282"/>
      <c r="S1273" s="282"/>
      <c r="T1273" s="282"/>
      <c r="U1273" s="282"/>
      <c r="V1273" s="282"/>
      <c r="W1273" s="282"/>
      <c r="X1273" s="282"/>
      <c r="Y1273" s="282"/>
      <c r="Z1273" s="282"/>
      <c r="AA1273" s="282"/>
      <c r="AB1273" s="282"/>
    </row>
    <row r="1274" spans="18:28" x14ac:dyDescent="0.25">
      <c r="R1274" s="282"/>
      <c r="S1274" s="282"/>
      <c r="T1274" s="282"/>
      <c r="U1274" s="282"/>
      <c r="V1274" s="282"/>
      <c r="W1274" s="282"/>
      <c r="X1274" s="282"/>
      <c r="Y1274" s="282"/>
      <c r="Z1274" s="282"/>
      <c r="AA1274" s="282"/>
      <c r="AB1274" s="282"/>
    </row>
    <row r="1275" spans="18:28" x14ac:dyDescent="0.25">
      <c r="R1275" s="282"/>
      <c r="S1275" s="282"/>
      <c r="T1275" s="282"/>
      <c r="U1275" s="282"/>
      <c r="V1275" s="282"/>
      <c r="W1275" s="282"/>
      <c r="X1275" s="282"/>
      <c r="Y1275" s="282"/>
      <c r="Z1275" s="282"/>
      <c r="AA1275" s="282"/>
      <c r="AB1275" s="282"/>
    </row>
    <row r="1276" spans="18:28" x14ac:dyDescent="0.25">
      <c r="R1276" s="282"/>
      <c r="S1276" s="282"/>
      <c r="T1276" s="282"/>
      <c r="U1276" s="282"/>
      <c r="V1276" s="282"/>
      <c r="W1276" s="282"/>
      <c r="X1276" s="282"/>
      <c r="Y1276" s="282"/>
      <c r="Z1276" s="282"/>
      <c r="AA1276" s="282"/>
      <c r="AB1276" s="282"/>
    </row>
    <row r="1277" spans="18:28" x14ac:dyDescent="0.25">
      <c r="R1277" s="282"/>
      <c r="S1277" s="282"/>
      <c r="T1277" s="282"/>
      <c r="U1277" s="282"/>
      <c r="V1277" s="282"/>
      <c r="W1277" s="282"/>
      <c r="X1277" s="282"/>
      <c r="Y1277" s="282"/>
      <c r="Z1277" s="282"/>
      <c r="AA1277" s="282"/>
      <c r="AB1277" s="282"/>
    </row>
    <row r="1278" spans="18:28" x14ac:dyDescent="0.25">
      <c r="R1278" s="282"/>
      <c r="S1278" s="282"/>
      <c r="T1278" s="282"/>
      <c r="U1278" s="282"/>
      <c r="V1278" s="282"/>
      <c r="W1278" s="282"/>
      <c r="X1278" s="282"/>
      <c r="Y1278" s="282"/>
      <c r="Z1278" s="282"/>
      <c r="AA1278" s="282"/>
      <c r="AB1278" s="282"/>
    </row>
    <row r="1279" spans="18:28" x14ac:dyDescent="0.25">
      <c r="R1279" s="282"/>
      <c r="S1279" s="282"/>
      <c r="T1279" s="282"/>
      <c r="U1279" s="282"/>
      <c r="V1279" s="282"/>
      <c r="W1279" s="282"/>
      <c r="X1279" s="282"/>
      <c r="Y1279" s="282"/>
      <c r="Z1279" s="282"/>
      <c r="AA1279" s="282"/>
      <c r="AB1279" s="282"/>
    </row>
    <row r="1280" spans="18:28" x14ac:dyDescent="0.25">
      <c r="R1280" s="282"/>
      <c r="S1280" s="282"/>
      <c r="T1280" s="282"/>
      <c r="U1280" s="282"/>
      <c r="V1280" s="282"/>
      <c r="W1280" s="282"/>
      <c r="X1280" s="282"/>
      <c r="Y1280" s="282"/>
      <c r="Z1280" s="282"/>
      <c r="AA1280" s="282"/>
      <c r="AB1280" s="282"/>
    </row>
    <row r="1281" spans="18:28" x14ac:dyDescent="0.25">
      <c r="R1281" s="282"/>
      <c r="S1281" s="282"/>
      <c r="T1281" s="282"/>
      <c r="U1281" s="282"/>
      <c r="V1281" s="282"/>
      <c r="W1281" s="282"/>
      <c r="X1281" s="282"/>
      <c r="Y1281" s="282"/>
      <c r="Z1281" s="282"/>
      <c r="AA1281" s="282"/>
      <c r="AB1281" s="282"/>
    </row>
    <row r="1282" spans="18:28" x14ac:dyDescent="0.25">
      <c r="R1282" s="282"/>
      <c r="S1282" s="282"/>
      <c r="T1282" s="282"/>
      <c r="U1282" s="282"/>
      <c r="V1282" s="282"/>
      <c r="W1282" s="282"/>
      <c r="X1282" s="282"/>
      <c r="Y1282" s="282"/>
      <c r="Z1282" s="282"/>
      <c r="AA1282" s="282"/>
      <c r="AB1282" s="282"/>
    </row>
    <row r="1283" spans="18:28" x14ac:dyDescent="0.25">
      <c r="R1283" s="282"/>
      <c r="S1283" s="282"/>
      <c r="T1283" s="282"/>
      <c r="U1283" s="282"/>
      <c r="V1283" s="282"/>
      <c r="W1283" s="282"/>
      <c r="X1283" s="282"/>
      <c r="Y1283" s="282"/>
      <c r="Z1283" s="282"/>
      <c r="AA1283" s="282"/>
      <c r="AB1283" s="282"/>
    </row>
    <row r="1284" spans="18:28" x14ac:dyDescent="0.25">
      <c r="R1284" s="282"/>
      <c r="S1284" s="282"/>
      <c r="T1284" s="282"/>
      <c r="U1284" s="282"/>
      <c r="V1284" s="282"/>
      <c r="W1284" s="282"/>
      <c r="X1284" s="282"/>
      <c r="Y1284" s="282"/>
      <c r="Z1284" s="282"/>
      <c r="AA1284" s="282"/>
      <c r="AB1284" s="282"/>
    </row>
    <row r="1285" spans="18:28" x14ac:dyDescent="0.25">
      <c r="R1285" s="282"/>
      <c r="S1285" s="282"/>
      <c r="T1285" s="282"/>
      <c r="U1285" s="282"/>
      <c r="V1285" s="282"/>
      <c r="W1285" s="282"/>
      <c r="X1285" s="282"/>
      <c r="Y1285" s="282"/>
      <c r="Z1285" s="282"/>
      <c r="AA1285" s="282"/>
      <c r="AB1285" s="282"/>
    </row>
    <row r="1286" spans="18:28" x14ac:dyDescent="0.25">
      <c r="R1286" s="282"/>
      <c r="S1286" s="282"/>
      <c r="T1286" s="282"/>
      <c r="U1286" s="282"/>
      <c r="V1286" s="282"/>
      <c r="W1286" s="282"/>
      <c r="X1286" s="282"/>
      <c r="Y1286" s="282"/>
      <c r="Z1286" s="282"/>
      <c r="AA1286" s="282"/>
      <c r="AB1286" s="282"/>
    </row>
    <row r="1287" spans="18:28" x14ac:dyDescent="0.25">
      <c r="R1287" s="282"/>
      <c r="S1287" s="282"/>
      <c r="T1287" s="282"/>
      <c r="U1287" s="282"/>
      <c r="V1287" s="282"/>
      <c r="W1287" s="282"/>
      <c r="X1287" s="282"/>
      <c r="Y1287" s="282"/>
      <c r="Z1287" s="282"/>
      <c r="AA1287" s="282"/>
      <c r="AB1287" s="282"/>
    </row>
    <row r="1288" spans="18:28" x14ac:dyDescent="0.25">
      <c r="R1288" s="282"/>
      <c r="S1288" s="282"/>
      <c r="T1288" s="282"/>
      <c r="U1288" s="282"/>
      <c r="V1288" s="282"/>
      <c r="W1288" s="282"/>
      <c r="X1288" s="282"/>
      <c r="Y1288" s="282"/>
      <c r="Z1288" s="282"/>
      <c r="AA1288" s="282"/>
      <c r="AB1288" s="282"/>
    </row>
    <row r="1289" spans="18:28" x14ac:dyDescent="0.25">
      <c r="R1289" s="282"/>
      <c r="S1289" s="282"/>
      <c r="T1289" s="282"/>
      <c r="U1289" s="282"/>
      <c r="V1289" s="282"/>
      <c r="W1289" s="282"/>
      <c r="X1289" s="282"/>
      <c r="Y1289" s="282"/>
      <c r="Z1289" s="282"/>
      <c r="AA1289" s="282"/>
      <c r="AB1289" s="282"/>
    </row>
    <row r="1290" spans="18:28" x14ac:dyDescent="0.25">
      <c r="R1290" s="282"/>
      <c r="S1290" s="282"/>
      <c r="T1290" s="282"/>
      <c r="U1290" s="282"/>
      <c r="V1290" s="282"/>
      <c r="W1290" s="282"/>
      <c r="X1290" s="282"/>
      <c r="Y1290" s="282"/>
      <c r="Z1290" s="282"/>
      <c r="AA1290" s="282"/>
      <c r="AB1290" s="282"/>
    </row>
    <row r="1291" spans="18:28" x14ac:dyDescent="0.25">
      <c r="R1291" s="282"/>
      <c r="S1291" s="282"/>
      <c r="T1291" s="282"/>
      <c r="U1291" s="282"/>
      <c r="V1291" s="282"/>
      <c r="W1291" s="282"/>
      <c r="X1291" s="282"/>
      <c r="Y1291" s="282"/>
      <c r="Z1291" s="282"/>
      <c r="AA1291" s="282"/>
      <c r="AB1291" s="282"/>
    </row>
    <row r="1292" spans="18:28" x14ac:dyDescent="0.25">
      <c r="R1292" s="282"/>
      <c r="S1292" s="282"/>
      <c r="T1292" s="282"/>
      <c r="U1292" s="282"/>
      <c r="V1292" s="282"/>
      <c r="W1292" s="282"/>
      <c r="X1292" s="282"/>
      <c r="Y1292" s="282"/>
      <c r="Z1292" s="282"/>
      <c r="AA1292" s="282"/>
      <c r="AB1292" s="282"/>
    </row>
    <row r="1293" spans="18:28" x14ac:dyDescent="0.25">
      <c r="R1293" s="282"/>
      <c r="S1293" s="282"/>
      <c r="T1293" s="282"/>
      <c r="U1293" s="282"/>
      <c r="V1293" s="282"/>
      <c r="W1293" s="282"/>
      <c r="X1293" s="282"/>
      <c r="Y1293" s="282"/>
      <c r="Z1293" s="282"/>
      <c r="AA1293" s="282"/>
      <c r="AB1293" s="282"/>
    </row>
    <row r="1294" spans="18:28" x14ac:dyDescent="0.25">
      <c r="R1294" s="282"/>
      <c r="S1294" s="282"/>
      <c r="T1294" s="282"/>
      <c r="U1294" s="282"/>
      <c r="V1294" s="282"/>
      <c r="W1294" s="282"/>
      <c r="X1294" s="282"/>
      <c r="Y1294" s="282"/>
      <c r="Z1294" s="282"/>
      <c r="AA1294" s="282"/>
      <c r="AB1294" s="282"/>
    </row>
    <row r="1295" spans="18:28" x14ac:dyDescent="0.25">
      <c r="R1295" s="282"/>
      <c r="S1295" s="282"/>
      <c r="T1295" s="282"/>
      <c r="U1295" s="282"/>
      <c r="V1295" s="282"/>
      <c r="W1295" s="282"/>
      <c r="X1295" s="282"/>
      <c r="Y1295" s="282"/>
      <c r="Z1295" s="282"/>
      <c r="AA1295" s="282"/>
      <c r="AB1295" s="282"/>
    </row>
    <row r="1296" spans="18:28" x14ac:dyDescent="0.25">
      <c r="R1296" s="282"/>
      <c r="S1296" s="282"/>
      <c r="T1296" s="282"/>
      <c r="U1296" s="282"/>
      <c r="V1296" s="282"/>
      <c r="W1296" s="282"/>
      <c r="X1296" s="282"/>
      <c r="Y1296" s="282"/>
      <c r="Z1296" s="282"/>
      <c r="AA1296" s="282"/>
      <c r="AB1296" s="282"/>
    </row>
    <row r="1297" spans="18:28" x14ac:dyDescent="0.25">
      <c r="R1297" s="282"/>
      <c r="S1297" s="282"/>
      <c r="T1297" s="282"/>
      <c r="U1297" s="282"/>
      <c r="V1297" s="282"/>
      <c r="W1297" s="282"/>
      <c r="X1297" s="282"/>
      <c r="Y1297" s="282"/>
      <c r="Z1297" s="282"/>
      <c r="AA1297" s="282"/>
      <c r="AB1297" s="282"/>
    </row>
    <row r="1298" spans="18:28" x14ac:dyDescent="0.25">
      <c r="R1298" s="282"/>
      <c r="S1298" s="282"/>
      <c r="T1298" s="282"/>
      <c r="U1298" s="282"/>
      <c r="V1298" s="282"/>
      <c r="W1298" s="282"/>
      <c r="X1298" s="282"/>
      <c r="Y1298" s="282"/>
      <c r="Z1298" s="282"/>
      <c r="AA1298" s="282"/>
      <c r="AB1298" s="282"/>
    </row>
    <row r="1299" spans="18:28" x14ac:dyDescent="0.25">
      <c r="R1299" s="282"/>
      <c r="S1299" s="282"/>
      <c r="T1299" s="282"/>
      <c r="U1299" s="282"/>
      <c r="V1299" s="282"/>
      <c r="W1299" s="282"/>
      <c r="X1299" s="282"/>
      <c r="Y1299" s="282"/>
      <c r="Z1299" s="282"/>
      <c r="AA1299" s="282"/>
      <c r="AB1299" s="282"/>
    </row>
    <row r="1300" spans="18:28" x14ac:dyDescent="0.25">
      <c r="R1300" s="282"/>
      <c r="S1300" s="282"/>
      <c r="T1300" s="282"/>
      <c r="U1300" s="282"/>
      <c r="V1300" s="282"/>
      <c r="W1300" s="282"/>
      <c r="X1300" s="282"/>
      <c r="Y1300" s="282"/>
      <c r="Z1300" s="282"/>
      <c r="AA1300" s="282"/>
      <c r="AB1300" s="282"/>
    </row>
    <row r="1301" spans="18:28" x14ac:dyDescent="0.25">
      <c r="R1301" s="282"/>
      <c r="S1301" s="282"/>
      <c r="T1301" s="282"/>
      <c r="U1301" s="282"/>
      <c r="V1301" s="282"/>
      <c r="W1301" s="282"/>
      <c r="X1301" s="282"/>
      <c r="Y1301" s="282"/>
      <c r="Z1301" s="282"/>
      <c r="AA1301" s="282"/>
      <c r="AB1301" s="282"/>
    </row>
    <row r="1302" spans="18:28" x14ac:dyDescent="0.25">
      <c r="R1302" s="282"/>
      <c r="S1302" s="282"/>
      <c r="T1302" s="282"/>
      <c r="U1302" s="282"/>
      <c r="V1302" s="282"/>
      <c r="W1302" s="282"/>
      <c r="X1302" s="282"/>
      <c r="Y1302" s="282"/>
      <c r="Z1302" s="282"/>
      <c r="AA1302" s="282"/>
      <c r="AB1302" s="282"/>
    </row>
    <row r="1303" spans="18:28" x14ac:dyDescent="0.25">
      <c r="R1303" s="282"/>
      <c r="S1303" s="282"/>
      <c r="T1303" s="282"/>
      <c r="U1303" s="282"/>
      <c r="V1303" s="282"/>
      <c r="W1303" s="282"/>
      <c r="X1303" s="282"/>
      <c r="Y1303" s="282"/>
      <c r="Z1303" s="282"/>
      <c r="AA1303" s="282"/>
      <c r="AB1303" s="282"/>
    </row>
    <row r="1304" spans="18:28" x14ac:dyDescent="0.25">
      <c r="R1304" s="282"/>
      <c r="S1304" s="282"/>
      <c r="T1304" s="282"/>
      <c r="U1304" s="282"/>
      <c r="V1304" s="282"/>
      <c r="W1304" s="282"/>
      <c r="X1304" s="282"/>
      <c r="Y1304" s="282"/>
      <c r="Z1304" s="282"/>
      <c r="AA1304" s="282"/>
      <c r="AB1304" s="282"/>
    </row>
    <row r="1305" spans="18:28" x14ac:dyDescent="0.25">
      <c r="R1305" s="282"/>
      <c r="S1305" s="282"/>
      <c r="T1305" s="282"/>
      <c r="U1305" s="282"/>
      <c r="V1305" s="282"/>
      <c r="W1305" s="282"/>
      <c r="X1305" s="282"/>
      <c r="Y1305" s="282"/>
      <c r="Z1305" s="282"/>
      <c r="AA1305" s="282"/>
      <c r="AB1305" s="282"/>
    </row>
    <row r="1306" spans="18:28" x14ac:dyDescent="0.25">
      <c r="R1306" s="282"/>
      <c r="S1306" s="282"/>
      <c r="T1306" s="282"/>
      <c r="U1306" s="282"/>
      <c r="V1306" s="282"/>
      <c r="W1306" s="282"/>
      <c r="X1306" s="282"/>
      <c r="Y1306" s="282"/>
      <c r="Z1306" s="282"/>
      <c r="AA1306" s="282"/>
      <c r="AB1306" s="282"/>
    </row>
    <row r="1307" spans="18:28" x14ac:dyDescent="0.25">
      <c r="R1307" s="282"/>
      <c r="S1307" s="282"/>
      <c r="T1307" s="282"/>
      <c r="U1307" s="282"/>
      <c r="V1307" s="282"/>
      <c r="W1307" s="282"/>
      <c r="X1307" s="282"/>
      <c r="Y1307" s="282"/>
      <c r="Z1307" s="282"/>
      <c r="AA1307" s="282"/>
      <c r="AB1307" s="282"/>
    </row>
    <row r="1308" spans="18:28" x14ac:dyDescent="0.25">
      <c r="R1308" s="282"/>
      <c r="S1308" s="282"/>
      <c r="T1308" s="282"/>
      <c r="U1308" s="282"/>
      <c r="V1308" s="282"/>
      <c r="W1308" s="282"/>
      <c r="X1308" s="282"/>
      <c r="Y1308" s="282"/>
      <c r="Z1308" s="282"/>
      <c r="AA1308" s="282"/>
      <c r="AB1308" s="282"/>
    </row>
    <row r="1309" spans="18:28" x14ac:dyDescent="0.25">
      <c r="R1309" s="282"/>
      <c r="S1309" s="282"/>
      <c r="T1309" s="282"/>
      <c r="U1309" s="282"/>
      <c r="V1309" s="282"/>
      <c r="W1309" s="282"/>
      <c r="X1309" s="282"/>
      <c r="Y1309" s="282"/>
      <c r="Z1309" s="282"/>
      <c r="AA1309" s="282"/>
      <c r="AB1309" s="282"/>
    </row>
    <row r="1310" spans="18:28" x14ac:dyDescent="0.25">
      <c r="R1310" s="282"/>
      <c r="S1310" s="282"/>
      <c r="T1310" s="282"/>
      <c r="U1310" s="282"/>
      <c r="V1310" s="282"/>
      <c r="W1310" s="282"/>
      <c r="X1310" s="282"/>
      <c r="Y1310" s="282"/>
      <c r="Z1310" s="282"/>
      <c r="AA1310" s="282"/>
      <c r="AB1310" s="282"/>
    </row>
    <row r="1311" spans="18:28" x14ac:dyDescent="0.25">
      <c r="R1311" s="282"/>
      <c r="S1311" s="282"/>
      <c r="T1311" s="282"/>
      <c r="U1311" s="282"/>
      <c r="V1311" s="282"/>
      <c r="W1311" s="282"/>
      <c r="X1311" s="282"/>
      <c r="Y1311" s="282"/>
      <c r="Z1311" s="282"/>
      <c r="AA1311" s="282"/>
      <c r="AB1311" s="282"/>
    </row>
    <row r="1312" spans="18:28" x14ac:dyDescent="0.25">
      <c r="R1312" s="282"/>
      <c r="S1312" s="282"/>
      <c r="T1312" s="282"/>
      <c r="U1312" s="282"/>
      <c r="V1312" s="282"/>
      <c r="W1312" s="282"/>
      <c r="X1312" s="282"/>
      <c r="Y1312" s="282"/>
      <c r="Z1312" s="282"/>
      <c r="AA1312" s="282"/>
      <c r="AB1312" s="282"/>
    </row>
    <row r="1313" spans="18:28" x14ac:dyDescent="0.25">
      <c r="R1313" s="282"/>
      <c r="S1313" s="282"/>
      <c r="T1313" s="282"/>
      <c r="U1313" s="282"/>
      <c r="V1313" s="282"/>
      <c r="W1313" s="282"/>
      <c r="X1313" s="282"/>
      <c r="Y1313" s="282"/>
      <c r="Z1313" s="282"/>
      <c r="AA1313" s="282"/>
      <c r="AB1313" s="282"/>
    </row>
    <row r="1314" spans="18:28" x14ac:dyDescent="0.25">
      <c r="R1314" s="282"/>
      <c r="S1314" s="282"/>
      <c r="T1314" s="282"/>
      <c r="U1314" s="282"/>
      <c r="V1314" s="282"/>
      <c r="W1314" s="282"/>
      <c r="X1314" s="282"/>
      <c r="Y1314" s="282"/>
      <c r="Z1314" s="282"/>
      <c r="AA1314" s="282"/>
      <c r="AB1314" s="282"/>
    </row>
    <row r="1315" spans="18:28" x14ac:dyDescent="0.25">
      <c r="R1315" s="282"/>
      <c r="S1315" s="282"/>
      <c r="T1315" s="282"/>
      <c r="U1315" s="282"/>
      <c r="V1315" s="282"/>
      <c r="W1315" s="282"/>
      <c r="X1315" s="282"/>
      <c r="Y1315" s="282"/>
      <c r="Z1315" s="282"/>
      <c r="AA1315" s="282"/>
      <c r="AB1315" s="282"/>
    </row>
    <row r="1316" spans="18:28" x14ac:dyDescent="0.25">
      <c r="R1316" s="282"/>
      <c r="S1316" s="282"/>
      <c r="T1316" s="282"/>
      <c r="U1316" s="282"/>
      <c r="V1316" s="282"/>
      <c r="W1316" s="282"/>
      <c r="X1316" s="282"/>
      <c r="Y1316" s="282"/>
      <c r="Z1316" s="282"/>
      <c r="AA1316" s="282"/>
      <c r="AB1316" s="282"/>
    </row>
    <row r="1317" spans="18:28" x14ac:dyDescent="0.25">
      <c r="R1317" s="282"/>
      <c r="S1317" s="282"/>
      <c r="T1317" s="282"/>
      <c r="U1317" s="282"/>
      <c r="V1317" s="282"/>
      <c r="W1317" s="282"/>
      <c r="X1317" s="282"/>
      <c r="Y1317" s="282"/>
      <c r="Z1317" s="282"/>
      <c r="AA1317" s="282"/>
      <c r="AB1317" s="282"/>
    </row>
    <row r="1318" spans="18:28" x14ac:dyDescent="0.25">
      <c r="R1318" s="282"/>
      <c r="S1318" s="282"/>
      <c r="T1318" s="282"/>
      <c r="U1318" s="282"/>
      <c r="V1318" s="282"/>
      <c r="W1318" s="282"/>
      <c r="X1318" s="282"/>
      <c r="Y1318" s="282"/>
      <c r="Z1318" s="282"/>
      <c r="AA1318" s="282"/>
      <c r="AB1318" s="282"/>
    </row>
    <row r="1319" spans="18:28" x14ac:dyDescent="0.25">
      <c r="R1319" s="282"/>
      <c r="S1319" s="282"/>
      <c r="T1319" s="282"/>
      <c r="U1319" s="282"/>
      <c r="V1319" s="282"/>
      <c r="W1319" s="282"/>
      <c r="X1319" s="282"/>
      <c r="Y1319" s="282"/>
      <c r="Z1319" s="282"/>
      <c r="AA1319" s="282"/>
      <c r="AB1319" s="282"/>
    </row>
    <row r="1320" spans="18:28" x14ac:dyDescent="0.25">
      <c r="R1320" s="282"/>
      <c r="S1320" s="282"/>
      <c r="T1320" s="282"/>
      <c r="U1320" s="282"/>
      <c r="V1320" s="282"/>
      <c r="W1320" s="282"/>
      <c r="X1320" s="282"/>
      <c r="Y1320" s="282"/>
      <c r="Z1320" s="282"/>
      <c r="AA1320" s="282"/>
      <c r="AB1320" s="282"/>
    </row>
    <row r="1321" spans="18:28" x14ac:dyDescent="0.25">
      <c r="R1321" s="282"/>
      <c r="S1321" s="282"/>
      <c r="T1321" s="282"/>
      <c r="U1321" s="282"/>
      <c r="V1321" s="282"/>
      <c r="W1321" s="282"/>
      <c r="X1321" s="282"/>
      <c r="Y1321" s="282"/>
      <c r="Z1321" s="282"/>
      <c r="AA1321" s="282"/>
      <c r="AB1321" s="282"/>
    </row>
    <row r="1322" spans="18:28" x14ac:dyDescent="0.25">
      <c r="R1322" s="282"/>
      <c r="S1322" s="282"/>
      <c r="T1322" s="282"/>
      <c r="U1322" s="282"/>
      <c r="V1322" s="282"/>
      <c r="W1322" s="282"/>
      <c r="X1322" s="282"/>
      <c r="Y1322" s="282"/>
      <c r="Z1322" s="282"/>
      <c r="AA1322" s="282"/>
      <c r="AB1322" s="282"/>
    </row>
    <row r="1323" spans="18:28" x14ac:dyDescent="0.25">
      <c r="R1323" s="282"/>
      <c r="S1323" s="282"/>
      <c r="T1323" s="282"/>
      <c r="U1323" s="282"/>
      <c r="V1323" s="282"/>
      <c r="W1323" s="282"/>
      <c r="X1323" s="282"/>
      <c r="Y1323" s="282"/>
      <c r="Z1323" s="282"/>
      <c r="AA1323" s="282"/>
      <c r="AB1323" s="282"/>
    </row>
    <row r="1324" spans="18:28" x14ac:dyDescent="0.25">
      <c r="R1324" s="282"/>
      <c r="S1324" s="282"/>
      <c r="T1324" s="282"/>
      <c r="U1324" s="282"/>
      <c r="V1324" s="282"/>
      <c r="W1324" s="282"/>
      <c r="X1324" s="282"/>
      <c r="Y1324" s="282"/>
      <c r="Z1324" s="282"/>
      <c r="AA1324" s="282"/>
      <c r="AB1324" s="282"/>
    </row>
    <row r="1325" spans="18:28" x14ac:dyDescent="0.25">
      <c r="R1325" s="282"/>
      <c r="S1325" s="282"/>
      <c r="T1325" s="282"/>
      <c r="U1325" s="282"/>
      <c r="V1325" s="282"/>
      <c r="W1325" s="282"/>
      <c r="X1325" s="282"/>
      <c r="Y1325" s="282"/>
      <c r="Z1325" s="282"/>
      <c r="AA1325" s="282"/>
      <c r="AB1325" s="282"/>
    </row>
    <row r="1326" spans="18:28" x14ac:dyDescent="0.25">
      <c r="R1326" s="282"/>
      <c r="S1326" s="282"/>
      <c r="T1326" s="282"/>
      <c r="U1326" s="282"/>
      <c r="V1326" s="282"/>
      <c r="W1326" s="282"/>
      <c r="X1326" s="282"/>
      <c r="Y1326" s="282"/>
      <c r="Z1326" s="282"/>
      <c r="AA1326" s="282"/>
      <c r="AB1326" s="282"/>
    </row>
    <row r="1327" spans="18:28" x14ac:dyDescent="0.25">
      <c r="R1327" s="282"/>
      <c r="S1327" s="282"/>
      <c r="T1327" s="282"/>
      <c r="U1327" s="282"/>
      <c r="V1327" s="282"/>
      <c r="W1327" s="282"/>
      <c r="X1327" s="282"/>
      <c r="Y1327" s="282"/>
      <c r="Z1327" s="282"/>
      <c r="AA1327" s="282"/>
      <c r="AB1327" s="282"/>
    </row>
    <row r="1328" spans="18:28" x14ac:dyDescent="0.25">
      <c r="R1328" s="282"/>
      <c r="S1328" s="282"/>
      <c r="T1328" s="282"/>
      <c r="U1328" s="282"/>
      <c r="V1328" s="282"/>
      <c r="W1328" s="282"/>
      <c r="X1328" s="282"/>
      <c r="Y1328" s="282"/>
      <c r="Z1328" s="282"/>
      <c r="AA1328" s="282"/>
      <c r="AB1328" s="282"/>
    </row>
    <row r="1329" spans="18:28" x14ac:dyDescent="0.25">
      <c r="R1329" s="282"/>
      <c r="S1329" s="282"/>
      <c r="T1329" s="282"/>
      <c r="U1329" s="282"/>
      <c r="V1329" s="282"/>
      <c r="W1329" s="282"/>
      <c r="X1329" s="282"/>
      <c r="Y1329" s="282"/>
      <c r="Z1329" s="282"/>
      <c r="AA1329" s="282"/>
      <c r="AB1329" s="282"/>
    </row>
    <row r="1330" spans="18:28" x14ac:dyDescent="0.25">
      <c r="R1330" s="282"/>
      <c r="S1330" s="282"/>
      <c r="T1330" s="282"/>
      <c r="U1330" s="282"/>
      <c r="V1330" s="282"/>
      <c r="W1330" s="282"/>
      <c r="X1330" s="282"/>
      <c r="Y1330" s="282"/>
      <c r="Z1330" s="282"/>
      <c r="AA1330" s="282"/>
      <c r="AB1330" s="282"/>
    </row>
    <row r="1331" spans="18:28" x14ac:dyDescent="0.25">
      <c r="R1331" s="282"/>
      <c r="S1331" s="282"/>
      <c r="T1331" s="282"/>
      <c r="U1331" s="282"/>
      <c r="V1331" s="282"/>
      <c r="W1331" s="282"/>
      <c r="X1331" s="282"/>
      <c r="Y1331" s="282"/>
      <c r="Z1331" s="282"/>
      <c r="AA1331" s="282"/>
      <c r="AB1331" s="282"/>
    </row>
    <row r="1332" spans="18:28" x14ac:dyDescent="0.25">
      <c r="R1332" s="282"/>
      <c r="S1332" s="282"/>
      <c r="T1332" s="282"/>
      <c r="U1332" s="282"/>
      <c r="V1332" s="282"/>
      <c r="W1332" s="282"/>
      <c r="X1332" s="282"/>
      <c r="Y1332" s="282"/>
      <c r="Z1332" s="282"/>
      <c r="AA1332" s="282"/>
      <c r="AB1332" s="282"/>
    </row>
    <row r="1333" spans="18:28" x14ac:dyDescent="0.25">
      <c r="R1333" s="282"/>
      <c r="S1333" s="282"/>
      <c r="T1333" s="282"/>
      <c r="U1333" s="282"/>
      <c r="V1333" s="282"/>
      <c r="W1333" s="282"/>
      <c r="X1333" s="282"/>
      <c r="Y1333" s="282"/>
      <c r="Z1333" s="282"/>
      <c r="AA1333" s="282"/>
      <c r="AB1333" s="282"/>
    </row>
    <row r="1334" spans="18:28" x14ac:dyDescent="0.25">
      <c r="R1334" s="282"/>
      <c r="S1334" s="282"/>
      <c r="T1334" s="282"/>
      <c r="U1334" s="282"/>
      <c r="V1334" s="282"/>
      <c r="W1334" s="282"/>
      <c r="X1334" s="282"/>
      <c r="Y1334" s="282"/>
      <c r="Z1334" s="282"/>
      <c r="AA1334" s="282"/>
      <c r="AB1334" s="282"/>
    </row>
    <row r="1335" spans="18:28" x14ac:dyDescent="0.25">
      <c r="R1335" s="282"/>
      <c r="S1335" s="282"/>
      <c r="T1335" s="282"/>
      <c r="U1335" s="282"/>
      <c r="V1335" s="282"/>
      <c r="W1335" s="282"/>
      <c r="X1335" s="282"/>
      <c r="Y1335" s="282"/>
      <c r="Z1335" s="282"/>
      <c r="AA1335" s="282"/>
      <c r="AB1335" s="282"/>
    </row>
    <row r="1336" spans="18:28" x14ac:dyDescent="0.25">
      <c r="R1336" s="282"/>
      <c r="S1336" s="282"/>
      <c r="T1336" s="282"/>
      <c r="U1336" s="282"/>
      <c r="V1336" s="282"/>
      <c r="W1336" s="282"/>
      <c r="X1336" s="282"/>
      <c r="Y1336" s="282"/>
      <c r="Z1336" s="282"/>
      <c r="AA1336" s="282"/>
      <c r="AB1336" s="282"/>
    </row>
    <row r="1337" spans="18:28" x14ac:dyDescent="0.25">
      <c r="R1337" s="282"/>
      <c r="S1337" s="282"/>
      <c r="T1337" s="282"/>
      <c r="U1337" s="282"/>
      <c r="V1337" s="282"/>
      <c r="W1337" s="282"/>
      <c r="X1337" s="282"/>
      <c r="Y1337" s="282"/>
      <c r="Z1337" s="282"/>
      <c r="AA1337" s="282"/>
      <c r="AB1337" s="282"/>
    </row>
    <row r="1338" spans="18:28" x14ac:dyDescent="0.25">
      <c r="R1338" s="282"/>
      <c r="S1338" s="282"/>
      <c r="T1338" s="282"/>
      <c r="U1338" s="282"/>
      <c r="V1338" s="282"/>
      <c r="W1338" s="282"/>
      <c r="X1338" s="282"/>
      <c r="Y1338" s="282"/>
      <c r="Z1338" s="282"/>
      <c r="AA1338" s="282"/>
      <c r="AB1338" s="282"/>
    </row>
    <row r="1339" spans="18:28" x14ac:dyDescent="0.25">
      <c r="R1339" s="282"/>
      <c r="S1339" s="282"/>
      <c r="T1339" s="282"/>
      <c r="U1339" s="282"/>
      <c r="V1339" s="282"/>
      <c r="W1339" s="282"/>
      <c r="X1339" s="282"/>
      <c r="Y1339" s="282"/>
      <c r="Z1339" s="282"/>
      <c r="AA1339" s="282"/>
      <c r="AB1339" s="282"/>
    </row>
    <row r="1340" spans="18:28" x14ac:dyDescent="0.25">
      <c r="R1340" s="282"/>
      <c r="S1340" s="282"/>
      <c r="T1340" s="282"/>
      <c r="U1340" s="282"/>
      <c r="V1340" s="282"/>
      <c r="W1340" s="282"/>
      <c r="X1340" s="282"/>
      <c r="Y1340" s="282"/>
      <c r="Z1340" s="282"/>
      <c r="AA1340" s="282"/>
      <c r="AB1340" s="282"/>
    </row>
    <row r="1341" spans="18:28" x14ac:dyDescent="0.25">
      <c r="R1341" s="282"/>
      <c r="S1341" s="282"/>
      <c r="T1341" s="282"/>
      <c r="U1341" s="282"/>
      <c r="V1341" s="282"/>
      <c r="W1341" s="282"/>
      <c r="X1341" s="282"/>
      <c r="Y1341" s="282"/>
      <c r="Z1341" s="282"/>
      <c r="AA1341" s="282"/>
      <c r="AB1341" s="282"/>
    </row>
    <row r="1342" spans="18:28" x14ac:dyDescent="0.25">
      <c r="R1342" s="282"/>
      <c r="S1342" s="282"/>
      <c r="T1342" s="282"/>
      <c r="U1342" s="282"/>
      <c r="V1342" s="282"/>
      <c r="W1342" s="282"/>
      <c r="X1342" s="282"/>
      <c r="Y1342" s="282"/>
      <c r="Z1342" s="282"/>
      <c r="AA1342" s="282"/>
      <c r="AB1342" s="282"/>
    </row>
    <row r="1343" spans="18:28" x14ac:dyDescent="0.25">
      <c r="R1343" s="282"/>
      <c r="S1343" s="282"/>
      <c r="T1343" s="282"/>
      <c r="U1343" s="282"/>
      <c r="V1343" s="282"/>
      <c r="W1343" s="282"/>
      <c r="X1343" s="282"/>
      <c r="Y1343" s="282"/>
      <c r="Z1343" s="282"/>
      <c r="AA1343" s="282"/>
      <c r="AB1343" s="282"/>
    </row>
    <row r="1344" spans="18:28" x14ac:dyDescent="0.25">
      <c r="R1344" s="282"/>
      <c r="S1344" s="282"/>
      <c r="T1344" s="282"/>
      <c r="U1344" s="282"/>
      <c r="V1344" s="282"/>
      <c r="W1344" s="282"/>
      <c r="X1344" s="282"/>
      <c r="Y1344" s="282"/>
      <c r="Z1344" s="282"/>
      <c r="AA1344" s="282"/>
      <c r="AB1344" s="282"/>
    </row>
    <row r="1345" spans="18:28" x14ac:dyDescent="0.25">
      <c r="R1345" s="282"/>
      <c r="S1345" s="282"/>
      <c r="T1345" s="282"/>
      <c r="U1345" s="282"/>
      <c r="V1345" s="282"/>
      <c r="W1345" s="282"/>
      <c r="X1345" s="282"/>
      <c r="Y1345" s="282"/>
      <c r="Z1345" s="282"/>
      <c r="AA1345" s="282"/>
      <c r="AB1345" s="282"/>
    </row>
    <row r="1346" spans="18:28" x14ac:dyDescent="0.25">
      <c r="R1346" s="282"/>
      <c r="S1346" s="282"/>
      <c r="T1346" s="282"/>
      <c r="U1346" s="282"/>
      <c r="V1346" s="282"/>
      <c r="W1346" s="282"/>
      <c r="X1346" s="282"/>
      <c r="Y1346" s="282"/>
      <c r="Z1346" s="282"/>
      <c r="AA1346" s="282"/>
      <c r="AB1346" s="282"/>
    </row>
    <row r="1347" spans="18:28" x14ac:dyDescent="0.25">
      <c r="R1347" s="282"/>
      <c r="S1347" s="282"/>
      <c r="T1347" s="282"/>
      <c r="U1347" s="282"/>
      <c r="V1347" s="282"/>
      <c r="W1347" s="282"/>
      <c r="X1347" s="282"/>
      <c r="Y1347" s="282"/>
      <c r="Z1347" s="282"/>
      <c r="AA1347" s="282"/>
      <c r="AB1347" s="282"/>
    </row>
    <row r="1348" spans="18:28" x14ac:dyDescent="0.25">
      <c r="R1348" s="282"/>
      <c r="S1348" s="282"/>
      <c r="T1348" s="282"/>
      <c r="U1348" s="282"/>
      <c r="V1348" s="282"/>
      <c r="W1348" s="282"/>
      <c r="X1348" s="282"/>
      <c r="Y1348" s="282"/>
      <c r="Z1348" s="282"/>
      <c r="AA1348" s="282"/>
      <c r="AB1348" s="282"/>
    </row>
    <row r="1349" spans="18:28" x14ac:dyDescent="0.25">
      <c r="R1349" s="282"/>
      <c r="S1349" s="282"/>
      <c r="T1349" s="282"/>
      <c r="U1349" s="282"/>
      <c r="V1349" s="282"/>
      <c r="W1349" s="282"/>
      <c r="X1349" s="282"/>
      <c r="Y1349" s="282"/>
      <c r="Z1349" s="282"/>
      <c r="AA1349" s="282"/>
      <c r="AB1349" s="282"/>
    </row>
    <row r="1350" spans="18:28" x14ac:dyDescent="0.25">
      <c r="R1350" s="282"/>
      <c r="S1350" s="282"/>
      <c r="T1350" s="282"/>
      <c r="U1350" s="282"/>
      <c r="V1350" s="282"/>
      <c r="W1350" s="282"/>
      <c r="X1350" s="282"/>
      <c r="Y1350" s="282"/>
      <c r="Z1350" s="282"/>
      <c r="AA1350" s="282"/>
      <c r="AB1350" s="282"/>
    </row>
    <row r="1351" spans="18:28" x14ac:dyDescent="0.25">
      <c r="R1351" s="282"/>
      <c r="S1351" s="282"/>
      <c r="T1351" s="282"/>
      <c r="U1351" s="282"/>
      <c r="V1351" s="282"/>
      <c r="W1351" s="282"/>
      <c r="X1351" s="282"/>
      <c r="Y1351" s="282"/>
      <c r="Z1351" s="282"/>
      <c r="AA1351" s="282"/>
      <c r="AB1351" s="282"/>
    </row>
    <row r="1352" spans="18:28" x14ac:dyDescent="0.25">
      <c r="R1352" s="282"/>
      <c r="S1352" s="282"/>
      <c r="T1352" s="282"/>
      <c r="U1352" s="282"/>
      <c r="V1352" s="282"/>
      <c r="W1352" s="282"/>
      <c r="X1352" s="282"/>
      <c r="Y1352" s="282"/>
      <c r="Z1352" s="282"/>
      <c r="AA1352" s="282"/>
      <c r="AB1352" s="282"/>
    </row>
    <row r="1353" spans="18:28" x14ac:dyDescent="0.25">
      <c r="R1353" s="282"/>
      <c r="S1353" s="282"/>
      <c r="T1353" s="282"/>
      <c r="U1353" s="282"/>
      <c r="V1353" s="282"/>
      <c r="W1353" s="282"/>
      <c r="X1353" s="282"/>
      <c r="Y1353" s="282"/>
      <c r="Z1353" s="282"/>
      <c r="AA1353" s="282"/>
      <c r="AB1353" s="282"/>
    </row>
    <row r="1354" spans="18:28" x14ac:dyDescent="0.25">
      <c r="R1354" s="282"/>
      <c r="S1354" s="282"/>
      <c r="T1354" s="282"/>
      <c r="U1354" s="282"/>
      <c r="V1354" s="282"/>
      <c r="W1354" s="282"/>
      <c r="X1354" s="282"/>
      <c r="Y1354" s="282"/>
      <c r="Z1354" s="282"/>
      <c r="AA1354" s="282"/>
      <c r="AB1354" s="282"/>
    </row>
    <row r="1355" spans="18:28" x14ac:dyDescent="0.25">
      <c r="R1355" s="282"/>
      <c r="S1355" s="282"/>
      <c r="T1355" s="282"/>
      <c r="U1355" s="282"/>
      <c r="V1355" s="282"/>
      <c r="W1355" s="282"/>
      <c r="X1355" s="282"/>
      <c r="Y1355" s="282"/>
      <c r="Z1355" s="282"/>
      <c r="AA1355" s="282"/>
      <c r="AB1355" s="282"/>
    </row>
    <row r="1356" spans="18:28" x14ac:dyDescent="0.25">
      <c r="R1356" s="282"/>
      <c r="S1356" s="282"/>
      <c r="T1356" s="282"/>
      <c r="U1356" s="282"/>
      <c r="V1356" s="282"/>
      <c r="W1356" s="282"/>
      <c r="X1356" s="282"/>
      <c r="Y1356" s="282"/>
      <c r="Z1356" s="282"/>
      <c r="AA1356" s="282"/>
      <c r="AB1356" s="282"/>
    </row>
    <row r="1357" spans="18:28" x14ac:dyDescent="0.25">
      <c r="R1357" s="282"/>
      <c r="S1357" s="282"/>
      <c r="T1357" s="282"/>
      <c r="U1357" s="282"/>
      <c r="V1357" s="282"/>
      <c r="W1357" s="282"/>
      <c r="X1357" s="282"/>
      <c r="Y1357" s="282"/>
      <c r="Z1357" s="282"/>
      <c r="AA1357" s="282"/>
      <c r="AB1357" s="282"/>
    </row>
    <row r="1358" spans="18:28" x14ac:dyDescent="0.25">
      <c r="R1358" s="282"/>
      <c r="S1358" s="282"/>
      <c r="T1358" s="282"/>
      <c r="U1358" s="282"/>
      <c r="V1358" s="282"/>
      <c r="W1358" s="282"/>
      <c r="X1358" s="282"/>
      <c r="Y1358" s="282"/>
      <c r="Z1358" s="282"/>
      <c r="AA1358" s="282"/>
      <c r="AB1358" s="282"/>
    </row>
    <row r="1359" spans="18:28" x14ac:dyDescent="0.25">
      <c r="R1359" s="282"/>
      <c r="S1359" s="282"/>
      <c r="T1359" s="282"/>
      <c r="U1359" s="282"/>
      <c r="V1359" s="282"/>
      <c r="W1359" s="282"/>
      <c r="X1359" s="282"/>
      <c r="Y1359" s="282"/>
      <c r="Z1359" s="282"/>
      <c r="AA1359" s="282"/>
      <c r="AB1359" s="282"/>
    </row>
    <row r="1360" spans="18:28" x14ac:dyDescent="0.25">
      <c r="R1360" s="282"/>
      <c r="S1360" s="282"/>
      <c r="T1360" s="282"/>
      <c r="U1360" s="282"/>
      <c r="V1360" s="282"/>
      <c r="W1360" s="282"/>
      <c r="X1360" s="282"/>
      <c r="Y1360" s="282"/>
      <c r="Z1360" s="282"/>
      <c r="AA1360" s="282"/>
      <c r="AB1360" s="282"/>
    </row>
    <row r="1361" spans="18:28" x14ac:dyDescent="0.25">
      <c r="R1361" s="282"/>
      <c r="S1361" s="282"/>
      <c r="T1361" s="282"/>
      <c r="U1361" s="282"/>
      <c r="V1361" s="282"/>
      <c r="W1361" s="282"/>
      <c r="X1361" s="282"/>
      <c r="Y1361" s="282"/>
      <c r="Z1361" s="282"/>
      <c r="AA1361" s="282"/>
      <c r="AB1361" s="282"/>
    </row>
    <row r="1362" spans="18:28" x14ac:dyDescent="0.25">
      <c r="R1362" s="282"/>
      <c r="S1362" s="282"/>
      <c r="T1362" s="282"/>
      <c r="U1362" s="282"/>
      <c r="V1362" s="282"/>
      <c r="W1362" s="282"/>
      <c r="X1362" s="282"/>
      <c r="Y1362" s="282"/>
      <c r="Z1362" s="282"/>
      <c r="AA1362" s="282"/>
      <c r="AB1362" s="282"/>
    </row>
    <row r="1363" spans="18:28" x14ac:dyDescent="0.25">
      <c r="R1363" s="282"/>
      <c r="S1363" s="282"/>
      <c r="T1363" s="282"/>
      <c r="U1363" s="282"/>
      <c r="V1363" s="282"/>
      <c r="W1363" s="282"/>
      <c r="X1363" s="282"/>
      <c r="Y1363" s="282"/>
      <c r="Z1363" s="282"/>
      <c r="AA1363" s="282"/>
      <c r="AB1363" s="282"/>
    </row>
    <row r="1364" spans="18:28" x14ac:dyDescent="0.25">
      <c r="R1364" s="282"/>
      <c r="S1364" s="282"/>
      <c r="T1364" s="282"/>
      <c r="U1364" s="282"/>
      <c r="V1364" s="282"/>
      <c r="W1364" s="282"/>
      <c r="X1364" s="282"/>
      <c r="Y1364" s="282"/>
      <c r="Z1364" s="282"/>
      <c r="AA1364" s="282"/>
      <c r="AB1364" s="282"/>
    </row>
    <row r="1365" spans="18:28" x14ac:dyDescent="0.25">
      <c r="R1365" s="282"/>
      <c r="S1365" s="282"/>
      <c r="T1365" s="282"/>
      <c r="U1365" s="282"/>
      <c r="V1365" s="282"/>
      <c r="W1365" s="282"/>
      <c r="X1365" s="282"/>
      <c r="Y1365" s="282"/>
      <c r="Z1365" s="282"/>
      <c r="AA1365" s="282"/>
      <c r="AB1365" s="282"/>
    </row>
    <row r="1366" spans="18:28" x14ac:dyDescent="0.25">
      <c r="R1366" s="282"/>
      <c r="S1366" s="282"/>
      <c r="T1366" s="282"/>
      <c r="U1366" s="282"/>
      <c r="V1366" s="282"/>
      <c r="W1366" s="282"/>
      <c r="X1366" s="282"/>
      <c r="Y1366" s="282"/>
      <c r="Z1366" s="282"/>
      <c r="AA1366" s="282"/>
      <c r="AB1366" s="282"/>
    </row>
    <row r="1367" spans="18:28" x14ac:dyDescent="0.25">
      <c r="R1367" s="282"/>
      <c r="S1367" s="282"/>
      <c r="T1367" s="282"/>
      <c r="U1367" s="282"/>
      <c r="V1367" s="282"/>
      <c r="W1367" s="282"/>
      <c r="X1367" s="282"/>
      <c r="Y1367" s="282"/>
      <c r="Z1367" s="282"/>
      <c r="AA1367" s="282"/>
      <c r="AB1367" s="282"/>
    </row>
    <row r="1368" spans="18:28" x14ac:dyDescent="0.25">
      <c r="R1368" s="282"/>
      <c r="S1368" s="282"/>
      <c r="T1368" s="282"/>
      <c r="U1368" s="282"/>
      <c r="V1368" s="282"/>
      <c r="W1368" s="282"/>
      <c r="X1368" s="282"/>
      <c r="Y1368" s="282"/>
      <c r="Z1368" s="282"/>
      <c r="AA1368" s="282"/>
      <c r="AB1368" s="282"/>
    </row>
    <row r="1369" spans="18:28" x14ac:dyDescent="0.25">
      <c r="R1369" s="282"/>
      <c r="S1369" s="282"/>
      <c r="T1369" s="282"/>
      <c r="U1369" s="282"/>
      <c r="V1369" s="282"/>
      <c r="W1369" s="282"/>
      <c r="X1369" s="282"/>
      <c r="Y1369" s="282"/>
      <c r="Z1369" s="282"/>
      <c r="AA1369" s="282"/>
      <c r="AB1369" s="282"/>
    </row>
    <row r="1370" spans="18:28" x14ac:dyDescent="0.25">
      <c r="R1370" s="282"/>
      <c r="S1370" s="282"/>
      <c r="T1370" s="282"/>
      <c r="U1370" s="282"/>
      <c r="V1370" s="282"/>
      <c r="W1370" s="282"/>
      <c r="X1370" s="282"/>
      <c r="Y1370" s="282"/>
      <c r="Z1370" s="282"/>
      <c r="AA1370" s="282"/>
      <c r="AB1370" s="282"/>
    </row>
    <row r="1371" spans="18:28" x14ac:dyDescent="0.25">
      <c r="R1371" s="282"/>
      <c r="S1371" s="282"/>
      <c r="T1371" s="282"/>
      <c r="U1371" s="282"/>
      <c r="V1371" s="282"/>
      <c r="W1371" s="282"/>
      <c r="X1371" s="282"/>
      <c r="Y1371" s="282"/>
      <c r="Z1371" s="282"/>
      <c r="AA1371" s="282"/>
      <c r="AB1371" s="282"/>
    </row>
    <row r="1372" spans="18:28" x14ac:dyDescent="0.25">
      <c r="R1372" s="282"/>
      <c r="S1372" s="282"/>
      <c r="T1372" s="282"/>
      <c r="U1372" s="282"/>
      <c r="V1372" s="282"/>
      <c r="W1372" s="282"/>
      <c r="X1372" s="282"/>
      <c r="Y1372" s="282"/>
      <c r="Z1372" s="282"/>
      <c r="AA1372" s="282"/>
      <c r="AB1372" s="282"/>
    </row>
    <row r="1373" spans="18:28" x14ac:dyDescent="0.25">
      <c r="R1373" s="282"/>
      <c r="S1373" s="282"/>
      <c r="T1373" s="282"/>
      <c r="U1373" s="282"/>
      <c r="V1373" s="282"/>
      <c r="W1373" s="282"/>
      <c r="X1373" s="282"/>
      <c r="Y1373" s="282"/>
      <c r="Z1373" s="282"/>
      <c r="AA1373" s="282"/>
      <c r="AB1373" s="282"/>
    </row>
    <row r="1374" spans="18:28" x14ac:dyDescent="0.25">
      <c r="R1374" s="282"/>
      <c r="S1374" s="282"/>
      <c r="T1374" s="282"/>
      <c r="U1374" s="282"/>
      <c r="V1374" s="282"/>
      <c r="W1374" s="282"/>
      <c r="X1374" s="282"/>
      <c r="Y1374" s="282"/>
      <c r="Z1374" s="282"/>
      <c r="AA1374" s="282"/>
      <c r="AB1374" s="282"/>
    </row>
    <row r="1375" spans="18:28" x14ac:dyDescent="0.25">
      <c r="R1375" s="282"/>
      <c r="S1375" s="282"/>
      <c r="T1375" s="282"/>
      <c r="U1375" s="282"/>
      <c r="V1375" s="282"/>
      <c r="W1375" s="282"/>
      <c r="X1375" s="282"/>
      <c r="Y1375" s="282"/>
      <c r="Z1375" s="282"/>
      <c r="AA1375" s="282"/>
      <c r="AB1375" s="282"/>
    </row>
    <row r="1376" spans="18:28" x14ac:dyDescent="0.25">
      <c r="R1376" s="282"/>
      <c r="S1376" s="282"/>
      <c r="T1376" s="282"/>
      <c r="U1376" s="282"/>
      <c r="V1376" s="282"/>
      <c r="W1376" s="282"/>
      <c r="X1376" s="282"/>
      <c r="Y1376" s="282"/>
      <c r="Z1376" s="282"/>
      <c r="AA1376" s="282"/>
      <c r="AB1376" s="282"/>
    </row>
    <row r="1377" spans="18:28" x14ac:dyDescent="0.25">
      <c r="R1377" s="282"/>
      <c r="S1377" s="282"/>
      <c r="T1377" s="282"/>
      <c r="U1377" s="282"/>
      <c r="V1377" s="282"/>
      <c r="W1377" s="282"/>
      <c r="X1377" s="282"/>
      <c r="Y1377" s="282"/>
      <c r="Z1377" s="282"/>
      <c r="AA1377" s="282"/>
      <c r="AB1377" s="282"/>
    </row>
    <row r="1378" spans="18:28" x14ac:dyDescent="0.25">
      <c r="R1378" s="282"/>
      <c r="S1378" s="282"/>
      <c r="T1378" s="282"/>
      <c r="U1378" s="282"/>
      <c r="V1378" s="282"/>
      <c r="W1378" s="282"/>
      <c r="X1378" s="282"/>
      <c r="Y1378" s="282"/>
      <c r="Z1378" s="282"/>
      <c r="AA1378" s="282"/>
      <c r="AB1378" s="282"/>
    </row>
    <row r="1379" spans="18:28" x14ac:dyDescent="0.25">
      <c r="R1379" s="282"/>
      <c r="S1379" s="282"/>
      <c r="T1379" s="282"/>
      <c r="U1379" s="282"/>
      <c r="V1379" s="282"/>
      <c r="W1379" s="282"/>
      <c r="X1379" s="282"/>
      <c r="Y1379" s="282"/>
      <c r="Z1379" s="282"/>
      <c r="AA1379" s="282"/>
      <c r="AB1379" s="282"/>
    </row>
    <row r="1380" spans="18:28" x14ac:dyDescent="0.25">
      <c r="R1380" s="282"/>
      <c r="S1380" s="282"/>
      <c r="T1380" s="282"/>
      <c r="U1380" s="282"/>
      <c r="V1380" s="282"/>
      <c r="W1380" s="282"/>
      <c r="X1380" s="282"/>
      <c r="Y1380" s="282"/>
      <c r="Z1380" s="282"/>
      <c r="AA1380" s="282"/>
      <c r="AB1380" s="282"/>
    </row>
    <row r="1381" spans="18:28" x14ac:dyDescent="0.25">
      <c r="R1381" s="282"/>
      <c r="S1381" s="282"/>
      <c r="T1381" s="282"/>
      <c r="U1381" s="282"/>
      <c r="V1381" s="282"/>
      <c r="W1381" s="282"/>
      <c r="X1381" s="282"/>
      <c r="Y1381" s="282"/>
      <c r="Z1381" s="282"/>
      <c r="AA1381" s="282"/>
      <c r="AB1381" s="282"/>
    </row>
    <row r="1382" spans="18:28" x14ac:dyDescent="0.25">
      <c r="R1382" s="282"/>
      <c r="S1382" s="282"/>
      <c r="T1382" s="282"/>
      <c r="U1382" s="282"/>
      <c r="V1382" s="282"/>
      <c r="W1382" s="282"/>
      <c r="X1382" s="282"/>
      <c r="Y1382" s="282"/>
      <c r="Z1382" s="282"/>
      <c r="AA1382" s="282"/>
      <c r="AB1382" s="282"/>
    </row>
    <row r="1383" spans="18:28" x14ac:dyDescent="0.25">
      <c r="R1383" s="282"/>
      <c r="S1383" s="282"/>
      <c r="T1383" s="282"/>
      <c r="U1383" s="282"/>
      <c r="V1383" s="282"/>
      <c r="W1383" s="282"/>
      <c r="X1383" s="282"/>
      <c r="Y1383" s="282"/>
      <c r="Z1383" s="282"/>
      <c r="AA1383" s="282"/>
      <c r="AB1383" s="282"/>
    </row>
    <row r="1384" spans="18:28" x14ac:dyDescent="0.25">
      <c r="R1384" s="282"/>
      <c r="S1384" s="282"/>
      <c r="T1384" s="282"/>
      <c r="U1384" s="282"/>
      <c r="V1384" s="282"/>
      <c r="W1384" s="282"/>
      <c r="X1384" s="282"/>
      <c r="Y1384" s="282"/>
      <c r="Z1384" s="282"/>
      <c r="AA1384" s="282"/>
      <c r="AB1384" s="282"/>
    </row>
    <row r="1385" spans="18:28" x14ac:dyDescent="0.25">
      <c r="R1385" s="282"/>
      <c r="S1385" s="282"/>
      <c r="T1385" s="282"/>
      <c r="U1385" s="282"/>
      <c r="V1385" s="282"/>
      <c r="W1385" s="282"/>
      <c r="X1385" s="282"/>
      <c r="Y1385" s="282"/>
      <c r="Z1385" s="282"/>
      <c r="AA1385" s="282"/>
      <c r="AB1385" s="282"/>
    </row>
    <row r="1386" spans="18:28" x14ac:dyDescent="0.25">
      <c r="R1386" s="282"/>
      <c r="S1386" s="282"/>
      <c r="T1386" s="282"/>
      <c r="U1386" s="282"/>
      <c r="V1386" s="282"/>
      <c r="W1386" s="282"/>
      <c r="X1386" s="282"/>
      <c r="Y1386" s="282"/>
      <c r="Z1386" s="282"/>
      <c r="AA1386" s="282"/>
      <c r="AB1386" s="282"/>
    </row>
    <row r="1387" spans="18:28" x14ac:dyDescent="0.25">
      <c r="R1387" s="282"/>
      <c r="S1387" s="282"/>
      <c r="T1387" s="282"/>
      <c r="U1387" s="282"/>
      <c r="V1387" s="282"/>
      <c r="W1387" s="282"/>
      <c r="X1387" s="282"/>
      <c r="Y1387" s="282"/>
      <c r="Z1387" s="282"/>
      <c r="AA1387" s="282"/>
      <c r="AB1387" s="282"/>
    </row>
    <row r="1388" spans="18:28" x14ac:dyDescent="0.25">
      <c r="R1388" s="282"/>
      <c r="S1388" s="282"/>
      <c r="T1388" s="282"/>
      <c r="U1388" s="282"/>
      <c r="V1388" s="282"/>
      <c r="W1388" s="282"/>
      <c r="X1388" s="282"/>
      <c r="Y1388" s="282"/>
      <c r="Z1388" s="282"/>
      <c r="AA1388" s="282"/>
      <c r="AB1388" s="282"/>
    </row>
    <row r="1389" spans="18:28" x14ac:dyDescent="0.25">
      <c r="R1389" s="282"/>
      <c r="S1389" s="282"/>
      <c r="T1389" s="282"/>
      <c r="U1389" s="282"/>
      <c r="V1389" s="282"/>
      <c r="W1389" s="282"/>
      <c r="X1389" s="282"/>
      <c r="Y1389" s="282"/>
      <c r="Z1389" s="282"/>
      <c r="AA1389" s="282"/>
      <c r="AB1389" s="282"/>
    </row>
    <row r="1390" spans="18:28" x14ac:dyDescent="0.25">
      <c r="R1390" s="282"/>
      <c r="S1390" s="282"/>
      <c r="T1390" s="282"/>
      <c r="U1390" s="282"/>
      <c r="V1390" s="282"/>
      <c r="W1390" s="282"/>
      <c r="X1390" s="282"/>
      <c r="Y1390" s="282"/>
      <c r="Z1390" s="282"/>
      <c r="AA1390" s="282"/>
      <c r="AB1390" s="282"/>
    </row>
    <row r="1391" spans="18:28" x14ac:dyDescent="0.25">
      <c r="R1391" s="282"/>
      <c r="S1391" s="282"/>
      <c r="T1391" s="282"/>
      <c r="U1391" s="282"/>
      <c r="V1391" s="282"/>
      <c r="W1391" s="282"/>
      <c r="X1391" s="282"/>
      <c r="Y1391" s="282"/>
      <c r="Z1391" s="282"/>
      <c r="AA1391" s="282"/>
      <c r="AB1391" s="282"/>
    </row>
    <row r="1392" spans="18:28" x14ac:dyDescent="0.25">
      <c r="R1392" s="282"/>
      <c r="S1392" s="282"/>
      <c r="T1392" s="282"/>
      <c r="U1392" s="282"/>
      <c r="V1392" s="282"/>
      <c r="W1392" s="282"/>
      <c r="X1392" s="282"/>
      <c r="Y1392" s="282"/>
      <c r="Z1392" s="282"/>
      <c r="AA1392" s="282"/>
      <c r="AB1392" s="282"/>
    </row>
    <row r="1393" spans="18:28" x14ac:dyDescent="0.25">
      <c r="R1393" s="282"/>
      <c r="S1393" s="282"/>
      <c r="T1393" s="282"/>
      <c r="U1393" s="282"/>
      <c r="V1393" s="282"/>
      <c r="W1393" s="282"/>
      <c r="X1393" s="282"/>
      <c r="Y1393" s="282"/>
      <c r="Z1393" s="282"/>
      <c r="AA1393" s="282"/>
      <c r="AB1393" s="282"/>
    </row>
    <row r="1394" spans="18:28" x14ac:dyDescent="0.25">
      <c r="R1394" s="282"/>
      <c r="S1394" s="282"/>
      <c r="T1394" s="282"/>
      <c r="U1394" s="282"/>
      <c r="V1394" s="282"/>
      <c r="W1394" s="282"/>
      <c r="X1394" s="282"/>
      <c r="Y1394" s="282"/>
      <c r="Z1394" s="282"/>
      <c r="AA1394" s="282"/>
      <c r="AB1394" s="282"/>
    </row>
    <row r="1395" spans="18:28" x14ac:dyDescent="0.25">
      <c r="R1395" s="282"/>
      <c r="S1395" s="282"/>
      <c r="T1395" s="282"/>
      <c r="U1395" s="282"/>
      <c r="V1395" s="282"/>
      <c r="W1395" s="282"/>
      <c r="X1395" s="282"/>
      <c r="Y1395" s="282"/>
      <c r="Z1395" s="282"/>
      <c r="AA1395" s="282"/>
      <c r="AB1395" s="282"/>
    </row>
    <row r="1396" spans="18:28" x14ac:dyDescent="0.25">
      <c r="R1396" s="282"/>
      <c r="S1396" s="282"/>
      <c r="T1396" s="282"/>
      <c r="U1396" s="282"/>
      <c r="V1396" s="282"/>
      <c r="W1396" s="282"/>
      <c r="X1396" s="282"/>
      <c r="Y1396" s="282"/>
      <c r="Z1396" s="282"/>
      <c r="AA1396" s="282"/>
      <c r="AB1396" s="282"/>
    </row>
    <row r="1397" spans="18:28" x14ac:dyDescent="0.25">
      <c r="R1397" s="282"/>
      <c r="S1397" s="282"/>
      <c r="T1397" s="282"/>
      <c r="U1397" s="282"/>
      <c r="V1397" s="282"/>
      <c r="W1397" s="282"/>
      <c r="X1397" s="282"/>
      <c r="Y1397" s="282"/>
      <c r="Z1397" s="282"/>
      <c r="AA1397" s="282"/>
      <c r="AB1397" s="282"/>
    </row>
    <row r="1398" spans="18:28" x14ac:dyDescent="0.25">
      <c r="R1398" s="282"/>
      <c r="S1398" s="282"/>
      <c r="T1398" s="282"/>
      <c r="U1398" s="282"/>
      <c r="V1398" s="282"/>
      <c r="W1398" s="282"/>
      <c r="X1398" s="282"/>
      <c r="Y1398" s="282"/>
      <c r="Z1398" s="282"/>
      <c r="AA1398" s="282"/>
      <c r="AB1398" s="282"/>
    </row>
    <row r="1399" spans="18:28" x14ac:dyDescent="0.25">
      <c r="R1399" s="282"/>
      <c r="S1399" s="282"/>
      <c r="T1399" s="282"/>
      <c r="U1399" s="282"/>
      <c r="V1399" s="282"/>
      <c r="W1399" s="282"/>
      <c r="X1399" s="282"/>
      <c r="Y1399" s="282"/>
      <c r="Z1399" s="282"/>
      <c r="AA1399" s="282"/>
      <c r="AB1399" s="282"/>
    </row>
    <row r="1400" spans="18:28" x14ac:dyDescent="0.25">
      <c r="R1400" s="282"/>
      <c r="S1400" s="282"/>
      <c r="T1400" s="282"/>
      <c r="U1400" s="282"/>
      <c r="V1400" s="282"/>
      <c r="W1400" s="282"/>
      <c r="X1400" s="282"/>
      <c r="Y1400" s="282"/>
      <c r="Z1400" s="282"/>
      <c r="AA1400" s="282"/>
      <c r="AB1400" s="282"/>
    </row>
    <row r="1401" spans="18:28" x14ac:dyDescent="0.25">
      <c r="R1401" s="282"/>
      <c r="S1401" s="282"/>
      <c r="T1401" s="282"/>
      <c r="U1401" s="282"/>
      <c r="V1401" s="282"/>
      <c r="W1401" s="282"/>
      <c r="X1401" s="282"/>
      <c r="Y1401" s="282"/>
      <c r="Z1401" s="282"/>
      <c r="AA1401" s="282"/>
      <c r="AB1401" s="282"/>
    </row>
    <row r="1402" spans="18:28" x14ac:dyDescent="0.25">
      <c r="R1402" s="282"/>
      <c r="S1402" s="282"/>
      <c r="T1402" s="282"/>
      <c r="U1402" s="282"/>
      <c r="V1402" s="282"/>
      <c r="W1402" s="282"/>
      <c r="X1402" s="282"/>
      <c r="Y1402" s="282"/>
      <c r="Z1402" s="282"/>
      <c r="AA1402" s="282"/>
      <c r="AB1402" s="282"/>
    </row>
    <row r="1403" spans="18:28" x14ac:dyDescent="0.25">
      <c r="R1403" s="282"/>
      <c r="S1403" s="282"/>
      <c r="T1403" s="282"/>
      <c r="U1403" s="282"/>
      <c r="V1403" s="282"/>
      <c r="W1403" s="282"/>
      <c r="X1403" s="282"/>
      <c r="Y1403" s="282"/>
      <c r="Z1403" s="282"/>
      <c r="AA1403" s="282"/>
      <c r="AB1403" s="282"/>
    </row>
    <row r="1404" spans="18:28" x14ac:dyDescent="0.25">
      <c r="R1404" s="282"/>
      <c r="S1404" s="282"/>
      <c r="T1404" s="282"/>
      <c r="U1404" s="282"/>
      <c r="V1404" s="282"/>
      <c r="W1404" s="282"/>
      <c r="X1404" s="282"/>
      <c r="Y1404" s="282"/>
      <c r="Z1404" s="282"/>
      <c r="AA1404" s="282"/>
      <c r="AB1404" s="282"/>
    </row>
    <row r="1405" spans="18:28" x14ac:dyDescent="0.25">
      <c r="R1405" s="282"/>
      <c r="S1405" s="282"/>
      <c r="T1405" s="282"/>
      <c r="U1405" s="282"/>
      <c r="V1405" s="282"/>
      <c r="W1405" s="282"/>
      <c r="X1405" s="282"/>
      <c r="Y1405" s="282"/>
      <c r="Z1405" s="282"/>
      <c r="AA1405" s="282"/>
      <c r="AB1405" s="282"/>
    </row>
    <row r="1406" spans="18:28" x14ac:dyDescent="0.25">
      <c r="R1406" s="282"/>
      <c r="S1406" s="282"/>
      <c r="T1406" s="282"/>
      <c r="U1406" s="282"/>
      <c r="V1406" s="282"/>
      <c r="W1406" s="282"/>
      <c r="X1406" s="282"/>
      <c r="Y1406" s="282"/>
      <c r="Z1406" s="282"/>
      <c r="AA1406" s="282"/>
      <c r="AB1406" s="282"/>
    </row>
    <row r="1407" spans="18:28" x14ac:dyDescent="0.25">
      <c r="R1407" s="282"/>
      <c r="S1407" s="282"/>
      <c r="T1407" s="282"/>
      <c r="U1407" s="282"/>
      <c r="V1407" s="282"/>
      <c r="W1407" s="282"/>
      <c r="X1407" s="282"/>
      <c r="Y1407" s="282"/>
      <c r="Z1407" s="282"/>
      <c r="AA1407" s="282"/>
      <c r="AB1407" s="282"/>
    </row>
    <row r="1408" spans="18:28" x14ac:dyDescent="0.25">
      <c r="R1408" s="282"/>
      <c r="S1408" s="282"/>
      <c r="T1408" s="282"/>
      <c r="U1408" s="282"/>
      <c r="V1408" s="282"/>
      <c r="W1408" s="282"/>
      <c r="X1408" s="282"/>
      <c r="Y1408" s="282"/>
      <c r="Z1408" s="282"/>
      <c r="AA1408" s="282"/>
      <c r="AB1408" s="282"/>
    </row>
    <row r="1409" spans="18:28" x14ac:dyDescent="0.25">
      <c r="R1409" s="282"/>
      <c r="S1409" s="282"/>
      <c r="T1409" s="282"/>
      <c r="U1409" s="282"/>
      <c r="V1409" s="282"/>
      <c r="W1409" s="282"/>
      <c r="X1409" s="282"/>
      <c r="Y1409" s="282"/>
      <c r="Z1409" s="282"/>
      <c r="AA1409" s="282"/>
      <c r="AB1409" s="282"/>
    </row>
    <row r="1410" spans="18:28" x14ac:dyDescent="0.25">
      <c r="R1410" s="282"/>
      <c r="S1410" s="282"/>
      <c r="T1410" s="282"/>
      <c r="U1410" s="282"/>
      <c r="V1410" s="282"/>
      <c r="W1410" s="282"/>
      <c r="X1410" s="282"/>
      <c r="Y1410" s="282"/>
      <c r="Z1410" s="282"/>
      <c r="AA1410" s="282"/>
      <c r="AB1410" s="282"/>
    </row>
    <row r="1411" spans="18:28" x14ac:dyDescent="0.25">
      <c r="R1411" s="282"/>
      <c r="S1411" s="282"/>
      <c r="T1411" s="282"/>
      <c r="U1411" s="282"/>
      <c r="V1411" s="282"/>
      <c r="W1411" s="282"/>
      <c r="X1411" s="282"/>
      <c r="Y1411" s="282"/>
      <c r="Z1411" s="282"/>
      <c r="AA1411" s="282"/>
      <c r="AB1411" s="282"/>
    </row>
    <row r="1412" spans="18:28" x14ac:dyDescent="0.25">
      <c r="R1412" s="282"/>
      <c r="S1412" s="282"/>
      <c r="T1412" s="282"/>
      <c r="U1412" s="282"/>
      <c r="V1412" s="282"/>
      <c r="W1412" s="282"/>
      <c r="X1412" s="282"/>
      <c r="Y1412" s="282"/>
      <c r="Z1412" s="282"/>
      <c r="AA1412" s="282"/>
      <c r="AB1412" s="282"/>
    </row>
    <row r="1413" spans="18:28" x14ac:dyDescent="0.25">
      <c r="R1413" s="282"/>
      <c r="S1413" s="282"/>
      <c r="T1413" s="282"/>
      <c r="U1413" s="282"/>
      <c r="V1413" s="282"/>
      <c r="W1413" s="282"/>
      <c r="X1413" s="282"/>
      <c r="Y1413" s="282"/>
      <c r="Z1413" s="282"/>
      <c r="AA1413" s="282"/>
      <c r="AB1413" s="282"/>
    </row>
    <row r="1414" spans="18:28" x14ac:dyDescent="0.25">
      <c r="R1414" s="282"/>
      <c r="S1414" s="282"/>
      <c r="T1414" s="282"/>
      <c r="U1414" s="282"/>
      <c r="V1414" s="282"/>
      <c r="W1414" s="282"/>
      <c r="X1414" s="282"/>
      <c r="Y1414" s="282"/>
      <c r="Z1414" s="282"/>
      <c r="AA1414" s="282"/>
      <c r="AB1414" s="282"/>
    </row>
    <row r="1415" spans="18:28" x14ac:dyDescent="0.25">
      <c r="R1415" s="282"/>
      <c r="S1415" s="282"/>
      <c r="T1415" s="282"/>
      <c r="U1415" s="282"/>
      <c r="V1415" s="282"/>
      <c r="W1415" s="282"/>
      <c r="X1415" s="282"/>
      <c r="Y1415" s="282"/>
      <c r="Z1415" s="282"/>
      <c r="AA1415" s="282"/>
      <c r="AB1415" s="282"/>
    </row>
    <row r="1416" spans="18:28" x14ac:dyDescent="0.25">
      <c r="R1416" s="282"/>
      <c r="S1416" s="282"/>
      <c r="T1416" s="282"/>
      <c r="U1416" s="282"/>
      <c r="V1416" s="282"/>
      <c r="W1416" s="282"/>
      <c r="X1416" s="282"/>
      <c r="Y1416" s="282"/>
      <c r="Z1416" s="282"/>
      <c r="AA1416" s="282"/>
      <c r="AB1416" s="282"/>
    </row>
    <row r="1417" spans="18:28" x14ac:dyDescent="0.25">
      <c r="R1417" s="282"/>
      <c r="S1417" s="282"/>
      <c r="T1417" s="282"/>
      <c r="U1417" s="282"/>
      <c r="V1417" s="282"/>
      <c r="W1417" s="282"/>
      <c r="X1417" s="282"/>
      <c r="Y1417" s="282"/>
      <c r="Z1417" s="282"/>
      <c r="AA1417" s="282"/>
      <c r="AB1417" s="282"/>
    </row>
    <row r="1418" spans="18:28" x14ac:dyDescent="0.25">
      <c r="R1418" s="282"/>
      <c r="S1418" s="282"/>
      <c r="T1418" s="282"/>
      <c r="U1418" s="282"/>
      <c r="V1418" s="282"/>
      <c r="W1418" s="282"/>
      <c r="X1418" s="282"/>
      <c r="Y1418" s="282"/>
      <c r="Z1418" s="282"/>
      <c r="AA1418" s="282"/>
      <c r="AB1418" s="282"/>
    </row>
    <row r="1419" spans="18:28" x14ac:dyDescent="0.25">
      <c r="R1419" s="282"/>
      <c r="S1419" s="282"/>
      <c r="T1419" s="282"/>
      <c r="U1419" s="282"/>
      <c r="V1419" s="282"/>
      <c r="W1419" s="282"/>
      <c r="X1419" s="282"/>
      <c r="Y1419" s="282"/>
      <c r="Z1419" s="282"/>
      <c r="AA1419" s="282"/>
      <c r="AB1419" s="282"/>
    </row>
    <row r="1420" spans="18:28" x14ac:dyDescent="0.25">
      <c r="R1420" s="282"/>
      <c r="S1420" s="282"/>
      <c r="T1420" s="282"/>
      <c r="U1420" s="282"/>
      <c r="V1420" s="282"/>
      <c r="W1420" s="282"/>
      <c r="X1420" s="282"/>
      <c r="Y1420" s="282"/>
      <c r="Z1420" s="282"/>
      <c r="AA1420" s="282"/>
      <c r="AB1420" s="282"/>
    </row>
    <row r="1421" spans="18:28" x14ac:dyDescent="0.25">
      <c r="R1421" s="282"/>
      <c r="S1421" s="282"/>
      <c r="T1421" s="282"/>
      <c r="U1421" s="282"/>
      <c r="V1421" s="282"/>
      <c r="W1421" s="282"/>
      <c r="X1421" s="282"/>
      <c r="Y1421" s="282"/>
      <c r="Z1421" s="282"/>
      <c r="AA1421" s="282"/>
      <c r="AB1421" s="282"/>
    </row>
    <row r="1422" spans="18:28" x14ac:dyDescent="0.25">
      <c r="R1422" s="282"/>
      <c r="S1422" s="282"/>
      <c r="T1422" s="282"/>
      <c r="U1422" s="282"/>
      <c r="V1422" s="282"/>
      <c r="W1422" s="282"/>
      <c r="X1422" s="282"/>
      <c r="Y1422" s="282"/>
      <c r="Z1422" s="282"/>
      <c r="AA1422" s="282"/>
      <c r="AB1422" s="282"/>
    </row>
    <row r="1423" spans="18:28" x14ac:dyDescent="0.25">
      <c r="R1423" s="282"/>
      <c r="S1423" s="282"/>
      <c r="T1423" s="282"/>
      <c r="U1423" s="282"/>
      <c r="V1423" s="282"/>
      <c r="W1423" s="282"/>
      <c r="X1423" s="282"/>
      <c r="Y1423" s="282"/>
      <c r="Z1423" s="282"/>
      <c r="AA1423" s="282"/>
      <c r="AB1423" s="282"/>
    </row>
    <row r="1424" spans="18:28" x14ac:dyDescent="0.25">
      <c r="R1424" s="282"/>
      <c r="S1424" s="282"/>
      <c r="T1424" s="282"/>
      <c r="U1424" s="282"/>
      <c r="V1424" s="282"/>
      <c r="W1424" s="282"/>
      <c r="X1424" s="282"/>
      <c r="Y1424" s="282"/>
      <c r="Z1424" s="282"/>
      <c r="AA1424" s="282"/>
      <c r="AB1424" s="282"/>
    </row>
    <row r="1425" spans="18:28" x14ac:dyDescent="0.25">
      <c r="R1425" s="282"/>
      <c r="S1425" s="282"/>
      <c r="T1425" s="282"/>
      <c r="U1425" s="282"/>
      <c r="V1425" s="282"/>
      <c r="W1425" s="282"/>
      <c r="X1425" s="282"/>
      <c r="Y1425" s="282"/>
      <c r="Z1425" s="282"/>
      <c r="AA1425" s="282"/>
      <c r="AB1425" s="282"/>
    </row>
    <row r="1426" spans="18:28" x14ac:dyDescent="0.25">
      <c r="R1426" s="282"/>
      <c r="S1426" s="282"/>
      <c r="T1426" s="282"/>
      <c r="U1426" s="282"/>
      <c r="V1426" s="282"/>
      <c r="W1426" s="282"/>
      <c r="X1426" s="282"/>
      <c r="Y1426" s="282"/>
      <c r="Z1426" s="282"/>
      <c r="AA1426" s="282"/>
      <c r="AB1426" s="282"/>
    </row>
    <row r="1427" spans="18:28" x14ac:dyDescent="0.25">
      <c r="R1427" s="282"/>
      <c r="S1427" s="282"/>
      <c r="T1427" s="282"/>
      <c r="U1427" s="282"/>
      <c r="V1427" s="282"/>
      <c r="W1427" s="282"/>
      <c r="X1427" s="282"/>
      <c r="Y1427" s="282"/>
      <c r="Z1427" s="282"/>
      <c r="AA1427" s="282"/>
      <c r="AB1427" s="282"/>
    </row>
    <row r="1428" spans="18:28" x14ac:dyDescent="0.25">
      <c r="R1428" s="282"/>
      <c r="S1428" s="282"/>
      <c r="T1428" s="282"/>
      <c r="U1428" s="282"/>
      <c r="V1428" s="282"/>
      <c r="W1428" s="282"/>
      <c r="X1428" s="282"/>
      <c r="Y1428" s="282"/>
      <c r="Z1428" s="282"/>
      <c r="AA1428" s="282"/>
      <c r="AB1428" s="282"/>
    </row>
    <row r="1429" spans="18:28" x14ac:dyDescent="0.25">
      <c r="R1429" s="282"/>
      <c r="S1429" s="282"/>
      <c r="T1429" s="282"/>
      <c r="U1429" s="282"/>
      <c r="V1429" s="282"/>
      <c r="W1429" s="282"/>
      <c r="X1429" s="282"/>
      <c r="Y1429" s="282"/>
      <c r="Z1429" s="282"/>
      <c r="AA1429" s="282"/>
      <c r="AB1429" s="282"/>
    </row>
    <row r="1430" spans="18:28" x14ac:dyDescent="0.25">
      <c r="R1430" s="282"/>
      <c r="S1430" s="282"/>
      <c r="T1430" s="282"/>
      <c r="U1430" s="282"/>
      <c r="V1430" s="282"/>
      <c r="W1430" s="282"/>
      <c r="X1430" s="282"/>
      <c r="Y1430" s="282"/>
      <c r="Z1430" s="282"/>
      <c r="AA1430" s="282"/>
      <c r="AB1430" s="282"/>
    </row>
    <row r="1431" spans="18:28" x14ac:dyDescent="0.25">
      <c r="R1431" s="282"/>
      <c r="S1431" s="282"/>
      <c r="T1431" s="282"/>
      <c r="U1431" s="282"/>
      <c r="V1431" s="282"/>
      <c r="W1431" s="282"/>
      <c r="X1431" s="282"/>
      <c r="Y1431" s="282"/>
      <c r="Z1431" s="282"/>
      <c r="AA1431" s="282"/>
      <c r="AB1431" s="282"/>
    </row>
    <row r="1432" spans="18:28" x14ac:dyDescent="0.25">
      <c r="R1432" s="282"/>
      <c r="S1432" s="282"/>
      <c r="T1432" s="282"/>
      <c r="U1432" s="282"/>
      <c r="V1432" s="282"/>
      <c r="W1432" s="282"/>
      <c r="X1432" s="282"/>
      <c r="Y1432" s="282"/>
      <c r="Z1432" s="282"/>
      <c r="AA1432" s="282"/>
      <c r="AB1432" s="282"/>
    </row>
    <row r="1433" spans="18:28" x14ac:dyDescent="0.25">
      <c r="R1433" s="282"/>
      <c r="S1433" s="282"/>
      <c r="T1433" s="282"/>
      <c r="U1433" s="282"/>
      <c r="V1433" s="282"/>
      <c r="W1433" s="282"/>
      <c r="X1433" s="282"/>
      <c r="Y1433" s="282"/>
      <c r="Z1433" s="282"/>
      <c r="AA1433" s="282"/>
      <c r="AB1433" s="282"/>
    </row>
    <row r="1434" spans="18:28" x14ac:dyDescent="0.25">
      <c r="R1434" s="282"/>
      <c r="S1434" s="282"/>
      <c r="T1434" s="282"/>
      <c r="U1434" s="282"/>
      <c r="V1434" s="282"/>
      <c r="W1434" s="282"/>
      <c r="X1434" s="282"/>
      <c r="Y1434" s="282"/>
      <c r="Z1434" s="282"/>
      <c r="AA1434" s="282"/>
      <c r="AB1434" s="282"/>
    </row>
    <row r="1435" spans="18:28" x14ac:dyDescent="0.25">
      <c r="R1435" s="282"/>
      <c r="S1435" s="282"/>
      <c r="T1435" s="282"/>
      <c r="U1435" s="282"/>
      <c r="V1435" s="282"/>
      <c r="W1435" s="282"/>
      <c r="X1435" s="282"/>
      <c r="Y1435" s="282"/>
      <c r="Z1435" s="282"/>
      <c r="AA1435" s="282"/>
      <c r="AB1435" s="282"/>
    </row>
    <row r="1436" spans="18:28" x14ac:dyDescent="0.25">
      <c r="R1436" s="282"/>
      <c r="S1436" s="282"/>
      <c r="T1436" s="282"/>
      <c r="U1436" s="282"/>
      <c r="V1436" s="282"/>
      <c r="W1436" s="282"/>
      <c r="X1436" s="282"/>
      <c r="Y1436" s="282"/>
      <c r="Z1436" s="282"/>
      <c r="AA1436" s="282"/>
      <c r="AB1436" s="282"/>
    </row>
    <row r="1437" spans="18:28" x14ac:dyDescent="0.25">
      <c r="R1437" s="282"/>
      <c r="S1437" s="282"/>
      <c r="T1437" s="282"/>
      <c r="U1437" s="282"/>
      <c r="V1437" s="282"/>
      <c r="W1437" s="282"/>
      <c r="X1437" s="282"/>
      <c r="Y1437" s="282"/>
      <c r="Z1437" s="282"/>
      <c r="AA1437" s="282"/>
      <c r="AB1437" s="282"/>
    </row>
    <row r="1438" spans="18:28" x14ac:dyDescent="0.25">
      <c r="R1438" s="282"/>
      <c r="S1438" s="282"/>
      <c r="T1438" s="282"/>
      <c r="U1438" s="282"/>
      <c r="V1438" s="282"/>
      <c r="W1438" s="282"/>
      <c r="X1438" s="282"/>
      <c r="Y1438" s="282"/>
      <c r="Z1438" s="282"/>
      <c r="AA1438" s="282"/>
      <c r="AB1438" s="282"/>
    </row>
    <row r="1439" spans="18:28" x14ac:dyDescent="0.25">
      <c r="R1439" s="282"/>
      <c r="S1439" s="282"/>
      <c r="T1439" s="282"/>
      <c r="U1439" s="282"/>
      <c r="V1439" s="282"/>
      <c r="W1439" s="282"/>
      <c r="X1439" s="282"/>
      <c r="Y1439" s="282"/>
      <c r="Z1439" s="282"/>
      <c r="AA1439" s="282"/>
      <c r="AB1439" s="282"/>
    </row>
    <row r="1440" spans="18:28" x14ac:dyDescent="0.25">
      <c r="R1440" s="282"/>
      <c r="S1440" s="282"/>
      <c r="T1440" s="282"/>
      <c r="U1440" s="282"/>
      <c r="V1440" s="282"/>
      <c r="W1440" s="282"/>
      <c r="X1440" s="282"/>
      <c r="Y1440" s="282"/>
      <c r="Z1440" s="282"/>
      <c r="AA1440" s="282"/>
      <c r="AB1440" s="282"/>
    </row>
    <row r="1441" spans="18:28" x14ac:dyDescent="0.25">
      <c r="R1441" s="282"/>
      <c r="S1441" s="282"/>
      <c r="T1441" s="282"/>
      <c r="U1441" s="282"/>
      <c r="V1441" s="282"/>
      <c r="W1441" s="282"/>
      <c r="X1441" s="282"/>
      <c r="Y1441" s="282"/>
      <c r="Z1441" s="282"/>
      <c r="AA1441" s="282"/>
      <c r="AB1441" s="282"/>
    </row>
    <row r="1442" spans="18:28" x14ac:dyDescent="0.25">
      <c r="R1442" s="282"/>
      <c r="S1442" s="282"/>
      <c r="T1442" s="282"/>
      <c r="U1442" s="282"/>
      <c r="V1442" s="282"/>
      <c r="W1442" s="282"/>
      <c r="X1442" s="282"/>
      <c r="Y1442" s="282"/>
      <c r="Z1442" s="282"/>
      <c r="AA1442" s="282"/>
      <c r="AB1442" s="282"/>
    </row>
    <row r="1443" spans="18:28" x14ac:dyDescent="0.25">
      <c r="R1443" s="282"/>
      <c r="S1443" s="282"/>
      <c r="T1443" s="282"/>
      <c r="U1443" s="282"/>
      <c r="V1443" s="282"/>
      <c r="W1443" s="282"/>
      <c r="X1443" s="282"/>
      <c r="Y1443" s="282"/>
      <c r="Z1443" s="282"/>
      <c r="AA1443" s="282"/>
      <c r="AB1443" s="282"/>
    </row>
    <row r="1444" spans="18:28" x14ac:dyDescent="0.25">
      <c r="R1444" s="282"/>
      <c r="S1444" s="282"/>
      <c r="T1444" s="282"/>
      <c r="U1444" s="282"/>
      <c r="V1444" s="282"/>
      <c r="W1444" s="282"/>
      <c r="X1444" s="282"/>
      <c r="Y1444" s="282"/>
      <c r="Z1444" s="282"/>
      <c r="AA1444" s="282"/>
      <c r="AB1444" s="282"/>
    </row>
    <row r="1445" spans="18:28" x14ac:dyDescent="0.25">
      <c r="R1445" s="282"/>
      <c r="S1445" s="282"/>
      <c r="T1445" s="282"/>
      <c r="U1445" s="282"/>
      <c r="V1445" s="282"/>
      <c r="W1445" s="282"/>
      <c r="X1445" s="282"/>
      <c r="Y1445" s="282"/>
      <c r="Z1445" s="282"/>
      <c r="AA1445" s="282"/>
      <c r="AB1445" s="282"/>
    </row>
    <row r="1446" spans="18:28" x14ac:dyDescent="0.25">
      <c r="R1446" s="282"/>
      <c r="S1446" s="282"/>
      <c r="T1446" s="282"/>
      <c r="U1446" s="282"/>
      <c r="V1446" s="282"/>
      <c r="W1446" s="282"/>
      <c r="X1446" s="282"/>
      <c r="Y1446" s="282"/>
      <c r="Z1446" s="282"/>
      <c r="AA1446" s="282"/>
      <c r="AB1446" s="282"/>
    </row>
    <row r="1447" spans="18:28" x14ac:dyDescent="0.25">
      <c r="R1447" s="282"/>
      <c r="S1447" s="282"/>
      <c r="T1447" s="282"/>
      <c r="U1447" s="282"/>
      <c r="V1447" s="282"/>
      <c r="W1447" s="282"/>
      <c r="X1447" s="282"/>
      <c r="Y1447" s="282"/>
      <c r="Z1447" s="282"/>
      <c r="AA1447" s="282"/>
      <c r="AB1447" s="282"/>
    </row>
    <row r="1448" spans="18:28" x14ac:dyDescent="0.25">
      <c r="R1448" s="282"/>
      <c r="S1448" s="282"/>
      <c r="T1448" s="282"/>
      <c r="U1448" s="282"/>
      <c r="V1448" s="282"/>
      <c r="W1448" s="282"/>
      <c r="X1448" s="282"/>
      <c r="Y1448" s="282"/>
      <c r="Z1448" s="282"/>
      <c r="AA1448" s="282"/>
      <c r="AB1448" s="282"/>
    </row>
    <row r="1449" spans="18:28" x14ac:dyDescent="0.25">
      <c r="R1449" s="282"/>
      <c r="S1449" s="282"/>
      <c r="T1449" s="282"/>
      <c r="U1449" s="282"/>
      <c r="V1449" s="282"/>
      <c r="W1449" s="282"/>
      <c r="X1449" s="282"/>
      <c r="Y1449" s="282"/>
      <c r="Z1449" s="282"/>
      <c r="AA1449" s="282"/>
      <c r="AB1449" s="282"/>
    </row>
    <row r="1450" spans="18:28" x14ac:dyDescent="0.25">
      <c r="R1450" s="282"/>
      <c r="S1450" s="282"/>
      <c r="T1450" s="282"/>
      <c r="U1450" s="282"/>
      <c r="V1450" s="282"/>
      <c r="W1450" s="282"/>
      <c r="X1450" s="282"/>
      <c r="Y1450" s="282"/>
      <c r="Z1450" s="282"/>
      <c r="AA1450" s="282"/>
      <c r="AB1450" s="282"/>
    </row>
    <row r="1451" spans="18:28" x14ac:dyDescent="0.25">
      <c r="R1451" s="282"/>
      <c r="S1451" s="282"/>
      <c r="T1451" s="282"/>
      <c r="U1451" s="282"/>
      <c r="V1451" s="282"/>
      <c r="W1451" s="282"/>
      <c r="X1451" s="282"/>
      <c r="Y1451" s="282"/>
      <c r="Z1451" s="282"/>
      <c r="AA1451" s="282"/>
      <c r="AB1451" s="282"/>
    </row>
    <row r="1452" spans="18:28" x14ac:dyDescent="0.25">
      <c r="R1452" s="282"/>
      <c r="S1452" s="282"/>
      <c r="T1452" s="282"/>
      <c r="U1452" s="282"/>
      <c r="V1452" s="282"/>
      <c r="W1452" s="282"/>
      <c r="X1452" s="282"/>
      <c r="Y1452" s="282"/>
      <c r="Z1452" s="282"/>
      <c r="AA1452" s="282"/>
      <c r="AB1452" s="282"/>
    </row>
    <row r="1453" spans="18:28" x14ac:dyDescent="0.25">
      <c r="R1453" s="282"/>
      <c r="S1453" s="282"/>
      <c r="T1453" s="282"/>
      <c r="U1453" s="282"/>
      <c r="V1453" s="282"/>
      <c r="W1453" s="282"/>
      <c r="X1453" s="282"/>
      <c r="Y1453" s="282"/>
      <c r="Z1453" s="282"/>
      <c r="AA1453" s="282"/>
      <c r="AB1453" s="282"/>
    </row>
    <row r="1454" spans="18:28" x14ac:dyDescent="0.25">
      <c r="R1454" s="282"/>
      <c r="S1454" s="282"/>
      <c r="T1454" s="282"/>
      <c r="U1454" s="282"/>
      <c r="V1454" s="282"/>
      <c r="W1454" s="282"/>
      <c r="X1454" s="282"/>
      <c r="Y1454" s="282"/>
      <c r="Z1454" s="282"/>
      <c r="AA1454" s="282"/>
      <c r="AB1454" s="282"/>
    </row>
    <row r="1455" spans="18:28" x14ac:dyDescent="0.25">
      <c r="R1455" s="282"/>
      <c r="S1455" s="282"/>
      <c r="T1455" s="282"/>
      <c r="U1455" s="282"/>
      <c r="V1455" s="282"/>
      <c r="W1455" s="282"/>
      <c r="X1455" s="282"/>
      <c r="Y1455" s="282"/>
      <c r="Z1455" s="282"/>
      <c r="AA1455" s="282"/>
      <c r="AB1455" s="282"/>
    </row>
    <row r="1456" spans="18:28" x14ac:dyDescent="0.25">
      <c r="R1456" s="282"/>
      <c r="S1456" s="282"/>
      <c r="T1456" s="282"/>
      <c r="U1456" s="282"/>
      <c r="V1456" s="282"/>
      <c r="W1456" s="282"/>
      <c r="X1456" s="282"/>
      <c r="Y1456" s="282"/>
      <c r="Z1456" s="282"/>
      <c r="AA1456" s="282"/>
      <c r="AB1456" s="282"/>
    </row>
    <row r="1457" spans="18:28" x14ac:dyDescent="0.25">
      <c r="R1457" s="282"/>
      <c r="S1457" s="282"/>
      <c r="T1457" s="282"/>
      <c r="U1457" s="282"/>
      <c r="V1457" s="282"/>
      <c r="W1457" s="282"/>
      <c r="X1457" s="282"/>
      <c r="Y1457" s="282"/>
      <c r="Z1457" s="282"/>
      <c r="AA1457" s="282"/>
      <c r="AB1457" s="282"/>
    </row>
    <row r="1458" spans="18:28" x14ac:dyDescent="0.25">
      <c r="R1458" s="282"/>
      <c r="S1458" s="282"/>
      <c r="T1458" s="282"/>
      <c r="U1458" s="282"/>
      <c r="V1458" s="282"/>
      <c r="W1458" s="282"/>
      <c r="X1458" s="282"/>
      <c r="Y1458" s="282"/>
      <c r="Z1458" s="282"/>
      <c r="AA1458" s="282"/>
      <c r="AB1458" s="282"/>
    </row>
    <row r="1459" spans="18:28" x14ac:dyDescent="0.25">
      <c r="R1459" s="282"/>
      <c r="S1459" s="282"/>
      <c r="T1459" s="282"/>
      <c r="U1459" s="282"/>
      <c r="V1459" s="282"/>
      <c r="W1459" s="282"/>
      <c r="X1459" s="282"/>
      <c r="Y1459" s="282"/>
      <c r="Z1459" s="282"/>
      <c r="AA1459" s="282"/>
      <c r="AB1459" s="282"/>
    </row>
    <row r="1460" spans="18:28" x14ac:dyDescent="0.25">
      <c r="R1460" s="282"/>
      <c r="S1460" s="282"/>
      <c r="T1460" s="282"/>
      <c r="U1460" s="282"/>
      <c r="V1460" s="282"/>
      <c r="W1460" s="282"/>
      <c r="X1460" s="282"/>
      <c r="Y1460" s="282"/>
      <c r="Z1460" s="282"/>
      <c r="AA1460" s="282"/>
      <c r="AB1460" s="282"/>
    </row>
    <row r="1461" spans="18:28" x14ac:dyDescent="0.25">
      <c r="R1461" s="282"/>
      <c r="S1461" s="282"/>
      <c r="T1461" s="282"/>
      <c r="U1461" s="282"/>
      <c r="V1461" s="282"/>
      <c r="W1461" s="282"/>
      <c r="X1461" s="282"/>
      <c r="Y1461" s="282"/>
      <c r="Z1461" s="282"/>
      <c r="AA1461" s="282"/>
      <c r="AB1461" s="282"/>
    </row>
    <row r="1462" spans="18:28" x14ac:dyDescent="0.25">
      <c r="R1462" s="282"/>
      <c r="S1462" s="282"/>
      <c r="T1462" s="282"/>
      <c r="U1462" s="282"/>
      <c r="V1462" s="282"/>
      <c r="W1462" s="282"/>
      <c r="X1462" s="282"/>
      <c r="Y1462" s="282"/>
      <c r="Z1462" s="282"/>
      <c r="AA1462" s="282"/>
      <c r="AB1462" s="282"/>
    </row>
    <row r="1463" spans="18:28" x14ac:dyDescent="0.25">
      <c r="R1463" s="282"/>
      <c r="S1463" s="282"/>
      <c r="T1463" s="282"/>
      <c r="U1463" s="282"/>
      <c r="V1463" s="282"/>
      <c r="W1463" s="282"/>
      <c r="X1463" s="282"/>
      <c r="Y1463" s="282"/>
      <c r="Z1463" s="282"/>
      <c r="AA1463" s="282"/>
      <c r="AB1463" s="282"/>
    </row>
    <row r="1464" spans="18:28" x14ac:dyDescent="0.25">
      <c r="R1464" s="282"/>
      <c r="S1464" s="282"/>
      <c r="T1464" s="282"/>
      <c r="U1464" s="282"/>
      <c r="V1464" s="282"/>
      <c r="W1464" s="282"/>
      <c r="X1464" s="282"/>
      <c r="Y1464" s="282"/>
      <c r="Z1464" s="282"/>
      <c r="AA1464" s="282"/>
      <c r="AB1464" s="282"/>
    </row>
    <row r="1465" spans="18:28" x14ac:dyDescent="0.25">
      <c r="R1465" s="282"/>
      <c r="S1465" s="282"/>
      <c r="T1465" s="282"/>
      <c r="U1465" s="282"/>
      <c r="V1465" s="282"/>
      <c r="W1465" s="282"/>
      <c r="X1465" s="282"/>
      <c r="Y1465" s="282"/>
      <c r="Z1465" s="282"/>
      <c r="AA1465" s="282"/>
      <c r="AB1465" s="282"/>
    </row>
    <row r="1466" spans="18:28" x14ac:dyDescent="0.25">
      <c r="R1466" s="282"/>
      <c r="S1466" s="282"/>
      <c r="T1466" s="282"/>
      <c r="U1466" s="282"/>
      <c r="V1466" s="282"/>
      <c r="W1466" s="282"/>
      <c r="X1466" s="282"/>
      <c r="Y1466" s="282"/>
      <c r="Z1466" s="282"/>
      <c r="AA1466" s="282"/>
      <c r="AB1466" s="282"/>
    </row>
    <row r="1467" spans="18:28" x14ac:dyDescent="0.25">
      <c r="R1467" s="282"/>
      <c r="S1467" s="282"/>
      <c r="T1467" s="282"/>
      <c r="U1467" s="282"/>
      <c r="V1467" s="282"/>
      <c r="W1467" s="282"/>
      <c r="X1467" s="282"/>
      <c r="Y1467" s="282"/>
      <c r="Z1467" s="282"/>
      <c r="AA1467" s="282"/>
      <c r="AB1467" s="282"/>
    </row>
    <row r="1468" spans="18:28" x14ac:dyDescent="0.25">
      <c r="R1468" s="282"/>
      <c r="S1468" s="282"/>
      <c r="T1468" s="282"/>
      <c r="U1468" s="282"/>
      <c r="V1468" s="282"/>
      <c r="W1468" s="282"/>
      <c r="X1468" s="282"/>
      <c r="Y1468" s="282"/>
      <c r="Z1468" s="282"/>
      <c r="AA1468" s="282"/>
      <c r="AB1468" s="282"/>
    </row>
    <row r="1469" spans="18:28" x14ac:dyDescent="0.25">
      <c r="R1469" s="282"/>
      <c r="S1469" s="282"/>
      <c r="T1469" s="282"/>
      <c r="U1469" s="282"/>
      <c r="V1469" s="282"/>
      <c r="W1469" s="282"/>
      <c r="X1469" s="282"/>
      <c r="Y1469" s="282"/>
      <c r="Z1469" s="282"/>
      <c r="AA1469" s="282"/>
      <c r="AB1469" s="282"/>
    </row>
    <row r="1470" spans="18:28" x14ac:dyDescent="0.25">
      <c r="R1470" s="282"/>
      <c r="S1470" s="282"/>
      <c r="T1470" s="282"/>
      <c r="U1470" s="282"/>
      <c r="V1470" s="282"/>
      <c r="W1470" s="282"/>
      <c r="X1470" s="282"/>
      <c r="Y1470" s="282"/>
      <c r="Z1470" s="282"/>
      <c r="AA1470" s="282"/>
      <c r="AB1470" s="282"/>
    </row>
    <row r="1471" spans="18:28" x14ac:dyDescent="0.25">
      <c r="R1471" s="282"/>
      <c r="S1471" s="282"/>
      <c r="T1471" s="282"/>
      <c r="U1471" s="282"/>
      <c r="V1471" s="282"/>
      <c r="W1471" s="282"/>
      <c r="X1471" s="282"/>
      <c r="Y1471" s="282"/>
      <c r="Z1471" s="282"/>
      <c r="AA1471" s="282"/>
      <c r="AB1471" s="282"/>
    </row>
    <row r="1472" spans="18:28" x14ac:dyDescent="0.25">
      <c r="R1472" s="282"/>
      <c r="S1472" s="282"/>
      <c r="T1472" s="282"/>
      <c r="U1472" s="282"/>
      <c r="V1472" s="282"/>
      <c r="W1472" s="282"/>
      <c r="X1472" s="282"/>
      <c r="Y1472" s="282"/>
      <c r="Z1472" s="282"/>
      <c r="AA1472" s="282"/>
      <c r="AB1472" s="282"/>
    </row>
    <row r="1473" spans="18:28" x14ac:dyDescent="0.25">
      <c r="R1473" s="282"/>
      <c r="S1473" s="282"/>
      <c r="T1473" s="282"/>
      <c r="U1473" s="282"/>
      <c r="V1473" s="282"/>
      <c r="W1473" s="282"/>
      <c r="X1473" s="282"/>
      <c r="Y1473" s="282"/>
      <c r="Z1473" s="282"/>
      <c r="AA1473" s="282"/>
      <c r="AB1473" s="282"/>
    </row>
    <row r="1474" spans="18:28" x14ac:dyDescent="0.25">
      <c r="R1474" s="282"/>
      <c r="S1474" s="282"/>
      <c r="T1474" s="282"/>
      <c r="U1474" s="282"/>
      <c r="V1474" s="282"/>
      <c r="W1474" s="282"/>
      <c r="X1474" s="282"/>
      <c r="Y1474" s="282"/>
      <c r="Z1474" s="282"/>
      <c r="AA1474" s="282"/>
      <c r="AB1474" s="282"/>
    </row>
    <row r="1475" spans="18:28" x14ac:dyDescent="0.25">
      <c r="R1475" s="282"/>
      <c r="S1475" s="282"/>
      <c r="T1475" s="282"/>
      <c r="U1475" s="282"/>
      <c r="V1475" s="282"/>
      <c r="W1475" s="282"/>
      <c r="X1475" s="282"/>
      <c r="Y1475" s="282"/>
      <c r="Z1475" s="282"/>
      <c r="AA1475" s="282"/>
      <c r="AB1475" s="282"/>
    </row>
    <row r="1476" spans="18:28" x14ac:dyDescent="0.25">
      <c r="R1476" s="282"/>
      <c r="S1476" s="282"/>
      <c r="T1476" s="282"/>
      <c r="U1476" s="282"/>
      <c r="V1476" s="282"/>
      <c r="W1476" s="282"/>
      <c r="X1476" s="282"/>
      <c r="Y1476" s="282"/>
      <c r="Z1476" s="282"/>
      <c r="AA1476" s="282"/>
      <c r="AB1476" s="282"/>
    </row>
    <row r="1477" spans="18:28" x14ac:dyDescent="0.25">
      <c r="R1477" s="282"/>
      <c r="S1477" s="282"/>
      <c r="T1477" s="282"/>
      <c r="U1477" s="282"/>
      <c r="V1477" s="282"/>
      <c r="W1477" s="282"/>
      <c r="X1477" s="282"/>
      <c r="Y1477" s="282"/>
      <c r="Z1477" s="282"/>
      <c r="AA1477" s="282"/>
      <c r="AB1477" s="282"/>
    </row>
    <row r="1478" spans="18:28" x14ac:dyDescent="0.25">
      <c r="R1478" s="282"/>
      <c r="S1478" s="282"/>
      <c r="T1478" s="282"/>
      <c r="U1478" s="282"/>
      <c r="V1478" s="282"/>
      <c r="W1478" s="282"/>
      <c r="X1478" s="282"/>
      <c r="Y1478" s="282"/>
      <c r="Z1478" s="282"/>
      <c r="AA1478" s="282"/>
      <c r="AB1478" s="282"/>
    </row>
    <row r="1479" spans="18:28" x14ac:dyDescent="0.25">
      <c r="R1479" s="282"/>
      <c r="S1479" s="282"/>
      <c r="T1479" s="282"/>
      <c r="U1479" s="282"/>
      <c r="V1479" s="282"/>
      <c r="W1479" s="282"/>
      <c r="X1479" s="282"/>
      <c r="Y1479" s="282"/>
      <c r="Z1479" s="282"/>
      <c r="AA1479" s="282"/>
      <c r="AB1479" s="282"/>
    </row>
    <row r="1480" spans="18:28" x14ac:dyDescent="0.25">
      <c r="R1480" s="282"/>
      <c r="S1480" s="282"/>
      <c r="T1480" s="282"/>
      <c r="U1480" s="282"/>
      <c r="V1480" s="282"/>
      <c r="W1480" s="282"/>
      <c r="X1480" s="282"/>
      <c r="Y1480" s="282"/>
      <c r="Z1480" s="282"/>
      <c r="AA1480" s="282"/>
      <c r="AB1480" s="282"/>
    </row>
    <row r="1481" spans="18:28" x14ac:dyDescent="0.25">
      <c r="R1481" s="282"/>
      <c r="S1481" s="282"/>
      <c r="T1481" s="282"/>
      <c r="U1481" s="282"/>
      <c r="V1481" s="282"/>
      <c r="W1481" s="282"/>
      <c r="X1481" s="282"/>
      <c r="Y1481" s="282"/>
      <c r="Z1481" s="282"/>
      <c r="AA1481" s="282"/>
      <c r="AB1481" s="282"/>
    </row>
    <row r="1482" spans="18:28" x14ac:dyDescent="0.25">
      <c r="R1482" s="282"/>
      <c r="S1482" s="282"/>
      <c r="T1482" s="282"/>
      <c r="U1482" s="282"/>
      <c r="V1482" s="282"/>
      <c r="W1482" s="282"/>
      <c r="X1482" s="282"/>
      <c r="Y1482" s="282"/>
      <c r="Z1482" s="282"/>
      <c r="AA1482" s="282"/>
      <c r="AB1482" s="282"/>
    </row>
    <row r="1483" spans="18:28" x14ac:dyDescent="0.25">
      <c r="R1483" s="282"/>
      <c r="S1483" s="282"/>
      <c r="T1483" s="282"/>
      <c r="U1483" s="282"/>
      <c r="V1483" s="282"/>
      <c r="W1483" s="282"/>
      <c r="X1483" s="282"/>
      <c r="Y1483" s="282"/>
      <c r="Z1483" s="282"/>
      <c r="AA1483" s="282"/>
      <c r="AB1483" s="282"/>
    </row>
    <row r="1484" spans="18:28" x14ac:dyDescent="0.25">
      <c r="R1484" s="282"/>
      <c r="S1484" s="282"/>
      <c r="T1484" s="282"/>
      <c r="U1484" s="282"/>
      <c r="V1484" s="282"/>
      <c r="W1484" s="282"/>
      <c r="X1484" s="282"/>
      <c r="Y1484" s="282"/>
      <c r="Z1484" s="282"/>
      <c r="AA1484" s="282"/>
      <c r="AB1484" s="282"/>
    </row>
    <row r="1485" spans="18:28" x14ac:dyDescent="0.25">
      <c r="R1485" s="282"/>
      <c r="S1485" s="282"/>
      <c r="T1485" s="282"/>
      <c r="U1485" s="282"/>
      <c r="V1485" s="282"/>
      <c r="W1485" s="282"/>
      <c r="X1485" s="282"/>
      <c r="Y1485" s="282"/>
      <c r="Z1485" s="282"/>
      <c r="AA1485" s="282"/>
      <c r="AB1485" s="282"/>
    </row>
    <row r="1486" spans="18:28" x14ac:dyDescent="0.25">
      <c r="R1486" s="282"/>
      <c r="S1486" s="282"/>
      <c r="T1486" s="282"/>
      <c r="U1486" s="282"/>
      <c r="V1486" s="282"/>
      <c r="W1486" s="282"/>
      <c r="X1486" s="282"/>
      <c r="Y1486" s="282"/>
      <c r="Z1486" s="282"/>
      <c r="AA1486" s="282"/>
      <c r="AB1486" s="282"/>
    </row>
    <row r="1487" spans="18:28" x14ac:dyDescent="0.25">
      <c r="R1487" s="282"/>
      <c r="S1487" s="282"/>
      <c r="T1487" s="282"/>
      <c r="U1487" s="282"/>
      <c r="V1487" s="282"/>
      <c r="W1487" s="282"/>
      <c r="X1487" s="282"/>
      <c r="Y1487" s="282"/>
      <c r="Z1487" s="282"/>
      <c r="AA1487" s="282"/>
      <c r="AB1487" s="282"/>
    </row>
    <row r="1488" spans="18:28" x14ac:dyDescent="0.25">
      <c r="R1488" s="282"/>
      <c r="S1488" s="282"/>
      <c r="T1488" s="282"/>
      <c r="U1488" s="282"/>
      <c r="V1488" s="282"/>
      <c r="W1488" s="282"/>
      <c r="X1488" s="282"/>
      <c r="Y1488" s="282"/>
      <c r="Z1488" s="282"/>
      <c r="AA1488" s="282"/>
      <c r="AB1488" s="282"/>
    </row>
    <row r="1489" spans="18:28" x14ac:dyDescent="0.25">
      <c r="R1489" s="282"/>
      <c r="S1489" s="282"/>
      <c r="T1489" s="282"/>
      <c r="U1489" s="282"/>
      <c r="V1489" s="282"/>
      <c r="W1489" s="282"/>
      <c r="X1489" s="282"/>
      <c r="Y1489" s="282"/>
      <c r="Z1489" s="282"/>
      <c r="AA1489" s="282"/>
      <c r="AB1489" s="282"/>
    </row>
    <row r="1490" spans="18:28" x14ac:dyDescent="0.25">
      <c r="R1490" s="282"/>
      <c r="S1490" s="282"/>
      <c r="T1490" s="282"/>
      <c r="U1490" s="282"/>
      <c r="V1490" s="282"/>
      <c r="W1490" s="282"/>
      <c r="X1490" s="282"/>
      <c r="Y1490" s="282"/>
      <c r="Z1490" s="282"/>
      <c r="AA1490" s="282"/>
      <c r="AB1490" s="282"/>
    </row>
    <row r="1491" spans="18:28" x14ac:dyDescent="0.25">
      <c r="R1491" s="282"/>
      <c r="S1491" s="282"/>
      <c r="T1491" s="282"/>
      <c r="U1491" s="282"/>
      <c r="V1491" s="282"/>
      <c r="W1491" s="282"/>
      <c r="X1491" s="282"/>
      <c r="Y1491" s="282"/>
      <c r="Z1491" s="282"/>
      <c r="AA1491" s="282"/>
      <c r="AB1491" s="282"/>
    </row>
    <row r="1492" spans="18:28" x14ac:dyDescent="0.25">
      <c r="R1492" s="282"/>
      <c r="S1492" s="282"/>
      <c r="T1492" s="282"/>
      <c r="U1492" s="282"/>
      <c r="V1492" s="282"/>
      <c r="W1492" s="282"/>
      <c r="X1492" s="282"/>
      <c r="Y1492" s="282"/>
      <c r="Z1492" s="282"/>
      <c r="AA1492" s="282"/>
      <c r="AB1492" s="282"/>
    </row>
    <row r="1493" spans="18:28" x14ac:dyDescent="0.25">
      <c r="R1493" s="282"/>
      <c r="S1493" s="282"/>
      <c r="T1493" s="282"/>
      <c r="U1493" s="282"/>
      <c r="V1493" s="282"/>
      <c r="W1493" s="282"/>
      <c r="X1493" s="282"/>
      <c r="Y1493" s="282"/>
      <c r="Z1493" s="282"/>
      <c r="AA1493" s="282"/>
      <c r="AB1493" s="282"/>
    </row>
    <row r="1494" spans="18:28" x14ac:dyDescent="0.25">
      <c r="R1494" s="282"/>
      <c r="S1494" s="282"/>
      <c r="T1494" s="282"/>
      <c r="U1494" s="282"/>
      <c r="V1494" s="282"/>
      <c r="W1494" s="282"/>
      <c r="X1494" s="282"/>
      <c r="Y1494" s="282"/>
      <c r="Z1494" s="282"/>
      <c r="AA1494" s="282"/>
      <c r="AB1494" s="282"/>
    </row>
    <row r="1495" spans="18:28" x14ac:dyDescent="0.25">
      <c r="R1495" s="282"/>
      <c r="S1495" s="282"/>
      <c r="T1495" s="282"/>
      <c r="U1495" s="282"/>
      <c r="V1495" s="282"/>
      <c r="W1495" s="282"/>
      <c r="X1495" s="282"/>
      <c r="Y1495" s="282"/>
      <c r="Z1495" s="282"/>
      <c r="AA1495" s="282"/>
      <c r="AB1495" s="282"/>
    </row>
    <row r="1496" spans="18:28" x14ac:dyDescent="0.25">
      <c r="R1496" s="282"/>
      <c r="S1496" s="282"/>
      <c r="T1496" s="282"/>
      <c r="U1496" s="282"/>
      <c r="V1496" s="282"/>
      <c r="W1496" s="282"/>
      <c r="X1496" s="282"/>
      <c r="Y1496" s="282"/>
      <c r="Z1496" s="282"/>
      <c r="AA1496" s="282"/>
      <c r="AB1496" s="282"/>
    </row>
    <row r="1497" spans="18:28" x14ac:dyDescent="0.25">
      <c r="R1497" s="282"/>
      <c r="S1497" s="282"/>
      <c r="T1497" s="282"/>
      <c r="U1497" s="282"/>
      <c r="V1497" s="282"/>
      <c r="W1497" s="282"/>
      <c r="X1497" s="282"/>
      <c r="Y1497" s="282"/>
      <c r="Z1497" s="282"/>
      <c r="AA1497" s="282"/>
      <c r="AB1497" s="282"/>
    </row>
    <row r="1498" spans="18:28" x14ac:dyDescent="0.25">
      <c r="R1498" s="282"/>
      <c r="S1498" s="282"/>
      <c r="T1498" s="282"/>
      <c r="U1498" s="282"/>
      <c r="V1498" s="282"/>
      <c r="W1498" s="282"/>
      <c r="X1498" s="282"/>
      <c r="Y1498" s="282"/>
      <c r="Z1498" s="282"/>
      <c r="AA1498" s="282"/>
      <c r="AB1498" s="282"/>
    </row>
    <row r="1499" spans="18:28" x14ac:dyDescent="0.25">
      <c r="R1499" s="282"/>
      <c r="S1499" s="282"/>
      <c r="T1499" s="282"/>
      <c r="U1499" s="282"/>
      <c r="V1499" s="282"/>
      <c r="W1499" s="282"/>
      <c r="X1499" s="282"/>
      <c r="Y1499" s="282"/>
      <c r="Z1499" s="282"/>
      <c r="AA1499" s="282"/>
      <c r="AB1499" s="282"/>
    </row>
    <row r="1500" spans="18:28" x14ac:dyDescent="0.25">
      <c r="R1500" s="282"/>
      <c r="S1500" s="282"/>
      <c r="T1500" s="282"/>
      <c r="U1500" s="282"/>
      <c r="V1500" s="282"/>
      <c r="W1500" s="282"/>
      <c r="X1500" s="282"/>
      <c r="Y1500" s="282"/>
      <c r="Z1500" s="282"/>
      <c r="AA1500" s="282"/>
      <c r="AB1500" s="282"/>
    </row>
    <row r="1501" spans="18:28" x14ac:dyDescent="0.25">
      <c r="R1501" s="282"/>
      <c r="S1501" s="282"/>
      <c r="T1501" s="282"/>
      <c r="U1501" s="282"/>
      <c r="V1501" s="282"/>
      <c r="W1501" s="282"/>
      <c r="X1501" s="282"/>
      <c r="Y1501" s="282"/>
      <c r="Z1501" s="282"/>
      <c r="AA1501" s="282"/>
      <c r="AB1501" s="282"/>
    </row>
    <row r="1502" spans="18:28" x14ac:dyDescent="0.25">
      <c r="R1502" s="282"/>
      <c r="S1502" s="282"/>
      <c r="T1502" s="282"/>
      <c r="U1502" s="282"/>
      <c r="V1502" s="282"/>
      <c r="W1502" s="282"/>
      <c r="X1502" s="282"/>
      <c r="Y1502" s="282"/>
      <c r="Z1502" s="282"/>
      <c r="AA1502" s="282"/>
      <c r="AB1502" s="282"/>
    </row>
    <row r="1503" spans="18:28" x14ac:dyDescent="0.25">
      <c r="R1503" s="282"/>
      <c r="S1503" s="282"/>
      <c r="T1503" s="282"/>
      <c r="U1503" s="282"/>
      <c r="V1503" s="282"/>
      <c r="W1503" s="282"/>
      <c r="X1503" s="282"/>
      <c r="Y1503" s="282"/>
      <c r="Z1503" s="282"/>
      <c r="AA1503" s="282"/>
      <c r="AB1503" s="282"/>
    </row>
    <row r="1504" spans="18:28" x14ac:dyDescent="0.25">
      <c r="R1504" s="282"/>
      <c r="S1504" s="282"/>
      <c r="T1504" s="282"/>
      <c r="U1504" s="282"/>
      <c r="V1504" s="282"/>
      <c r="W1504" s="282"/>
      <c r="X1504" s="282"/>
      <c r="Y1504" s="282"/>
      <c r="Z1504" s="282"/>
      <c r="AA1504" s="282"/>
      <c r="AB1504" s="282"/>
    </row>
    <row r="1505" spans="18:28" x14ac:dyDescent="0.25">
      <c r="R1505" s="282"/>
      <c r="S1505" s="282"/>
      <c r="T1505" s="282"/>
      <c r="U1505" s="282"/>
      <c r="V1505" s="282"/>
      <c r="W1505" s="282"/>
      <c r="X1505" s="282"/>
      <c r="Y1505" s="282"/>
      <c r="Z1505" s="282"/>
      <c r="AA1505" s="282"/>
      <c r="AB1505" s="282"/>
    </row>
    <row r="1506" spans="18:28" x14ac:dyDescent="0.25">
      <c r="R1506" s="282"/>
      <c r="S1506" s="282"/>
      <c r="T1506" s="282"/>
      <c r="U1506" s="282"/>
      <c r="V1506" s="282"/>
      <c r="W1506" s="282"/>
      <c r="X1506" s="282"/>
      <c r="Y1506" s="282"/>
      <c r="Z1506" s="282"/>
      <c r="AA1506" s="282"/>
      <c r="AB1506" s="282"/>
    </row>
    <row r="1507" spans="18:28" x14ac:dyDescent="0.25">
      <c r="R1507" s="282"/>
      <c r="S1507" s="282"/>
      <c r="T1507" s="282"/>
      <c r="U1507" s="282"/>
      <c r="V1507" s="282"/>
      <c r="W1507" s="282"/>
      <c r="X1507" s="282"/>
      <c r="Y1507" s="282"/>
      <c r="Z1507" s="282"/>
      <c r="AA1507" s="282"/>
      <c r="AB1507" s="282"/>
    </row>
    <row r="1508" spans="18:28" x14ac:dyDescent="0.25">
      <c r="R1508" s="282"/>
      <c r="S1508" s="282"/>
      <c r="T1508" s="282"/>
      <c r="U1508" s="282"/>
      <c r="V1508" s="282"/>
      <c r="W1508" s="282"/>
      <c r="X1508" s="282"/>
      <c r="Y1508" s="282"/>
      <c r="Z1508" s="282"/>
      <c r="AA1508" s="282"/>
      <c r="AB1508" s="282"/>
    </row>
    <row r="1509" spans="18:28" x14ac:dyDescent="0.25">
      <c r="R1509" s="282"/>
      <c r="S1509" s="282"/>
      <c r="T1509" s="282"/>
      <c r="U1509" s="282"/>
      <c r="V1509" s="282"/>
      <c r="W1509" s="282"/>
      <c r="X1509" s="282"/>
      <c r="Y1509" s="282"/>
      <c r="Z1509" s="282"/>
      <c r="AA1509" s="282"/>
      <c r="AB1509" s="282"/>
    </row>
    <row r="1510" spans="18:28" x14ac:dyDescent="0.25">
      <c r="R1510" s="282"/>
      <c r="S1510" s="282"/>
      <c r="T1510" s="282"/>
      <c r="U1510" s="282"/>
      <c r="V1510" s="282"/>
      <c r="W1510" s="282"/>
      <c r="X1510" s="282"/>
      <c r="Y1510" s="282"/>
      <c r="Z1510" s="282"/>
      <c r="AA1510" s="282"/>
      <c r="AB1510" s="282"/>
    </row>
    <row r="1511" spans="18:28" x14ac:dyDescent="0.25">
      <c r="R1511" s="282"/>
      <c r="S1511" s="282"/>
      <c r="T1511" s="282"/>
      <c r="U1511" s="282"/>
      <c r="V1511" s="282"/>
      <c r="W1511" s="282"/>
      <c r="X1511" s="282"/>
      <c r="Y1511" s="282"/>
      <c r="Z1511" s="282"/>
      <c r="AA1511" s="282"/>
      <c r="AB1511" s="282"/>
    </row>
    <row r="1512" spans="18:28" x14ac:dyDescent="0.25">
      <c r="R1512" s="282"/>
      <c r="S1512" s="282"/>
      <c r="T1512" s="282"/>
      <c r="U1512" s="282"/>
      <c r="V1512" s="282"/>
      <c r="W1512" s="282"/>
      <c r="X1512" s="282"/>
      <c r="Y1512" s="282"/>
      <c r="Z1512" s="282"/>
      <c r="AA1512" s="282"/>
      <c r="AB1512" s="282"/>
    </row>
    <row r="1513" spans="18:28" x14ac:dyDescent="0.25">
      <c r="R1513" s="282"/>
      <c r="S1513" s="282"/>
      <c r="T1513" s="282"/>
      <c r="U1513" s="282"/>
      <c r="V1513" s="282"/>
      <c r="W1513" s="282"/>
      <c r="X1513" s="282"/>
      <c r="Y1513" s="282"/>
      <c r="Z1513" s="282"/>
      <c r="AA1513" s="282"/>
      <c r="AB1513" s="282"/>
    </row>
    <row r="1514" spans="18:28" x14ac:dyDescent="0.25">
      <c r="R1514" s="282"/>
      <c r="S1514" s="282"/>
      <c r="T1514" s="282"/>
      <c r="U1514" s="282"/>
      <c r="V1514" s="282"/>
      <c r="W1514" s="282"/>
      <c r="X1514" s="282"/>
      <c r="Y1514" s="282"/>
      <c r="Z1514" s="282"/>
      <c r="AA1514" s="282"/>
      <c r="AB1514" s="282"/>
    </row>
    <row r="1515" spans="18:28" x14ac:dyDescent="0.25">
      <c r="R1515" s="282"/>
      <c r="S1515" s="282"/>
      <c r="T1515" s="282"/>
      <c r="U1515" s="282"/>
      <c r="V1515" s="282"/>
      <c r="W1515" s="282"/>
      <c r="X1515" s="282"/>
      <c r="Y1515" s="282"/>
      <c r="Z1515" s="282"/>
      <c r="AA1515" s="282"/>
      <c r="AB1515" s="282"/>
    </row>
    <row r="1516" spans="18:28" x14ac:dyDescent="0.25">
      <c r="R1516" s="282"/>
      <c r="S1516" s="282"/>
      <c r="T1516" s="282"/>
      <c r="U1516" s="282"/>
      <c r="V1516" s="282"/>
      <c r="W1516" s="282"/>
      <c r="X1516" s="282"/>
      <c r="Y1516" s="282"/>
      <c r="Z1516" s="282"/>
      <c r="AA1516" s="282"/>
      <c r="AB1516" s="282"/>
    </row>
    <row r="1517" spans="18:28" x14ac:dyDescent="0.25">
      <c r="R1517" s="282"/>
      <c r="S1517" s="282"/>
      <c r="T1517" s="282"/>
      <c r="U1517" s="282"/>
      <c r="V1517" s="282"/>
      <c r="W1517" s="282"/>
      <c r="X1517" s="282"/>
      <c r="Y1517" s="282"/>
      <c r="Z1517" s="282"/>
      <c r="AA1517" s="282"/>
      <c r="AB1517" s="282"/>
    </row>
    <row r="1518" spans="18:28" x14ac:dyDescent="0.25">
      <c r="R1518" s="282"/>
      <c r="S1518" s="282"/>
      <c r="T1518" s="282"/>
      <c r="U1518" s="282"/>
      <c r="V1518" s="282"/>
      <c r="W1518" s="282"/>
      <c r="X1518" s="282"/>
      <c r="Y1518" s="282"/>
      <c r="Z1518" s="282"/>
      <c r="AA1518" s="282"/>
      <c r="AB1518" s="282"/>
    </row>
    <row r="1519" spans="18:28" x14ac:dyDescent="0.25">
      <c r="R1519" s="282"/>
      <c r="S1519" s="282"/>
      <c r="T1519" s="282"/>
      <c r="U1519" s="282"/>
      <c r="V1519" s="282"/>
      <c r="W1519" s="282"/>
      <c r="X1519" s="282"/>
      <c r="Y1519" s="282"/>
      <c r="Z1519" s="282"/>
      <c r="AA1519" s="282"/>
      <c r="AB1519" s="282"/>
    </row>
    <row r="1520" spans="18:28" x14ac:dyDescent="0.25">
      <c r="R1520" s="282"/>
      <c r="S1520" s="282"/>
      <c r="T1520" s="282"/>
      <c r="U1520" s="282"/>
      <c r="V1520" s="282"/>
      <c r="W1520" s="282"/>
      <c r="X1520" s="282"/>
      <c r="Y1520" s="282"/>
      <c r="Z1520" s="282"/>
      <c r="AA1520" s="282"/>
      <c r="AB1520" s="282"/>
    </row>
    <row r="1521" spans="18:28" x14ac:dyDescent="0.25">
      <c r="R1521" s="282"/>
      <c r="S1521" s="282"/>
      <c r="T1521" s="282"/>
      <c r="U1521" s="282"/>
      <c r="V1521" s="282"/>
      <c r="W1521" s="282"/>
      <c r="X1521" s="282"/>
      <c r="Y1521" s="282"/>
      <c r="Z1521" s="282"/>
      <c r="AA1521" s="282"/>
      <c r="AB1521" s="282"/>
    </row>
    <row r="1522" spans="18:28" x14ac:dyDescent="0.25">
      <c r="R1522" s="282"/>
      <c r="S1522" s="282"/>
      <c r="T1522" s="282"/>
      <c r="U1522" s="282"/>
      <c r="V1522" s="282"/>
      <c r="W1522" s="282"/>
      <c r="X1522" s="282"/>
      <c r="Y1522" s="282"/>
      <c r="Z1522" s="282"/>
      <c r="AA1522" s="282"/>
      <c r="AB1522" s="282"/>
    </row>
    <row r="1523" spans="18:28" x14ac:dyDescent="0.25">
      <c r="R1523" s="282"/>
      <c r="S1523" s="282"/>
      <c r="T1523" s="282"/>
      <c r="U1523" s="282"/>
      <c r="V1523" s="282"/>
      <c r="W1523" s="282"/>
      <c r="X1523" s="282"/>
      <c r="Y1523" s="282"/>
      <c r="Z1523" s="282"/>
      <c r="AA1523" s="282"/>
      <c r="AB1523" s="282"/>
    </row>
    <row r="1524" spans="18:28" x14ac:dyDescent="0.25">
      <c r="R1524" s="282"/>
      <c r="S1524" s="282"/>
      <c r="T1524" s="282"/>
      <c r="U1524" s="282"/>
      <c r="V1524" s="282"/>
      <c r="W1524" s="282"/>
      <c r="X1524" s="282"/>
      <c r="Y1524" s="282"/>
      <c r="Z1524" s="282"/>
      <c r="AA1524" s="282"/>
      <c r="AB1524" s="282"/>
    </row>
    <row r="1525" spans="18:28" x14ac:dyDescent="0.25">
      <c r="R1525" s="282"/>
      <c r="S1525" s="282"/>
      <c r="T1525" s="282"/>
      <c r="U1525" s="282"/>
      <c r="V1525" s="282"/>
      <c r="W1525" s="282"/>
      <c r="X1525" s="282"/>
      <c r="Y1525" s="282"/>
      <c r="Z1525" s="282"/>
      <c r="AA1525" s="282"/>
      <c r="AB1525" s="282"/>
    </row>
    <row r="1526" spans="18:28" x14ac:dyDescent="0.25">
      <c r="R1526" s="282"/>
      <c r="S1526" s="282"/>
      <c r="T1526" s="282"/>
      <c r="U1526" s="282"/>
      <c r="V1526" s="282"/>
      <c r="W1526" s="282"/>
      <c r="X1526" s="282"/>
      <c r="Y1526" s="282"/>
      <c r="Z1526" s="282"/>
      <c r="AA1526" s="282"/>
      <c r="AB1526" s="282"/>
    </row>
    <row r="1527" spans="18:28" x14ac:dyDescent="0.25">
      <c r="R1527" s="282"/>
      <c r="S1527" s="282"/>
      <c r="T1527" s="282"/>
      <c r="U1527" s="282"/>
      <c r="V1527" s="282"/>
      <c r="W1527" s="282"/>
      <c r="X1527" s="282"/>
      <c r="Y1527" s="282"/>
      <c r="Z1527" s="282"/>
      <c r="AA1527" s="282"/>
      <c r="AB1527" s="282"/>
    </row>
    <row r="1528" spans="18:28" x14ac:dyDescent="0.25">
      <c r="R1528" s="282"/>
      <c r="S1528" s="282"/>
      <c r="T1528" s="282"/>
      <c r="U1528" s="282"/>
      <c r="V1528" s="282"/>
      <c r="W1528" s="282"/>
      <c r="X1528" s="282"/>
      <c r="Y1528" s="282"/>
      <c r="Z1528" s="282"/>
      <c r="AA1528" s="282"/>
      <c r="AB1528" s="282"/>
    </row>
    <row r="1529" spans="18:28" x14ac:dyDescent="0.25">
      <c r="R1529" s="282"/>
      <c r="S1529" s="282"/>
      <c r="T1529" s="282"/>
      <c r="U1529" s="282"/>
      <c r="V1529" s="282"/>
      <c r="W1529" s="282"/>
      <c r="X1529" s="282"/>
      <c r="Y1529" s="282"/>
      <c r="Z1529" s="282"/>
      <c r="AA1529" s="282"/>
      <c r="AB1529" s="282"/>
    </row>
    <row r="1530" spans="18:28" x14ac:dyDescent="0.25">
      <c r="R1530" s="282"/>
      <c r="S1530" s="282"/>
      <c r="T1530" s="282"/>
      <c r="U1530" s="282"/>
      <c r="V1530" s="282"/>
      <c r="W1530" s="282"/>
      <c r="X1530" s="282"/>
      <c r="Y1530" s="282"/>
      <c r="Z1530" s="282"/>
      <c r="AA1530" s="282"/>
      <c r="AB1530" s="282"/>
    </row>
    <row r="1531" spans="18:28" x14ac:dyDescent="0.25">
      <c r="R1531" s="282"/>
      <c r="S1531" s="282"/>
      <c r="T1531" s="282"/>
      <c r="U1531" s="282"/>
      <c r="V1531" s="282"/>
      <c r="W1531" s="282"/>
      <c r="X1531" s="282"/>
      <c r="Y1531" s="282"/>
      <c r="Z1531" s="282"/>
      <c r="AA1531" s="282"/>
      <c r="AB1531" s="282"/>
    </row>
    <row r="1532" spans="18:28" x14ac:dyDescent="0.25">
      <c r="R1532" s="282"/>
      <c r="S1532" s="282"/>
      <c r="T1532" s="282"/>
      <c r="U1532" s="282"/>
      <c r="V1532" s="282"/>
      <c r="W1532" s="282"/>
      <c r="X1532" s="282"/>
      <c r="Y1532" s="282"/>
      <c r="Z1532" s="282"/>
      <c r="AA1532" s="282"/>
      <c r="AB1532" s="282"/>
    </row>
    <row r="1533" spans="18:28" x14ac:dyDescent="0.25">
      <c r="R1533" s="282"/>
      <c r="S1533" s="282"/>
      <c r="T1533" s="282"/>
      <c r="U1533" s="282"/>
      <c r="V1533" s="282"/>
      <c r="W1533" s="282"/>
      <c r="X1533" s="282"/>
      <c r="Y1533" s="282"/>
      <c r="Z1533" s="282"/>
      <c r="AA1533" s="282"/>
      <c r="AB1533" s="282"/>
    </row>
    <row r="1534" spans="18:28" x14ac:dyDescent="0.25">
      <c r="R1534" s="282"/>
      <c r="S1534" s="282"/>
      <c r="T1534" s="282"/>
      <c r="U1534" s="282"/>
      <c r="V1534" s="282"/>
      <c r="W1534" s="282"/>
      <c r="X1534" s="282"/>
      <c r="Y1534" s="282"/>
      <c r="Z1534" s="282"/>
      <c r="AA1534" s="282"/>
      <c r="AB1534" s="282"/>
    </row>
    <row r="1535" spans="18:28" x14ac:dyDescent="0.25">
      <c r="R1535" s="282"/>
      <c r="S1535" s="282"/>
      <c r="T1535" s="282"/>
      <c r="U1535" s="282"/>
      <c r="V1535" s="282"/>
      <c r="W1535" s="282"/>
      <c r="X1535" s="282"/>
      <c r="Y1535" s="282"/>
      <c r="Z1535" s="282"/>
      <c r="AA1535" s="282"/>
      <c r="AB1535" s="282"/>
    </row>
    <row r="1536" spans="18:28" x14ac:dyDescent="0.25">
      <c r="R1536" s="282"/>
      <c r="S1536" s="282"/>
      <c r="T1536" s="282"/>
      <c r="U1536" s="282"/>
      <c r="V1536" s="282"/>
      <c r="W1536" s="282"/>
      <c r="X1536" s="282"/>
      <c r="Y1536" s="282"/>
      <c r="Z1536" s="282"/>
      <c r="AA1536" s="282"/>
      <c r="AB1536" s="282"/>
    </row>
    <row r="1537" spans="18:28" x14ac:dyDescent="0.25">
      <c r="R1537" s="282"/>
      <c r="S1537" s="282"/>
      <c r="T1537" s="282"/>
      <c r="U1537" s="282"/>
      <c r="V1537" s="282"/>
      <c r="W1537" s="282"/>
      <c r="X1537" s="282"/>
      <c r="Y1537" s="282"/>
      <c r="Z1537" s="282"/>
      <c r="AA1537" s="282"/>
      <c r="AB1537" s="282"/>
    </row>
    <row r="1538" spans="18:28" x14ac:dyDescent="0.25">
      <c r="R1538" s="282"/>
      <c r="S1538" s="282"/>
      <c r="T1538" s="282"/>
      <c r="U1538" s="282"/>
      <c r="V1538" s="282"/>
      <c r="W1538" s="282"/>
      <c r="X1538" s="282"/>
      <c r="Y1538" s="282"/>
      <c r="Z1538" s="282"/>
      <c r="AA1538" s="282"/>
      <c r="AB1538" s="282"/>
    </row>
    <row r="1539" spans="18:28" x14ac:dyDescent="0.25">
      <c r="R1539" s="282"/>
      <c r="S1539" s="282"/>
      <c r="T1539" s="282"/>
      <c r="U1539" s="282"/>
      <c r="V1539" s="282"/>
      <c r="W1539" s="282"/>
      <c r="X1539" s="282"/>
      <c r="Y1539" s="282"/>
      <c r="Z1539" s="282"/>
      <c r="AA1539" s="282"/>
      <c r="AB1539" s="282"/>
    </row>
    <row r="1540" spans="18:28" x14ac:dyDescent="0.25">
      <c r="R1540" s="282"/>
      <c r="S1540" s="282"/>
      <c r="T1540" s="282"/>
      <c r="U1540" s="282"/>
      <c r="V1540" s="282"/>
      <c r="W1540" s="282"/>
      <c r="X1540" s="282"/>
      <c r="Y1540" s="282"/>
      <c r="Z1540" s="282"/>
      <c r="AA1540" s="282"/>
      <c r="AB1540" s="282"/>
    </row>
    <row r="1541" spans="18:28" x14ac:dyDescent="0.25">
      <c r="R1541" s="282"/>
      <c r="S1541" s="282"/>
      <c r="T1541" s="282"/>
      <c r="U1541" s="282"/>
      <c r="V1541" s="282"/>
      <c r="W1541" s="282"/>
      <c r="X1541" s="282"/>
      <c r="Y1541" s="282"/>
      <c r="Z1541" s="282"/>
      <c r="AA1541" s="282"/>
      <c r="AB1541" s="282"/>
    </row>
    <row r="1542" spans="18:28" x14ac:dyDescent="0.25">
      <c r="R1542" s="282"/>
      <c r="S1542" s="282"/>
      <c r="T1542" s="282"/>
      <c r="U1542" s="282"/>
      <c r="V1542" s="282"/>
      <c r="W1542" s="282"/>
      <c r="X1542" s="282"/>
      <c r="Y1542" s="282"/>
      <c r="Z1542" s="282"/>
      <c r="AA1542" s="282"/>
      <c r="AB1542" s="282"/>
    </row>
    <row r="1543" spans="18:28" x14ac:dyDescent="0.25">
      <c r="R1543" s="282"/>
      <c r="S1543" s="282"/>
      <c r="T1543" s="282"/>
      <c r="U1543" s="282"/>
      <c r="V1543" s="282"/>
      <c r="W1543" s="282"/>
      <c r="X1543" s="282"/>
      <c r="Y1543" s="282"/>
      <c r="Z1543" s="282"/>
      <c r="AA1543" s="282"/>
      <c r="AB1543" s="282"/>
    </row>
    <row r="1544" spans="18:28" x14ac:dyDescent="0.25">
      <c r="R1544" s="282"/>
      <c r="S1544" s="282"/>
      <c r="T1544" s="282"/>
      <c r="U1544" s="282"/>
      <c r="V1544" s="282"/>
      <c r="W1544" s="282"/>
      <c r="X1544" s="282"/>
      <c r="Y1544" s="282"/>
      <c r="Z1544" s="282"/>
      <c r="AA1544" s="282"/>
      <c r="AB1544" s="282"/>
    </row>
    <row r="1545" spans="18:28" x14ac:dyDescent="0.25">
      <c r="R1545" s="282"/>
      <c r="S1545" s="282"/>
      <c r="T1545" s="282"/>
      <c r="U1545" s="282"/>
      <c r="V1545" s="282"/>
      <c r="W1545" s="282"/>
      <c r="X1545" s="282"/>
      <c r="Y1545" s="282"/>
      <c r="Z1545" s="282"/>
      <c r="AA1545" s="282"/>
      <c r="AB1545" s="282"/>
    </row>
    <row r="1546" spans="18:28" x14ac:dyDescent="0.25">
      <c r="R1546" s="282"/>
      <c r="S1546" s="282"/>
      <c r="T1546" s="282"/>
      <c r="U1546" s="282"/>
      <c r="V1546" s="282"/>
      <c r="W1546" s="282"/>
      <c r="X1546" s="282"/>
      <c r="Y1546" s="282"/>
      <c r="Z1546" s="282"/>
      <c r="AA1546" s="282"/>
      <c r="AB1546" s="282"/>
    </row>
    <row r="1547" spans="18:28" x14ac:dyDescent="0.25">
      <c r="R1547" s="282"/>
      <c r="S1547" s="282"/>
      <c r="T1547" s="282"/>
      <c r="U1547" s="282"/>
      <c r="V1547" s="282"/>
      <c r="W1547" s="282"/>
      <c r="X1547" s="282"/>
      <c r="Y1547" s="282"/>
      <c r="Z1547" s="282"/>
      <c r="AA1547" s="282"/>
      <c r="AB1547" s="282"/>
    </row>
    <row r="1548" spans="18:28" x14ac:dyDescent="0.25">
      <c r="R1548" s="282"/>
      <c r="S1548" s="282"/>
      <c r="T1548" s="282"/>
      <c r="U1548" s="282"/>
      <c r="V1548" s="282"/>
      <c r="W1548" s="282"/>
      <c r="X1548" s="282"/>
      <c r="Y1548" s="282"/>
      <c r="Z1548" s="282"/>
      <c r="AA1548" s="282"/>
      <c r="AB1548" s="282"/>
    </row>
    <row r="1549" spans="18:28" x14ac:dyDescent="0.25">
      <c r="R1549" s="282"/>
      <c r="S1549" s="282"/>
      <c r="T1549" s="282"/>
      <c r="U1549" s="282"/>
      <c r="V1549" s="282"/>
      <c r="W1549" s="282"/>
      <c r="X1549" s="282"/>
      <c r="Y1549" s="282"/>
      <c r="Z1549" s="282"/>
      <c r="AA1549" s="282"/>
      <c r="AB1549" s="282"/>
    </row>
    <row r="1550" spans="18:28" x14ac:dyDescent="0.25">
      <c r="R1550" s="282"/>
      <c r="S1550" s="282"/>
      <c r="T1550" s="282"/>
      <c r="U1550" s="282"/>
      <c r="V1550" s="282"/>
      <c r="W1550" s="282"/>
      <c r="X1550" s="282"/>
      <c r="Y1550" s="282"/>
      <c r="Z1550" s="282"/>
      <c r="AA1550" s="282"/>
      <c r="AB1550" s="282"/>
    </row>
    <row r="1551" spans="18:28" x14ac:dyDescent="0.25">
      <c r="R1551" s="282"/>
      <c r="S1551" s="282"/>
      <c r="T1551" s="282"/>
      <c r="U1551" s="282"/>
      <c r="V1551" s="282"/>
      <c r="W1551" s="282"/>
      <c r="X1551" s="282"/>
      <c r="Y1551" s="282"/>
      <c r="Z1551" s="282"/>
      <c r="AA1551" s="282"/>
      <c r="AB1551" s="282"/>
    </row>
    <row r="1552" spans="18:28" x14ac:dyDescent="0.25">
      <c r="R1552" s="282"/>
      <c r="S1552" s="282"/>
      <c r="T1552" s="282"/>
      <c r="U1552" s="282"/>
      <c r="V1552" s="282"/>
      <c r="W1552" s="282"/>
      <c r="X1552" s="282"/>
      <c r="Y1552" s="282"/>
      <c r="Z1552" s="282"/>
      <c r="AA1552" s="282"/>
      <c r="AB1552" s="282"/>
    </row>
    <row r="1553" spans="18:28" x14ac:dyDescent="0.25">
      <c r="R1553" s="282"/>
      <c r="S1553" s="282"/>
      <c r="T1553" s="282"/>
      <c r="U1553" s="282"/>
      <c r="V1553" s="282"/>
      <c r="W1553" s="282"/>
      <c r="X1553" s="282"/>
      <c r="Y1553" s="282"/>
      <c r="Z1553" s="282"/>
      <c r="AA1553" s="282"/>
      <c r="AB1553" s="282"/>
    </row>
    <row r="1554" spans="18:28" x14ac:dyDescent="0.25">
      <c r="R1554" s="282"/>
      <c r="S1554" s="282"/>
      <c r="T1554" s="282"/>
      <c r="U1554" s="282"/>
      <c r="V1554" s="282"/>
      <c r="W1554" s="282"/>
      <c r="X1554" s="282"/>
      <c r="Y1554" s="282"/>
      <c r="Z1554" s="282"/>
      <c r="AA1554" s="282"/>
      <c r="AB1554" s="282"/>
    </row>
    <row r="1555" spans="18:28" x14ac:dyDescent="0.25">
      <c r="R1555" s="282"/>
      <c r="S1555" s="282"/>
      <c r="T1555" s="282"/>
      <c r="U1555" s="282"/>
      <c r="V1555" s="282"/>
      <c r="W1555" s="282"/>
      <c r="X1555" s="282"/>
      <c r="Y1555" s="282"/>
      <c r="Z1555" s="282"/>
      <c r="AA1555" s="282"/>
      <c r="AB1555" s="282"/>
    </row>
    <row r="1556" spans="18:28" x14ac:dyDescent="0.25">
      <c r="R1556" s="282"/>
      <c r="S1556" s="282"/>
      <c r="T1556" s="282"/>
      <c r="U1556" s="282"/>
      <c r="V1556" s="282"/>
      <c r="W1556" s="282"/>
      <c r="X1556" s="282"/>
      <c r="Y1556" s="282"/>
      <c r="Z1556" s="282"/>
      <c r="AA1556" s="282"/>
      <c r="AB1556" s="282"/>
    </row>
    <row r="1557" spans="18:28" x14ac:dyDescent="0.25">
      <c r="R1557" s="282"/>
      <c r="S1557" s="282"/>
      <c r="T1557" s="282"/>
      <c r="U1557" s="282"/>
      <c r="V1557" s="282"/>
      <c r="W1557" s="282"/>
      <c r="X1557" s="282"/>
      <c r="Y1557" s="282"/>
      <c r="Z1557" s="282"/>
      <c r="AA1557" s="282"/>
      <c r="AB1557" s="282"/>
    </row>
    <row r="1558" spans="18:28" x14ac:dyDescent="0.25">
      <c r="R1558" s="282"/>
      <c r="S1558" s="282"/>
      <c r="T1558" s="282"/>
      <c r="U1558" s="282"/>
      <c r="V1558" s="282"/>
      <c r="W1558" s="282"/>
      <c r="X1558" s="282"/>
      <c r="Y1558" s="282"/>
      <c r="Z1558" s="282"/>
      <c r="AA1558" s="282"/>
      <c r="AB1558" s="282"/>
    </row>
    <row r="1559" spans="18:28" x14ac:dyDescent="0.25">
      <c r="R1559" s="282"/>
      <c r="S1559" s="282"/>
      <c r="T1559" s="282"/>
      <c r="U1559" s="282"/>
      <c r="V1559" s="282"/>
      <c r="W1559" s="282"/>
      <c r="X1559" s="282"/>
      <c r="Y1559" s="282"/>
      <c r="Z1559" s="282"/>
      <c r="AA1559" s="282"/>
      <c r="AB1559" s="282"/>
    </row>
    <row r="1560" spans="18:28" x14ac:dyDescent="0.25">
      <c r="R1560" s="282"/>
      <c r="S1560" s="282"/>
      <c r="T1560" s="282"/>
      <c r="U1560" s="282"/>
      <c r="V1560" s="282"/>
      <c r="W1560" s="282"/>
      <c r="X1560" s="282"/>
      <c r="Y1560" s="282"/>
      <c r="Z1560" s="282"/>
      <c r="AA1560" s="282"/>
      <c r="AB1560" s="282"/>
    </row>
    <row r="1561" spans="18:28" x14ac:dyDescent="0.25">
      <c r="R1561" s="282"/>
      <c r="S1561" s="282"/>
      <c r="T1561" s="282"/>
      <c r="U1561" s="282"/>
      <c r="V1561" s="282"/>
      <c r="W1561" s="282"/>
      <c r="X1561" s="282"/>
      <c r="Y1561" s="282"/>
      <c r="Z1561" s="282"/>
      <c r="AA1561" s="282"/>
      <c r="AB1561" s="282"/>
    </row>
    <row r="1562" spans="18:28" x14ac:dyDescent="0.25">
      <c r="R1562" s="282"/>
      <c r="S1562" s="282"/>
      <c r="T1562" s="282"/>
      <c r="U1562" s="282"/>
      <c r="V1562" s="282"/>
      <c r="W1562" s="282"/>
      <c r="X1562" s="282"/>
      <c r="Y1562" s="282"/>
      <c r="Z1562" s="282"/>
      <c r="AA1562" s="282"/>
      <c r="AB1562" s="282"/>
    </row>
    <row r="1563" spans="18:28" x14ac:dyDescent="0.25">
      <c r="R1563" s="282"/>
      <c r="S1563" s="282"/>
      <c r="T1563" s="282"/>
      <c r="U1563" s="282"/>
      <c r="V1563" s="282"/>
      <c r="W1563" s="282"/>
      <c r="X1563" s="282"/>
      <c r="Y1563" s="282"/>
      <c r="Z1563" s="282"/>
      <c r="AA1563" s="282"/>
      <c r="AB1563" s="282"/>
    </row>
    <row r="1564" spans="18:28" x14ac:dyDescent="0.25">
      <c r="R1564" s="282"/>
      <c r="S1564" s="282"/>
      <c r="T1564" s="282"/>
      <c r="U1564" s="282"/>
      <c r="V1564" s="282"/>
      <c r="W1564" s="282"/>
      <c r="X1564" s="282"/>
      <c r="Y1564" s="282"/>
      <c r="Z1564" s="282"/>
      <c r="AA1564" s="282"/>
      <c r="AB1564" s="282"/>
    </row>
    <row r="1565" spans="18:28" x14ac:dyDescent="0.25">
      <c r="R1565" s="282"/>
      <c r="S1565" s="282"/>
      <c r="T1565" s="282"/>
      <c r="U1565" s="282"/>
      <c r="V1565" s="282"/>
      <c r="W1565" s="282"/>
      <c r="X1565" s="282"/>
      <c r="Y1565" s="282"/>
      <c r="Z1565" s="282"/>
      <c r="AA1565" s="282"/>
      <c r="AB1565" s="282"/>
    </row>
    <row r="1566" spans="18:28" x14ac:dyDescent="0.25">
      <c r="R1566" s="282"/>
      <c r="S1566" s="282"/>
      <c r="T1566" s="282"/>
      <c r="U1566" s="282"/>
      <c r="V1566" s="282"/>
      <c r="W1566" s="282"/>
      <c r="X1566" s="282"/>
      <c r="Y1566" s="282"/>
      <c r="Z1566" s="282"/>
      <c r="AA1566" s="282"/>
      <c r="AB1566" s="282"/>
    </row>
    <row r="1567" spans="18:28" x14ac:dyDescent="0.25">
      <c r="R1567" s="282"/>
      <c r="S1567" s="282"/>
      <c r="T1567" s="282"/>
      <c r="U1567" s="282"/>
      <c r="V1567" s="282"/>
      <c r="W1567" s="282"/>
      <c r="X1567" s="282"/>
      <c r="Y1567" s="282"/>
      <c r="Z1567" s="282"/>
      <c r="AA1567" s="282"/>
      <c r="AB1567" s="282"/>
    </row>
    <row r="1568" spans="18:28" x14ac:dyDescent="0.25">
      <c r="R1568" s="282"/>
      <c r="S1568" s="282"/>
      <c r="T1568" s="282"/>
      <c r="U1568" s="282"/>
      <c r="V1568" s="282"/>
      <c r="W1568" s="282"/>
      <c r="X1568" s="282"/>
      <c r="Y1568" s="282"/>
      <c r="Z1568" s="282"/>
      <c r="AA1568" s="282"/>
      <c r="AB1568" s="282"/>
    </row>
    <row r="1569" spans="18:28" x14ac:dyDescent="0.25">
      <c r="R1569" s="282"/>
      <c r="S1569" s="282"/>
      <c r="T1569" s="282"/>
      <c r="U1569" s="282"/>
      <c r="V1569" s="282"/>
      <c r="W1569" s="282"/>
      <c r="X1569" s="282"/>
      <c r="Y1569" s="282"/>
      <c r="Z1569" s="282"/>
      <c r="AA1569" s="282"/>
      <c r="AB1569" s="282"/>
    </row>
    <row r="1570" spans="18:28" x14ac:dyDescent="0.25">
      <c r="R1570" s="282"/>
      <c r="S1570" s="282"/>
      <c r="T1570" s="282"/>
      <c r="U1570" s="282"/>
      <c r="V1570" s="282"/>
      <c r="W1570" s="282"/>
      <c r="X1570" s="282"/>
      <c r="Y1570" s="282"/>
      <c r="Z1570" s="282"/>
      <c r="AA1570" s="282"/>
      <c r="AB1570" s="282"/>
    </row>
    <row r="1571" spans="18:28" x14ac:dyDescent="0.25">
      <c r="R1571" s="282"/>
      <c r="S1571" s="282"/>
      <c r="T1571" s="282"/>
      <c r="U1571" s="282"/>
      <c r="V1571" s="282"/>
      <c r="W1571" s="282"/>
      <c r="X1571" s="282"/>
      <c r="Y1571" s="282"/>
      <c r="Z1571" s="282"/>
      <c r="AA1571" s="282"/>
      <c r="AB1571" s="282"/>
    </row>
    <row r="1572" spans="18:28" x14ac:dyDescent="0.25">
      <c r="R1572" s="282"/>
      <c r="S1572" s="282"/>
      <c r="T1572" s="282"/>
      <c r="U1572" s="282"/>
      <c r="V1572" s="282"/>
      <c r="W1572" s="282"/>
      <c r="X1572" s="282"/>
      <c r="Y1572" s="282"/>
      <c r="Z1572" s="282"/>
      <c r="AA1572" s="282"/>
      <c r="AB1572" s="282"/>
    </row>
    <row r="1573" spans="18:28" x14ac:dyDescent="0.25">
      <c r="R1573" s="282"/>
      <c r="S1573" s="282"/>
      <c r="T1573" s="282"/>
      <c r="U1573" s="282"/>
      <c r="V1573" s="282"/>
      <c r="W1573" s="282"/>
      <c r="X1573" s="282"/>
      <c r="Y1573" s="282"/>
      <c r="Z1573" s="282"/>
      <c r="AA1573" s="282"/>
      <c r="AB1573" s="282"/>
    </row>
    <row r="1574" spans="18:28" x14ac:dyDescent="0.25">
      <c r="R1574" s="282"/>
      <c r="S1574" s="282"/>
      <c r="T1574" s="282"/>
      <c r="U1574" s="282"/>
      <c r="V1574" s="282"/>
      <c r="W1574" s="282"/>
      <c r="X1574" s="282"/>
      <c r="Y1574" s="282"/>
      <c r="Z1574" s="282"/>
      <c r="AA1574" s="282"/>
      <c r="AB1574" s="282"/>
    </row>
    <row r="1575" spans="18:28" x14ac:dyDescent="0.25">
      <c r="R1575" s="282"/>
      <c r="S1575" s="282"/>
      <c r="T1575" s="282"/>
      <c r="U1575" s="282"/>
      <c r="V1575" s="282"/>
      <c r="W1575" s="282"/>
      <c r="X1575" s="282"/>
      <c r="Y1575" s="282"/>
      <c r="Z1575" s="282"/>
      <c r="AA1575" s="282"/>
      <c r="AB1575" s="282"/>
    </row>
    <row r="1576" spans="18:28" x14ac:dyDescent="0.25">
      <c r="R1576" s="282"/>
      <c r="S1576" s="282"/>
      <c r="T1576" s="282"/>
      <c r="U1576" s="282"/>
      <c r="V1576" s="282"/>
      <c r="W1576" s="282"/>
      <c r="X1576" s="282"/>
      <c r="Y1576" s="282"/>
      <c r="Z1576" s="282"/>
      <c r="AA1576" s="282"/>
      <c r="AB1576" s="282"/>
    </row>
    <row r="1577" spans="18:28" x14ac:dyDescent="0.25">
      <c r="R1577" s="282"/>
      <c r="S1577" s="282"/>
      <c r="T1577" s="282"/>
      <c r="U1577" s="282"/>
      <c r="V1577" s="282"/>
      <c r="W1577" s="282"/>
      <c r="X1577" s="282"/>
      <c r="Y1577" s="282"/>
      <c r="Z1577" s="282"/>
      <c r="AA1577" s="282"/>
      <c r="AB1577" s="282"/>
    </row>
    <row r="1578" spans="18:28" x14ac:dyDescent="0.25">
      <c r="R1578" s="282"/>
      <c r="S1578" s="282"/>
      <c r="T1578" s="282"/>
      <c r="U1578" s="282"/>
      <c r="V1578" s="282"/>
      <c r="W1578" s="282"/>
      <c r="X1578" s="282"/>
      <c r="Y1578" s="282"/>
      <c r="Z1578" s="282"/>
      <c r="AA1578" s="282"/>
      <c r="AB1578" s="282"/>
    </row>
    <row r="1579" spans="18:28" x14ac:dyDescent="0.25">
      <c r="R1579" s="282"/>
      <c r="S1579" s="282"/>
      <c r="T1579" s="282"/>
      <c r="U1579" s="282"/>
      <c r="V1579" s="282"/>
      <c r="W1579" s="282"/>
      <c r="X1579" s="282"/>
      <c r="Y1579" s="282"/>
      <c r="Z1579" s="282"/>
      <c r="AA1579" s="282"/>
      <c r="AB1579" s="282"/>
    </row>
    <row r="1580" spans="18:28" x14ac:dyDescent="0.25">
      <c r="R1580" s="282"/>
      <c r="S1580" s="282"/>
      <c r="T1580" s="282"/>
      <c r="U1580" s="282"/>
      <c r="V1580" s="282"/>
      <c r="W1580" s="282"/>
      <c r="X1580" s="282"/>
      <c r="Y1580" s="282"/>
      <c r="Z1580" s="282"/>
      <c r="AA1580" s="282"/>
      <c r="AB1580" s="282"/>
    </row>
    <row r="1581" spans="18:28" x14ac:dyDescent="0.25">
      <c r="R1581" s="282"/>
      <c r="S1581" s="282"/>
      <c r="T1581" s="282"/>
      <c r="U1581" s="282"/>
      <c r="V1581" s="282"/>
      <c r="W1581" s="282"/>
      <c r="X1581" s="282"/>
      <c r="Y1581" s="282"/>
      <c r="Z1581" s="282"/>
      <c r="AA1581" s="282"/>
      <c r="AB1581" s="282"/>
    </row>
    <row r="1582" spans="18:28" x14ac:dyDescent="0.25">
      <c r="R1582" s="282"/>
      <c r="S1582" s="282"/>
      <c r="T1582" s="282"/>
      <c r="U1582" s="282"/>
      <c r="V1582" s="282"/>
      <c r="W1582" s="282"/>
      <c r="X1582" s="282"/>
      <c r="Y1582" s="282"/>
      <c r="Z1582" s="282"/>
      <c r="AA1582" s="282"/>
      <c r="AB1582" s="282"/>
    </row>
    <row r="1583" spans="18:28" x14ac:dyDescent="0.25">
      <c r="R1583" s="282"/>
      <c r="S1583" s="282"/>
      <c r="T1583" s="282"/>
      <c r="U1583" s="282"/>
      <c r="V1583" s="282"/>
      <c r="W1583" s="282"/>
      <c r="X1583" s="282"/>
      <c r="Y1583" s="282"/>
      <c r="Z1583" s="282"/>
      <c r="AA1583" s="282"/>
      <c r="AB1583" s="282"/>
    </row>
    <row r="1584" spans="18:28" x14ac:dyDescent="0.25">
      <c r="R1584" s="282"/>
      <c r="S1584" s="282"/>
      <c r="T1584" s="282"/>
      <c r="U1584" s="282"/>
      <c r="V1584" s="282"/>
      <c r="W1584" s="282"/>
      <c r="X1584" s="282"/>
      <c r="Y1584" s="282"/>
      <c r="Z1584" s="282"/>
      <c r="AA1584" s="282"/>
      <c r="AB1584" s="282"/>
    </row>
    <row r="1585" spans="18:28" x14ac:dyDescent="0.25">
      <c r="R1585" s="282"/>
      <c r="S1585" s="282"/>
      <c r="T1585" s="282"/>
      <c r="U1585" s="282"/>
      <c r="V1585" s="282"/>
      <c r="W1585" s="282"/>
      <c r="X1585" s="282"/>
      <c r="Y1585" s="282"/>
      <c r="Z1585" s="282"/>
      <c r="AA1585" s="282"/>
      <c r="AB1585" s="282"/>
    </row>
    <row r="1586" spans="18:28" x14ac:dyDescent="0.25">
      <c r="R1586" s="282"/>
      <c r="S1586" s="282"/>
      <c r="T1586" s="282"/>
      <c r="U1586" s="282"/>
      <c r="V1586" s="282"/>
      <c r="W1586" s="282"/>
      <c r="X1586" s="282"/>
      <c r="Y1586" s="282"/>
      <c r="Z1586" s="282"/>
      <c r="AA1586" s="282"/>
      <c r="AB1586" s="282"/>
    </row>
    <row r="1587" spans="18:28" x14ac:dyDescent="0.25">
      <c r="R1587" s="282"/>
      <c r="S1587" s="282"/>
      <c r="T1587" s="282"/>
      <c r="U1587" s="282"/>
      <c r="V1587" s="282"/>
      <c r="W1587" s="282"/>
      <c r="X1587" s="282"/>
      <c r="Y1587" s="282"/>
      <c r="Z1587" s="282"/>
      <c r="AA1587" s="282"/>
      <c r="AB1587" s="282"/>
    </row>
    <row r="1588" spans="18:28" x14ac:dyDescent="0.25">
      <c r="R1588" s="282"/>
      <c r="S1588" s="282"/>
      <c r="T1588" s="282"/>
      <c r="U1588" s="282"/>
      <c r="V1588" s="282"/>
      <c r="W1588" s="282"/>
      <c r="X1588" s="282"/>
      <c r="Y1588" s="282"/>
      <c r="Z1588" s="282"/>
      <c r="AA1588" s="282"/>
      <c r="AB1588" s="282"/>
    </row>
    <row r="1589" spans="18:28" x14ac:dyDescent="0.25">
      <c r="R1589" s="282"/>
      <c r="S1589" s="282"/>
      <c r="T1589" s="282"/>
      <c r="U1589" s="282"/>
      <c r="V1589" s="282"/>
      <c r="W1589" s="282"/>
      <c r="X1589" s="282"/>
      <c r="Y1589" s="282"/>
      <c r="Z1589" s="282"/>
      <c r="AA1589" s="282"/>
      <c r="AB1589" s="282"/>
    </row>
    <row r="1590" spans="18:28" x14ac:dyDescent="0.25">
      <c r="R1590" s="282"/>
      <c r="S1590" s="282"/>
      <c r="T1590" s="282"/>
      <c r="U1590" s="282"/>
      <c r="V1590" s="282"/>
      <c r="W1590" s="282"/>
      <c r="X1590" s="282"/>
      <c r="Y1590" s="282"/>
      <c r="Z1590" s="282"/>
      <c r="AA1590" s="282"/>
      <c r="AB1590" s="282"/>
    </row>
    <row r="1591" spans="18:28" x14ac:dyDescent="0.25">
      <c r="R1591" s="282"/>
      <c r="S1591" s="282"/>
      <c r="T1591" s="282"/>
      <c r="U1591" s="282"/>
      <c r="V1591" s="282"/>
      <c r="W1591" s="282"/>
      <c r="X1591" s="282"/>
      <c r="Y1591" s="282"/>
      <c r="Z1591" s="282"/>
      <c r="AA1591" s="282"/>
      <c r="AB1591" s="282"/>
    </row>
    <row r="1592" spans="18:28" x14ac:dyDescent="0.25">
      <c r="R1592" s="282"/>
      <c r="S1592" s="282"/>
      <c r="T1592" s="282"/>
      <c r="U1592" s="282"/>
      <c r="V1592" s="282"/>
      <c r="W1592" s="282"/>
      <c r="X1592" s="282"/>
      <c r="Y1592" s="282"/>
      <c r="Z1592" s="282"/>
      <c r="AA1592" s="282"/>
      <c r="AB1592" s="282"/>
    </row>
    <row r="1593" spans="18:28" x14ac:dyDescent="0.25">
      <c r="R1593" s="282"/>
      <c r="S1593" s="282"/>
      <c r="T1593" s="282"/>
      <c r="U1593" s="282"/>
      <c r="V1593" s="282"/>
      <c r="W1593" s="282"/>
      <c r="X1593" s="282"/>
      <c r="Y1593" s="282"/>
      <c r="Z1593" s="282"/>
      <c r="AA1593" s="282"/>
      <c r="AB1593" s="282"/>
    </row>
    <row r="1594" spans="18:28" x14ac:dyDescent="0.25">
      <c r="R1594" s="282"/>
      <c r="S1594" s="282"/>
      <c r="T1594" s="282"/>
      <c r="U1594" s="282"/>
      <c r="V1594" s="282"/>
      <c r="W1594" s="282"/>
      <c r="X1594" s="282"/>
      <c r="Y1594" s="282"/>
      <c r="Z1594" s="282"/>
      <c r="AA1594" s="282"/>
      <c r="AB1594" s="282"/>
    </row>
    <row r="1595" spans="18:28" x14ac:dyDescent="0.25">
      <c r="R1595" s="282"/>
      <c r="S1595" s="282"/>
      <c r="T1595" s="282"/>
      <c r="U1595" s="282"/>
      <c r="V1595" s="282"/>
      <c r="W1595" s="282"/>
      <c r="X1595" s="282"/>
      <c r="Y1595" s="282"/>
      <c r="Z1595" s="282"/>
      <c r="AA1595" s="282"/>
      <c r="AB1595" s="282"/>
    </row>
    <row r="1596" spans="18:28" x14ac:dyDescent="0.25">
      <c r="R1596" s="282"/>
      <c r="S1596" s="282"/>
      <c r="T1596" s="282"/>
      <c r="U1596" s="282"/>
      <c r="V1596" s="282"/>
      <c r="W1596" s="282"/>
      <c r="X1596" s="282"/>
      <c r="Y1596" s="282"/>
      <c r="Z1596" s="282"/>
      <c r="AA1596" s="282"/>
      <c r="AB1596" s="282"/>
    </row>
    <row r="1597" spans="18:28" x14ac:dyDescent="0.25">
      <c r="R1597" s="282"/>
      <c r="S1597" s="282"/>
      <c r="T1597" s="282"/>
      <c r="U1597" s="282"/>
      <c r="V1597" s="282"/>
      <c r="W1597" s="282"/>
      <c r="X1597" s="282"/>
      <c r="Y1597" s="282"/>
      <c r="Z1597" s="282"/>
      <c r="AA1597" s="282"/>
      <c r="AB1597" s="282"/>
    </row>
    <row r="1598" spans="18:28" x14ac:dyDescent="0.25">
      <c r="R1598" s="282"/>
      <c r="S1598" s="282"/>
      <c r="T1598" s="282"/>
      <c r="U1598" s="282"/>
      <c r="V1598" s="282"/>
      <c r="W1598" s="282"/>
      <c r="X1598" s="282"/>
      <c r="Y1598" s="282"/>
      <c r="Z1598" s="282"/>
      <c r="AA1598" s="282"/>
      <c r="AB1598" s="282"/>
    </row>
    <row r="1599" spans="18:28" x14ac:dyDescent="0.25">
      <c r="R1599" s="282"/>
      <c r="S1599" s="282"/>
      <c r="T1599" s="282"/>
      <c r="U1599" s="282"/>
      <c r="V1599" s="282"/>
      <c r="W1599" s="282"/>
      <c r="X1599" s="282"/>
      <c r="Y1599" s="282"/>
      <c r="Z1599" s="282"/>
      <c r="AA1599" s="282"/>
      <c r="AB1599" s="282"/>
    </row>
    <row r="1600" spans="18:28" x14ac:dyDescent="0.25">
      <c r="R1600" s="282"/>
      <c r="S1600" s="282"/>
      <c r="T1600" s="282"/>
      <c r="U1600" s="282"/>
      <c r="V1600" s="282"/>
      <c r="W1600" s="282"/>
      <c r="X1600" s="282"/>
      <c r="Y1600" s="282"/>
      <c r="Z1600" s="282"/>
      <c r="AA1600" s="282"/>
      <c r="AB1600" s="282"/>
    </row>
    <row r="1601" spans="18:28" x14ac:dyDescent="0.25">
      <c r="R1601" s="282"/>
      <c r="S1601" s="282"/>
      <c r="T1601" s="282"/>
      <c r="U1601" s="282"/>
      <c r="V1601" s="282"/>
      <c r="W1601" s="282"/>
      <c r="X1601" s="282"/>
      <c r="Y1601" s="282"/>
      <c r="Z1601" s="282"/>
      <c r="AA1601" s="282"/>
      <c r="AB1601" s="282"/>
    </row>
    <row r="1602" spans="18:28" x14ac:dyDescent="0.25">
      <c r="R1602" s="282"/>
      <c r="S1602" s="282"/>
      <c r="T1602" s="282"/>
      <c r="U1602" s="282"/>
      <c r="V1602" s="282"/>
      <c r="W1602" s="282"/>
      <c r="X1602" s="282"/>
      <c r="Y1602" s="282"/>
      <c r="Z1602" s="282"/>
      <c r="AA1602" s="282"/>
      <c r="AB1602" s="282"/>
    </row>
    <row r="1603" spans="18:28" x14ac:dyDescent="0.25">
      <c r="R1603" s="282"/>
      <c r="S1603" s="282"/>
      <c r="T1603" s="282"/>
      <c r="U1603" s="282"/>
      <c r="V1603" s="282"/>
      <c r="W1603" s="282"/>
      <c r="X1603" s="282"/>
      <c r="Y1603" s="282"/>
      <c r="Z1603" s="282"/>
      <c r="AA1603" s="282"/>
      <c r="AB1603" s="282"/>
    </row>
    <row r="1604" spans="18:28" x14ac:dyDescent="0.25">
      <c r="R1604" s="282"/>
      <c r="S1604" s="282"/>
      <c r="T1604" s="282"/>
      <c r="U1604" s="282"/>
      <c r="V1604" s="282"/>
      <c r="W1604" s="282"/>
      <c r="X1604" s="282"/>
      <c r="Y1604" s="282"/>
      <c r="Z1604" s="282"/>
      <c r="AA1604" s="282"/>
      <c r="AB1604" s="282"/>
    </row>
    <row r="1605" spans="18:28" x14ac:dyDescent="0.25">
      <c r="R1605" s="282"/>
      <c r="S1605" s="282"/>
      <c r="T1605" s="282"/>
      <c r="U1605" s="282"/>
      <c r="V1605" s="282"/>
      <c r="W1605" s="282"/>
      <c r="X1605" s="282"/>
      <c r="Y1605" s="282"/>
      <c r="Z1605" s="282"/>
      <c r="AA1605" s="282"/>
      <c r="AB1605" s="282"/>
    </row>
    <row r="1606" spans="18:28" x14ac:dyDescent="0.25">
      <c r="R1606" s="282"/>
      <c r="S1606" s="282"/>
      <c r="T1606" s="282"/>
      <c r="U1606" s="282"/>
      <c r="V1606" s="282"/>
      <c r="W1606" s="282"/>
      <c r="X1606" s="282"/>
      <c r="Y1606" s="282"/>
      <c r="Z1606" s="282"/>
      <c r="AA1606" s="282"/>
      <c r="AB1606" s="282"/>
    </row>
    <row r="1607" spans="18:28" x14ac:dyDescent="0.25">
      <c r="R1607" s="282"/>
      <c r="S1607" s="282"/>
      <c r="T1607" s="282"/>
      <c r="U1607" s="282"/>
      <c r="V1607" s="282"/>
      <c r="W1607" s="282"/>
      <c r="X1607" s="282"/>
      <c r="Y1607" s="282"/>
      <c r="Z1607" s="282"/>
      <c r="AA1607" s="282"/>
      <c r="AB1607" s="282"/>
    </row>
    <row r="1608" spans="18:28" x14ac:dyDescent="0.25">
      <c r="R1608" s="282"/>
      <c r="S1608" s="282"/>
      <c r="T1608" s="282"/>
      <c r="U1608" s="282"/>
      <c r="V1608" s="282"/>
      <c r="W1608" s="282"/>
      <c r="X1608" s="282"/>
      <c r="Y1608" s="282"/>
      <c r="Z1608" s="282"/>
      <c r="AA1608" s="282"/>
      <c r="AB1608" s="282"/>
    </row>
    <row r="1609" spans="18:28" x14ac:dyDescent="0.25">
      <c r="R1609" s="282"/>
      <c r="S1609" s="282"/>
      <c r="T1609" s="282"/>
      <c r="U1609" s="282"/>
      <c r="V1609" s="282"/>
      <c r="W1609" s="282"/>
      <c r="X1609" s="282"/>
      <c r="Y1609" s="282"/>
      <c r="Z1609" s="282"/>
      <c r="AA1609" s="282"/>
      <c r="AB1609" s="282"/>
    </row>
    <row r="1610" spans="18:28" x14ac:dyDescent="0.25">
      <c r="R1610" s="282"/>
      <c r="S1610" s="282"/>
      <c r="T1610" s="282"/>
      <c r="U1610" s="282"/>
      <c r="V1610" s="282"/>
      <c r="W1610" s="282"/>
      <c r="X1610" s="282"/>
      <c r="Y1610" s="282"/>
      <c r="Z1610" s="282"/>
      <c r="AA1610" s="282"/>
      <c r="AB1610" s="282"/>
    </row>
    <row r="1611" spans="18:28" x14ac:dyDescent="0.25">
      <c r="R1611" s="282"/>
      <c r="S1611" s="282"/>
      <c r="T1611" s="282"/>
      <c r="U1611" s="282"/>
      <c r="V1611" s="282"/>
      <c r="W1611" s="282"/>
      <c r="X1611" s="282"/>
      <c r="Y1611" s="282"/>
      <c r="Z1611" s="282"/>
      <c r="AA1611" s="282"/>
      <c r="AB1611" s="282"/>
    </row>
    <row r="1612" spans="18:28" x14ac:dyDescent="0.25">
      <c r="R1612" s="282"/>
      <c r="S1612" s="282"/>
      <c r="T1612" s="282"/>
      <c r="U1612" s="282"/>
      <c r="V1612" s="282"/>
      <c r="W1612" s="282"/>
      <c r="X1612" s="282"/>
      <c r="Y1612" s="282"/>
      <c r="Z1612" s="282"/>
      <c r="AA1612" s="282"/>
      <c r="AB1612" s="282"/>
    </row>
    <row r="1613" spans="18:28" x14ac:dyDescent="0.25">
      <c r="R1613" s="282"/>
      <c r="S1613" s="282"/>
      <c r="T1613" s="282"/>
      <c r="U1613" s="282"/>
      <c r="V1613" s="282"/>
      <c r="W1613" s="282"/>
      <c r="X1613" s="282"/>
      <c r="Y1613" s="282"/>
      <c r="Z1613" s="282"/>
      <c r="AA1613" s="282"/>
      <c r="AB1613" s="282"/>
    </row>
    <row r="1614" spans="18:28" x14ac:dyDescent="0.25">
      <c r="R1614" s="282"/>
      <c r="S1614" s="282"/>
      <c r="T1614" s="282"/>
      <c r="U1614" s="282"/>
      <c r="V1614" s="282"/>
      <c r="W1614" s="282"/>
      <c r="X1614" s="282"/>
      <c r="Y1614" s="282"/>
      <c r="Z1614" s="282"/>
      <c r="AA1614" s="282"/>
      <c r="AB1614" s="282"/>
    </row>
    <row r="1615" spans="18:28" x14ac:dyDescent="0.25">
      <c r="R1615" s="282"/>
      <c r="S1615" s="282"/>
      <c r="T1615" s="282"/>
      <c r="U1615" s="282"/>
      <c r="V1615" s="282"/>
      <c r="W1615" s="282"/>
      <c r="X1615" s="282"/>
      <c r="Y1615" s="282"/>
      <c r="Z1615" s="282"/>
      <c r="AA1615" s="282"/>
      <c r="AB1615" s="282"/>
    </row>
    <row r="1616" spans="18:28" x14ac:dyDescent="0.25">
      <c r="R1616" s="282"/>
      <c r="S1616" s="282"/>
      <c r="T1616" s="282"/>
      <c r="U1616" s="282"/>
      <c r="V1616" s="282"/>
      <c r="W1616" s="282"/>
      <c r="X1616" s="282"/>
      <c r="Y1616" s="282"/>
      <c r="Z1616" s="282"/>
      <c r="AA1616" s="282"/>
      <c r="AB1616" s="282"/>
    </row>
    <row r="1617" spans="18:28" x14ac:dyDescent="0.25">
      <c r="R1617" s="282"/>
      <c r="S1617" s="282"/>
      <c r="T1617" s="282"/>
      <c r="U1617" s="282"/>
      <c r="V1617" s="282"/>
      <c r="W1617" s="282"/>
      <c r="X1617" s="282"/>
      <c r="Y1617" s="282"/>
      <c r="Z1617" s="282"/>
      <c r="AA1617" s="282"/>
      <c r="AB1617" s="282"/>
    </row>
    <row r="1618" spans="18:28" x14ac:dyDescent="0.25">
      <c r="R1618" s="282"/>
      <c r="S1618" s="282"/>
      <c r="T1618" s="282"/>
      <c r="U1618" s="282"/>
      <c r="V1618" s="282"/>
      <c r="W1618" s="282"/>
      <c r="X1618" s="282"/>
      <c r="Y1618" s="282"/>
      <c r="Z1618" s="282"/>
      <c r="AA1618" s="282"/>
      <c r="AB1618" s="282"/>
    </row>
    <row r="1619" spans="18:28" x14ac:dyDescent="0.25">
      <c r="R1619" s="282"/>
      <c r="S1619" s="282"/>
      <c r="T1619" s="282"/>
      <c r="U1619" s="282"/>
      <c r="V1619" s="282"/>
      <c r="W1619" s="282"/>
      <c r="X1619" s="282"/>
      <c r="Y1619" s="282"/>
      <c r="Z1619" s="282"/>
      <c r="AA1619" s="282"/>
      <c r="AB1619" s="282"/>
    </row>
    <row r="1620" spans="18:28" x14ac:dyDescent="0.25">
      <c r="R1620" s="282"/>
      <c r="S1620" s="282"/>
      <c r="T1620" s="282"/>
      <c r="U1620" s="282"/>
      <c r="V1620" s="282"/>
      <c r="W1620" s="282"/>
      <c r="X1620" s="282"/>
      <c r="Y1620" s="282"/>
      <c r="Z1620" s="282"/>
      <c r="AA1620" s="282"/>
      <c r="AB1620" s="282"/>
    </row>
    <row r="1621" spans="18:28" x14ac:dyDescent="0.25">
      <c r="R1621" s="282"/>
      <c r="S1621" s="282"/>
      <c r="T1621" s="282"/>
      <c r="U1621" s="282"/>
      <c r="V1621" s="282"/>
      <c r="W1621" s="282"/>
      <c r="X1621" s="282"/>
      <c r="Y1621" s="282"/>
      <c r="Z1621" s="282"/>
      <c r="AA1621" s="282"/>
      <c r="AB1621" s="282"/>
    </row>
    <row r="1622" spans="18:28" x14ac:dyDescent="0.25">
      <c r="R1622" s="282"/>
      <c r="S1622" s="282"/>
      <c r="T1622" s="282"/>
      <c r="U1622" s="282"/>
      <c r="V1622" s="282"/>
      <c r="W1622" s="282"/>
      <c r="X1622" s="282"/>
      <c r="Y1622" s="282"/>
      <c r="Z1622" s="282"/>
      <c r="AA1622" s="282"/>
      <c r="AB1622" s="282"/>
    </row>
    <row r="1623" spans="18:28" x14ac:dyDescent="0.25">
      <c r="R1623" s="282"/>
      <c r="S1623" s="282"/>
      <c r="T1623" s="282"/>
      <c r="U1623" s="282"/>
      <c r="V1623" s="282"/>
      <c r="W1623" s="282"/>
      <c r="X1623" s="282"/>
      <c r="Y1623" s="282"/>
      <c r="Z1623" s="282"/>
      <c r="AA1623" s="282"/>
      <c r="AB1623" s="282"/>
    </row>
    <row r="1624" spans="18:28" x14ac:dyDescent="0.25">
      <c r="R1624" s="282"/>
      <c r="S1624" s="282"/>
      <c r="T1624" s="282"/>
      <c r="U1624" s="282"/>
      <c r="V1624" s="282"/>
      <c r="W1624" s="282"/>
      <c r="X1624" s="282"/>
      <c r="Y1624" s="282"/>
      <c r="Z1624" s="282"/>
      <c r="AA1624" s="282"/>
      <c r="AB1624" s="282"/>
    </row>
    <row r="1625" spans="18:28" x14ac:dyDescent="0.25">
      <c r="R1625" s="282"/>
      <c r="S1625" s="282"/>
      <c r="T1625" s="282"/>
      <c r="U1625" s="282"/>
      <c r="V1625" s="282"/>
      <c r="W1625" s="282"/>
      <c r="X1625" s="282"/>
      <c r="Y1625" s="282"/>
      <c r="Z1625" s="282"/>
      <c r="AA1625" s="282"/>
      <c r="AB1625" s="282"/>
    </row>
    <row r="1626" spans="18:28" x14ac:dyDescent="0.25">
      <c r="R1626" s="282"/>
      <c r="S1626" s="282"/>
      <c r="T1626" s="282"/>
      <c r="U1626" s="282"/>
      <c r="V1626" s="282"/>
      <c r="W1626" s="282"/>
      <c r="X1626" s="282"/>
      <c r="Y1626" s="282"/>
      <c r="Z1626" s="282"/>
      <c r="AA1626" s="282"/>
      <c r="AB1626" s="282"/>
    </row>
    <row r="1627" spans="18:28" x14ac:dyDescent="0.25">
      <c r="R1627" s="282"/>
      <c r="S1627" s="282"/>
      <c r="T1627" s="282"/>
      <c r="U1627" s="282"/>
      <c r="V1627" s="282"/>
      <c r="W1627" s="282"/>
      <c r="X1627" s="282"/>
      <c r="Y1627" s="282"/>
      <c r="Z1627" s="282"/>
      <c r="AA1627" s="282"/>
      <c r="AB1627" s="282"/>
    </row>
    <row r="1628" spans="18:28" x14ac:dyDescent="0.25">
      <c r="R1628" s="282"/>
      <c r="S1628" s="282"/>
      <c r="T1628" s="282"/>
      <c r="U1628" s="282"/>
      <c r="V1628" s="282"/>
      <c r="W1628" s="282"/>
      <c r="X1628" s="282"/>
      <c r="Y1628" s="282"/>
      <c r="Z1628" s="282"/>
      <c r="AA1628" s="282"/>
      <c r="AB1628" s="282"/>
    </row>
    <row r="1629" spans="18:28" x14ac:dyDescent="0.25">
      <c r="R1629" s="282"/>
      <c r="S1629" s="282"/>
      <c r="T1629" s="282"/>
      <c r="U1629" s="282"/>
      <c r="V1629" s="282"/>
      <c r="W1629" s="282"/>
      <c r="X1629" s="282"/>
      <c r="Y1629" s="282"/>
      <c r="Z1629" s="282"/>
      <c r="AA1629" s="282"/>
      <c r="AB1629" s="282"/>
    </row>
    <row r="1630" spans="18:28" x14ac:dyDescent="0.25">
      <c r="R1630" s="282"/>
      <c r="S1630" s="282"/>
      <c r="T1630" s="282"/>
      <c r="U1630" s="282"/>
      <c r="V1630" s="282"/>
      <c r="W1630" s="282"/>
      <c r="X1630" s="282"/>
      <c r="Y1630" s="282"/>
      <c r="Z1630" s="282"/>
      <c r="AA1630" s="282"/>
      <c r="AB1630" s="282"/>
    </row>
    <row r="1631" spans="18:28" x14ac:dyDescent="0.25">
      <c r="R1631" s="282"/>
      <c r="S1631" s="282"/>
      <c r="T1631" s="282"/>
      <c r="U1631" s="282"/>
      <c r="V1631" s="282"/>
      <c r="W1631" s="282"/>
      <c r="X1631" s="282"/>
      <c r="Y1631" s="282"/>
      <c r="Z1631" s="282"/>
      <c r="AA1631" s="282"/>
      <c r="AB1631" s="282"/>
    </row>
    <row r="1632" spans="18:28" x14ac:dyDescent="0.25">
      <c r="R1632" s="282"/>
      <c r="S1632" s="282"/>
      <c r="T1632" s="282"/>
      <c r="U1632" s="282"/>
      <c r="V1632" s="282"/>
      <c r="W1632" s="282"/>
      <c r="X1632" s="282"/>
      <c r="Y1632" s="282"/>
      <c r="Z1632" s="282"/>
      <c r="AA1632" s="282"/>
      <c r="AB1632" s="282"/>
    </row>
    <row r="1633" spans="18:28" x14ac:dyDescent="0.25">
      <c r="R1633" s="282"/>
      <c r="S1633" s="282"/>
      <c r="T1633" s="282"/>
      <c r="U1633" s="282"/>
      <c r="V1633" s="282"/>
      <c r="W1633" s="282"/>
      <c r="X1633" s="282"/>
      <c r="Y1633" s="282"/>
      <c r="Z1633" s="282"/>
      <c r="AA1633" s="282"/>
      <c r="AB1633" s="282"/>
    </row>
    <row r="1634" spans="18:28" x14ac:dyDescent="0.25">
      <c r="R1634" s="282"/>
      <c r="S1634" s="282"/>
      <c r="T1634" s="282"/>
      <c r="U1634" s="282"/>
      <c r="V1634" s="282"/>
      <c r="W1634" s="282"/>
      <c r="X1634" s="282"/>
      <c r="Y1634" s="282"/>
      <c r="Z1634" s="282"/>
      <c r="AA1634" s="282"/>
      <c r="AB1634" s="282"/>
    </row>
    <row r="1635" spans="18:28" x14ac:dyDescent="0.25">
      <c r="R1635" s="282"/>
      <c r="S1635" s="282"/>
      <c r="T1635" s="282"/>
      <c r="U1635" s="282"/>
      <c r="V1635" s="282"/>
      <c r="W1635" s="282"/>
      <c r="X1635" s="282"/>
      <c r="Y1635" s="282"/>
      <c r="Z1635" s="282"/>
      <c r="AA1635" s="282"/>
      <c r="AB1635" s="282"/>
    </row>
    <row r="1636" spans="18:28" x14ac:dyDescent="0.25">
      <c r="R1636" s="282"/>
      <c r="S1636" s="282"/>
      <c r="T1636" s="282"/>
      <c r="U1636" s="282"/>
      <c r="V1636" s="282"/>
      <c r="W1636" s="282"/>
      <c r="X1636" s="282"/>
      <c r="Y1636" s="282"/>
      <c r="Z1636" s="282"/>
      <c r="AA1636" s="282"/>
      <c r="AB1636" s="282"/>
    </row>
    <row r="1637" spans="18:28" x14ac:dyDescent="0.25">
      <c r="R1637" s="282"/>
      <c r="S1637" s="282"/>
      <c r="T1637" s="282"/>
      <c r="U1637" s="282"/>
      <c r="V1637" s="282"/>
      <c r="W1637" s="282"/>
      <c r="X1637" s="282"/>
      <c r="Y1637" s="282"/>
      <c r="Z1637" s="282"/>
      <c r="AA1637" s="282"/>
      <c r="AB1637" s="282"/>
    </row>
    <row r="1638" spans="18:28" x14ac:dyDescent="0.25">
      <c r="R1638" s="282"/>
      <c r="S1638" s="282"/>
      <c r="T1638" s="282"/>
      <c r="U1638" s="282"/>
      <c r="V1638" s="282"/>
      <c r="W1638" s="282"/>
      <c r="X1638" s="282"/>
      <c r="Y1638" s="282"/>
      <c r="Z1638" s="282"/>
      <c r="AA1638" s="282"/>
      <c r="AB1638" s="282"/>
    </row>
    <row r="1639" spans="18:28" x14ac:dyDescent="0.25">
      <c r="R1639" s="282"/>
      <c r="S1639" s="282"/>
      <c r="T1639" s="282"/>
      <c r="U1639" s="282"/>
      <c r="V1639" s="282"/>
      <c r="W1639" s="282"/>
      <c r="X1639" s="282"/>
      <c r="Y1639" s="282"/>
      <c r="Z1639" s="282"/>
      <c r="AA1639" s="282"/>
      <c r="AB1639" s="282"/>
    </row>
    <row r="1640" spans="18:28" x14ac:dyDescent="0.25">
      <c r="R1640" s="282"/>
      <c r="S1640" s="282"/>
      <c r="T1640" s="282"/>
      <c r="U1640" s="282"/>
      <c r="V1640" s="282"/>
      <c r="W1640" s="282"/>
      <c r="X1640" s="282"/>
      <c r="Y1640" s="282"/>
      <c r="Z1640" s="282"/>
      <c r="AA1640" s="282"/>
      <c r="AB1640" s="282"/>
    </row>
    <row r="1641" spans="18:28" x14ac:dyDescent="0.25">
      <c r="R1641" s="282"/>
      <c r="S1641" s="282"/>
      <c r="T1641" s="282"/>
      <c r="U1641" s="282"/>
      <c r="V1641" s="282"/>
      <c r="W1641" s="282"/>
      <c r="X1641" s="282"/>
      <c r="Y1641" s="282"/>
      <c r="Z1641" s="282"/>
      <c r="AA1641" s="282"/>
      <c r="AB1641" s="282"/>
    </row>
    <row r="1642" spans="18:28" x14ac:dyDescent="0.25">
      <c r="R1642" s="282"/>
      <c r="S1642" s="282"/>
      <c r="T1642" s="282"/>
      <c r="U1642" s="282"/>
      <c r="V1642" s="282"/>
      <c r="W1642" s="282"/>
      <c r="X1642" s="282"/>
      <c r="Y1642" s="282"/>
      <c r="Z1642" s="282"/>
      <c r="AA1642" s="282"/>
      <c r="AB1642" s="282"/>
    </row>
    <row r="1643" spans="18:28" x14ac:dyDescent="0.25">
      <c r="R1643" s="282"/>
      <c r="S1643" s="282"/>
      <c r="T1643" s="282"/>
      <c r="U1643" s="282"/>
      <c r="V1643" s="282"/>
      <c r="W1643" s="282"/>
      <c r="X1643" s="282"/>
      <c r="Y1643" s="282"/>
      <c r="Z1643" s="282"/>
      <c r="AA1643" s="282"/>
      <c r="AB1643" s="282"/>
    </row>
    <row r="1644" spans="18:28" x14ac:dyDescent="0.25">
      <c r="R1644" s="282"/>
      <c r="S1644" s="282"/>
      <c r="T1644" s="282"/>
      <c r="U1644" s="282"/>
      <c r="V1644" s="282"/>
      <c r="W1644" s="282"/>
      <c r="X1644" s="282"/>
      <c r="Y1644" s="282"/>
      <c r="Z1644" s="282"/>
      <c r="AA1644" s="282"/>
      <c r="AB1644" s="282"/>
    </row>
    <row r="1645" spans="18:28" x14ac:dyDescent="0.25">
      <c r="R1645" s="282"/>
      <c r="S1645" s="282"/>
      <c r="T1645" s="282"/>
      <c r="U1645" s="282"/>
      <c r="V1645" s="282"/>
      <c r="W1645" s="282"/>
      <c r="X1645" s="282"/>
      <c r="Y1645" s="282"/>
      <c r="Z1645" s="282"/>
      <c r="AA1645" s="282"/>
      <c r="AB1645" s="282"/>
    </row>
    <row r="1646" spans="18:28" x14ac:dyDescent="0.25">
      <c r="R1646" s="282"/>
      <c r="S1646" s="282"/>
      <c r="T1646" s="282"/>
      <c r="U1646" s="282"/>
      <c r="V1646" s="282"/>
      <c r="W1646" s="282"/>
      <c r="X1646" s="282"/>
      <c r="Y1646" s="282"/>
      <c r="Z1646" s="282"/>
      <c r="AA1646" s="282"/>
      <c r="AB1646" s="282"/>
    </row>
    <row r="1647" spans="18:28" x14ac:dyDescent="0.25">
      <c r="R1647" s="282"/>
      <c r="S1647" s="282"/>
      <c r="T1647" s="282"/>
      <c r="U1647" s="282"/>
      <c r="V1647" s="282"/>
      <c r="W1647" s="282"/>
      <c r="X1647" s="282"/>
      <c r="Y1647" s="282"/>
      <c r="Z1647" s="282"/>
      <c r="AA1647" s="282"/>
      <c r="AB1647" s="282"/>
    </row>
    <row r="1648" spans="18:28" x14ac:dyDescent="0.25">
      <c r="R1648" s="282"/>
      <c r="S1648" s="282"/>
      <c r="T1648" s="282"/>
      <c r="U1648" s="282"/>
      <c r="V1648" s="282"/>
      <c r="W1648" s="282"/>
      <c r="X1648" s="282"/>
      <c r="Y1648" s="282"/>
      <c r="Z1648" s="282"/>
      <c r="AA1648" s="282"/>
      <c r="AB1648" s="282"/>
    </row>
    <row r="1649" spans="18:28" x14ac:dyDescent="0.25">
      <c r="R1649" s="282"/>
      <c r="S1649" s="282"/>
      <c r="T1649" s="282"/>
      <c r="U1649" s="282"/>
      <c r="V1649" s="282"/>
      <c r="W1649" s="282"/>
      <c r="X1649" s="282"/>
      <c r="Y1649" s="282"/>
      <c r="Z1649" s="282"/>
      <c r="AA1649" s="282"/>
      <c r="AB1649" s="282"/>
    </row>
    <row r="1650" spans="18:28" x14ac:dyDescent="0.25">
      <c r="R1650" s="282"/>
      <c r="S1650" s="282"/>
      <c r="T1650" s="282"/>
      <c r="U1650" s="282"/>
      <c r="V1650" s="282"/>
      <c r="W1650" s="282"/>
      <c r="X1650" s="282"/>
      <c r="Y1650" s="282"/>
      <c r="Z1650" s="282"/>
      <c r="AA1650" s="282"/>
      <c r="AB1650" s="282"/>
    </row>
    <row r="1651" spans="18:28" x14ac:dyDescent="0.25">
      <c r="R1651" s="282"/>
      <c r="S1651" s="282"/>
      <c r="T1651" s="282"/>
      <c r="U1651" s="282"/>
      <c r="V1651" s="282"/>
      <c r="W1651" s="282"/>
      <c r="X1651" s="282"/>
      <c r="Y1651" s="282"/>
      <c r="Z1651" s="282"/>
      <c r="AA1651" s="282"/>
      <c r="AB1651" s="282"/>
    </row>
    <row r="1652" spans="18:28" x14ac:dyDescent="0.25">
      <c r="R1652" s="282"/>
      <c r="S1652" s="282"/>
      <c r="T1652" s="282"/>
      <c r="U1652" s="282"/>
      <c r="V1652" s="282"/>
      <c r="W1652" s="282"/>
      <c r="X1652" s="282"/>
      <c r="Y1652" s="282"/>
      <c r="Z1652" s="282"/>
      <c r="AA1652" s="282"/>
      <c r="AB1652" s="282"/>
    </row>
    <row r="1653" spans="18:28" x14ac:dyDescent="0.25">
      <c r="R1653" s="282"/>
      <c r="S1653" s="282"/>
      <c r="T1653" s="282"/>
      <c r="U1653" s="282"/>
      <c r="V1653" s="282"/>
      <c r="W1653" s="282"/>
      <c r="X1653" s="282"/>
      <c r="Y1653" s="282"/>
      <c r="Z1653" s="282"/>
      <c r="AA1653" s="282"/>
      <c r="AB1653" s="282"/>
    </row>
    <row r="1654" spans="18:28" x14ac:dyDescent="0.25">
      <c r="R1654" s="282"/>
      <c r="S1654" s="282"/>
      <c r="T1654" s="282"/>
      <c r="U1654" s="282"/>
      <c r="V1654" s="282"/>
      <c r="W1654" s="282"/>
      <c r="X1654" s="282"/>
      <c r="Y1654" s="282"/>
      <c r="Z1654" s="282"/>
      <c r="AA1654" s="282"/>
      <c r="AB1654" s="282"/>
    </row>
    <row r="1655" spans="18:28" x14ac:dyDescent="0.25">
      <c r="R1655" s="282"/>
      <c r="S1655" s="282"/>
      <c r="T1655" s="282"/>
      <c r="U1655" s="282"/>
      <c r="V1655" s="282"/>
      <c r="W1655" s="282"/>
      <c r="X1655" s="282"/>
      <c r="Y1655" s="282"/>
      <c r="Z1655" s="282"/>
      <c r="AA1655" s="282"/>
      <c r="AB1655" s="282"/>
    </row>
    <row r="1656" spans="18:28" x14ac:dyDescent="0.25">
      <c r="R1656" s="282"/>
      <c r="S1656" s="282"/>
      <c r="T1656" s="282"/>
      <c r="U1656" s="282"/>
      <c r="V1656" s="282"/>
      <c r="W1656" s="282"/>
      <c r="X1656" s="282"/>
      <c r="Y1656" s="282"/>
      <c r="Z1656" s="282"/>
      <c r="AA1656" s="282"/>
      <c r="AB1656" s="282"/>
    </row>
    <row r="1657" spans="18:28" x14ac:dyDescent="0.25">
      <c r="R1657" s="282"/>
      <c r="S1657" s="282"/>
      <c r="T1657" s="282"/>
      <c r="U1657" s="282"/>
      <c r="V1657" s="282"/>
      <c r="W1657" s="282"/>
      <c r="X1657" s="282"/>
      <c r="Y1657" s="282"/>
      <c r="Z1657" s="282"/>
      <c r="AA1657" s="282"/>
      <c r="AB1657" s="282"/>
    </row>
    <row r="1658" spans="18:28" x14ac:dyDescent="0.25">
      <c r="R1658" s="282"/>
      <c r="S1658" s="282"/>
      <c r="T1658" s="282"/>
      <c r="U1658" s="282"/>
      <c r="V1658" s="282"/>
      <c r="W1658" s="282"/>
      <c r="X1658" s="282"/>
      <c r="Y1658" s="282"/>
      <c r="Z1658" s="282"/>
      <c r="AA1658" s="282"/>
      <c r="AB1658" s="282"/>
    </row>
    <row r="1659" spans="18:28" x14ac:dyDescent="0.25">
      <c r="R1659" s="282"/>
      <c r="S1659" s="282"/>
      <c r="T1659" s="282"/>
      <c r="U1659" s="282"/>
      <c r="V1659" s="282"/>
      <c r="W1659" s="282"/>
      <c r="X1659" s="282"/>
      <c r="Y1659" s="282"/>
      <c r="Z1659" s="282"/>
      <c r="AA1659" s="282"/>
      <c r="AB1659" s="282"/>
    </row>
    <row r="1660" spans="18:28" x14ac:dyDescent="0.25">
      <c r="R1660" s="282"/>
      <c r="S1660" s="282"/>
      <c r="T1660" s="282"/>
      <c r="U1660" s="282"/>
      <c r="V1660" s="282"/>
      <c r="W1660" s="282"/>
      <c r="X1660" s="282"/>
      <c r="Y1660" s="282"/>
      <c r="Z1660" s="282"/>
      <c r="AA1660" s="282"/>
      <c r="AB1660" s="282"/>
    </row>
    <row r="1661" spans="18:28" x14ac:dyDescent="0.25">
      <c r="R1661" s="282"/>
      <c r="S1661" s="282"/>
      <c r="T1661" s="282"/>
      <c r="U1661" s="282"/>
      <c r="V1661" s="282"/>
      <c r="W1661" s="282"/>
      <c r="X1661" s="282"/>
      <c r="Y1661" s="282"/>
      <c r="Z1661" s="282"/>
      <c r="AA1661" s="282"/>
      <c r="AB1661" s="282"/>
    </row>
    <row r="1662" spans="18:28" x14ac:dyDescent="0.25">
      <c r="R1662" s="282"/>
      <c r="S1662" s="282"/>
      <c r="T1662" s="282"/>
      <c r="U1662" s="282"/>
      <c r="V1662" s="282"/>
      <c r="W1662" s="282"/>
      <c r="X1662" s="282"/>
      <c r="Y1662" s="282"/>
      <c r="Z1662" s="282"/>
      <c r="AA1662" s="282"/>
      <c r="AB1662" s="282"/>
    </row>
    <row r="1663" spans="18:28" x14ac:dyDescent="0.25">
      <c r="R1663" s="282"/>
      <c r="S1663" s="282"/>
      <c r="T1663" s="282"/>
      <c r="U1663" s="282"/>
      <c r="V1663" s="282"/>
      <c r="W1663" s="282"/>
      <c r="X1663" s="282"/>
      <c r="Y1663" s="282"/>
      <c r="Z1663" s="282"/>
      <c r="AA1663" s="282"/>
      <c r="AB1663" s="282"/>
    </row>
    <row r="1664" spans="18:28" x14ac:dyDescent="0.25">
      <c r="R1664" s="282"/>
      <c r="S1664" s="282"/>
      <c r="T1664" s="282"/>
      <c r="U1664" s="282"/>
      <c r="V1664" s="282"/>
      <c r="W1664" s="282"/>
      <c r="X1664" s="282"/>
      <c r="Y1664" s="282"/>
      <c r="Z1664" s="282"/>
      <c r="AA1664" s="282"/>
      <c r="AB1664" s="282"/>
    </row>
    <row r="1665" spans="18:28" x14ac:dyDescent="0.25">
      <c r="R1665" s="282"/>
      <c r="S1665" s="282"/>
      <c r="T1665" s="282"/>
      <c r="U1665" s="282"/>
      <c r="V1665" s="282"/>
      <c r="W1665" s="282"/>
      <c r="X1665" s="282"/>
      <c r="Y1665" s="282"/>
      <c r="Z1665" s="282"/>
      <c r="AA1665" s="282"/>
      <c r="AB1665" s="282"/>
    </row>
    <row r="1666" spans="18:28" x14ac:dyDescent="0.25">
      <c r="R1666" s="282"/>
      <c r="S1666" s="282"/>
      <c r="T1666" s="282"/>
      <c r="U1666" s="282"/>
      <c r="V1666" s="282"/>
      <c r="W1666" s="282"/>
      <c r="X1666" s="282"/>
      <c r="Y1666" s="282"/>
      <c r="Z1666" s="282"/>
      <c r="AA1666" s="282"/>
      <c r="AB1666" s="282"/>
    </row>
    <row r="1667" spans="18:28" x14ac:dyDescent="0.25">
      <c r="R1667" s="282"/>
      <c r="S1667" s="282"/>
      <c r="T1667" s="282"/>
      <c r="U1667" s="282"/>
      <c r="V1667" s="282"/>
      <c r="W1667" s="282"/>
      <c r="X1667" s="282"/>
      <c r="Y1667" s="282"/>
      <c r="Z1667" s="282"/>
      <c r="AA1667" s="282"/>
      <c r="AB1667" s="282"/>
    </row>
    <row r="1668" spans="18:28" x14ac:dyDescent="0.25">
      <c r="R1668" s="282"/>
      <c r="S1668" s="282"/>
      <c r="T1668" s="282"/>
      <c r="U1668" s="282"/>
      <c r="V1668" s="282"/>
      <c r="W1668" s="282"/>
      <c r="X1668" s="282"/>
      <c r="Y1668" s="282"/>
      <c r="Z1668" s="282"/>
      <c r="AA1668" s="282"/>
      <c r="AB1668" s="282"/>
    </row>
    <row r="1669" spans="18:28" x14ac:dyDescent="0.25">
      <c r="R1669" s="282"/>
      <c r="S1669" s="282"/>
      <c r="T1669" s="282"/>
      <c r="U1669" s="282"/>
      <c r="V1669" s="282"/>
      <c r="W1669" s="282"/>
      <c r="X1669" s="282"/>
      <c r="Y1669" s="282"/>
      <c r="Z1669" s="282"/>
      <c r="AA1669" s="282"/>
      <c r="AB1669" s="282"/>
    </row>
    <row r="1670" spans="18:28" x14ac:dyDescent="0.25">
      <c r="R1670" s="282"/>
      <c r="S1670" s="282"/>
      <c r="T1670" s="282"/>
      <c r="U1670" s="282"/>
      <c r="V1670" s="282"/>
      <c r="W1670" s="282"/>
      <c r="X1670" s="282"/>
      <c r="Y1670" s="282"/>
      <c r="Z1670" s="282"/>
      <c r="AA1670" s="282"/>
      <c r="AB1670" s="282"/>
    </row>
    <row r="1671" spans="18:28" x14ac:dyDescent="0.25">
      <c r="R1671" s="282"/>
      <c r="S1671" s="282"/>
      <c r="T1671" s="282"/>
      <c r="U1671" s="282"/>
      <c r="V1671" s="282"/>
      <c r="W1671" s="282"/>
      <c r="X1671" s="282"/>
      <c r="Y1671" s="282"/>
      <c r="Z1671" s="282"/>
      <c r="AA1671" s="282"/>
      <c r="AB1671" s="282"/>
    </row>
    <row r="1672" spans="18:28" x14ac:dyDescent="0.25">
      <c r="R1672" s="282"/>
      <c r="S1672" s="282"/>
      <c r="T1672" s="282"/>
      <c r="U1672" s="282"/>
      <c r="V1672" s="282"/>
      <c r="W1672" s="282"/>
      <c r="X1672" s="282"/>
      <c r="Y1672" s="282"/>
      <c r="Z1672" s="282"/>
      <c r="AA1672" s="282"/>
      <c r="AB1672" s="282"/>
    </row>
    <row r="1673" spans="18:28" x14ac:dyDescent="0.25">
      <c r="R1673" s="282"/>
      <c r="S1673" s="282"/>
      <c r="T1673" s="282"/>
      <c r="U1673" s="282"/>
      <c r="V1673" s="282"/>
      <c r="W1673" s="282"/>
      <c r="X1673" s="282"/>
      <c r="Y1673" s="282"/>
      <c r="Z1673" s="282"/>
      <c r="AA1673" s="282"/>
      <c r="AB1673" s="282"/>
    </row>
    <row r="1674" spans="18:28" x14ac:dyDescent="0.25">
      <c r="R1674" s="282"/>
      <c r="S1674" s="282"/>
      <c r="T1674" s="282"/>
      <c r="U1674" s="282"/>
      <c r="V1674" s="282"/>
      <c r="W1674" s="282"/>
      <c r="X1674" s="282"/>
      <c r="Y1674" s="282"/>
      <c r="Z1674" s="282"/>
      <c r="AA1674" s="282"/>
      <c r="AB1674" s="282"/>
    </row>
    <row r="1675" spans="18:28" x14ac:dyDescent="0.25">
      <c r="R1675" s="282"/>
      <c r="S1675" s="282"/>
      <c r="T1675" s="282"/>
      <c r="U1675" s="282"/>
      <c r="V1675" s="282"/>
      <c r="W1675" s="282"/>
      <c r="X1675" s="282"/>
      <c r="Y1675" s="282"/>
      <c r="Z1675" s="282"/>
      <c r="AA1675" s="282"/>
      <c r="AB1675" s="282"/>
    </row>
    <row r="1676" spans="18:28" x14ac:dyDescent="0.25">
      <c r="R1676" s="282"/>
      <c r="S1676" s="282"/>
      <c r="T1676" s="282"/>
      <c r="U1676" s="282"/>
      <c r="V1676" s="282"/>
      <c r="W1676" s="282"/>
      <c r="X1676" s="282"/>
      <c r="Y1676" s="282"/>
      <c r="Z1676" s="282"/>
      <c r="AA1676" s="282"/>
      <c r="AB1676" s="282"/>
    </row>
    <row r="1677" spans="18:28" x14ac:dyDescent="0.25">
      <c r="R1677" s="282"/>
      <c r="S1677" s="282"/>
      <c r="T1677" s="282"/>
      <c r="U1677" s="282"/>
      <c r="V1677" s="282"/>
      <c r="W1677" s="282"/>
      <c r="X1677" s="282"/>
      <c r="Y1677" s="282"/>
      <c r="Z1677" s="282"/>
      <c r="AA1677" s="282"/>
      <c r="AB1677" s="282"/>
    </row>
    <row r="1678" spans="18:28" x14ac:dyDescent="0.25">
      <c r="R1678" s="282"/>
      <c r="S1678" s="282"/>
      <c r="T1678" s="282"/>
      <c r="U1678" s="282"/>
      <c r="V1678" s="282"/>
      <c r="W1678" s="282"/>
      <c r="X1678" s="282"/>
      <c r="Y1678" s="282"/>
      <c r="Z1678" s="282"/>
      <c r="AA1678" s="282"/>
      <c r="AB1678" s="282"/>
    </row>
    <row r="1679" spans="18:28" x14ac:dyDescent="0.25">
      <c r="R1679" s="282"/>
      <c r="S1679" s="282"/>
      <c r="T1679" s="282"/>
      <c r="U1679" s="282"/>
      <c r="V1679" s="282"/>
      <c r="W1679" s="282"/>
      <c r="X1679" s="282"/>
      <c r="Y1679" s="282"/>
      <c r="Z1679" s="282"/>
      <c r="AA1679" s="282"/>
      <c r="AB1679" s="282"/>
    </row>
    <row r="1680" spans="18:28" x14ac:dyDescent="0.25">
      <c r="R1680" s="282"/>
      <c r="S1680" s="282"/>
      <c r="T1680" s="282"/>
      <c r="U1680" s="282"/>
      <c r="V1680" s="282"/>
      <c r="W1680" s="282"/>
      <c r="X1680" s="282"/>
      <c r="Y1680" s="282"/>
      <c r="Z1680" s="282"/>
      <c r="AA1680" s="282"/>
      <c r="AB1680" s="282"/>
    </row>
    <row r="1681" spans="18:28" x14ac:dyDescent="0.25">
      <c r="R1681" s="282"/>
      <c r="S1681" s="282"/>
      <c r="T1681" s="282"/>
      <c r="U1681" s="282"/>
      <c r="V1681" s="282"/>
      <c r="W1681" s="282"/>
      <c r="X1681" s="282"/>
      <c r="Y1681" s="282"/>
      <c r="Z1681" s="282"/>
      <c r="AA1681" s="282"/>
      <c r="AB1681" s="282"/>
    </row>
    <row r="1682" spans="18:28" x14ac:dyDescent="0.25">
      <c r="R1682" s="282"/>
      <c r="S1682" s="282"/>
      <c r="T1682" s="282"/>
      <c r="U1682" s="282"/>
      <c r="V1682" s="282"/>
      <c r="W1682" s="282"/>
      <c r="X1682" s="282"/>
      <c r="Y1682" s="282"/>
      <c r="Z1682" s="282"/>
      <c r="AA1682" s="282"/>
      <c r="AB1682" s="282"/>
    </row>
    <row r="1683" spans="18:28" x14ac:dyDescent="0.25">
      <c r="R1683" s="282"/>
      <c r="S1683" s="282"/>
      <c r="T1683" s="282"/>
      <c r="U1683" s="282"/>
      <c r="V1683" s="282"/>
      <c r="W1683" s="282"/>
      <c r="X1683" s="282"/>
      <c r="Y1683" s="282"/>
      <c r="Z1683" s="282"/>
      <c r="AA1683" s="282"/>
      <c r="AB1683" s="282"/>
    </row>
    <row r="1684" spans="18:28" x14ac:dyDescent="0.25">
      <c r="R1684" s="282"/>
      <c r="S1684" s="282"/>
      <c r="T1684" s="282"/>
      <c r="U1684" s="282"/>
      <c r="V1684" s="282"/>
      <c r="W1684" s="282"/>
      <c r="X1684" s="282"/>
      <c r="Y1684" s="282"/>
      <c r="Z1684" s="282"/>
      <c r="AA1684" s="282"/>
      <c r="AB1684" s="282"/>
    </row>
    <row r="1685" spans="18:28" x14ac:dyDescent="0.25">
      <c r="R1685" s="282"/>
      <c r="S1685" s="282"/>
      <c r="T1685" s="282"/>
      <c r="U1685" s="282"/>
      <c r="V1685" s="282"/>
      <c r="W1685" s="282"/>
      <c r="X1685" s="282"/>
      <c r="Y1685" s="282"/>
      <c r="Z1685" s="282"/>
      <c r="AA1685" s="282"/>
      <c r="AB1685" s="282"/>
    </row>
    <row r="1686" spans="18:28" x14ac:dyDescent="0.25">
      <c r="R1686" s="282"/>
      <c r="S1686" s="282"/>
      <c r="T1686" s="282"/>
      <c r="U1686" s="282"/>
      <c r="V1686" s="282"/>
      <c r="W1686" s="282"/>
      <c r="X1686" s="282"/>
      <c r="Y1686" s="282"/>
      <c r="Z1686" s="282"/>
      <c r="AA1686" s="282"/>
      <c r="AB1686" s="282"/>
    </row>
    <row r="1687" spans="18:28" x14ac:dyDescent="0.25">
      <c r="R1687" s="282"/>
      <c r="S1687" s="282"/>
      <c r="T1687" s="282"/>
      <c r="U1687" s="282"/>
      <c r="V1687" s="282"/>
      <c r="W1687" s="282"/>
      <c r="X1687" s="282"/>
      <c r="Y1687" s="282"/>
      <c r="Z1687" s="282"/>
      <c r="AA1687" s="282"/>
      <c r="AB1687" s="282"/>
    </row>
    <row r="1688" spans="18:28" x14ac:dyDescent="0.25">
      <c r="R1688" s="282"/>
      <c r="S1688" s="282"/>
      <c r="T1688" s="282"/>
      <c r="U1688" s="282"/>
      <c r="V1688" s="282"/>
      <c r="W1688" s="282"/>
      <c r="X1688" s="282"/>
      <c r="Y1688" s="282"/>
      <c r="Z1688" s="282"/>
      <c r="AA1688" s="282"/>
      <c r="AB1688" s="282"/>
    </row>
    <row r="1689" spans="18:28" x14ac:dyDescent="0.25">
      <c r="R1689" s="282"/>
      <c r="S1689" s="282"/>
      <c r="T1689" s="282"/>
      <c r="U1689" s="282"/>
      <c r="V1689" s="282"/>
      <c r="W1689" s="282"/>
      <c r="X1689" s="282"/>
      <c r="Y1689" s="282"/>
      <c r="Z1689" s="282"/>
      <c r="AA1689" s="282"/>
      <c r="AB1689" s="282"/>
    </row>
    <row r="1690" spans="18:28" x14ac:dyDescent="0.25">
      <c r="R1690" s="282"/>
      <c r="S1690" s="282"/>
      <c r="T1690" s="282"/>
      <c r="U1690" s="282"/>
      <c r="V1690" s="282"/>
      <c r="W1690" s="282"/>
      <c r="X1690" s="282"/>
      <c r="Y1690" s="282"/>
      <c r="Z1690" s="282"/>
      <c r="AA1690" s="282"/>
      <c r="AB1690" s="282"/>
    </row>
    <row r="1691" spans="18:28" x14ac:dyDescent="0.25">
      <c r="R1691" s="282"/>
      <c r="S1691" s="282"/>
      <c r="T1691" s="282"/>
      <c r="U1691" s="282"/>
      <c r="V1691" s="282"/>
      <c r="W1691" s="282"/>
      <c r="X1691" s="282"/>
      <c r="Y1691" s="282"/>
      <c r="Z1691" s="282"/>
      <c r="AA1691" s="282"/>
      <c r="AB1691" s="282"/>
    </row>
    <row r="1692" spans="18:28" x14ac:dyDescent="0.25">
      <c r="R1692" s="282"/>
      <c r="S1692" s="282"/>
      <c r="T1692" s="282"/>
      <c r="U1692" s="282"/>
      <c r="V1692" s="282"/>
      <c r="W1692" s="282"/>
      <c r="X1692" s="282"/>
      <c r="Y1692" s="282"/>
      <c r="Z1692" s="282"/>
      <c r="AA1692" s="282"/>
      <c r="AB1692" s="282"/>
    </row>
    <row r="1693" spans="18:28" x14ac:dyDescent="0.25">
      <c r="R1693" s="282"/>
      <c r="S1693" s="282"/>
      <c r="T1693" s="282"/>
      <c r="U1693" s="282"/>
      <c r="V1693" s="282"/>
      <c r="W1693" s="282"/>
      <c r="X1693" s="282"/>
      <c r="Y1693" s="282"/>
      <c r="Z1693" s="282"/>
      <c r="AA1693" s="282"/>
      <c r="AB1693" s="282"/>
    </row>
    <row r="1694" spans="18:28" x14ac:dyDescent="0.25">
      <c r="R1694" s="282"/>
      <c r="S1694" s="282"/>
      <c r="T1694" s="282"/>
      <c r="U1694" s="282"/>
      <c r="V1694" s="282"/>
      <c r="W1694" s="282"/>
      <c r="X1694" s="282"/>
      <c r="Y1694" s="282"/>
      <c r="Z1694" s="282"/>
      <c r="AA1694" s="282"/>
      <c r="AB1694" s="282"/>
    </row>
    <row r="1695" spans="18:28" x14ac:dyDescent="0.25">
      <c r="R1695" s="282"/>
      <c r="S1695" s="282"/>
      <c r="T1695" s="282"/>
      <c r="U1695" s="282"/>
      <c r="V1695" s="282"/>
      <c r="W1695" s="282"/>
      <c r="X1695" s="282"/>
      <c r="Y1695" s="282"/>
      <c r="Z1695" s="282"/>
      <c r="AA1695" s="282"/>
      <c r="AB1695" s="282"/>
    </row>
    <row r="1696" spans="18:28" x14ac:dyDescent="0.25">
      <c r="R1696" s="282"/>
      <c r="S1696" s="282"/>
      <c r="T1696" s="282"/>
      <c r="U1696" s="282"/>
      <c r="V1696" s="282"/>
      <c r="W1696" s="282"/>
      <c r="X1696" s="282"/>
      <c r="Y1696" s="282"/>
      <c r="Z1696" s="282"/>
      <c r="AA1696" s="282"/>
      <c r="AB1696" s="282"/>
    </row>
    <row r="1697" spans="18:28" x14ac:dyDescent="0.25">
      <c r="R1697" s="282"/>
      <c r="S1697" s="282"/>
      <c r="T1697" s="282"/>
      <c r="U1697" s="282"/>
      <c r="V1697" s="282"/>
      <c r="W1697" s="282"/>
      <c r="X1697" s="282"/>
      <c r="Y1697" s="282"/>
      <c r="Z1697" s="282"/>
      <c r="AA1697" s="282"/>
      <c r="AB1697" s="282"/>
    </row>
    <row r="1698" spans="18:28" x14ac:dyDescent="0.25">
      <c r="R1698" s="282"/>
      <c r="S1698" s="282"/>
      <c r="T1698" s="282"/>
      <c r="U1698" s="282"/>
      <c r="V1698" s="282"/>
      <c r="W1698" s="282"/>
      <c r="X1698" s="282"/>
      <c r="Y1698" s="282"/>
      <c r="Z1698" s="282"/>
      <c r="AA1698" s="282"/>
      <c r="AB1698" s="282"/>
    </row>
    <row r="1699" spans="18:28" x14ac:dyDescent="0.25">
      <c r="R1699" s="282"/>
      <c r="S1699" s="282"/>
      <c r="T1699" s="282"/>
      <c r="U1699" s="282"/>
      <c r="V1699" s="282"/>
      <c r="W1699" s="282"/>
      <c r="X1699" s="282"/>
      <c r="Y1699" s="282"/>
      <c r="Z1699" s="282"/>
      <c r="AA1699" s="282"/>
      <c r="AB1699" s="282"/>
    </row>
    <row r="1700" spans="18:28" x14ac:dyDescent="0.25">
      <c r="R1700" s="282"/>
      <c r="S1700" s="282"/>
      <c r="T1700" s="282"/>
      <c r="U1700" s="282"/>
      <c r="V1700" s="282"/>
      <c r="W1700" s="282"/>
      <c r="X1700" s="282"/>
      <c r="Y1700" s="282"/>
      <c r="Z1700" s="282"/>
      <c r="AA1700" s="282"/>
      <c r="AB1700" s="282"/>
    </row>
    <row r="1701" spans="18:28" x14ac:dyDescent="0.25">
      <c r="R1701" s="282"/>
      <c r="S1701" s="282"/>
      <c r="T1701" s="282"/>
      <c r="U1701" s="282"/>
      <c r="V1701" s="282"/>
      <c r="W1701" s="282"/>
      <c r="X1701" s="282"/>
      <c r="Y1701" s="282"/>
      <c r="Z1701" s="282"/>
      <c r="AA1701" s="282"/>
      <c r="AB1701" s="282"/>
    </row>
    <row r="1702" spans="18:28" x14ac:dyDescent="0.25">
      <c r="R1702" s="282"/>
      <c r="S1702" s="282"/>
      <c r="T1702" s="282"/>
      <c r="U1702" s="282"/>
      <c r="V1702" s="282"/>
      <c r="W1702" s="282"/>
      <c r="X1702" s="282"/>
      <c r="Y1702" s="282"/>
      <c r="Z1702" s="282"/>
      <c r="AA1702" s="282"/>
      <c r="AB1702" s="282"/>
    </row>
    <row r="1703" spans="18:28" x14ac:dyDescent="0.25">
      <c r="R1703" s="282"/>
      <c r="S1703" s="282"/>
      <c r="T1703" s="282"/>
      <c r="U1703" s="282"/>
      <c r="V1703" s="282"/>
      <c r="W1703" s="282"/>
      <c r="X1703" s="282"/>
      <c r="Y1703" s="282"/>
      <c r="Z1703" s="282"/>
      <c r="AA1703" s="282"/>
      <c r="AB1703" s="282"/>
    </row>
    <row r="1704" spans="18:28" x14ac:dyDescent="0.25">
      <c r="R1704" s="282"/>
      <c r="S1704" s="282"/>
      <c r="T1704" s="282"/>
      <c r="U1704" s="282"/>
      <c r="V1704" s="282"/>
      <c r="W1704" s="282"/>
      <c r="X1704" s="282"/>
      <c r="Y1704" s="282"/>
      <c r="Z1704" s="282"/>
      <c r="AA1704" s="282"/>
      <c r="AB1704" s="282"/>
    </row>
    <row r="1705" spans="18:28" x14ac:dyDescent="0.25">
      <c r="R1705" s="282"/>
      <c r="S1705" s="282"/>
      <c r="T1705" s="282"/>
      <c r="U1705" s="282"/>
      <c r="V1705" s="282"/>
      <c r="W1705" s="282"/>
      <c r="X1705" s="282"/>
      <c r="Y1705" s="282"/>
      <c r="Z1705" s="282"/>
      <c r="AA1705" s="282"/>
      <c r="AB1705" s="282"/>
    </row>
    <row r="1706" spans="18:28" x14ac:dyDescent="0.25">
      <c r="R1706" s="282"/>
      <c r="S1706" s="282"/>
      <c r="T1706" s="282"/>
      <c r="U1706" s="282"/>
      <c r="V1706" s="282"/>
      <c r="W1706" s="282"/>
      <c r="X1706" s="282"/>
      <c r="Y1706" s="282"/>
      <c r="Z1706" s="282"/>
      <c r="AA1706" s="282"/>
      <c r="AB1706" s="282"/>
    </row>
    <row r="1707" spans="18:28" x14ac:dyDescent="0.25">
      <c r="R1707" s="282"/>
      <c r="S1707" s="282"/>
      <c r="T1707" s="282"/>
      <c r="U1707" s="282"/>
      <c r="V1707" s="282"/>
      <c r="W1707" s="282"/>
      <c r="X1707" s="282"/>
      <c r="Y1707" s="282"/>
      <c r="Z1707" s="282"/>
      <c r="AA1707" s="282"/>
      <c r="AB1707" s="282"/>
    </row>
    <row r="1708" spans="18:28" x14ac:dyDescent="0.25">
      <c r="R1708" s="282"/>
      <c r="S1708" s="282"/>
      <c r="T1708" s="282"/>
      <c r="U1708" s="282"/>
      <c r="V1708" s="282"/>
      <c r="W1708" s="282"/>
      <c r="X1708" s="282"/>
      <c r="Y1708" s="282"/>
      <c r="Z1708" s="282"/>
      <c r="AA1708" s="282"/>
      <c r="AB1708" s="282"/>
    </row>
    <row r="1709" spans="18:28" x14ac:dyDescent="0.25">
      <c r="R1709" s="282"/>
      <c r="S1709" s="282"/>
      <c r="T1709" s="282"/>
      <c r="U1709" s="282"/>
      <c r="V1709" s="282"/>
      <c r="W1709" s="282"/>
      <c r="X1709" s="282"/>
      <c r="Y1709" s="282"/>
      <c r="Z1709" s="282"/>
      <c r="AA1709" s="282"/>
      <c r="AB1709" s="282"/>
    </row>
    <row r="1710" spans="18:28" x14ac:dyDescent="0.25">
      <c r="R1710" s="282"/>
      <c r="S1710" s="282"/>
      <c r="T1710" s="282"/>
      <c r="U1710" s="282"/>
      <c r="V1710" s="282"/>
      <c r="W1710" s="282"/>
      <c r="X1710" s="282"/>
      <c r="Y1710" s="282"/>
      <c r="Z1710" s="282"/>
      <c r="AA1710" s="282"/>
      <c r="AB1710" s="282"/>
    </row>
    <row r="1711" spans="18:28" x14ac:dyDescent="0.25">
      <c r="R1711" s="282"/>
      <c r="S1711" s="282"/>
      <c r="T1711" s="282"/>
      <c r="U1711" s="282"/>
      <c r="V1711" s="282"/>
      <c r="W1711" s="282"/>
      <c r="X1711" s="282"/>
      <c r="Y1711" s="282"/>
      <c r="Z1711" s="282"/>
      <c r="AA1711" s="282"/>
      <c r="AB1711" s="282"/>
    </row>
    <row r="1712" spans="18:28" x14ac:dyDescent="0.25">
      <c r="R1712" s="282"/>
      <c r="S1712" s="282"/>
      <c r="T1712" s="282"/>
      <c r="U1712" s="282"/>
      <c r="V1712" s="282"/>
      <c r="W1712" s="282"/>
      <c r="X1712" s="282"/>
      <c r="Y1712" s="282"/>
      <c r="Z1712" s="282"/>
      <c r="AA1712" s="282"/>
      <c r="AB1712" s="282"/>
    </row>
    <row r="1713" spans="18:28" x14ac:dyDescent="0.25">
      <c r="R1713" s="282"/>
      <c r="S1713" s="282"/>
      <c r="T1713" s="282"/>
      <c r="U1713" s="282"/>
      <c r="V1713" s="282"/>
      <c r="W1713" s="282"/>
      <c r="X1713" s="282"/>
      <c r="Y1713" s="282"/>
      <c r="Z1713" s="282"/>
      <c r="AA1713" s="282"/>
      <c r="AB1713" s="282"/>
    </row>
    <row r="1714" spans="18:28" x14ac:dyDescent="0.25">
      <c r="R1714" s="282"/>
      <c r="S1714" s="282"/>
      <c r="T1714" s="282"/>
      <c r="U1714" s="282"/>
      <c r="V1714" s="282"/>
      <c r="W1714" s="282"/>
      <c r="X1714" s="282"/>
      <c r="Y1714" s="282"/>
      <c r="Z1714" s="282"/>
      <c r="AA1714" s="282"/>
      <c r="AB1714" s="282"/>
    </row>
    <row r="1715" spans="18:28" x14ac:dyDescent="0.25">
      <c r="R1715" s="282"/>
      <c r="S1715" s="282"/>
      <c r="T1715" s="282"/>
      <c r="U1715" s="282"/>
      <c r="V1715" s="282"/>
      <c r="W1715" s="282"/>
      <c r="X1715" s="282"/>
      <c r="Y1715" s="282"/>
      <c r="Z1715" s="282"/>
      <c r="AA1715" s="282"/>
      <c r="AB1715" s="282"/>
    </row>
    <row r="1716" spans="18:28" x14ac:dyDescent="0.25">
      <c r="R1716" s="282"/>
      <c r="S1716" s="282"/>
      <c r="T1716" s="282"/>
      <c r="U1716" s="282"/>
      <c r="V1716" s="282"/>
      <c r="W1716" s="282"/>
      <c r="X1716" s="282"/>
      <c r="Y1716" s="282"/>
      <c r="Z1716" s="282"/>
      <c r="AA1716" s="282"/>
      <c r="AB1716" s="282"/>
    </row>
    <row r="1717" spans="18:28" x14ac:dyDescent="0.25">
      <c r="R1717" s="282"/>
      <c r="S1717" s="282"/>
      <c r="T1717" s="282"/>
      <c r="U1717" s="282"/>
      <c r="V1717" s="282"/>
      <c r="W1717" s="282"/>
      <c r="X1717" s="282"/>
      <c r="Y1717" s="282"/>
      <c r="Z1717" s="282"/>
      <c r="AA1717" s="282"/>
      <c r="AB1717" s="282"/>
    </row>
    <row r="1718" spans="18:28" x14ac:dyDescent="0.25">
      <c r="R1718" s="282"/>
      <c r="S1718" s="282"/>
      <c r="T1718" s="282"/>
      <c r="U1718" s="282"/>
      <c r="V1718" s="282"/>
      <c r="W1718" s="282"/>
      <c r="X1718" s="282"/>
      <c r="Y1718" s="282"/>
      <c r="Z1718" s="282"/>
      <c r="AA1718" s="282"/>
      <c r="AB1718" s="282"/>
    </row>
    <row r="1719" spans="18:28" x14ac:dyDescent="0.25">
      <c r="R1719" s="282"/>
      <c r="S1719" s="282"/>
      <c r="T1719" s="282"/>
      <c r="U1719" s="282"/>
      <c r="V1719" s="282"/>
      <c r="W1719" s="282"/>
      <c r="X1719" s="282"/>
      <c r="Y1719" s="282"/>
      <c r="Z1719" s="282"/>
      <c r="AA1719" s="282"/>
      <c r="AB1719" s="282"/>
    </row>
    <row r="1720" spans="18:28" x14ac:dyDescent="0.25">
      <c r="R1720" s="282"/>
      <c r="S1720" s="282"/>
      <c r="T1720" s="282"/>
      <c r="U1720" s="282"/>
      <c r="V1720" s="282"/>
      <c r="W1720" s="282"/>
      <c r="X1720" s="282"/>
      <c r="Y1720" s="282"/>
      <c r="Z1720" s="282"/>
      <c r="AA1720" s="282"/>
      <c r="AB1720" s="282"/>
    </row>
    <row r="1721" spans="18:28" x14ac:dyDescent="0.25">
      <c r="R1721" s="282"/>
      <c r="S1721" s="282"/>
      <c r="T1721" s="282"/>
      <c r="U1721" s="282"/>
      <c r="V1721" s="282"/>
      <c r="W1721" s="282"/>
      <c r="X1721" s="282"/>
      <c r="Y1721" s="282"/>
      <c r="Z1721" s="282"/>
      <c r="AA1721" s="282"/>
      <c r="AB1721" s="282"/>
    </row>
    <row r="1722" spans="18:28" x14ac:dyDescent="0.25">
      <c r="R1722" s="282"/>
      <c r="S1722" s="282"/>
      <c r="T1722" s="282"/>
      <c r="U1722" s="282"/>
      <c r="V1722" s="282"/>
      <c r="W1722" s="282"/>
      <c r="X1722" s="282"/>
      <c r="Y1722" s="282"/>
      <c r="Z1722" s="282"/>
      <c r="AA1722" s="282"/>
      <c r="AB1722" s="282"/>
    </row>
    <row r="1723" spans="18:28" x14ac:dyDescent="0.25">
      <c r="R1723" s="282"/>
      <c r="S1723" s="282"/>
      <c r="T1723" s="282"/>
      <c r="U1723" s="282"/>
      <c r="V1723" s="282"/>
      <c r="W1723" s="282"/>
      <c r="X1723" s="282"/>
      <c r="Y1723" s="282"/>
      <c r="Z1723" s="282"/>
      <c r="AA1723" s="282"/>
      <c r="AB1723" s="282"/>
    </row>
    <row r="1724" spans="18:28" x14ac:dyDescent="0.25">
      <c r="R1724" s="282"/>
      <c r="S1724" s="282"/>
      <c r="T1724" s="282"/>
      <c r="U1724" s="282"/>
      <c r="V1724" s="282"/>
      <c r="W1724" s="282"/>
      <c r="X1724" s="282"/>
      <c r="Y1724" s="282"/>
      <c r="Z1724" s="282"/>
      <c r="AA1724" s="282"/>
      <c r="AB1724" s="282"/>
    </row>
    <row r="1725" spans="18:28" x14ac:dyDescent="0.25">
      <c r="R1725" s="282"/>
      <c r="S1725" s="282"/>
      <c r="T1725" s="282"/>
      <c r="U1725" s="282"/>
      <c r="V1725" s="282"/>
      <c r="W1725" s="282"/>
      <c r="X1725" s="282"/>
      <c r="Y1725" s="282"/>
      <c r="Z1725" s="282"/>
      <c r="AA1725" s="282"/>
      <c r="AB1725" s="282"/>
    </row>
    <row r="1726" spans="18:28" x14ac:dyDescent="0.25">
      <c r="R1726" s="282"/>
      <c r="S1726" s="282"/>
      <c r="T1726" s="282"/>
      <c r="U1726" s="282"/>
      <c r="V1726" s="282"/>
      <c r="W1726" s="282"/>
      <c r="X1726" s="282"/>
      <c r="Y1726" s="282"/>
      <c r="Z1726" s="282"/>
      <c r="AA1726" s="282"/>
      <c r="AB1726" s="282"/>
    </row>
    <row r="1727" spans="18:28" x14ac:dyDescent="0.25">
      <c r="R1727" s="282"/>
      <c r="S1727" s="282"/>
      <c r="T1727" s="282"/>
      <c r="U1727" s="282"/>
      <c r="V1727" s="282"/>
      <c r="W1727" s="282"/>
      <c r="X1727" s="282"/>
      <c r="Y1727" s="282"/>
      <c r="Z1727" s="282"/>
      <c r="AA1727" s="282"/>
      <c r="AB1727" s="282"/>
    </row>
    <row r="1728" spans="18:28" x14ac:dyDescent="0.25">
      <c r="R1728" s="282"/>
      <c r="S1728" s="282"/>
      <c r="T1728" s="282"/>
      <c r="U1728" s="282"/>
      <c r="V1728" s="282"/>
      <c r="W1728" s="282"/>
      <c r="X1728" s="282"/>
      <c r="Y1728" s="282"/>
      <c r="Z1728" s="282"/>
      <c r="AA1728" s="282"/>
      <c r="AB1728" s="282"/>
    </row>
    <row r="1729" spans="18:28" x14ac:dyDescent="0.25">
      <c r="R1729" s="282"/>
      <c r="S1729" s="282"/>
      <c r="T1729" s="282"/>
      <c r="U1729" s="282"/>
      <c r="V1729" s="282"/>
      <c r="W1729" s="282"/>
      <c r="X1729" s="282"/>
      <c r="Y1729" s="282"/>
      <c r="Z1729" s="282"/>
      <c r="AA1729" s="282"/>
      <c r="AB1729" s="282"/>
    </row>
    <row r="1730" spans="18:28" x14ac:dyDescent="0.25">
      <c r="R1730" s="282"/>
      <c r="S1730" s="282"/>
      <c r="T1730" s="282"/>
      <c r="U1730" s="282"/>
      <c r="V1730" s="282"/>
      <c r="W1730" s="282"/>
      <c r="X1730" s="282"/>
      <c r="Y1730" s="282"/>
      <c r="Z1730" s="282"/>
      <c r="AA1730" s="282"/>
      <c r="AB1730" s="282"/>
    </row>
    <row r="1731" spans="18:28" x14ac:dyDescent="0.25">
      <c r="R1731" s="282"/>
      <c r="S1731" s="282"/>
      <c r="T1731" s="282"/>
      <c r="U1731" s="282"/>
      <c r="V1731" s="282"/>
      <c r="W1731" s="282"/>
      <c r="X1731" s="282"/>
      <c r="Y1731" s="282"/>
      <c r="Z1731" s="282"/>
      <c r="AA1731" s="282"/>
      <c r="AB1731" s="282"/>
    </row>
    <row r="1732" spans="18:28" x14ac:dyDescent="0.25">
      <c r="R1732" s="282"/>
      <c r="S1732" s="282"/>
      <c r="T1732" s="282"/>
      <c r="U1732" s="282"/>
      <c r="V1732" s="282"/>
      <c r="W1732" s="282"/>
      <c r="X1732" s="282"/>
      <c r="Y1732" s="282"/>
      <c r="Z1732" s="282"/>
      <c r="AA1732" s="282"/>
      <c r="AB1732" s="282"/>
    </row>
    <row r="1733" spans="18:28" x14ac:dyDescent="0.25">
      <c r="R1733" s="282"/>
      <c r="S1733" s="282"/>
      <c r="T1733" s="282"/>
      <c r="U1733" s="282"/>
      <c r="V1733" s="282"/>
      <c r="W1733" s="282"/>
      <c r="X1733" s="282"/>
      <c r="Y1733" s="282"/>
      <c r="Z1733" s="282"/>
      <c r="AA1733" s="282"/>
      <c r="AB1733" s="282"/>
    </row>
    <row r="1734" spans="18:28" x14ac:dyDescent="0.25">
      <c r="R1734" s="282"/>
      <c r="S1734" s="282"/>
      <c r="T1734" s="282"/>
      <c r="U1734" s="282"/>
      <c r="V1734" s="282"/>
      <c r="W1734" s="282"/>
      <c r="X1734" s="282"/>
      <c r="Y1734" s="282"/>
      <c r="Z1734" s="282"/>
      <c r="AA1734" s="282"/>
      <c r="AB1734" s="282"/>
    </row>
    <row r="1735" spans="18:28" x14ac:dyDescent="0.25">
      <c r="R1735" s="282"/>
      <c r="S1735" s="282"/>
      <c r="T1735" s="282"/>
      <c r="U1735" s="282"/>
      <c r="V1735" s="282"/>
      <c r="W1735" s="282"/>
      <c r="X1735" s="282"/>
      <c r="Y1735" s="282"/>
      <c r="Z1735" s="282"/>
      <c r="AA1735" s="282"/>
      <c r="AB1735" s="282"/>
    </row>
    <row r="1736" spans="18:28" x14ac:dyDescent="0.25">
      <c r="R1736" s="282"/>
      <c r="S1736" s="282"/>
      <c r="T1736" s="282"/>
      <c r="U1736" s="282"/>
      <c r="V1736" s="282"/>
      <c r="W1736" s="282"/>
      <c r="X1736" s="282"/>
      <c r="Y1736" s="282"/>
      <c r="Z1736" s="282"/>
      <c r="AA1736" s="282"/>
      <c r="AB1736" s="282"/>
    </row>
    <row r="1737" spans="18:28" x14ac:dyDescent="0.25">
      <c r="R1737" s="282"/>
      <c r="S1737" s="282"/>
      <c r="T1737" s="282"/>
      <c r="U1737" s="282"/>
      <c r="V1737" s="282"/>
      <c r="W1737" s="282"/>
      <c r="X1737" s="282"/>
      <c r="Y1737" s="282"/>
      <c r="Z1737" s="282"/>
      <c r="AA1737" s="282"/>
      <c r="AB1737" s="282"/>
    </row>
    <row r="1738" spans="18:28" x14ac:dyDescent="0.25">
      <c r="R1738" s="282"/>
      <c r="S1738" s="282"/>
      <c r="T1738" s="282"/>
      <c r="U1738" s="282"/>
      <c r="V1738" s="282"/>
      <c r="W1738" s="282"/>
      <c r="X1738" s="282"/>
      <c r="Y1738" s="282"/>
      <c r="Z1738" s="282"/>
      <c r="AA1738" s="282"/>
      <c r="AB1738" s="282"/>
    </row>
    <row r="1739" spans="18:28" x14ac:dyDescent="0.25">
      <c r="R1739" s="282"/>
      <c r="S1739" s="282"/>
      <c r="T1739" s="282"/>
      <c r="U1739" s="282"/>
      <c r="V1739" s="282"/>
      <c r="W1739" s="282"/>
      <c r="X1739" s="282"/>
      <c r="Y1739" s="282"/>
      <c r="Z1739" s="282"/>
      <c r="AA1739" s="282"/>
      <c r="AB1739" s="282"/>
    </row>
    <row r="1740" spans="18:28" x14ac:dyDescent="0.25">
      <c r="R1740" s="282"/>
      <c r="S1740" s="282"/>
      <c r="T1740" s="282"/>
      <c r="U1740" s="282"/>
      <c r="V1740" s="282"/>
      <c r="W1740" s="282"/>
      <c r="X1740" s="282"/>
      <c r="Y1740" s="282"/>
      <c r="Z1740" s="282"/>
      <c r="AA1740" s="282"/>
      <c r="AB1740" s="282"/>
    </row>
    <row r="1741" spans="18:28" x14ac:dyDescent="0.25">
      <c r="R1741" s="282"/>
      <c r="S1741" s="282"/>
      <c r="T1741" s="282"/>
      <c r="U1741" s="282"/>
      <c r="V1741" s="282"/>
      <c r="W1741" s="282"/>
      <c r="X1741" s="282"/>
      <c r="Y1741" s="282"/>
      <c r="Z1741" s="282"/>
      <c r="AA1741" s="282"/>
      <c r="AB1741" s="282"/>
    </row>
    <row r="1742" spans="18:28" x14ac:dyDescent="0.25">
      <c r="R1742" s="282"/>
      <c r="S1742" s="282"/>
      <c r="T1742" s="282"/>
      <c r="U1742" s="282"/>
      <c r="V1742" s="282"/>
      <c r="W1742" s="282"/>
      <c r="X1742" s="282"/>
      <c r="Y1742" s="282"/>
      <c r="Z1742" s="282"/>
      <c r="AA1742" s="282"/>
      <c r="AB1742" s="282"/>
    </row>
    <row r="1743" spans="18:28" x14ac:dyDescent="0.25">
      <c r="R1743" s="282"/>
      <c r="S1743" s="282"/>
      <c r="T1743" s="282"/>
      <c r="U1743" s="282"/>
      <c r="V1743" s="282"/>
      <c r="W1743" s="282"/>
      <c r="X1743" s="282"/>
      <c r="Y1743" s="282"/>
      <c r="Z1743" s="282"/>
      <c r="AA1743" s="282"/>
      <c r="AB1743" s="282"/>
    </row>
    <row r="1744" spans="18:28" x14ac:dyDescent="0.25">
      <c r="R1744" s="282"/>
      <c r="S1744" s="282"/>
      <c r="T1744" s="282"/>
      <c r="U1744" s="282"/>
      <c r="V1744" s="282"/>
      <c r="W1744" s="282"/>
      <c r="X1744" s="282"/>
      <c r="Y1744" s="282"/>
      <c r="Z1744" s="282"/>
      <c r="AA1744" s="282"/>
      <c r="AB1744" s="282"/>
    </row>
    <row r="1745" spans="18:28" x14ac:dyDescent="0.25">
      <c r="R1745" s="282"/>
      <c r="S1745" s="282"/>
      <c r="T1745" s="282"/>
      <c r="U1745" s="282"/>
      <c r="V1745" s="282"/>
      <c r="W1745" s="282"/>
      <c r="X1745" s="282"/>
      <c r="Y1745" s="282"/>
      <c r="Z1745" s="282"/>
      <c r="AA1745" s="282"/>
      <c r="AB1745" s="282"/>
    </row>
    <row r="1746" spans="18:28" x14ac:dyDescent="0.25">
      <c r="R1746" s="282"/>
      <c r="S1746" s="282"/>
      <c r="T1746" s="282"/>
      <c r="U1746" s="282"/>
      <c r="V1746" s="282"/>
      <c r="W1746" s="282"/>
      <c r="X1746" s="282"/>
      <c r="Y1746" s="282"/>
      <c r="Z1746" s="282"/>
      <c r="AA1746" s="282"/>
      <c r="AB1746" s="282"/>
    </row>
    <row r="1747" spans="18:28" x14ac:dyDescent="0.25">
      <c r="R1747" s="282"/>
      <c r="S1747" s="282"/>
      <c r="T1747" s="282"/>
      <c r="U1747" s="282"/>
      <c r="V1747" s="282"/>
      <c r="W1747" s="282"/>
      <c r="X1747" s="282"/>
      <c r="Y1747" s="282"/>
      <c r="Z1747" s="282"/>
      <c r="AA1747" s="282"/>
      <c r="AB1747" s="282"/>
    </row>
    <row r="1748" spans="18:28" x14ac:dyDescent="0.25">
      <c r="R1748" s="282"/>
      <c r="S1748" s="282"/>
      <c r="T1748" s="282"/>
      <c r="U1748" s="282"/>
      <c r="V1748" s="282"/>
      <c r="W1748" s="282"/>
      <c r="X1748" s="282"/>
      <c r="Y1748" s="282"/>
      <c r="Z1748" s="282"/>
      <c r="AA1748" s="282"/>
      <c r="AB1748" s="282"/>
    </row>
    <row r="1749" spans="18:28" x14ac:dyDescent="0.25">
      <c r="R1749" s="282"/>
      <c r="S1749" s="282"/>
      <c r="T1749" s="282"/>
      <c r="U1749" s="282"/>
      <c r="V1749" s="282"/>
      <c r="W1749" s="282"/>
      <c r="X1749" s="282"/>
      <c r="Y1749" s="282"/>
      <c r="Z1749" s="282"/>
      <c r="AA1749" s="282"/>
      <c r="AB1749" s="282"/>
    </row>
    <row r="1750" spans="18:28" x14ac:dyDescent="0.25">
      <c r="R1750" s="282"/>
      <c r="S1750" s="282"/>
      <c r="T1750" s="282"/>
      <c r="U1750" s="282"/>
      <c r="V1750" s="282"/>
      <c r="W1750" s="282"/>
      <c r="X1750" s="282"/>
      <c r="Y1750" s="282"/>
      <c r="Z1750" s="282"/>
      <c r="AA1750" s="282"/>
      <c r="AB1750" s="282"/>
    </row>
    <row r="1751" spans="18:28" x14ac:dyDescent="0.25">
      <c r="R1751" s="282"/>
      <c r="S1751" s="282"/>
      <c r="T1751" s="282"/>
      <c r="U1751" s="282"/>
      <c r="V1751" s="282"/>
      <c r="W1751" s="282"/>
      <c r="X1751" s="282"/>
      <c r="Y1751" s="282"/>
      <c r="Z1751" s="282"/>
      <c r="AA1751" s="282"/>
      <c r="AB1751" s="282"/>
    </row>
    <row r="1752" spans="18:28" x14ac:dyDescent="0.25">
      <c r="R1752" s="282"/>
      <c r="S1752" s="282"/>
      <c r="T1752" s="282"/>
      <c r="U1752" s="282"/>
      <c r="V1752" s="282"/>
      <c r="W1752" s="282"/>
      <c r="X1752" s="282"/>
      <c r="Y1752" s="282"/>
      <c r="Z1752" s="282"/>
      <c r="AA1752" s="282"/>
      <c r="AB1752" s="282"/>
    </row>
    <row r="1753" spans="18:28" x14ac:dyDescent="0.25">
      <c r="R1753" s="282"/>
      <c r="S1753" s="282"/>
      <c r="T1753" s="282"/>
      <c r="U1753" s="282"/>
      <c r="V1753" s="282"/>
      <c r="W1753" s="282"/>
      <c r="X1753" s="282"/>
      <c r="Y1753" s="282"/>
      <c r="Z1753" s="282"/>
      <c r="AA1753" s="282"/>
      <c r="AB1753" s="282"/>
    </row>
    <row r="1754" spans="18:28" x14ac:dyDescent="0.25">
      <c r="R1754" s="282"/>
      <c r="S1754" s="282"/>
      <c r="T1754" s="282"/>
      <c r="U1754" s="282"/>
      <c r="V1754" s="282"/>
      <c r="W1754" s="282"/>
      <c r="X1754" s="282"/>
      <c r="Y1754" s="282"/>
      <c r="Z1754" s="282"/>
      <c r="AA1754" s="282"/>
      <c r="AB1754" s="282"/>
    </row>
    <row r="1755" spans="18:28" x14ac:dyDescent="0.25">
      <c r="R1755" s="282"/>
      <c r="S1755" s="282"/>
      <c r="T1755" s="282"/>
      <c r="U1755" s="282"/>
      <c r="V1755" s="282"/>
      <c r="W1755" s="282"/>
      <c r="X1755" s="282"/>
      <c r="Y1755" s="282"/>
      <c r="Z1755" s="282"/>
      <c r="AA1755" s="282"/>
      <c r="AB1755" s="282"/>
    </row>
    <row r="1756" spans="18:28" x14ac:dyDescent="0.25">
      <c r="R1756" s="282"/>
      <c r="S1756" s="282"/>
      <c r="T1756" s="282"/>
      <c r="U1756" s="282"/>
      <c r="V1756" s="282"/>
      <c r="W1756" s="282"/>
      <c r="X1756" s="282"/>
      <c r="Y1756" s="282"/>
      <c r="Z1756" s="282"/>
      <c r="AA1756" s="282"/>
      <c r="AB1756" s="282"/>
    </row>
    <row r="1757" spans="18:28" x14ac:dyDescent="0.25">
      <c r="R1757" s="282"/>
      <c r="S1757" s="282"/>
      <c r="T1757" s="282"/>
      <c r="U1757" s="282"/>
      <c r="V1757" s="282"/>
      <c r="W1757" s="282"/>
      <c r="X1757" s="282"/>
      <c r="Y1757" s="282"/>
      <c r="Z1757" s="282"/>
      <c r="AA1757" s="282"/>
      <c r="AB1757" s="282"/>
    </row>
    <row r="1758" spans="18:28" x14ac:dyDescent="0.25">
      <c r="R1758" s="282"/>
      <c r="S1758" s="282"/>
      <c r="T1758" s="282"/>
      <c r="U1758" s="282"/>
      <c r="V1758" s="282"/>
      <c r="W1758" s="282"/>
      <c r="X1758" s="282"/>
      <c r="Y1758" s="282"/>
      <c r="Z1758" s="282"/>
      <c r="AA1758" s="282"/>
      <c r="AB1758" s="282"/>
    </row>
    <row r="1759" spans="18:28" x14ac:dyDescent="0.25">
      <c r="R1759" s="282"/>
      <c r="S1759" s="282"/>
      <c r="T1759" s="282"/>
      <c r="U1759" s="282"/>
      <c r="V1759" s="282"/>
      <c r="W1759" s="282"/>
      <c r="X1759" s="282"/>
      <c r="Y1759" s="282"/>
      <c r="Z1759" s="282"/>
      <c r="AA1759" s="282"/>
      <c r="AB1759" s="282"/>
    </row>
    <row r="1760" spans="18:28" x14ac:dyDescent="0.25">
      <c r="R1760" s="282"/>
      <c r="S1760" s="282"/>
      <c r="T1760" s="282"/>
      <c r="U1760" s="282"/>
      <c r="V1760" s="282"/>
      <c r="W1760" s="282"/>
      <c r="X1760" s="282"/>
      <c r="Y1760" s="282"/>
      <c r="Z1760" s="282"/>
      <c r="AA1760" s="282"/>
      <c r="AB1760" s="282"/>
    </row>
    <row r="1761" spans="18:28" x14ac:dyDescent="0.25">
      <c r="R1761" s="282"/>
      <c r="S1761" s="282"/>
      <c r="T1761" s="282"/>
      <c r="U1761" s="282"/>
      <c r="V1761" s="282"/>
      <c r="W1761" s="282"/>
      <c r="X1761" s="282"/>
      <c r="Y1761" s="282"/>
      <c r="Z1761" s="282"/>
      <c r="AA1761" s="282"/>
      <c r="AB1761" s="282"/>
    </row>
    <row r="1762" spans="18:28" x14ac:dyDescent="0.25">
      <c r="R1762" s="282"/>
      <c r="S1762" s="282"/>
      <c r="T1762" s="282"/>
      <c r="U1762" s="282"/>
      <c r="V1762" s="282"/>
      <c r="W1762" s="282"/>
      <c r="X1762" s="282"/>
      <c r="Y1762" s="282"/>
      <c r="Z1762" s="282"/>
      <c r="AA1762" s="282"/>
      <c r="AB1762" s="282"/>
    </row>
    <row r="1763" spans="18:28" x14ac:dyDescent="0.25">
      <c r="R1763" s="282"/>
      <c r="S1763" s="282"/>
      <c r="T1763" s="282"/>
      <c r="U1763" s="282"/>
      <c r="V1763" s="282"/>
      <c r="W1763" s="282"/>
      <c r="X1763" s="282"/>
      <c r="Y1763" s="282"/>
      <c r="Z1763" s="282"/>
      <c r="AA1763" s="282"/>
      <c r="AB1763" s="282"/>
    </row>
    <row r="1764" spans="18:28" x14ac:dyDescent="0.25">
      <c r="R1764" s="282"/>
      <c r="S1764" s="282"/>
      <c r="T1764" s="282"/>
      <c r="U1764" s="282"/>
      <c r="V1764" s="282"/>
      <c r="W1764" s="282"/>
      <c r="X1764" s="282"/>
      <c r="Y1764" s="282"/>
      <c r="Z1764" s="282"/>
      <c r="AA1764" s="282"/>
      <c r="AB1764" s="282"/>
    </row>
    <row r="1765" spans="18:28" x14ac:dyDescent="0.25">
      <c r="R1765" s="282"/>
      <c r="S1765" s="282"/>
      <c r="T1765" s="282"/>
      <c r="U1765" s="282"/>
      <c r="V1765" s="282"/>
      <c r="W1765" s="282"/>
      <c r="X1765" s="282"/>
      <c r="Y1765" s="282"/>
      <c r="Z1765" s="282"/>
      <c r="AA1765" s="282"/>
      <c r="AB1765" s="282"/>
    </row>
    <row r="1766" spans="18:28" x14ac:dyDescent="0.25">
      <c r="R1766" s="282"/>
      <c r="S1766" s="282"/>
      <c r="T1766" s="282"/>
      <c r="U1766" s="282"/>
      <c r="V1766" s="282"/>
      <c r="W1766" s="282"/>
      <c r="X1766" s="282"/>
      <c r="Y1766" s="282"/>
      <c r="Z1766" s="282"/>
      <c r="AA1766" s="282"/>
      <c r="AB1766" s="282"/>
    </row>
    <row r="1767" spans="18:28" x14ac:dyDescent="0.25">
      <c r="R1767" s="282"/>
      <c r="S1767" s="282"/>
      <c r="T1767" s="282"/>
      <c r="U1767" s="282"/>
      <c r="V1767" s="282"/>
      <c r="W1767" s="282"/>
      <c r="X1767" s="282"/>
      <c r="Y1767" s="282"/>
      <c r="Z1767" s="282"/>
      <c r="AA1767" s="282"/>
      <c r="AB1767" s="282"/>
    </row>
    <row r="1768" spans="18:28" x14ac:dyDescent="0.25">
      <c r="R1768" s="282"/>
      <c r="S1768" s="282"/>
      <c r="T1768" s="282"/>
      <c r="U1768" s="282"/>
      <c r="V1768" s="282"/>
      <c r="W1768" s="282"/>
      <c r="X1768" s="282"/>
      <c r="Y1768" s="282"/>
      <c r="Z1768" s="282"/>
      <c r="AA1768" s="282"/>
      <c r="AB1768" s="282"/>
    </row>
    <row r="1769" spans="18:28" x14ac:dyDescent="0.25">
      <c r="R1769" s="282"/>
      <c r="S1769" s="282"/>
      <c r="T1769" s="282"/>
      <c r="U1769" s="282"/>
      <c r="V1769" s="282"/>
      <c r="W1769" s="282"/>
      <c r="X1769" s="282"/>
      <c r="Y1769" s="282"/>
      <c r="Z1769" s="282"/>
      <c r="AA1769" s="282"/>
      <c r="AB1769" s="282"/>
    </row>
    <row r="1770" spans="18:28" x14ac:dyDescent="0.25">
      <c r="R1770" s="282"/>
      <c r="S1770" s="282"/>
      <c r="T1770" s="282"/>
      <c r="U1770" s="282"/>
      <c r="V1770" s="282"/>
      <c r="W1770" s="282"/>
      <c r="X1770" s="282"/>
      <c r="Y1770" s="282"/>
      <c r="Z1770" s="282"/>
      <c r="AA1770" s="282"/>
      <c r="AB1770" s="282"/>
    </row>
    <row r="1771" spans="18:28" x14ac:dyDescent="0.25">
      <c r="R1771" s="282"/>
      <c r="S1771" s="282"/>
      <c r="T1771" s="282"/>
      <c r="U1771" s="282"/>
      <c r="V1771" s="282"/>
      <c r="W1771" s="282"/>
      <c r="X1771" s="282"/>
      <c r="Y1771" s="282"/>
      <c r="Z1771" s="282"/>
      <c r="AA1771" s="282"/>
      <c r="AB1771" s="282"/>
    </row>
    <row r="1772" spans="18:28" x14ac:dyDescent="0.25">
      <c r="R1772" s="282"/>
      <c r="S1772" s="282"/>
      <c r="T1772" s="282"/>
      <c r="U1772" s="282"/>
      <c r="V1772" s="282"/>
      <c r="W1772" s="282"/>
      <c r="X1772" s="282"/>
      <c r="Y1772" s="282"/>
      <c r="Z1772" s="282"/>
      <c r="AA1772" s="282"/>
      <c r="AB1772" s="282"/>
    </row>
    <row r="1773" spans="18:28" x14ac:dyDescent="0.25">
      <c r="R1773" s="282"/>
      <c r="S1773" s="282"/>
      <c r="T1773" s="282"/>
      <c r="U1773" s="282"/>
      <c r="V1773" s="282"/>
      <c r="W1773" s="282"/>
      <c r="X1773" s="282"/>
      <c r="Y1773" s="282"/>
      <c r="Z1773" s="282"/>
      <c r="AA1773" s="282"/>
      <c r="AB1773" s="282"/>
    </row>
    <row r="1774" spans="18:28" x14ac:dyDescent="0.25">
      <c r="R1774" s="282"/>
      <c r="S1774" s="282"/>
      <c r="T1774" s="282"/>
      <c r="U1774" s="282"/>
      <c r="V1774" s="282"/>
      <c r="W1774" s="282"/>
      <c r="X1774" s="282"/>
      <c r="Y1774" s="282"/>
      <c r="Z1774" s="282"/>
      <c r="AA1774" s="282"/>
      <c r="AB1774" s="282"/>
    </row>
    <row r="1775" spans="18:28" x14ac:dyDescent="0.25">
      <c r="R1775" s="282"/>
      <c r="S1775" s="282"/>
      <c r="T1775" s="282"/>
      <c r="U1775" s="282"/>
      <c r="V1775" s="282"/>
      <c r="W1775" s="282"/>
      <c r="X1775" s="282"/>
      <c r="Y1775" s="282"/>
      <c r="Z1775" s="282"/>
      <c r="AA1775" s="282"/>
      <c r="AB1775" s="282"/>
    </row>
    <row r="1776" spans="18:28" x14ac:dyDescent="0.25">
      <c r="R1776" s="282"/>
      <c r="S1776" s="282"/>
      <c r="T1776" s="282"/>
      <c r="U1776" s="282"/>
      <c r="V1776" s="282"/>
      <c r="W1776" s="282"/>
      <c r="X1776" s="282"/>
      <c r="Y1776" s="282"/>
      <c r="Z1776" s="282"/>
      <c r="AA1776" s="282"/>
      <c r="AB1776" s="282"/>
    </row>
    <row r="1777" spans="18:28" x14ac:dyDescent="0.25">
      <c r="R1777" s="282"/>
      <c r="S1777" s="282"/>
      <c r="T1777" s="282"/>
      <c r="U1777" s="282"/>
      <c r="V1777" s="282"/>
      <c r="W1777" s="282"/>
      <c r="X1777" s="282"/>
      <c r="Y1777" s="282"/>
      <c r="Z1777" s="282"/>
      <c r="AA1777" s="282"/>
      <c r="AB1777" s="282"/>
    </row>
    <row r="1778" spans="18:28" x14ac:dyDescent="0.25">
      <c r="R1778" s="282"/>
      <c r="S1778" s="282"/>
      <c r="T1778" s="282"/>
      <c r="U1778" s="282"/>
      <c r="V1778" s="282"/>
      <c r="W1778" s="282"/>
      <c r="X1778" s="282"/>
      <c r="Y1778" s="282"/>
      <c r="Z1778" s="282"/>
      <c r="AA1778" s="282"/>
      <c r="AB1778" s="282"/>
    </row>
    <row r="1779" spans="18:28" x14ac:dyDescent="0.25">
      <c r="R1779" s="282"/>
      <c r="S1779" s="282"/>
      <c r="T1779" s="282"/>
      <c r="U1779" s="282"/>
      <c r="V1779" s="282"/>
      <c r="W1779" s="282"/>
      <c r="X1779" s="282"/>
      <c r="Y1779" s="282"/>
      <c r="Z1779" s="282"/>
      <c r="AA1779" s="282"/>
      <c r="AB1779" s="282"/>
    </row>
    <row r="1780" spans="18:28" x14ac:dyDescent="0.25">
      <c r="R1780" s="282"/>
      <c r="S1780" s="282"/>
      <c r="T1780" s="282"/>
      <c r="U1780" s="282"/>
      <c r="V1780" s="282"/>
      <c r="W1780" s="282"/>
      <c r="X1780" s="282"/>
      <c r="Y1780" s="282"/>
      <c r="Z1780" s="282"/>
      <c r="AA1780" s="282"/>
      <c r="AB1780" s="282"/>
    </row>
    <row r="1781" spans="18:28" x14ac:dyDescent="0.25">
      <c r="R1781" s="282"/>
      <c r="S1781" s="282"/>
      <c r="T1781" s="282"/>
      <c r="U1781" s="282"/>
      <c r="V1781" s="282"/>
      <c r="W1781" s="282"/>
      <c r="X1781" s="282"/>
      <c r="Y1781" s="282"/>
      <c r="Z1781" s="282"/>
      <c r="AA1781" s="282"/>
      <c r="AB1781" s="282"/>
    </row>
    <row r="1782" spans="18:28" x14ac:dyDescent="0.25">
      <c r="R1782" s="282"/>
      <c r="S1782" s="282"/>
      <c r="T1782" s="282"/>
      <c r="U1782" s="282"/>
      <c r="V1782" s="282"/>
      <c r="W1782" s="282"/>
      <c r="X1782" s="282"/>
      <c r="Y1782" s="282"/>
      <c r="Z1782" s="282"/>
      <c r="AA1782" s="282"/>
      <c r="AB1782" s="282"/>
    </row>
    <row r="1783" spans="18:28" x14ac:dyDescent="0.25">
      <c r="R1783" s="282"/>
      <c r="S1783" s="282"/>
      <c r="T1783" s="282"/>
      <c r="U1783" s="282"/>
      <c r="V1783" s="282"/>
      <c r="W1783" s="282"/>
      <c r="X1783" s="282"/>
      <c r="Y1783" s="282"/>
      <c r="Z1783" s="282"/>
      <c r="AA1783" s="282"/>
      <c r="AB1783" s="282"/>
    </row>
    <row r="1784" spans="18:28" x14ac:dyDescent="0.25">
      <c r="R1784" s="282"/>
      <c r="S1784" s="282"/>
      <c r="T1784" s="282"/>
      <c r="U1784" s="282"/>
      <c r="V1784" s="282"/>
      <c r="W1784" s="282"/>
      <c r="X1784" s="282"/>
      <c r="Y1784" s="282"/>
      <c r="Z1784" s="282"/>
      <c r="AA1784" s="282"/>
      <c r="AB1784" s="282"/>
    </row>
    <row r="1785" spans="18:28" x14ac:dyDescent="0.25">
      <c r="R1785" s="282"/>
      <c r="S1785" s="282"/>
      <c r="T1785" s="282"/>
      <c r="U1785" s="282"/>
      <c r="V1785" s="282"/>
      <c r="W1785" s="282"/>
      <c r="X1785" s="282"/>
      <c r="Y1785" s="282"/>
      <c r="Z1785" s="282"/>
      <c r="AA1785" s="282"/>
      <c r="AB1785" s="282"/>
    </row>
    <row r="1786" spans="18:28" x14ac:dyDescent="0.25">
      <c r="R1786" s="282"/>
      <c r="S1786" s="282"/>
      <c r="T1786" s="282"/>
      <c r="U1786" s="282"/>
      <c r="V1786" s="282"/>
      <c r="W1786" s="282"/>
      <c r="X1786" s="282"/>
      <c r="Y1786" s="282"/>
      <c r="Z1786" s="282"/>
      <c r="AA1786" s="282"/>
      <c r="AB1786" s="282"/>
    </row>
    <row r="1787" spans="18:28" x14ac:dyDescent="0.25">
      <c r="R1787" s="282"/>
      <c r="S1787" s="282"/>
      <c r="T1787" s="282"/>
      <c r="U1787" s="282"/>
      <c r="V1787" s="282"/>
      <c r="W1787" s="282"/>
      <c r="X1787" s="282"/>
      <c r="Y1787" s="282"/>
      <c r="Z1787" s="282"/>
      <c r="AA1787" s="282"/>
      <c r="AB1787" s="282"/>
    </row>
    <row r="1788" spans="18:28" x14ac:dyDescent="0.25">
      <c r="R1788" s="282"/>
      <c r="S1788" s="282"/>
      <c r="T1788" s="282"/>
      <c r="U1788" s="282"/>
      <c r="V1788" s="282"/>
      <c r="W1788" s="282"/>
      <c r="X1788" s="282"/>
      <c r="Y1788" s="282"/>
      <c r="Z1788" s="282"/>
      <c r="AA1788" s="282"/>
      <c r="AB1788" s="282"/>
    </row>
    <row r="1789" spans="18:28" x14ac:dyDescent="0.25">
      <c r="R1789" s="282"/>
      <c r="S1789" s="282"/>
      <c r="T1789" s="282"/>
      <c r="U1789" s="282"/>
      <c r="V1789" s="282"/>
      <c r="W1789" s="282"/>
      <c r="X1789" s="282"/>
      <c r="Y1789" s="282"/>
      <c r="Z1789" s="282"/>
      <c r="AA1789" s="282"/>
      <c r="AB1789" s="282"/>
    </row>
    <row r="1790" spans="18:28" x14ac:dyDescent="0.25">
      <c r="R1790" s="282"/>
      <c r="S1790" s="282"/>
      <c r="T1790" s="282"/>
      <c r="U1790" s="282"/>
      <c r="V1790" s="282"/>
      <c r="W1790" s="282"/>
      <c r="X1790" s="282"/>
      <c r="Y1790" s="282"/>
      <c r="Z1790" s="282"/>
      <c r="AA1790" s="282"/>
      <c r="AB1790" s="282"/>
    </row>
    <row r="1791" spans="18:28" x14ac:dyDescent="0.25">
      <c r="R1791" s="282"/>
      <c r="S1791" s="282"/>
      <c r="T1791" s="282"/>
      <c r="U1791" s="282"/>
      <c r="V1791" s="282"/>
      <c r="W1791" s="282"/>
      <c r="X1791" s="282"/>
      <c r="Y1791" s="282"/>
      <c r="Z1791" s="282"/>
      <c r="AA1791" s="282"/>
      <c r="AB1791" s="282"/>
    </row>
    <row r="1792" spans="18:28" x14ac:dyDescent="0.25">
      <c r="R1792" s="282"/>
      <c r="S1792" s="282"/>
      <c r="T1792" s="282"/>
      <c r="U1792" s="282"/>
      <c r="V1792" s="282"/>
      <c r="W1792" s="282"/>
      <c r="X1792" s="282"/>
      <c r="Y1792" s="282"/>
      <c r="Z1792" s="282"/>
      <c r="AA1792" s="282"/>
      <c r="AB1792" s="282"/>
    </row>
    <row r="1793" spans="18:28" x14ac:dyDescent="0.25">
      <c r="R1793" s="282"/>
      <c r="S1793" s="282"/>
      <c r="T1793" s="282"/>
      <c r="U1793" s="282"/>
      <c r="V1793" s="282"/>
      <c r="W1793" s="282"/>
      <c r="X1793" s="282"/>
      <c r="Y1793" s="282"/>
      <c r="Z1793" s="282"/>
      <c r="AA1793" s="282"/>
      <c r="AB1793" s="282"/>
    </row>
    <row r="1794" spans="18:28" x14ac:dyDescent="0.25">
      <c r="R1794" s="282"/>
      <c r="S1794" s="282"/>
      <c r="T1794" s="282"/>
      <c r="U1794" s="282"/>
      <c r="V1794" s="282"/>
      <c r="W1794" s="282"/>
      <c r="X1794" s="282"/>
      <c r="Y1794" s="282"/>
      <c r="Z1794" s="282"/>
      <c r="AA1794" s="282"/>
      <c r="AB1794" s="282"/>
    </row>
    <row r="1795" spans="18:28" x14ac:dyDescent="0.25">
      <c r="R1795" s="282"/>
      <c r="S1795" s="282"/>
      <c r="T1795" s="282"/>
      <c r="U1795" s="282"/>
      <c r="V1795" s="282"/>
      <c r="W1795" s="282"/>
      <c r="X1795" s="282"/>
      <c r="Y1795" s="282"/>
      <c r="Z1795" s="282"/>
      <c r="AA1795" s="282"/>
      <c r="AB1795" s="282"/>
    </row>
    <row r="1796" spans="18:28" x14ac:dyDescent="0.25">
      <c r="R1796" s="282"/>
      <c r="S1796" s="282"/>
      <c r="T1796" s="282"/>
      <c r="U1796" s="282"/>
      <c r="V1796" s="282"/>
      <c r="W1796" s="282"/>
      <c r="X1796" s="282"/>
      <c r="Y1796" s="282"/>
      <c r="Z1796" s="282"/>
      <c r="AA1796" s="282"/>
      <c r="AB1796" s="282"/>
    </row>
    <row r="1797" spans="18:28" x14ac:dyDescent="0.25">
      <c r="R1797" s="282"/>
      <c r="S1797" s="282"/>
      <c r="T1797" s="282"/>
      <c r="U1797" s="282"/>
      <c r="V1797" s="282"/>
      <c r="W1797" s="282"/>
      <c r="X1797" s="282"/>
      <c r="Y1797" s="282"/>
      <c r="Z1797" s="282"/>
      <c r="AA1797" s="282"/>
      <c r="AB1797" s="282"/>
    </row>
    <row r="1798" spans="18:28" x14ac:dyDescent="0.25">
      <c r="R1798" s="282"/>
      <c r="S1798" s="282"/>
      <c r="T1798" s="282"/>
      <c r="U1798" s="282"/>
      <c r="V1798" s="282"/>
      <c r="W1798" s="282"/>
      <c r="X1798" s="282"/>
      <c r="Y1798" s="282"/>
      <c r="Z1798" s="282"/>
      <c r="AA1798" s="282"/>
      <c r="AB1798" s="282"/>
    </row>
    <row r="1799" spans="18:28" x14ac:dyDescent="0.25">
      <c r="R1799" s="282"/>
      <c r="S1799" s="282"/>
      <c r="T1799" s="282"/>
      <c r="U1799" s="282"/>
      <c r="V1799" s="282"/>
      <c r="W1799" s="282"/>
      <c r="X1799" s="282"/>
      <c r="Y1799" s="282"/>
      <c r="Z1799" s="282"/>
      <c r="AA1799" s="282"/>
      <c r="AB1799" s="282"/>
    </row>
    <row r="1800" spans="18:28" x14ac:dyDescent="0.25">
      <c r="R1800" s="282"/>
      <c r="S1800" s="282"/>
      <c r="T1800" s="282"/>
      <c r="U1800" s="282"/>
      <c r="V1800" s="282"/>
      <c r="W1800" s="282"/>
      <c r="X1800" s="282"/>
      <c r="Y1800" s="282"/>
      <c r="Z1800" s="282"/>
      <c r="AA1800" s="282"/>
      <c r="AB1800" s="282"/>
    </row>
    <row r="1801" spans="18:28" x14ac:dyDescent="0.25">
      <c r="R1801" s="282"/>
      <c r="S1801" s="282"/>
      <c r="T1801" s="282"/>
      <c r="U1801" s="282"/>
      <c r="V1801" s="282"/>
      <c r="W1801" s="282"/>
      <c r="X1801" s="282"/>
      <c r="Y1801" s="282"/>
      <c r="Z1801" s="282"/>
      <c r="AA1801" s="282"/>
      <c r="AB1801" s="282"/>
    </row>
    <row r="1802" spans="18:28" x14ac:dyDescent="0.25">
      <c r="R1802" s="282"/>
      <c r="S1802" s="282"/>
      <c r="T1802" s="282"/>
      <c r="U1802" s="282"/>
      <c r="V1802" s="282"/>
      <c r="W1802" s="282"/>
      <c r="X1802" s="282"/>
      <c r="Y1802" s="282"/>
      <c r="Z1802" s="282"/>
      <c r="AA1802" s="282"/>
      <c r="AB1802" s="282"/>
    </row>
    <row r="1803" spans="18:28" x14ac:dyDescent="0.25">
      <c r="R1803" s="282"/>
      <c r="S1803" s="282"/>
      <c r="T1803" s="282"/>
      <c r="U1803" s="282"/>
      <c r="V1803" s="282"/>
      <c r="W1803" s="282"/>
      <c r="X1803" s="282"/>
      <c r="Y1803" s="282"/>
      <c r="Z1803" s="282"/>
      <c r="AA1803" s="282"/>
      <c r="AB1803" s="282"/>
    </row>
    <row r="1804" spans="18:28" x14ac:dyDescent="0.25">
      <c r="R1804" s="282"/>
      <c r="S1804" s="282"/>
      <c r="T1804" s="282"/>
      <c r="U1804" s="282"/>
      <c r="V1804" s="282"/>
      <c r="W1804" s="282"/>
      <c r="X1804" s="282"/>
      <c r="Y1804" s="282"/>
      <c r="Z1804" s="282"/>
      <c r="AA1804" s="282"/>
      <c r="AB1804" s="282"/>
    </row>
    <row r="1805" spans="18:28" x14ac:dyDescent="0.25">
      <c r="R1805" s="282"/>
      <c r="S1805" s="282"/>
      <c r="T1805" s="282"/>
      <c r="U1805" s="282"/>
      <c r="V1805" s="282"/>
      <c r="W1805" s="282"/>
      <c r="X1805" s="282"/>
      <c r="Y1805" s="282"/>
      <c r="Z1805" s="282"/>
      <c r="AA1805" s="282"/>
      <c r="AB1805" s="282"/>
    </row>
    <row r="1806" spans="18:28" x14ac:dyDescent="0.25">
      <c r="R1806" s="282"/>
      <c r="S1806" s="282"/>
      <c r="T1806" s="282"/>
      <c r="U1806" s="282"/>
      <c r="V1806" s="282"/>
      <c r="W1806" s="282"/>
      <c r="X1806" s="282"/>
      <c r="Y1806" s="282"/>
      <c r="Z1806" s="282"/>
      <c r="AA1806" s="282"/>
      <c r="AB1806" s="282"/>
    </row>
    <row r="1807" spans="18:28" x14ac:dyDescent="0.25">
      <c r="R1807" s="282"/>
      <c r="S1807" s="282"/>
      <c r="T1807" s="282"/>
      <c r="U1807" s="282"/>
      <c r="V1807" s="282"/>
      <c r="W1807" s="282"/>
      <c r="X1807" s="282"/>
      <c r="Y1807" s="282"/>
      <c r="Z1807" s="282"/>
      <c r="AA1807" s="282"/>
      <c r="AB1807" s="282"/>
    </row>
    <row r="1808" spans="18:28" x14ac:dyDescent="0.25">
      <c r="R1808" s="282"/>
      <c r="S1808" s="282"/>
      <c r="T1808" s="282"/>
      <c r="U1808" s="282"/>
      <c r="V1808" s="282"/>
      <c r="W1808" s="282"/>
      <c r="X1808" s="282"/>
      <c r="Y1808" s="282"/>
      <c r="Z1808" s="282"/>
      <c r="AA1808" s="282"/>
      <c r="AB1808" s="282"/>
    </row>
    <row r="1809" spans="18:28" x14ac:dyDescent="0.25">
      <c r="R1809" s="282"/>
      <c r="S1809" s="282"/>
      <c r="T1809" s="282"/>
      <c r="U1809" s="282"/>
      <c r="V1809" s="282"/>
      <c r="W1809" s="282"/>
      <c r="X1809" s="282"/>
      <c r="Y1809" s="282"/>
      <c r="Z1809" s="282"/>
      <c r="AA1809" s="282"/>
      <c r="AB1809" s="282"/>
    </row>
    <row r="1810" spans="18:28" x14ac:dyDescent="0.25">
      <c r="R1810" s="282"/>
      <c r="S1810" s="282"/>
      <c r="T1810" s="282"/>
      <c r="U1810" s="282"/>
      <c r="V1810" s="282"/>
      <c r="W1810" s="282"/>
      <c r="X1810" s="282"/>
      <c r="Y1810" s="282"/>
      <c r="Z1810" s="282"/>
      <c r="AA1810" s="282"/>
      <c r="AB1810" s="282"/>
    </row>
    <row r="1811" spans="18:28" x14ac:dyDescent="0.25">
      <c r="R1811" s="282"/>
      <c r="S1811" s="282"/>
      <c r="T1811" s="282"/>
      <c r="U1811" s="282"/>
      <c r="V1811" s="282"/>
      <c r="W1811" s="282"/>
      <c r="X1811" s="282"/>
      <c r="Y1811" s="282"/>
      <c r="Z1811" s="282"/>
      <c r="AA1811" s="282"/>
      <c r="AB1811" s="282"/>
    </row>
    <row r="1812" spans="18:28" x14ac:dyDescent="0.25">
      <c r="R1812" s="282"/>
      <c r="S1812" s="282"/>
      <c r="T1812" s="282"/>
      <c r="U1812" s="282"/>
      <c r="V1812" s="282"/>
      <c r="W1812" s="282"/>
      <c r="X1812" s="282"/>
      <c r="Y1812" s="282"/>
      <c r="Z1812" s="282"/>
      <c r="AA1812" s="282"/>
      <c r="AB1812" s="282"/>
    </row>
    <row r="1813" spans="18:28" x14ac:dyDescent="0.25">
      <c r="R1813" s="282"/>
      <c r="S1813" s="282"/>
      <c r="T1813" s="282"/>
      <c r="U1813" s="282"/>
      <c r="V1813" s="282"/>
      <c r="W1813" s="282"/>
      <c r="X1813" s="282"/>
      <c r="Y1813" s="282"/>
      <c r="Z1813" s="282"/>
      <c r="AA1813" s="282"/>
      <c r="AB1813" s="282"/>
    </row>
    <row r="1814" spans="18:28" x14ac:dyDescent="0.25">
      <c r="R1814" s="282"/>
      <c r="S1814" s="282"/>
      <c r="T1814" s="282"/>
      <c r="U1814" s="282"/>
      <c r="V1814" s="282"/>
      <c r="W1814" s="282"/>
      <c r="X1814" s="282"/>
      <c r="Y1814" s="282"/>
      <c r="Z1814" s="282"/>
      <c r="AA1814" s="282"/>
      <c r="AB1814" s="282"/>
    </row>
    <row r="1815" spans="18:28" x14ac:dyDescent="0.25">
      <c r="R1815" s="282"/>
      <c r="S1815" s="282"/>
      <c r="T1815" s="282"/>
      <c r="U1815" s="282"/>
      <c r="V1815" s="282"/>
      <c r="W1815" s="282"/>
      <c r="X1815" s="282"/>
      <c r="Y1815" s="282"/>
      <c r="Z1815" s="282"/>
      <c r="AA1815" s="282"/>
      <c r="AB1815" s="282"/>
    </row>
    <row r="1816" spans="18:28" x14ac:dyDescent="0.25">
      <c r="R1816" s="282"/>
      <c r="S1816" s="282"/>
      <c r="T1816" s="282"/>
      <c r="U1816" s="282"/>
      <c r="V1816" s="282"/>
      <c r="W1816" s="282"/>
      <c r="X1816" s="282"/>
      <c r="Y1816" s="282"/>
      <c r="Z1816" s="282"/>
      <c r="AA1816" s="282"/>
      <c r="AB1816" s="282"/>
    </row>
    <row r="1817" spans="18:28" x14ac:dyDescent="0.25">
      <c r="R1817" s="282"/>
      <c r="S1817" s="282"/>
      <c r="T1817" s="282"/>
      <c r="U1817" s="282"/>
      <c r="V1817" s="282"/>
      <c r="W1817" s="282"/>
      <c r="X1817" s="282"/>
      <c r="Y1817" s="282"/>
      <c r="Z1817" s="282"/>
      <c r="AA1817" s="282"/>
      <c r="AB1817" s="282"/>
    </row>
    <row r="1818" spans="18:28" x14ac:dyDescent="0.25">
      <c r="R1818" s="282"/>
      <c r="S1818" s="282"/>
      <c r="T1818" s="282"/>
      <c r="U1818" s="282"/>
      <c r="V1818" s="282"/>
      <c r="W1818" s="282"/>
      <c r="X1818" s="282"/>
      <c r="Y1818" s="282"/>
      <c r="Z1818" s="282"/>
      <c r="AA1818" s="282"/>
      <c r="AB1818" s="282"/>
    </row>
    <row r="1819" spans="18:28" x14ac:dyDescent="0.25">
      <c r="R1819" s="282"/>
      <c r="S1819" s="282"/>
      <c r="T1819" s="282"/>
      <c r="U1819" s="282"/>
      <c r="V1819" s="282"/>
      <c r="W1819" s="282"/>
      <c r="X1819" s="282"/>
      <c r="Y1819" s="282"/>
      <c r="Z1819" s="282"/>
      <c r="AA1819" s="282"/>
      <c r="AB1819" s="282"/>
    </row>
    <row r="1820" spans="18:28" x14ac:dyDescent="0.25">
      <c r="R1820" s="282"/>
      <c r="S1820" s="282"/>
      <c r="T1820" s="282"/>
      <c r="U1820" s="282"/>
      <c r="V1820" s="282"/>
      <c r="W1820" s="282"/>
      <c r="X1820" s="282"/>
      <c r="Y1820" s="282"/>
      <c r="Z1820" s="282"/>
      <c r="AA1820" s="282"/>
      <c r="AB1820" s="282"/>
    </row>
    <row r="1821" spans="18:28" x14ac:dyDescent="0.25">
      <c r="R1821" s="282"/>
      <c r="S1821" s="282"/>
      <c r="T1821" s="282"/>
      <c r="U1821" s="282"/>
      <c r="V1821" s="282"/>
      <c r="W1821" s="282"/>
      <c r="X1821" s="282"/>
      <c r="Y1821" s="282"/>
      <c r="Z1821" s="282"/>
      <c r="AA1821" s="282"/>
      <c r="AB1821" s="282"/>
    </row>
    <row r="1822" spans="18:28" x14ac:dyDescent="0.25">
      <c r="R1822" s="282"/>
      <c r="S1822" s="282"/>
      <c r="T1822" s="282"/>
      <c r="U1822" s="282"/>
      <c r="V1822" s="282"/>
      <c r="W1822" s="282"/>
      <c r="X1822" s="282"/>
      <c r="Y1822" s="282"/>
      <c r="Z1822" s="282"/>
      <c r="AA1822" s="282"/>
      <c r="AB1822" s="282"/>
    </row>
    <row r="1823" spans="18:28" x14ac:dyDescent="0.25">
      <c r="R1823" s="282"/>
      <c r="S1823" s="282"/>
      <c r="T1823" s="282"/>
      <c r="U1823" s="282"/>
      <c r="V1823" s="282"/>
      <c r="W1823" s="282"/>
      <c r="X1823" s="282"/>
      <c r="Y1823" s="282"/>
      <c r="Z1823" s="282"/>
      <c r="AA1823" s="282"/>
      <c r="AB1823" s="282"/>
    </row>
    <row r="1824" spans="18:28" x14ac:dyDescent="0.25">
      <c r="R1824" s="282"/>
      <c r="S1824" s="282"/>
      <c r="T1824" s="282"/>
      <c r="U1824" s="282"/>
      <c r="V1824" s="282"/>
      <c r="W1824" s="282"/>
      <c r="X1824" s="282"/>
      <c r="Y1824" s="282"/>
      <c r="Z1824" s="282"/>
      <c r="AA1824" s="282"/>
      <c r="AB1824" s="282"/>
    </row>
    <row r="1825" spans="18:28" x14ac:dyDescent="0.25">
      <c r="R1825" s="282"/>
      <c r="S1825" s="282"/>
      <c r="T1825" s="282"/>
      <c r="U1825" s="282"/>
      <c r="V1825" s="282"/>
      <c r="W1825" s="282"/>
      <c r="X1825" s="282"/>
      <c r="Y1825" s="282"/>
      <c r="Z1825" s="282"/>
      <c r="AA1825" s="282"/>
      <c r="AB1825" s="282"/>
    </row>
    <row r="1826" spans="18:28" x14ac:dyDescent="0.25">
      <c r="R1826" s="282"/>
      <c r="S1826" s="282"/>
      <c r="T1826" s="282"/>
      <c r="U1826" s="282"/>
      <c r="V1826" s="282"/>
      <c r="W1826" s="282"/>
      <c r="X1826" s="282"/>
      <c r="Y1826" s="282"/>
      <c r="Z1826" s="282"/>
      <c r="AA1826" s="282"/>
      <c r="AB1826" s="282"/>
    </row>
    <row r="1827" spans="18:28" x14ac:dyDescent="0.25">
      <c r="R1827" s="282"/>
      <c r="S1827" s="282"/>
      <c r="T1827" s="282"/>
      <c r="U1827" s="282"/>
      <c r="V1827" s="282"/>
      <c r="W1827" s="282"/>
      <c r="X1827" s="282"/>
      <c r="Y1827" s="282"/>
      <c r="Z1827" s="282"/>
      <c r="AA1827" s="282"/>
      <c r="AB1827" s="282"/>
    </row>
    <row r="1828" spans="18:28" x14ac:dyDescent="0.25">
      <c r="R1828" s="282"/>
      <c r="S1828" s="282"/>
      <c r="T1828" s="282"/>
      <c r="U1828" s="282"/>
      <c r="V1828" s="282"/>
      <c r="W1828" s="282"/>
      <c r="X1828" s="282"/>
      <c r="Y1828" s="282"/>
      <c r="Z1828" s="282"/>
      <c r="AA1828" s="282"/>
      <c r="AB1828" s="282"/>
    </row>
    <row r="1829" spans="18:28" x14ac:dyDescent="0.25">
      <c r="R1829" s="282"/>
      <c r="S1829" s="282"/>
      <c r="T1829" s="282"/>
      <c r="U1829" s="282"/>
      <c r="V1829" s="282"/>
      <c r="W1829" s="282"/>
      <c r="X1829" s="282"/>
      <c r="Y1829" s="282"/>
      <c r="Z1829" s="282"/>
      <c r="AA1829" s="282"/>
      <c r="AB1829" s="282"/>
    </row>
    <row r="1830" spans="18:28" x14ac:dyDescent="0.25">
      <c r="R1830" s="282"/>
      <c r="S1830" s="282"/>
      <c r="T1830" s="282"/>
      <c r="U1830" s="282"/>
      <c r="V1830" s="282"/>
      <c r="W1830" s="282"/>
      <c r="X1830" s="282"/>
      <c r="Y1830" s="282"/>
      <c r="Z1830" s="282"/>
      <c r="AA1830" s="282"/>
      <c r="AB1830" s="282"/>
    </row>
    <row r="1831" spans="18:28" x14ac:dyDescent="0.25">
      <c r="R1831" s="282"/>
      <c r="S1831" s="282"/>
      <c r="T1831" s="282"/>
      <c r="U1831" s="282"/>
      <c r="V1831" s="282"/>
      <c r="W1831" s="282"/>
      <c r="X1831" s="282"/>
      <c r="Y1831" s="282"/>
      <c r="Z1831" s="282"/>
      <c r="AA1831" s="282"/>
      <c r="AB1831" s="282"/>
    </row>
    <row r="1832" spans="18:28" x14ac:dyDescent="0.25">
      <c r="R1832" s="282"/>
      <c r="S1832" s="282"/>
      <c r="T1832" s="282"/>
      <c r="U1832" s="282"/>
      <c r="V1832" s="282"/>
      <c r="W1832" s="282"/>
      <c r="X1832" s="282"/>
      <c r="Y1832" s="282"/>
      <c r="Z1832" s="282"/>
      <c r="AA1832" s="282"/>
      <c r="AB1832" s="282"/>
    </row>
    <row r="1833" spans="18:28" x14ac:dyDescent="0.25">
      <c r="R1833" s="282"/>
      <c r="S1833" s="282"/>
      <c r="T1833" s="282"/>
      <c r="U1833" s="282"/>
      <c r="V1833" s="282"/>
      <c r="W1833" s="282"/>
      <c r="X1833" s="282"/>
      <c r="Y1833" s="282"/>
      <c r="Z1833" s="282"/>
      <c r="AA1833" s="282"/>
      <c r="AB1833" s="282"/>
    </row>
    <row r="1834" spans="18:28" x14ac:dyDescent="0.25">
      <c r="R1834" s="282"/>
      <c r="S1834" s="282"/>
      <c r="T1834" s="282"/>
      <c r="U1834" s="282"/>
      <c r="V1834" s="282"/>
      <c r="W1834" s="282"/>
      <c r="X1834" s="282"/>
      <c r="Y1834" s="282"/>
      <c r="Z1834" s="282"/>
      <c r="AA1834" s="282"/>
      <c r="AB1834" s="282"/>
    </row>
    <row r="1835" spans="18:28" x14ac:dyDescent="0.25">
      <c r="R1835" s="282"/>
      <c r="S1835" s="282"/>
      <c r="T1835" s="282"/>
      <c r="U1835" s="282"/>
      <c r="V1835" s="282"/>
      <c r="W1835" s="282"/>
      <c r="X1835" s="282"/>
      <c r="Y1835" s="282"/>
      <c r="Z1835" s="282"/>
      <c r="AA1835" s="282"/>
      <c r="AB1835" s="282"/>
    </row>
    <row r="1836" spans="18:28" x14ac:dyDescent="0.25">
      <c r="R1836" s="282"/>
      <c r="S1836" s="282"/>
      <c r="T1836" s="282"/>
      <c r="U1836" s="282"/>
      <c r="V1836" s="282"/>
      <c r="W1836" s="282"/>
      <c r="X1836" s="282"/>
      <c r="Y1836" s="282"/>
      <c r="Z1836" s="282"/>
      <c r="AA1836" s="282"/>
      <c r="AB1836" s="282"/>
    </row>
    <row r="1837" spans="18:28" x14ac:dyDescent="0.25">
      <c r="R1837" s="282"/>
      <c r="S1837" s="282"/>
      <c r="T1837" s="282"/>
      <c r="U1837" s="282"/>
      <c r="V1837" s="282"/>
      <c r="W1837" s="282"/>
      <c r="X1837" s="282"/>
      <c r="Y1837" s="282"/>
      <c r="Z1837" s="282"/>
      <c r="AA1837" s="282"/>
      <c r="AB1837" s="282"/>
    </row>
    <row r="1838" spans="18:28" x14ac:dyDescent="0.25">
      <c r="R1838" s="282"/>
      <c r="S1838" s="282"/>
      <c r="T1838" s="282"/>
      <c r="U1838" s="282"/>
      <c r="V1838" s="282"/>
      <c r="W1838" s="282"/>
      <c r="X1838" s="282"/>
      <c r="Y1838" s="282"/>
      <c r="Z1838" s="282"/>
      <c r="AA1838" s="282"/>
      <c r="AB1838" s="282"/>
    </row>
    <row r="1839" spans="18:28" x14ac:dyDescent="0.25">
      <c r="R1839" s="282"/>
      <c r="S1839" s="282"/>
      <c r="T1839" s="282"/>
      <c r="U1839" s="282"/>
      <c r="V1839" s="282"/>
      <c r="W1839" s="282"/>
      <c r="X1839" s="282"/>
      <c r="Y1839" s="282"/>
      <c r="Z1839" s="282"/>
      <c r="AA1839" s="282"/>
      <c r="AB1839" s="282"/>
    </row>
    <row r="1840" spans="18:28" x14ac:dyDescent="0.25">
      <c r="R1840" s="282"/>
      <c r="S1840" s="282"/>
      <c r="T1840" s="282"/>
      <c r="U1840" s="282"/>
      <c r="V1840" s="282"/>
      <c r="W1840" s="282"/>
      <c r="X1840" s="282"/>
      <c r="Y1840" s="282"/>
      <c r="Z1840" s="282"/>
      <c r="AA1840" s="282"/>
      <c r="AB1840" s="282"/>
    </row>
    <row r="1841" spans="18:28" x14ac:dyDescent="0.25">
      <c r="R1841" s="282"/>
      <c r="S1841" s="282"/>
      <c r="T1841" s="282"/>
      <c r="U1841" s="282"/>
      <c r="V1841" s="282"/>
      <c r="W1841" s="282"/>
      <c r="X1841" s="282"/>
      <c r="Y1841" s="282"/>
      <c r="Z1841" s="282"/>
      <c r="AA1841" s="282"/>
      <c r="AB1841" s="282"/>
    </row>
    <row r="1842" spans="18:28" x14ac:dyDescent="0.25">
      <c r="R1842" s="282"/>
      <c r="S1842" s="282"/>
      <c r="T1842" s="282"/>
      <c r="U1842" s="282"/>
      <c r="V1842" s="282"/>
      <c r="W1842" s="282"/>
      <c r="X1842" s="282"/>
      <c r="Y1842" s="282"/>
      <c r="Z1842" s="282"/>
      <c r="AA1842" s="282"/>
      <c r="AB1842" s="282"/>
    </row>
    <row r="1843" spans="18:28" x14ac:dyDescent="0.25">
      <c r="R1843" s="282"/>
      <c r="S1843" s="282"/>
      <c r="T1843" s="282"/>
      <c r="U1843" s="282"/>
      <c r="V1843" s="282"/>
      <c r="W1843" s="282"/>
      <c r="X1843" s="282"/>
      <c r="Y1843" s="282"/>
      <c r="Z1843" s="282"/>
      <c r="AA1843" s="282"/>
      <c r="AB1843" s="282"/>
    </row>
    <row r="1844" spans="18:28" x14ac:dyDescent="0.25">
      <c r="R1844" s="282"/>
      <c r="S1844" s="282"/>
      <c r="T1844" s="282"/>
      <c r="U1844" s="282"/>
      <c r="V1844" s="282"/>
      <c r="W1844" s="282"/>
      <c r="X1844" s="282"/>
      <c r="Y1844" s="282"/>
      <c r="Z1844" s="282"/>
      <c r="AA1844" s="282"/>
      <c r="AB1844" s="282"/>
    </row>
  </sheetData>
  <mergeCells count="946">
    <mergeCell ref="C280:I280"/>
    <mergeCell ref="J280:P280"/>
    <mergeCell ref="C281:I281"/>
    <mergeCell ref="J281:P281"/>
    <mergeCell ref="AT268:AT273"/>
    <mergeCell ref="AU268:AU273"/>
    <mergeCell ref="AV268:AV273"/>
    <mergeCell ref="AW268:AW273"/>
    <mergeCell ref="A274:C276"/>
    <mergeCell ref="C279:I279"/>
    <mergeCell ref="J279:P279"/>
    <mergeCell ref="AN268:AN273"/>
    <mergeCell ref="AO268:AO273"/>
    <mergeCell ref="AP268:AP273"/>
    <mergeCell ref="AQ268:AQ273"/>
    <mergeCell ref="AR268:AR273"/>
    <mergeCell ref="AS268:AS273"/>
    <mergeCell ref="AH268:AH273"/>
    <mergeCell ref="AI268:AI273"/>
    <mergeCell ref="AJ268:AJ273"/>
    <mergeCell ref="AK268:AK273"/>
    <mergeCell ref="AL268:AL273"/>
    <mergeCell ref="AM268:AM273"/>
    <mergeCell ref="AW262:AW267"/>
    <mergeCell ref="A268:A273"/>
    <mergeCell ref="B268:B273"/>
    <mergeCell ref="C268:C273"/>
    <mergeCell ref="S268:S273"/>
    <mergeCell ref="AC268:AC273"/>
    <mergeCell ref="AD268:AD273"/>
    <mergeCell ref="AE268:AE273"/>
    <mergeCell ref="AF268:AF273"/>
    <mergeCell ref="AG268:AG273"/>
    <mergeCell ref="AQ262:AQ267"/>
    <mergeCell ref="AR262:AR267"/>
    <mergeCell ref="AS262:AS267"/>
    <mergeCell ref="AT262:AT267"/>
    <mergeCell ref="AU262:AU267"/>
    <mergeCell ref="AV262:AV267"/>
    <mergeCell ref="AK262:AK267"/>
    <mergeCell ref="AL262:AL267"/>
    <mergeCell ref="AM262:AM267"/>
    <mergeCell ref="AN262:AN267"/>
    <mergeCell ref="AO262:AO267"/>
    <mergeCell ref="AP262:AP267"/>
    <mergeCell ref="AE262:AE267"/>
    <mergeCell ref="AF262:AF267"/>
    <mergeCell ref="AG262:AG267"/>
    <mergeCell ref="AH262:AH267"/>
    <mergeCell ref="AI262:AI267"/>
    <mergeCell ref="AJ262:AJ267"/>
    <mergeCell ref="AT256:AT261"/>
    <mergeCell ref="AU256:AU261"/>
    <mergeCell ref="AV256:AV261"/>
    <mergeCell ref="AW256:AW261"/>
    <mergeCell ref="A262:A267"/>
    <mergeCell ref="B262:B267"/>
    <mergeCell ref="C262:C267"/>
    <mergeCell ref="S262:S267"/>
    <mergeCell ref="AC262:AC267"/>
    <mergeCell ref="AD262:AD267"/>
    <mergeCell ref="AN256:AN261"/>
    <mergeCell ref="AO256:AO261"/>
    <mergeCell ref="AP256:AP261"/>
    <mergeCell ref="AQ256:AQ261"/>
    <mergeCell ref="AR256:AR261"/>
    <mergeCell ref="AS256:AS261"/>
    <mergeCell ref="AH256:AH261"/>
    <mergeCell ref="AI256:AI261"/>
    <mergeCell ref="AJ256:AJ261"/>
    <mergeCell ref="AK256:AK261"/>
    <mergeCell ref="AL256:AL261"/>
    <mergeCell ref="AM256:AM261"/>
    <mergeCell ref="AW250:AW255"/>
    <mergeCell ref="A256:A261"/>
    <mergeCell ref="B256:B261"/>
    <mergeCell ref="C256:C261"/>
    <mergeCell ref="S256:S261"/>
    <mergeCell ref="AC256:AC261"/>
    <mergeCell ref="AD256:AD261"/>
    <mergeCell ref="AE256:AE261"/>
    <mergeCell ref="AF256:AF261"/>
    <mergeCell ref="AG256:AG261"/>
    <mergeCell ref="AQ250:AQ255"/>
    <mergeCell ref="AR250:AR255"/>
    <mergeCell ref="AS250:AS255"/>
    <mergeCell ref="AT250:AT255"/>
    <mergeCell ref="AU250:AU255"/>
    <mergeCell ref="AV250:AV255"/>
    <mergeCell ref="AK250:AK255"/>
    <mergeCell ref="AL250:AL255"/>
    <mergeCell ref="AM250:AM255"/>
    <mergeCell ref="AN250:AN255"/>
    <mergeCell ref="AO250:AO255"/>
    <mergeCell ref="AP250:AP255"/>
    <mergeCell ref="AE250:AE255"/>
    <mergeCell ref="AF250:AF255"/>
    <mergeCell ref="AG250:AG255"/>
    <mergeCell ref="AH250:AH255"/>
    <mergeCell ref="AI250:AI255"/>
    <mergeCell ref="AJ250:AJ255"/>
    <mergeCell ref="AS244:AS249"/>
    <mergeCell ref="AT244:AT249"/>
    <mergeCell ref="AU244:AU249"/>
    <mergeCell ref="AV244:AV249"/>
    <mergeCell ref="AW244:AW249"/>
    <mergeCell ref="A250:B255"/>
    <mergeCell ref="C250:C255"/>
    <mergeCell ref="S250:S255"/>
    <mergeCell ref="AC250:AC255"/>
    <mergeCell ref="AD250:AD255"/>
    <mergeCell ref="AM244:AM249"/>
    <mergeCell ref="AN244:AN249"/>
    <mergeCell ref="AO244:AO249"/>
    <mergeCell ref="AP244:AP249"/>
    <mergeCell ref="AQ244:AQ249"/>
    <mergeCell ref="AR244:AR249"/>
    <mergeCell ref="AG244:AG249"/>
    <mergeCell ref="AH244:AH249"/>
    <mergeCell ref="AI244:AI249"/>
    <mergeCell ref="AJ244:AJ249"/>
    <mergeCell ref="AK244:AK249"/>
    <mergeCell ref="AL244:AL249"/>
    <mergeCell ref="AR238:AR243"/>
    <mergeCell ref="AS238:AS243"/>
    <mergeCell ref="AT238:AT243"/>
    <mergeCell ref="AU238:AU243"/>
    <mergeCell ref="C244:C249"/>
    <mergeCell ref="S244:S249"/>
    <mergeCell ref="AC244:AC249"/>
    <mergeCell ref="AD244:AD249"/>
    <mergeCell ref="AE244:AE249"/>
    <mergeCell ref="AF244:AF249"/>
    <mergeCell ref="AL238:AL243"/>
    <mergeCell ref="AM238:AM243"/>
    <mergeCell ref="AN238:AN243"/>
    <mergeCell ref="AO238:AO243"/>
    <mergeCell ref="AP238:AP243"/>
    <mergeCell ref="AQ238:AQ243"/>
    <mergeCell ref="AU232:AU237"/>
    <mergeCell ref="C238:C243"/>
    <mergeCell ref="S238:S243"/>
    <mergeCell ref="AC238:AC243"/>
    <mergeCell ref="AD238:AD243"/>
    <mergeCell ref="AE238:AE243"/>
    <mergeCell ref="AF238:AF243"/>
    <mergeCell ref="AH238:AH243"/>
    <mergeCell ref="AI238:AI243"/>
    <mergeCell ref="AK238:AK243"/>
    <mergeCell ref="AO232:AO237"/>
    <mergeCell ref="AP232:AP237"/>
    <mergeCell ref="AQ232:AQ237"/>
    <mergeCell ref="AR232:AR237"/>
    <mergeCell ref="AS232:AS237"/>
    <mergeCell ref="AT232:AT237"/>
    <mergeCell ref="AH232:AH237"/>
    <mergeCell ref="AI232:AI237"/>
    <mergeCell ref="AK232:AK237"/>
    <mergeCell ref="AL232:AL237"/>
    <mergeCell ref="AM232:AM237"/>
    <mergeCell ref="AN232:AN237"/>
    <mergeCell ref="AR226:AR231"/>
    <mergeCell ref="AS226:AS231"/>
    <mergeCell ref="AT226:AT231"/>
    <mergeCell ref="AU226:AU231"/>
    <mergeCell ref="C232:C237"/>
    <mergeCell ref="S232:S237"/>
    <mergeCell ref="AC232:AC237"/>
    <mergeCell ref="AD232:AD237"/>
    <mergeCell ref="AE232:AE237"/>
    <mergeCell ref="AF232:AF237"/>
    <mergeCell ref="AL226:AL231"/>
    <mergeCell ref="AM226:AM231"/>
    <mergeCell ref="AN226:AN231"/>
    <mergeCell ref="AO226:AO231"/>
    <mergeCell ref="AP226:AP231"/>
    <mergeCell ref="AQ226:AQ231"/>
    <mergeCell ref="AU220:AU225"/>
    <mergeCell ref="C226:C231"/>
    <mergeCell ref="S226:S231"/>
    <mergeCell ref="AC226:AC231"/>
    <mergeCell ref="AD226:AD231"/>
    <mergeCell ref="AE226:AE231"/>
    <mergeCell ref="AF226:AF231"/>
    <mergeCell ref="AH226:AH231"/>
    <mergeCell ref="AI226:AI231"/>
    <mergeCell ref="AK226:AK231"/>
    <mergeCell ref="AO220:AO225"/>
    <mergeCell ref="AP220:AP225"/>
    <mergeCell ref="AQ220:AQ225"/>
    <mergeCell ref="AR220:AR225"/>
    <mergeCell ref="AS220:AS225"/>
    <mergeCell ref="AT220:AT225"/>
    <mergeCell ref="AH220:AH225"/>
    <mergeCell ref="AI220:AI225"/>
    <mergeCell ref="AK220:AK225"/>
    <mergeCell ref="AL220:AL225"/>
    <mergeCell ref="AM220:AM225"/>
    <mergeCell ref="AN220:AN225"/>
    <mergeCell ref="AR214:AR219"/>
    <mergeCell ref="AS214:AS219"/>
    <mergeCell ref="AT214:AT219"/>
    <mergeCell ref="AU214:AU219"/>
    <mergeCell ref="C220:C225"/>
    <mergeCell ref="S220:S225"/>
    <mergeCell ref="AC220:AC225"/>
    <mergeCell ref="AD220:AD225"/>
    <mergeCell ref="AE220:AE225"/>
    <mergeCell ref="AF220:AF225"/>
    <mergeCell ref="AL214:AL219"/>
    <mergeCell ref="AM214:AM219"/>
    <mergeCell ref="AN214:AN219"/>
    <mergeCell ref="AO214:AO219"/>
    <mergeCell ref="AP214:AP219"/>
    <mergeCell ref="AQ214:AQ219"/>
    <mergeCell ref="AU208:AU213"/>
    <mergeCell ref="C214:C219"/>
    <mergeCell ref="S214:S219"/>
    <mergeCell ref="AC214:AC219"/>
    <mergeCell ref="AD214:AD219"/>
    <mergeCell ref="AE214:AE219"/>
    <mergeCell ref="AF214:AF219"/>
    <mergeCell ref="AH214:AH219"/>
    <mergeCell ref="AI214:AI219"/>
    <mergeCell ref="AK214:AK219"/>
    <mergeCell ref="AO208:AO213"/>
    <mergeCell ref="AP208:AP213"/>
    <mergeCell ref="AQ208:AQ213"/>
    <mergeCell ref="AR208:AR213"/>
    <mergeCell ref="AS208:AS213"/>
    <mergeCell ref="AT208:AT213"/>
    <mergeCell ref="AH208:AH213"/>
    <mergeCell ref="AI208:AI213"/>
    <mergeCell ref="AK208:AK213"/>
    <mergeCell ref="AL208:AL213"/>
    <mergeCell ref="AM208:AM213"/>
    <mergeCell ref="AN208:AN213"/>
    <mergeCell ref="AR202:AR207"/>
    <mergeCell ref="AS202:AS207"/>
    <mergeCell ref="AT202:AT207"/>
    <mergeCell ref="AU202:AU207"/>
    <mergeCell ref="C208:C213"/>
    <mergeCell ref="S208:S213"/>
    <mergeCell ref="AC208:AC213"/>
    <mergeCell ref="AD208:AD213"/>
    <mergeCell ref="AE208:AE213"/>
    <mergeCell ref="AF208:AF213"/>
    <mergeCell ref="AL202:AL207"/>
    <mergeCell ref="AM202:AM207"/>
    <mergeCell ref="AN202:AN207"/>
    <mergeCell ref="AO202:AO207"/>
    <mergeCell ref="AP202:AP207"/>
    <mergeCell ref="AQ202:AQ207"/>
    <mergeCell ref="AU196:AU201"/>
    <mergeCell ref="C202:C207"/>
    <mergeCell ref="S202:S207"/>
    <mergeCell ref="AC202:AC207"/>
    <mergeCell ref="AD202:AD207"/>
    <mergeCell ref="AE202:AE207"/>
    <mergeCell ref="AF202:AF207"/>
    <mergeCell ref="AH202:AH207"/>
    <mergeCell ref="AI202:AI207"/>
    <mergeCell ref="AK202:AK207"/>
    <mergeCell ref="AO196:AO201"/>
    <mergeCell ref="AP196:AP201"/>
    <mergeCell ref="AQ196:AQ201"/>
    <mergeCell ref="AR196:AR201"/>
    <mergeCell ref="AS196:AS201"/>
    <mergeCell ref="AT196:AT201"/>
    <mergeCell ref="AH196:AH201"/>
    <mergeCell ref="AI196:AI201"/>
    <mergeCell ref="AK196:AK201"/>
    <mergeCell ref="AL196:AL201"/>
    <mergeCell ref="AM196:AM201"/>
    <mergeCell ref="AN196:AN201"/>
    <mergeCell ref="AR190:AR195"/>
    <mergeCell ref="AS190:AS195"/>
    <mergeCell ref="AT190:AT195"/>
    <mergeCell ref="AU190:AU195"/>
    <mergeCell ref="C196:C201"/>
    <mergeCell ref="S196:S201"/>
    <mergeCell ref="AC196:AC201"/>
    <mergeCell ref="AD196:AD201"/>
    <mergeCell ref="AE196:AE201"/>
    <mergeCell ref="AF196:AF201"/>
    <mergeCell ref="AL190:AL195"/>
    <mergeCell ref="AM190:AM195"/>
    <mergeCell ref="AN190:AN195"/>
    <mergeCell ref="AO190:AO195"/>
    <mergeCell ref="AP190:AP195"/>
    <mergeCell ref="AQ190:AQ195"/>
    <mergeCell ref="AU184:AU189"/>
    <mergeCell ref="C190:C195"/>
    <mergeCell ref="S190:S195"/>
    <mergeCell ref="AC190:AC195"/>
    <mergeCell ref="AD190:AD195"/>
    <mergeCell ref="AE190:AE195"/>
    <mergeCell ref="AF190:AF195"/>
    <mergeCell ref="AH190:AH195"/>
    <mergeCell ref="AI190:AI195"/>
    <mergeCell ref="AK190:AK195"/>
    <mergeCell ref="AO184:AO189"/>
    <mergeCell ref="AP184:AP189"/>
    <mergeCell ref="AQ184:AQ189"/>
    <mergeCell ref="AR184:AR189"/>
    <mergeCell ref="AS184:AS189"/>
    <mergeCell ref="AT184:AT189"/>
    <mergeCell ref="AH184:AH189"/>
    <mergeCell ref="AI184:AI189"/>
    <mergeCell ref="AK184:AK189"/>
    <mergeCell ref="AL184:AL189"/>
    <mergeCell ref="AM184:AM189"/>
    <mergeCell ref="AN184:AN189"/>
    <mergeCell ref="AR178:AR183"/>
    <mergeCell ref="AS178:AS183"/>
    <mergeCell ref="AT178:AT183"/>
    <mergeCell ref="AU178:AU183"/>
    <mergeCell ref="C184:C189"/>
    <mergeCell ref="S184:S189"/>
    <mergeCell ref="AC184:AC189"/>
    <mergeCell ref="AD184:AD189"/>
    <mergeCell ref="AE184:AE189"/>
    <mergeCell ref="AF184:AF189"/>
    <mergeCell ref="AL178:AL183"/>
    <mergeCell ref="AM178:AM183"/>
    <mergeCell ref="AN178:AN183"/>
    <mergeCell ref="AO178:AO183"/>
    <mergeCell ref="AP178:AP183"/>
    <mergeCell ref="AQ178:AQ183"/>
    <mergeCell ref="AU172:AU177"/>
    <mergeCell ref="C178:C183"/>
    <mergeCell ref="S178:S183"/>
    <mergeCell ref="AC178:AC183"/>
    <mergeCell ref="AD178:AD183"/>
    <mergeCell ref="AE178:AE183"/>
    <mergeCell ref="AF178:AF183"/>
    <mergeCell ref="AH178:AH183"/>
    <mergeCell ref="AI178:AI183"/>
    <mergeCell ref="AK178:AK183"/>
    <mergeCell ref="AO172:AO177"/>
    <mergeCell ref="AP172:AP177"/>
    <mergeCell ref="AQ172:AQ177"/>
    <mergeCell ref="AR172:AR177"/>
    <mergeCell ref="AS172:AS177"/>
    <mergeCell ref="AT172:AT177"/>
    <mergeCell ref="AH172:AH177"/>
    <mergeCell ref="AI172:AI177"/>
    <mergeCell ref="AK172:AK177"/>
    <mergeCell ref="AL172:AL177"/>
    <mergeCell ref="AM172:AM177"/>
    <mergeCell ref="AN172:AN177"/>
    <mergeCell ref="AR166:AR171"/>
    <mergeCell ref="AS166:AS171"/>
    <mergeCell ref="AT166:AT171"/>
    <mergeCell ref="AU166:AU171"/>
    <mergeCell ref="C172:C177"/>
    <mergeCell ref="S172:S177"/>
    <mergeCell ref="AC172:AC177"/>
    <mergeCell ref="AD172:AD177"/>
    <mergeCell ref="AE172:AE177"/>
    <mergeCell ref="AF172:AF177"/>
    <mergeCell ref="AL166:AL171"/>
    <mergeCell ref="AM166:AM171"/>
    <mergeCell ref="AN166:AN171"/>
    <mergeCell ref="AO166:AO171"/>
    <mergeCell ref="AP166:AP171"/>
    <mergeCell ref="AQ166:AQ171"/>
    <mergeCell ref="AU160:AU165"/>
    <mergeCell ref="C166:C171"/>
    <mergeCell ref="S166:S171"/>
    <mergeCell ref="AC166:AC171"/>
    <mergeCell ref="AD166:AD171"/>
    <mergeCell ref="AE166:AE171"/>
    <mergeCell ref="AF166:AF171"/>
    <mergeCell ref="AH166:AH171"/>
    <mergeCell ref="AI166:AI171"/>
    <mergeCell ref="AK166:AK171"/>
    <mergeCell ref="AO160:AO165"/>
    <mergeCell ref="AP160:AP165"/>
    <mergeCell ref="AQ160:AQ165"/>
    <mergeCell ref="AR160:AR165"/>
    <mergeCell ref="AS160:AS165"/>
    <mergeCell ref="AT160:AT165"/>
    <mergeCell ref="AH160:AH165"/>
    <mergeCell ref="AI160:AI165"/>
    <mergeCell ref="AK160:AK165"/>
    <mergeCell ref="AL160:AL165"/>
    <mergeCell ref="AM160:AM165"/>
    <mergeCell ref="AN160:AN165"/>
    <mergeCell ref="C160:C165"/>
    <mergeCell ref="S160:S165"/>
    <mergeCell ref="AC160:AC165"/>
    <mergeCell ref="AD160:AD165"/>
    <mergeCell ref="AE160:AE165"/>
    <mergeCell ref="AF160:AF165"/>
    <mergeCell ref="AP154:AP159"/>
    <mergeCell ref="AQ154:AQ159"/>
    <mergeCell ref="AR154:AR159"/>
    <mergeCell ref="AS154:AS159"/>
    <mergeCell ref="AT154:AT159"/>
    <mergeCell ref="AU154:AU159"/>
    <mergeCell ref="AI154:AI159"/>
    <mergeCell ref="AK154:AK159"/>
    <mergeCell ref="AL154:AL159"/>
    <mergeCell ref="AM154:AM159"/>
    <mergeCell ref="AN154:AN159"/>
    <mergeCell ref="AO154:AO159"/>
    <mergeCell ref="AQ148:AQ153"/>
    <mergeCell ref="AR148:AR153"/>
    <mergeCell ref="AS148:AS153"/>
    <mergeCell ref="AT148:AT153"/>
    <mergeCell ref="AU148:AU153"/>
    <mergeCell ref="C154:C159"/>
    <mergeCell ref="S154:S159"/>
    <mergeCell ref="AC154:AC159"/>
    <mergeCell ref="AD154:AD159"/>
    <mergeCell ref="AE154:AE159"/>
    <mergeCell ref="AK148:AK153"/>
    <mergeCell ref="AL148:AL153"/>
    <mergeCell ref="AM148:AM153"/>
    <mergeCell ref="AN148:AN153"/>
    <mergeCell ref="AO148:AO153"/>
    <mergeCell ref="AP148:AP153"/>
    <mergeCell ref="C148:C153"/>
    <mergeCell ref="S148:S153"/>
    <mergeCell ref="AC148:AC153"/>
    <mergeCell ref="AD148:AD153"/>
    <mergeCell ref="AE148:AE153"/>
    <mergeCell ref="AF148:AF153"/>
    <mergeCell ref="AL142:AL147"/>
    <mergeCell ref="AM142:AM147"/>
    <mergeCell ref="AN142:AN147"/>
    <mergeCell ref="AO142:AO147"/>
    <mergeCell ref="AP142:AP147"/>
    <mergeCell ref="AQ142:AQ147"/>
    <mergeCell ref="AW136:AW243"/>
    <mergeCell ref="C142:C147"/>
    <mergeCell ref="S142:S147"/>
    <mergeCell ref="AC142:AC147"/>
    <mergeCell ref="AD142:AD147"/>
    <mergeCell ref="AE142:AE147"/>
    <mergeCell ref="AF142:AF147"/>
    <mergeCell ref="AH142:AH147"/>
    <mergeCell ref="AI142:AI147"/>
    <mergeCell ref="AK142:AK147"/>
    <mergeCell ref="AQ136:AQ141"/>
    <mergeCell ref="AR136:AR141"/>
    <mergeCell ref="AS136:AS141"/>
    <mergeCell ref="AT136:AT141"/>
    <mergeCell ref="AU136:AU141"/>
    <mergeCell ref="AV136:AV243"/>
    <mergeCell ref="AR142:AR147"/>
    <mergeCell ref="AS142:AS147"/>
    <mergeCell ref="AT142:AT147"/>
    <mergeCell ref="AU142:AU147"/>
    <mergeCell ref="AK136:AK141"/>
    <mergeCell ref="AL136:AL141"/>
    <mergeCell ref="AM136:AM141"/>
    <mergeCell ref="AN136:AN141"/>
    <mergeCell ref="AO136:AO141"/>
    <mergeCell ref="AP136:AP141"/>
    <mergeCell ref="AE136:AE141"/>
    <mergeCell ref="AF136:AF141"/>
    <mergeCell ref="AG136:AG243"/>
    <mergeCell ref="AH136:AH141"/>
    <mergeCell ref="AI136:AI141"/>
    <mergeCell ref="AJ136:AJ243"/>
    <mergeCell ref="AH148:AH153"/>
    <mergeCell ref="AI148:AI153"/>
    <mergeCell ref="AF154:AF159"/>
    <mergeCell ref="AH154:AH159"/>
    <mergeCell ref="AT130:AT135"/>
    <mergeCell ref="AU130:AU135"/>
    <mergeCell ref="AV130:AV135"/>
    <mergeCell ref="AW130:AW135"/>
    <mergeCell ref="A136:A249"/>
    <mergeCell ref="B136:B249"/>
    <mergeCell ref="C136:C141"/>
    <mergeCell ref="S136:S141"/>
    <mergeCell ref="AC136:AC141"/>
    <mergeCell ref="AD136:AD141"/>
    <mergeCell ref="AN130:AN135"/>
    <mergeCell ref="AO130:AO135"/>
    <mergeCell ref="AP130:AP135"/>
    <mergeCell ref="AQ130:AQ135"/>
    <mergeCell ref="AR130:AR135"/>
    <mergeCell ref="AS130:AS135"/>
    <mergeCell ref="AH130:AH135"/>
    <mergeCell ref="AI130:AI135"/>
    <mergeCell ref="AJ130:AJ135"/>
    <mergeCell ref="AK130:AK135"/>
    <mergeCell ref="AL130:AL135"/>
    <mergeCell ref="AM130:AM135"/>
    <mergeCell ref="AV124:AV129"/>
    <mergeCell ref="AW124:AW129"/>
    <mergeCell ref="A130:B135"/>
    <mergeCell ref="C130:C135"/>
    <mergeCell ref="S130:S135"/>
    <mergeCell ref="AC130:AC135"/>
    <mergeCell ref="AD130:AD135"/>
    <mergeCell ref="AE130:AE135"/>
    <mergeCell ref="AF130:AF135"/>
    <mergeCell ref="AG130:AG135"/>
    <mergeCell ref="AP124:AP129"/>
    <mergeCell ref="AQ124:AQ129"/>
    <mergeCell ref="AR124:AR129"/>
    <mergeCell ref="AS124:AS129"/>
    <mergeCell ref="AT124:AT129"/>
    <mergeCell ref="AU124:AU129"/>
    <mergeCell ref="AJ124:AJ129"/>
    <mergeCell ref="AK124:AK129"/>
    <mergeCell ref="AL124:AL129"/>
    <mergeCell ref="AM124:AM129"/>
    <mergeCell ref="AN124:AN129"/>
    <mergeCell ref="AO124:AO129"/>
    <mergeCell ref="AW118:AW123"/>
    <mergeCell ref="C124:C129"/>
    <mergeCell ref="S124:S129"/>
    <mergeCell ref="AC124:AC129"/>
    <mergeCell ref="AD124:AD129"/>
    <mergeCell ref="AE124:AE129"/>
    <mergeCell ref="AF124:AF129"/>
    <mergeCell ref="AG124:AG129"/>
    <mergeCell ref="AH124:AH129"/>
    <mergeCell ref="AI124:AI129"/>
    <mergeCell ref="AQ118:AQ123"/>
    <mergeCell ref="AR118:AR123"/>
    <mergeCell ref="AS118:AS123"/>
    <mergeCell ref="AT118:AT123"/>
    <mergeCell ref="AU118:AU123"/>
    <mergeCell ref="AV118:AV123"/>
    <mergeCell ref="AJ118:AJ123"/>
    <mergeCell ref="AL118:AL123"/>
    <mergeCell ref="AM118:AM123"/>
    <mergeCell ref="AN118:AN123"/>
    <mergeCell ref="AO118:AO123"/>
    <mergeCell ref="AP118:AP123"/>
    <mergeCell ref="AV112:AV117"/>
    <mergeCell ref="AW112:AW117"/>
    <mergeCell ref="C118:C123"/>
    <mergeCell ref="S118:S123"/>
    <mergeCell ref="AC118:AC123"/>
    <mergeCell ref="AD118:AD123"/>
    <mergeCell ref="AE118:AE123"/>
    <mergeCell ref="AF118:AF123"/>
    <mergeCell ref="AG118:AG123"/>
    <mergeCell ref="AI118:AI123"/>
    <mergeCell ref="AP112:AP117"/>
    <mergeCell ref="AQ112:AQ117"/>
    <mergeCell ref="AR112:AR117"/>
    <mergeCell ref="AS112:AS117"/>
    <mergeCell ref="AT112:AT117"/>
    <mergeCell ref="AU112:AU117"/>
    <mergeCell ref="AI112:AI117"/>
    <mergeCell ref="AJ112:AJ117"/>
    <mergeCell ref="AL112:AL117"/>
    <mergeCell ref="AM112:AM117"/>
    <mergeCell ref="AN112:AN117"/>
    <mergeCell ref="AO112:AO117"/>
    <mergeCell ref="AU106:AU111"/>
    <mergeCell ref="AV106:AV111"/>
    <mergeCell ref="AW106:AW111"/>
    <mergeCell ref="C112:C117"/>
    <mergeCell ref="S112:S117"/>
    <mergeCell ref="AC112:AC117"/>
    <mergeCell ref="AD112:AD117"/>
    <mergeCell ref="AE112:AE117"/>
    <mergeCell ref="AF112:AF117"/>
    <mergeCell ref="AG112:AG117"/>
    <mergeCell ref="AO106:AO111"/>
    <mergeCell ref="AP106:AP111"/>
    <mergeCell ref="AQ106:AQ111"/>
    <mergeCell ref="AR106:AR111"/>
    <mergeCell ref="AS106:AS111"/>
    <mergeCell ref="AT106:AT111"/>
    <mergeCell ref="AG106:AG111"/>
    <mergeCell ref="AI106:AI111"/>
    <mergeCell ref="AJ106:AJ111"/>
    <mergeCell ref="AL106:AL111"/>
    <mergeCell ref="AM106:AM111"/>
    <mergeCell ref="AN106:AN111"/>
    <mergeCell ref="C106:C111"/>
    <mergeCell ref="S106:S111"/>
    <mergeCell ref="AC106:AC111"/>
    <mergeCell ref="AD106:AD111"/>
    <mergeCell ref="AE106:AE111"/>
    <mergeCell ref="AF106:AF111"/>
    <mergeCell ref="AR100:AR105"/>
    <mergeCell ref="AS100:AS105"/>
    <mergeCell ref="AT100:AT105"/>
    <mergeCell ref="AU100:AU105"/>
    <mergeCell ref="AV100:AV105"/>
    <mergeCell ref="AW100:AW105"/>
    <mergeCell ref="AL100:AL105"/>
    <mergeCell ref="AM100:AM105"/>
    <mergeCell ref="AN100:AN105"/>
    <mergeCell ref="AO100:AO105"/>
    <mergeCell ref="AP100:AP105"/>
    <mergeCell ref="AQ100:AQ105"/>
    <mergeCell ref="AW94:AW99"/>
    <mergeCell ref="C100:C105"/>
    <mergeCell ref="S100:S105"/>
    <mergeCell ref="AC100:AC105"/>
    <mergeCell ref="AD100:AD105"/>
    <mergeCell ref="AE100:AE105"/>
    <mergeCell ref="AF100:AF105"/>
    <mergeCell ref="AG100:AG105"/>
    <mergeCell ref="AI100:AI105"/>
    <mergeCell ref="AJ100:AJ105"/>
    <mergeCell ref="AQ94:AQ99"/>
    <mergeCell ref="AR94:AR99"/>
    <mergeCell ref="AS94:AS99"/>
    <mergeCell ref="AT94:AT99"/>
    <mergeCell ref="AU94:AU99"/>
    <mergeCell ref="AV94:AV99"/>
    <mergeCell ref="AJ94:AJ99"/>
    <mergeCell ref="AL94:AL99"/>
    <mergeCell ref="AM94:AM99"/>
    <mergeCell ref="AN94:AN99"/>
    <mergeCell ref="AO94:AO99"/>
    <mergeCell ref="AP94:AP99"/>
    <mergeCell ref="AV88:AV93"/>
    <mergeCell ref="AW88:AW93"/>
    <mergeCell ref="C94:C99"/>
    <mergeCell ref="S94:S99"/>
    <mergeCell ref="AC94:AC99"/>
    <mergeCell ref="AD94:AD99"/>
    <mergeCell ref="AE94:AE99"/>
    <mergeCell ref="AF94:AF99"/>
    <mergeCell ref="AG94:AG99"/>
    <mergeCell ref="AI94:AI99"/>
    <mergeCell ref="AP88:AP93"/>
    <mergeCell ref="AQ88:AQ93"/>
    <mergeCell ref="AR88:AR93"/>
    <mergeCell ref="AS88:AS93"/>
    <mergeCell ref="AT88:AT93"/>
    <mergeCell ref="AU88:AU93"/>
    <mergeCell ref="AI88:AI93"/>
    <mergeCell ref="AJ88:AJ93"/>
    <mergeCell ref="AL88:AL93"/>
    <mergeCell ref="AM88:AM93"/>
    <mergeCell ref="AN88:AN93"/>
    <mergeCell ref="AO88:AO93"/>
    <mergeCell ref="AU82:AU87"/>
    <mergeCell ref="AV82:AV87"/>
    <mergeCell ref="AW82:AW87"/>
    <mergeCell ref="C88:C93"/>
    <mergeCell ref="S88:S93"/>
    <mergeCell ref="AC88:AC93"/>
    <mergeCell ref="AD88:AD93"/>
    <mergeCell ref="AE88:AE93"/>
    <mergeCell ref="AF88:AF93"/>
    <mergeCell ref="AG88:AG93"/>
    <mergeCell ref="AO82:AO87"/>
    <mergeCell ref="AP82:AP87"/>
    <mergeCell ref="AQ82:AQ87"/>
    <mergeCell ref="AR82:AR87"/>
    <mergeCell ref="AS82:AS87"/>
    <mergeCell ref="AT82:AT87"/>
    <mergeCell ref="AG82:AG87"/>
    <mergeCell ref="AI82:AI87"/>
    <mergeCell ref="AJ82:AJ87"/>
    <mergeCell ref="AL82:AL87"/>
    <mergeCell ref="AM82:AM87"/>
    <mergeCell ref="AN82:AN87"/>
    <mergeCell ref="C82:C87"/>
    <mergeCell ref="S82:S87"/>
    <mergeCell ref="AC82:AC87"/>
    <mergeCell ref="AD82:AD87"/>
    <mergeCell ref="AE82:AE87"/>
    <mergeCell ref="AF82:AF87"/>
    <mergeCell ref="AR76:AR81"/>
    <mergeCell ref="AS76:AS81"/>
    <mergeCell ref="AT76:AT81"/>
    <mergeCell ref="AU76:AU81"/>
    <mergeCell ref="AV76:AV81"/>
    <mergeCell ref="AW76:AW81"/>
    <mergeCell ref="AL76:AL81"/>
    <mergeCell ref="AM76:AM81"/>
    <mergeCell ref="AN76:AN81"/>
    <mergeCell ref="AO76:AO81"/>
    <mergeCell ref="AP76:AP81"/>
    <mergeCell ref="AQ76:AQ81"/>
    <mergeCell ref="AW70:AW75"/>
    <mergeCell ref="C76:C81"/>
    <mergeCell ref="S76:S81"/>
    <mergeCell ref="AC76:AC81"/>
    <mergeCell ref="AD76:AD81"/>
    <mergeCell ref="AE76:AE81"/>
    <mergeCell ref="AF76:AF81"/>
    <mergeCell ref="AG76:AG81"/>
    <mergeCell ref="AI76:AI81"/>
    <mergeCell ref="AJ76:AJ81"/>
    <mergeCell ref="AQ70:AQ75"/>
    <mergeCell ref="AR70:AR75"/>
    <mergeCell ref="AS70:AS75"/>
    <mergeCell ref="AT70:AT75"/>
    <mergeCell ref="AU70:AU75"/>
    <mergeCell ref="AV70:AV75"/>
    <mergeCell ref="AJ70:AJ75"/>
    <mergeCell ref="AL70:AL75"/>
    <mergeCell ref="AM70:AM75"/>
    <mergeCell ref="AN70:AN75"/>
    <mergeCell ref="AO70:AO75"/>
    <mergeCell ref="AP70:AP75"/>
    <mergeCell ref="AV64:AV69"/>
    <mergeCell ref="AW64:AW69"/>
    <mergeCell ref="C70:C75"/>
    <mergeCell ref="S70:S75"/>
    <mergeCell ref="AC70:AC75"/>
    <mergeCell ref="AD70:AD75"/>
    <mergeCell ref="AE70:AE75"/>
    <mergeCell ref="AF70:AF75"/>
    <mergeCell ref="AG70:AG75"/>
    <mergeCell ref="AI70:AI75"/>
    <mergeCell ref="AP64:AP69"/>
    <mergeCell ref="AQ64:AQ69"/>
    <mergeCell ref="AR64:AR69"/>
    <mergeCell ref="AS64:AS69"/>
    <mergeCell ref="AT64:AT69"/>
    <mergeCell ref="AU64:AU69"/>
    <mergeCell ref="AI64:AI69"/>
    <mergeCell ref="AJ64:AJ69"/>
    <mergeCell ref="AL64:AL69"/>
    <mergeCell ref="AM64:AM69"/>
    <mergeCell ref="AN64:AN69"/>
    <mergeCell ref="AO64:AO69"/>
    <mergeCell ref="AU58:AU63"/>
    <mergeCell ref="AV58:AV63"/>
    <mergeCell ref="AW58:AW63"/>
    <mergeCell ref="C64:C69"/>
    <mergeCell ref="S64:S69"/>
    <mergeCell ref="AC64:AC69"/>
    <mergeCell ref="AD64:AD69"/>
    <mergeCell ref="AE64:AE69"/>
    <mergeCell ref="AF64:AF69"/>
    <mergeCell ref="AG64:AG69"/>
    <mergeCell ref="AO58:AO63"/>
    <mergeCell ref="AP58:AP63"/>
    <mergeCell ref="AQ58:AQ63"/>
    <mergeCell ref="AR58:AR63"/>
    <mergeCell ref="AS58:AS63"/>
    <mergeCell ref="AT58:AT63"/>
    <mergeCell ref="AG58:AG63"/>
    <mergeCell ref="AI58:AI63"/>
    <mergeCell ref="AJ58:AJ63"/>
    <mergeCell ref="AL58:AL63"/>
    <mergeCell ref="AM58:AM63"/>
    <mergeCell ref="AN58:AN63"/>
    <mergeCell ref="C58:C63"/>
    <mergeCell ref="S58:S63"/>
    <mergeCell ref="AC58:AC63"/>
    <mergeCell ref="AD58:AD63"/>
    <mergeCell ref="AE58:AE63"/>
    <mergeCell ref="AF58:AF63"/>
    <mergeCell ref="AR52:AR57"/>
    <mergeCell ref="AS52:AS57"/>
    <mergeCell ref="AT52:AT57"/>
    <mergeCell ref="AU52:AU57"/>
    <mergeCell ref="AV52:AV57"/>
    <mergeCell ref="AW52:AW57"/>
    <mergeCell ref="AL52:AL57"/>
    <mergeCell ref="AM52:AM57"/>
    <mergeCell ref="AN52:AN57"/>
    <mergeCell ref="AO52:AO57"/>
    <mergeCell ref="AP52:AP57"/>
    <mergeCell ref="AQ52:AQ57"/>
    <mergeCell ref="AW46:AW51"/>
    <mergeCell ref="C52:C57"/>
    <mergeCell ref="S52:S57"/>
    <mergeCell ref="AC52:AC57"/>
    <mergeCell ref="AD52:AD57"/>
    <mergeCell ref="AE52:AE57"/>
    <mergeCell ref="AF52:AF57"/>
    <mergeCell ref="AG52:AG57"/>
    <mergeCell ref="AI52:AI57"/>
    <mergeCell ref="AJ52:AJ57"/>
    <mergeCell ref="AQ46:AQ51"/>
    <mergeCell ref="AR46:AR51"/>
    <mergeCell ref="AS46:AS51"/>
    <mergeCell ref="AT46:AT51"/>
    <mergeCell ref="AU46:AU51"/>
    <mergeCell ref="AV46:AV51"/>
    <mergeCell ref="AJ46:AJ51"/>
    <mergeCell ref="AL46:AL51"/>
    <mergeCell ref="AM46:AM51"/>
    <mergeCell ref="AN46:AN51"/>
    <mergeCell ref="AO46:AO51"/>
    <mergeCell ref="AP46:AP51"/>
    <mergeCell ref="AV40:AV45"/>
    <mergeCell ref="AW40:AW45"/>
    <mergeCell ref="C46:C51"/>
    <mergeCell ref="S46:S51"/>
    <mergeCell ref="AC46:AC51"/>
    <mergeCell ref="AD46:AD51"/>
    <mergeCell ref="AE46:AE51"/>
    <mergeCell ref="AF46:AF51"/>
    <mergeCell ref="AG46:AG51"/>
    <mergeCell ref="AI46:AI51"/>
    <mergeCell ref="AP40:AP45"/>
    <mergeCell ref="AQ40:AQ45"/>
    <mergeCell ref="AR40:AR45"/>
    <mergeCell ref="AS40:AS45"/>
    <mergeCell ref="AT40:AT45"/>
    <mergeCell ref="AU40:AU45"/>
    <mergeCell ref="AI40:AI45"/>
    <mergeCell ref="AJ40:AJ45"/>
    <mergeCell ref="AL40:AL45"/>
    <mergeCell ref="AM40:AM45"/>
    <mergeCell ref="AN40:AN45"/>
    <mergeCell ref="AO40:AO45"/>
    <mergeCell ref="AU34:AU39"/>
    <mergeCell ref="AV34:AV39"/>
    <mergeCell ref="AW34:AW39"/>
    <mergeCell ref="C40:C45"/>
    <mergeCell ref="S40:S45"/>
    <mergeCell ref="AC40:AC45"/>
    <mergeCell ref="AD40:AD45"/>
    <mergeCell ref="AE40:AE45"/>
    <mergeCell ref="AF40:AF45"/>
    <mergeCell ref="AG40:AG45"/>
    <mergeCell ref="AO34:AO39"/>
    <mergeCell ref="AP34:AP39"/>
    <mergeCell ref="AQ34:AQ39"/>
    <mergeCell ref="AR34:AR39"/>
    <mergeCell ref="AS34:AS39"/>
    <mergeCell ref="AT34:AT39"/>
    <mergeCell ref="AG34:AG39"/>
    <mergeCell ref="AI34:AI39"/>
    <mergeCell ref="AJ34:AJ39"/>
    <mergeCell ref="AL34:AL39"/>
    <mergeCell ref="AM34:AM39"/>
    <mergeCell ref="AN34:AN39"/>
    <mergeCell ref="AT28:AT33"/>
    <mergeCell ref="AU28:AU33"/>
    <mergeCell ref="AV28:AV33"/>
    <mergeCell ref="AW28:AW33"/>
    <mergeCell ref="C34:C39"/>
    <mergeCell ref="S34:S39"/>
    <mergeCell ref="AC34:AC39"/>
    <mergeCell ref="AD34:AD39"/>
    <mergeCell ref="AE34:AE39"/>
    <mergeCell ref="AF34:AF39"/>
    <mergeCell ref="AN28:AN33"/>
    <mergeCell ref="AO28:AO33"/>
    <mergeCell ref="AP28:AP33"/>
    <mergeCell ref="AQ28:AQ33"/>
    <mergeCell ref="AR28:AR33"/>
    <mergeCell ref="AS28:AS33"/>
    <mergeCell ref="AF28:AF33"/>
    <mergeCell ref="AG28:AG33"/>
    <mergeCell ref="AI28:AI33"/>
    <mergeCell ref="AJ28:AJ33"/>
    <mergeCell ref="AL28:AL33"/>
    <mergeCell ref="AM28:AM33"/>
    <mergeCell ref="AS22:AS27"/>
    <mergeCell ref="AT22:AT27"/>
    <mergeCell ref="AU22:AU27"/>
    <mergeCell ref="AV22:AV27"/>
    <mergeCell ref="AW22:AW27"/>
    <mergeCell ref="C28:C33"/>
    <mergeCell ref="S28:S33"/>
    <mergeCell ref="AC28:AC33"/>
    <mergeCell ref="AD28:AD33"/>
    <mergeCell ref="AE28:AE33"/>
    <mergeCell ref="AM22:AM27"/>
    <mergeCell ref="AN22:AN27"/>
    <mergeCell ref="AO22:AO27"/>
    <mergeCell ref="AP22:AP27"/>
    <mergeCell ref="AQ22:AQ27"/>
    <mergeCell ref="AR22:AR27"/>
    <mergeCell ref="AT16:AT21"/>
    <mergeCell ref="AU16:AU21"/>
    <mergeCell ref="AV16:AV21"/>
    <mergeCell ref="AW16:AW21"/>
    <mergeCell ref="C22:C27"/>
    <mergeCell ref="S22:S27"/>
    <mergeCell ref="AC22:AC27"/>
    <mergeCell ref="AD22:AD27"/>
    <mergeCell ref="AE22:AE27"/>
    <mergeCell ref="AF22:AF27"/>
    <mergeCell ref="AN16:AN21"/>
    <mergeCell ref="AO16:AO21"/>
    <mergeCell ref="AP16:AP21"/>
    <mergeCell ref="AQ16:AQ21"/>
    <mergeCell ref="AR16:AR21"/>
    <mergeCell ref="AS16:AS21"/>
    <mergeCell ref="AF16:AF21"/>
    <mergeCell ref="AG16:AG21"/>
    <mergeCell ref="AI16:AI21"/>
    <mergeCell ref="AJ16:AJ21"/>
    <mergeCell ref="AL16:AL21"/>
    <mergeCell ref="AM16:AM21"/>
    <mergeCell ref="AS10:AS15"/>
    <mergeCell ref="AT10:AT15"/>
    <mergeCell ref="AU10:AU15"/>
    <mergeCell ref="AV10:AV15"/>
    <mergeCell ref="AW10:AW15"/>
    <mergeCell ref="C16:C21"/>
    <mergeCell ref="S16:S21"/>
    <mergeCell ref="AC16:AC21"/>
    <mergeCell ref="AD16:AD21"/>
    <mergeCell ref="AE16:AE21"/>
    <mergeCell ref="AM10:AM15"/>
    <mergeCell ref="AN10:AN15"/>
    <mergeCell ref="AO10:AO15"/>
    <mergeCell ref="AP10:AP15"/>
    <mergeCell ref="AQ10:AQ15"/>
    <mergeCell ref="AR10:AR15"/>
    <mergeCell ref="AG10:AG15"/>
    <mergeCell ref="AH10:AH123"/>
    <mergeCell ref="AI10:AI15"/>
    <mergeCell ref="AJ10:AJ15"/>
    <mergeCell ref="AK10:AK123"/>
    <mergeCell ref="AL10:AL15"/>
    <mergeCell ref="AG22:AG27"/>
    <mergeCell ref="AI22:AI27"/>
    <mergeCell ref="AJ22:AJ27"/>
    <mergeCell ref="AL22:AL27"/>
    <mergeCell ref="AM8:AV8"/>
    <mergeCell ref="AW8:AW9"/>
    <mergeCell ref="A10:A129"/>
    <mergeCell ref="B10:B129"/>
    <mergeCell ref="C10:C15"/>
    <mergeCell ref="S10:S15"/>
    <mergeCell ref="AC10:AC15"/>
    <mergeCell ref="AD10:AD15"/>
    <mergeCell ref="AE10:AE15"/>
    <mergeCell ref="AF10:AF15"/>
    <mergeCell ref="A5:D5"/>
    <mergeCell ref="E5:AW5"/>
    <mergeCell ref="A6:D6"/>
    <mergeCell ref="E6:AW6"/>
    <mergeCell ref="A7:AW7"/>
    <mergeCell ref="A8:F8"/>
    <mergeCell ref="G8:S8"/>
    <mergeCell ref="T8:AC8"/>
    <mergeCell ref="AE8:AI8"/>
    <mergeCell ref="AJ8:AK8"/>
    <mergeCell ref="A1:D3"/>
    <mergeCell ref="E1:AW1"/>
    <mergeCell ref="E2:AW2"/>
    <mergeCell ref="E3:AB3"/>
    <mergeCell ref="AC3:AW3"/>
    <mergeCell ref="A4:D4"/>
    <mergeCell ref="E4:AW4"/>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FD457"/>
  <sheetViews>
    <sheetView zoomScale="69" zoomScaleNormal="69" workbookViewId="0">
      <selection activeCell="A17" sqref="A17:H17"/>
    </sheetView>
  </sheetViews>
  <sheetFormatPr baseColWidth="10" defaultRowHeight="15" x14ac:dyDescent="0.25"/>
  <cols>
    <col min="1" max="1" width="16.42578125" customWidth="1"/>
    <col min="2" max="2" width="33.28515625" customWidth="1"/>
    <col min="3" max="3" width="19.140625" customWidth="1"/>
    <col min="4" max="4" width="37.28515625" customWidth="1"/>
    <col min="5" max="5" width="24.85546875" customWidth="1"/>
    <col min="6" max="6" width="20.28515625" customWidth="1"/>
    <col min="7" max="7" width="27.85546875" customWidth="1"/>
    <col min="8" max="8" width="27.140625" customWidth="1"/>
    <col min="9" max="9" width="18.42578125" customWidth="1"/>
    <col min="10" max="10" width="15.140625" customWidth="1"/>
    <col min="11" max="11" width="11.42578125" customWidth="1"/>
    <col min="12" max="12" width="14.42578125" customWidth="1"/>
    <col min="13" max="13" width="14.140625" customWidth="1"/>
    <col min="14" max="14" width="56.7109375" customWidth="1"/>
    <col min="15" max="15" width="11.42578125" customWidth="1"/>
    <col min="28" max="28" width="17.140625" bestFit="1" customWidth="1"/>
    <col min="257" max="257" width="16.42578125" customWidth="1"/>
    <col min="258" max="258" width="33.28515625" customWidth="1"/>
    <col min="259" max="259" width="19.140625" customWidth="1"/>
    <col min="260" max="260" width="26.28515625" customWidth="1"/>
    <col min="261" max="261" width="24.85546875" customWidth="1"/>
    <col min="262" max="262" width="20.28515625" customWidth="1"/>
    <col min="263" max="263" width="27.85546875" customWidth="1"/>
    <col min="264" max="264" width="27.140625" customWidth="1"/>
    <col min="265" max="265" width="18.42578125" customWidth="1"/>
    <col min="266" max="266" width="15.140625" customWidth="1"/>
    <col min="267" max="267" width="11.42578125" customWidth="1"/>
    <col min="268" max="268" width="14.42578125" customWidth="1"/>
    <col min="269" max="269" width="14.140625" customWidth="1"/>
    <col min="270" max="270" width="50.42578125" customWidth="1"/>
    <col min="271" max="271" width="11.42578125" customWidth="1"/>
    <col min="513" max="513" width="16.42578125" customWidth="1"/>
    <col min="514" max="514" width="33.28515625" customWidth="1"/>
    <col min="515" max="515" width="19.140625" customWidth="1"/>
    <col min="516" max="516" width="26.28515625" customWidth="1"/>
    <col min="517" max="517" width="24.85546875" customWidth="1"/>
    <col min="518" max="518" width="20.28515625" customWidth="1"/>
    <col min="519" max="519" width="27.85546875" customWidth="1"/>
    <col min="520" max="520" width="27.140625" customWidth="1"/>
    <col min="521" max="521" width="18.42578125" customWidth="1"/>
    <col min="522" max="522" width="15.140625" customWidth="1"/>
    <col min="523" max="523" width="11.42578125" customWidth="1"/>
    <col min="524" max="524" width="14.42578125" customWidth="1"/>
    <col min="525" max="525" width="14.140625" customWidth="1"/>
    <col min="526" max="526" width="50.42578125" customWidth="1"/>
    <col min="527" max="527" width="11.42578125" customWidth="1"/>
    <col min="769" max="769" width="16.42578125" customWidth="1"/>
    <col min="770" max="770" width="33.28515625" customWidth="1"/>
    <col min="771" max="771" width="19.140625" customWidth="1"/>
    <col min="772" max="772" width="26.28515625" customWidth="1"/>
    <col min="773" max="773" width="24.85546875" customWidth="1"/>
    <col min="774" max="774" width="20.28515625" customWidth="1"/>
    <col min="775" max="775" width="27.85546875" customWidth="1"/>
    <col min="776" max="776" width="27.140625" customWidth="1"/>
    <col min="777" max="777" width="18.42578125" customWidth="1"/>
    <col min="778" max="778" width="15.140625" customWidth="1"/>
    <col min="779" max="779" width="11.42578125" customWidth="1"/>
    <col min="780" max="780" width="14.42578125" customWidth="1"/>
    <col min="781" max="781" width="14.140625" customWidth="1"/>
    <col min="782" max="782" width="50.42578125" customWidth="1"/>
    <col min="783" max="783" width="11.42578125" customWidth="1"/>
    <col min="1025" max="1025" width="16.42578125" customWidth="1"/>
    <col min="1026" max="1026" width="33.28515625" customWidth="1"/>
    <col min="1027" max="1027" width="19.140625" customWidth="1"/>
    <col min="1028" max="1028" width="26.28515625" customWidth="1"/>
    <col min="1029" max="1029" width="24.85546875" customWidth="1"/>
    <col min="1030" max="1030" width="20.28515625" customWidth="1"/>
    <col min="1031" max="1031" width="27.85546875" customWidth="1"/>
    <col min="1032" max="1032" width="27.140625" customWidth="1"/>
    <col min="1033" max="1033" width="18.42578125" customWidth="1"/>
    <col min="1034" max="1034" width="15.140625" customWidth="1"/>
    <col min="1035" max="1035" width="11.42578125" customWidth="1"/>
    <col min="1036" max="1036" width="14.42578125" customWidth="1"/>
    <col min="1037" max="1037" width="14.140625" customWidth="1"/>
    <col min="1038" max="1038" width="50.42578125" customWidth="1"/>
    <col min="1039" max="1039" width="11.42578125" customWidth="1"/>
    <col min="1281" max="1281" width="16.42578125" customWidth="1"/>
    <col min="1282" max="1282" width="33.28515625" customWidth="1"/>
    <col min="1283" max="1283" width="19.140625" customWidth="1"/>
    <col min="1284" max="1284" width="26.28515625" customWidth="1"/>
    <col min="1285" max="1285" width="24.85546875" customWidth="1"/>
    <col min="1286" max="1286" width="20.28515625" customWidth="1"/>
    <col min="1287" max="1287" width="27.85546875" customWidth="1"/>
    <col min="1288" max="1288" width="27.140625" customWidth="1"/>
    <col min="1289" max="1289" width="18.42578125" customWidth="1"/>
    <col min="1290" max="1290" width="15.140625" customWidth="1"/>
    <col min="1291" max="1291" width="11.42578125" customWidth="1"/>
    <col min="1292" max="1292" width="14.42578125" customWidth="1"/>
    <col min="1293" max="1293" width="14.140625" customWidth="1"/>
    <col min="1294" max="1294" width="50.42578125" customWidth="1"/>
    <col min="1295" max="1295" width="11.42578125" customWidth="1"/>
    <col min="1537" max="1537" width="16.42578125" customWidth="1"/>
    <col min="1538" max="1538" width="33.28515625" customWidth="1"/>
    <col min="1539" max="1539" width="19.140625" customWidth="1"/>
    <col min="1540" max="1540" width="26.28515625" customWidth="1"/>
    <col min="1541" max="1541" width="24.85546875" customWidth="1"/>
    <col min="1542" max="1542" width="20.28515625" customWidth="1"/>
    <col min="1543" max="1543" width="27.85546875" customWidth="1"/>
    <col min="1544" max="1544" width="27.140625" customWidth="1"/>
    <col min="1545" max="1545" width="18.42578125" customWidth="1"/>
    <col min="1546" max="1546" width="15.140625" customWidth="1"/>
    <col min="1547" max="1547" width="11.42578125" customWidth="1"/>
    <col min="1548" max="1548" width="14.42578125" customWidth="1"/>
    <col min="1549" max="1549" width="14.140625" customWidth="1"/>
    <col min="1550" max="1550" width="50.42578125" customWidth="1"/>
    <col min="1551" max="1551" width="11.42578125" customWidth="1"/>
    <col min="1793" max="1793" width="16.42578125" customWidth="1"/>
    <col min="1794" max="1794" width="33.28515625" customWidth="1"/>
    <col min="1795" max="1795" width="19.140625" customWidth="1"/>
    <col min="1796" max="1796" width="26.28515625" customWidth="1"/>
    <col min="1797" max="1797" width="24.85546875" customWidth="1"/>
    <col min="1798" max="1798" width="20.28515625" customWidth="1"/>
    <col min="1799" max="1799" width="27.85546875" customWidth="1"/>
    <col min="1800" max="1800" width="27.140625" customWidth="1"/>
    <col min="1801" max="1801" width="18.42578125" customWidth="1"/>
    <col min="1802" max="1802" width="15.140625" customWidth="1"/>
    <col min="1803" max="1803" width="11.42578125" customWidth="1"/>
    <col min="1804" max="1804" width="14.42578125" customWidth="1"/>
    <col min="1805" max="1805" width="14.140625" customWidth="1"/>
    <col min="1806" max="1806" width="50.42578125" customWidth="1"/>
    <col min="1807" max="1807" width="11.42578125" customWidth="1"/>
    <col min="2049" max="2049" width="16.42578125" customWidth="1"/>
    <col min="2050" max="2050" width="33.28515625" customWidth="1"/>
    <col min="2051" max="2051" width="19.140625" customWidth="1"/>
    <col min="2052" max="2052" width="26.28515625" customWidth="1"/>
    <col min="2053" max="2053" width="24.85546875" customWidth="1"/>
    <col min="2054" max="2054" width="20.28515625" customWidth="1"/>
    <col min="2055" max="2055" width="27.85546875" customWidth="1"/>
    <col min="2056" max="2056" width="27.140625" customWidth="1"/>
    <col min="2057" max="2057" width="18.42578125" customWidth="1"/>
    <col min="2058" max="2058" width="15.140625" customWidth="1"/>
    <col min="2059" max="2059" width="11.42578125" customWidth="1"/>
    <col min="2060" max="2060" width="14.42578125" customWidth="1"/>
    <col min="2061" max="2061" width="14.140625" customWidth="1"/>
    <col min="2062" max="2062" width="50.42578125" customWidth="1"/>
    <col min="2063" max="2063" width="11.42578125" customWidth="1"/>
    <col min="2305" max="2305" width="16.42578125" customWidth="1"/>
    <col min="2306" max="2306" width="33.28515625" customWidth="1"/>
    <col min="2307" max="2307" width="19.140625" customWidth="1"/>
    <col min="2308" max="2308" width="26.28515625" customWidth="1"/>
    <col min="2309" max="2309" width="24.85546875" customWidth="1"/>
    <col min="2310" max="2310" width="20.28515625" customWidth="1"/>
    <col min="2311" max="2311" width="27.85546875" customWidth="1"/>
    <col min="2312" max="2312" width="27.140625" customWidth="1"/>
    <col min="2313" max="2313" width="18.42578125" customWidth="1"/>
    <col min="2314" max="2314" width="15.140625" customWidth="1"/>
    <col min="2315" max="2315" width="11.42578125" customWidth="1"/>
    <col min="2316" max="2316" width="14.42578125" customWidth="1"/>
    <col min="2317" max="2317" width="14.140625" customWidth="1"/>
    <col min="2318" max="2318" width="50.42578125" customWidth="1"/>
    <col min="2319" max="2319" width="11.42578125" customWidth="1"/>
    <col min="2561" max="2561" width="16.42578125" customWidth="1"/>
    <col min="2562" max="2562" width="33.28515625" customWidth="1"/>
    <col min="2563" max="2563" width="19.140625" customWidth="1"/>
    <col min="2564" max="2564" width="26.28515625" customWidth="1"/>
    <col min="2565" max="2565" width="24.85546875" customWidth="1"/>
    <col min="2566" max="2566" width="20.28515625" customWidth="1"/>
    <col min="2567" max="2567" width="27.85546875" customWidth="1"/>
    <col min="2568" max="2568" width="27.140625" customWidth="1"/>
    <col min="2569" max="2569" width="18.42578125" customWidth="1"/>
    <col min="2570" max="2570" width="15.140625" customWidth="1"/>
    <col min="2571" max="2571" width="11.42578125" customWidth="1"/>
    <col min="2572" max="2572" width="14.42578125" customWidth="1"/>
    <col min="2573" max="2573" width="14.140625" customWidth="1"/>
    <col min="2574" max="2574" width="50.42578125" customWidth="1"/>
    <col min="2575" max="2575" width="11.42578125" customWidth="1"/>
    <col min="2817" max="2817" width="16.42578125" customWidth="1"/>
    <col min="2818" max="2818" width="33.28515625" customWidth="1"/>
    <col min="2819" max="2819" width="19.140625" customWidth="1"/>
    <col min="2820" max="2820" width="26.28515625" customWidth="1"/>
    <col min="2821" max="2821" width="24.85546875" customWidth="1"/>
    <col min="2822" max="2822" width="20.28515625" customWidth="1"/>
    <col min="2823" max="2823" width="27.85546875" customWidth="1"/>
    <col min="2824" max="2824" width="27.140625" customWidth="1"/>
    <col min="2825" max="2825" width="18.42578125" customWidth="1"/>
    <col min="2826" max="2826" width="15.140625" customWidth="1"/>
    <col min="2827" max="2827" width="11.42578125" customWidth="1"/>
    <col min="2828" max="2828" width="14.42578125" customWidth="1"/>
    <col min="2829" max="2829" width="14.140625" customWidth="1"/>
    <col min="2830" max="2830" width="50.42578125" customWidth="1"/>
    <col min="2831" max="2831" width="11.42578125" customWidth="1"/>
    <col min="3073" max="3073" width="16.42578125" customWidth="1"/>
    <col min="3074" max="3074" width="33.28515625" customWidth="1"/>
    <col min="3075" max="3075" width="19.140625" customWidth="1"/>
    <col min="3076" max="3076" width="26.28515625" customWidth="1"/>
    <col min="3077" max="3077" width="24.85546875" customWidth="1"/>
    <col min="3078" max="3078" width="20.28515625" customWidth="1"/>
    <col min="3079" max="3079" width="27.85546875" customWidth="1"/>
    <col min="3080" max="3080" width="27.140625" customWidth="1"/>
    <col min="3081" max="3081" width="18.42578125" customWidth="1"/>
    <col min="3082" max="3082" width="15.140625" customWidth="1"/>
    <col min="3083" max="3083" width="11.42578125" customWidth="1"/>
    <col min="3084" max="3084" width="14.42578125" customWidth="1"/>
    <col min="3085" max="3085" width="14.140625" customWidth="1"/>
    <col min="3086" max="3086" width="50.42578125" customWidth="1"/>
    <col min="3087" max="3087" width="11.42578125" customWidth="1"/>
    <col min="3329" max="3329" width="16.42578125" customWidth="1"/>
    <col min="3330" max="3330" width="33.28515625" customWidth="1"/>
    <col min="3331" max="3331" width="19.140625" customWidth="1"/>
    <col min="3332" max="3332" width="26.28515625" customWidth="1"/>
    <col min="3333" max="3333" width="24.85546875" customWidth="1"/>
    <col min="3334" max="3334" width="20.28515625" customWidth="1"/>
    <col min="3335" max="3335" width="27.85546875" customWidth="1"/>
    <col min="3336" max="3336" width="27.140625" customWidth="1"/>
    <col min="3337" max="3337" width="18.42578125" customWidth="1"/>
    <col min="3338" max="3338" width="15.140625" customWidth="1"/>
    <col min="3339" max="3339" width="11.42578125" customWidth="1"/>
    <col min="3340" max="3340" width="14.42578125" customWidth="1"/>
    <col min="3341" max="3341" width="14.140625" customWidth="1"/>
    <col min="3342" max="3342" width="50.42578125" customWidth="1"/>
    <col min="3343" max="3343" width="11.42578125" customWidth="1"/>
    <col min="3585" max="3585" width="16.42578125" customWidth="1"/>
    <col min="3586" max="3586" width="33.28515625" customWidth="1"/>
    <col min="3587" max="3587" width="19.140625" customWidth="1"/>
    <col min="3588" max="3588" width="26.28515625" customWidth="1"/>
    <col min="3589" max="3589" width="24.85546875" customWidth="1"/>
    <col min="3590" max="3590" width="20.28515625" customWidth="1"/>
    <col min="3591" max="3591" width="27.85546875" customWidth="1"/>
    <col min="3592" max="3592" width="27.140625" customWidth="1"/>
    <col min="3593" max="3593" width="18.42578125" customWidth="1"/>
    <col min="3594" max="3594" width="15.140625" customWidth="1"/>
    <col min="3595" max="3595" width="11.42578125" customWidth="1"/>
    <col min="3596" max="3596" width="14.42578125" customWidth="1"/>
    <col min="3597" max="3597" width="14.140625" customWidth="1"/>
    <col min="3598" max="3598" width="50.42578125" customWidth="1"/>
    <col min="3599" max="3599" width="11.42578125" customWidth="1"/>
    <col min="3841" max="3841" width="16.42578125" customWidth="1"/>
    <col min="3842" max="3842" width="33.28515625" customWidth="1"/>
    <col min="3843" max="3843" width="19.140625" customWidth="1"/>
    <col min="3844" max="3844" width="26.28515625" customWidth="1"/>
    <col min="3845" max="3845" width="24.85546875" customWidth="1"/>
    <col min="3846" max="3846" width="20.28515625" customWidth="1"/>
    <col min="3847" max="3847" width="27.85546875" customWidth="1"/>
    <col min="3848" max="3848" width="27.140625" customWidth="1"/>
    <col min="3849" max="3849" width="18.42578125" customWidth="1"/>
    <col min="3850" max="3850" width="15.140625" customWidth="1"/>
    <col min="3851" max="3851" width="11.42578125" customWidth="1"/>
    <col min="3852" max="3852" width="14.42578125" customWidth="1"/>
    <col min="3853" max="3853" width="14.140625" customWidth="1"/>
    <col min="3854" max="3854" width="50.42578125" customWidth="1"/>
    <col min="3855" max="3855" width="11.42578125" customWidth="1"/>
    <col min="4097" max="4097" width="16.42578125" customWidth="1"/>
    <col min="4098" max="4098" width="33.28515625" customWidth="1"/>
    <col min="4099" max="4099" width="19.140625" customWidth="1"/>
    <col min="4100" max="4100" width="26.28515625" customWidth="1"/>
    <col min="4101" max="4101" width="24.85546875" customWidth="1"/>
    <col min="4102" max="4102" width="20.28515625" customWidth="1"/>
    <col min="4103" max="4103" width="27.85546875" customWidth="1"/>
    <col min="4104" max="4104" width="27.140625" customWidth="1"/>
    <col min="4105" max="4105" width="18.42578125" customWidth="1"/>
    <col min="4106" max="4106" width="15.140625" customWidth="1"/>
    <col min="4107" max="4107" width="11.42578125" customWidth="1"/>
    <col min="4108" max="4108" width="14.42578125" customWidth="1"/>
    <col min="4109" max="4109" width="14.140625" customWidth="1"/>
    <col min="4110" max="4110" width="50.42578125" customWidth="1"/>
    <col min="4111" max="4111" width="11.42578125" customWidth="1"/>
    <col min="4353" max="4353" width="16.42578125" customWidth="1"/>
    <col min="4354" max="4354" width="33.28515625" customWidth="1"/>
    <col min="4355" max="4355" width="19.140625" customWidth="1"/>
    <col min="4356" max="4356" width="26.28515625" customWidth="1"/>
    <col min="4357" max="4357" width="24.85546875" customWidth="1"/>
    <col min="4358" max="4358" width="20.28515625" customWidth="1"/>
    <col min="4359" max="4359" width="27.85546875" customWidth="1"/>
    <col min="4360" max="4360" width="27.140625" customWidth="1"/>
    <col min="4361" max="4361" width="18.42578125" customWidth="1"/>
    <col min="4362" max="4362" width="15.140625" customWidth="1"/>
    <col min="4363" max="4363" width="11.42578125" customWidth="1"/>
    <col min="4364" max="4364" width="14.42578125" customWidth="1"/>
    <col min="4365" max="4365" width="14.140625" customWidth="1"/>
    <col min="4366" max="4366" width="50.42578125" customWidth="1"/>
    <col min="4367" max="4367" width="11.42578125" customWidth="1"/>
    <col min="4609" max="4609" width="16.42578125" customWidth="1"/>
    <col min="4610" max="4610" width="33.28515625" customWidth="1"/>
    <col min="4611" max="4611" width="19.140625" customWidth="1"/>
    <col min="4612" max="4612" width="26.28515625" customWidth="1"/>
    <col min="4613" max="4613" width="24.85546875" customWidth="1"/>
    <col min="4614" max="4614" width="20.28515625" customWidth="1"/>
    <col min="4615" max="4615" width="27.85546875" customWidth="1"/>
    <col min="4616" max="4616" width="27.140625" customWidth="1"/>
    <col min="4617" max="4617" width="18.42578125" customWidth="1"/>
    <col min="4618" max="4618" width="15.140625" customWidth="1"/>
    <col min="4619" max="4619" width="11.42578125" customWidth="1"/>
    <col min="4620" max="4620" width="14.42578125" customWidth="1"/>
    <col min="4621" max="4621" width="14.140625" customWidth="1"/>
    <col min="4622" max="4622" width="50.42578125" customWidth="1"/>
    <col min="4623" max="4623" width="11.42578125" customWidth="1"/>
    <col min="4865" max="4865" width="16.42578125" customWidth="1"/>
    <col min="4866" max="4866" width="33.28515625" customWidth="1"/>
    <col min="4867" max="4867" width="19.140625" customWidth="1"/>
    <col min="4868" max="4868" width="26.28515625" customWidth="1"/>
    <col min="4869" max="4869" width="24.85546875" customWidth="1"/>
    <col min="4870" max="4870" width="20.28515625" customWidth="1"/>
    <col min="4871" max="4871" width="27.85546875" customWidth="1"/>
    <col min="4872" max="4872" width="27.140625" customWidth="1"/>
    <col min="4873" max="4873" width="18.42578125" customWidth="1"/>
    <col min="4874" max="4874" width="15.140625" customWidth="1"/>
    <col min="4875" max="4875" width="11.42578125" customWidth="1"/>
    <col min="4876" max="4876" width="14.42578125" customWidth="1"/>
    <col min="4877" max="4877" width="14.140625" customWidth="1"/>
    <col min="4878" max="4878" width="50.42578125" customWidth="1"/>
    <col min="4879" max="4879" width="11.42578125" customWidth="1"/>
    <col min="5121" max="5121" width="16.42578125" customWidth="1"/>
    <col min="5122" max="5122" width="33.28515625" customWidth="1"/>
    <col min="5123" max="5123" width="19.140625" customWidth="1"/>
    <col min="5124" max="5124" width="26.28515625" customWidth="1"/>
    <col min="5125" max="5125" width="24.85546875" customWidth="1"/>
    <col min="5126" max="5126" width="20.28515625" customWidth="1"/>
    <col min="5127" max="5127" width="27.85546875" customWidth="1"/>
    <col min="5128" max="5128" width="27.140625" customWidth="1"/>
    <col min="5129" max="5129" width="18.42578125" customWidth="1"/>
    <col min="5130" max="5130" width="15.140625" customWidth="1"/>
    <col min="5131" max="5131" width="11.42578125" customWidth="1"/>
    <col min="5132" max="5132" width="14.42578125" customWidth="1"/>
    <col min="5133" max="5133" width="14.140625" customWidth="1"/>
    <col min="5134" max="5134" width="50.42578125" customWidth="1"/>
    <col min="5135" max="5135" width="11.42578125" customWidth="1"/>
    <col min="5377" max="5377" width="16.42578125" customWidth="1"/>
    <col min="5378" max="5378" width="33.28515625" customWidth="1"/>
    <col min="5379" max="5379" width="19.140625" customWidth="1"/>
    <col min="5380" max="5380" width="26.28515625" customWidth="1"/>
    <col min="5381" max="5381" width="24.85546875" customWidth="1"/>
    <col min="5382" max="5382" width="20.28515625" customWidth="1"/>
    <col min="5383" max="5383" width="27.85546875" customWidth="1"/>
    <col min="5384" max="5384" width="27.140625" customWidth="1"/>
    <col min="5385" max="5385" width="18.42578125" customWidth="1"/>
    <col min="5386" max="5386" width="15.140625" customWidth="1"/>
    <col min="5387" max="5387" width="11.42578125" customWidth="1"/>
    <col min="5388" max="5388" width="14.42578125" customWidth="1"/>
    <col min="5389" max="5389" width="14.140625" customWidth="1"/>
    <col min="5390" max="5390" width="50.42578125" customWidth="1"/>
    <col min="5391" max="5391" width="11.42578125" customWidth="1"/>
    <col min="5633" max="5633" width="16.42578125" customWidth="1"/>
    <col min="5634" max="5634" width="33.28515625" customWidth="1"/>
    <col min="5635" max="5635" width="19.140625" customWidth="1"/>
    <col min="5636" max="5636" width="26.28515625" customWidth="1"/>
    <col min="5637" max="5637" width="24.85546875" customWidth="1"/>
    <col min="5638" max="5638" width="20.28515625" customWidth="1"/>
    <col min="5639" max="5639" width="27.85546875" customWidth="1"/>
    <col min="5640" max="5640" width="27.140625" customWidth="1"/>
    <col min="5641" max="5641" width="18.42578125" customWidth="1"/>
    <col min="5642" max="5642" width="15.140625" customWidth="1"/>
    <col min="5643" max="5643" width="11.42578125" customWidth="1"/>
    <col min="5644" max="5644" width="14.42578125" customWidth="1"/>
    <col min="5645" max="5645" width="14.140625" customWidth="1"/>
    <col min="5646" max="5646" width="50.42578125" customWidth="1"/>
    <col min="5647" max="5647" width="11.42578125" customWidth="1"/>
    <col min="5889" max="5889" width="16.42578125" customWidth="1"/>
    <col min="5890" max="5890" width="33.28515625" customWidth="1"/>
    <col min="5891" max="5891" width="19.140625" customWidth="1"/>
    <col min="5892" max="5892" width="26.28515625" customWidth="1"/>
    <col min="5893" max="5893" width="24.85546875" customWidth="1"/>
    <col min="5894" max="5894" width="20.28515625" customWidth="1"/>
    <col min="5895" max="5895" width="27.85546875" customWidth="1"/>
    <col min="5896" max="5896" width="27.140625" customWidth="1"/>
    <col min="5897" max="5897" width="18.42578125" customWidth="1"/>
    <col min="5898" max="5898" width="15.140625" customWidth="1"/>
    <col min="5899" max="5899" width="11.42578125" customWidth="1"/>
    <col min="5900" max="5900" width="14.42578125" customWidth="1"/>
    <col min="5901" max="5901" width="14.140625" customWidth="1"/>
    <col min="5902" max="5902" width="50.42578125" customWidth="1"/>
    <col min="5903" max="5903" width="11.42578125" customWidth="1"/>
    <col min="6145" max="6145" width="16.42578125" customWidth="1"/>
    <col min="6146" max="6146" width="33.28515625" customWidth="1"/>
    <col min="6147" max="6147" width="19.140625" customWidth="1"/>
    <col min="6148" max="6148" width="26.28515625" customWidth="1"/>
    <col min="6149" max="6149" width="24.85546875" customWidth="1"/>
    <col min="6150" max="6150" width="20.28515625" customWidth="1"/>
    <col min="6151" max="6151" width="27.85546875" customWidth="1"/>
    <col min="6152" max="6152" width="27.140625" customWidth="1"/>
    <col min="6153" max="6153" width="18.42578125" customWidth="1"/>
    <col min="6154" max="6154" width="15.140625" customWidth="1"/>
    <col min="6155" max="6155" width="11.42578125" customWidth="1"/>
    <col min="6156" max="6156" width="14.42578125" customWidth="1"/>
    <col min="6157" max="6157" width="14.140625" customWidth="1"/>
    <col min="6158" max="6158" width="50.42578125" customWidth="1"/>
    <col min="6159" max="6159" width="11.42578125" customWidth="1"/>
    <col min="6401" max="6401" width="16.42578125" customWidth="1"/>
    <col min="6402" max="6402" width="33.28515625" customWidth="1"/>
    <col min="6403" max="6403" width="19.140625" customWidth="1"/>
    <col min="6404" max="6404" width="26.28515625" customWidth="1"/>
    <col min="6405" max="6405" width="24.85546875" customWidth="1"/>
    <col min="6406" max="6406" width="20.28515625" customWidth="1"/>
    <col min="6407" max="6407" width="27.85546875" customWidth="1"/>
    <col min="6408" max="6408" width="27.140625" customWidth="1"/>
    <col min="6409" max="6409" width="18.42578125" customWidth="1"/>
    <col min="6410" max="6410" width="15.140625" customWidth="1"/>
    <col min="6411" max="6411" width="11.42578125" customWidth="1"/>
    <col min="6412" max="6412" width="14.42578125" customWidth="1"/>
    <col min="6413" max="6413" width="14.140625" customWidth="1"/>
    <col min="6414" max="6414" width="50.42578125" customWidth="1"/>
    <col min="6415" max="6415" width="11.42578125" customWidth="1"/>
    <col min="6657" max="6657" width="16.42578125" customWidth="1"/>
    <col min="6658" max="6658" width="33.28515625" customWidth="1"/>
    <col min="6659" max="6659" width="19.140625" customWidth="1"/>
    <col min="6660" max="6660" width="26.28515625" customWidth="1"/>
    <col min="6661" max="6661" width="24.85546875" customWidth="1"/>
    <col min="6662" max="6662" width="20.28515625" customWidth="1"/>
    <col min="6663" max="6663" width="27.85546875" customWidth="1"/>
    <col min="6664" max="6664" width="27.140625" customWidth="1"/>
    <col min="6665" max="6665" width="18.42578125" customWidth="1"/>
    <col min="6666" max="6666" width="15.140625" customWidth="1"/>
    <col min="6667" max="6667" width="11.42578125" customWidth="1"/>
    <col min="6668" max="6668" width="14.42578125" customWidth="1"/>
    <col min="6669" max="6669" width="14.140625" customWidth="1"/>
    <col min="6670" max="6670" width="50.42578125" customWidth="1"/>
    <col min="6671" max="6671" width="11.42578125" customWidth="1"/>
    <col min="6913" max="6913" width="16.42578125" customWidth="1"/>
    <col min="6914" max="6914" width="33.28515625" customWidth="1"/>
    <col min="6915" max="6915" width="19.140625" customWidth="1"/>
    <col min="6916" max="6916" width="26.28515625" customWidth="1"/>
    <col min="6917" max="6917" width="24.85546875" customWidth="1"/>
    <col min="6918" max="6918" width="20.28515625" customWidth="1"/>
    <col min="6919" max="6919" width="27.85546875" customWidth="1"/>
    <col min="6920" max="6920" width="27.140625" customWidth="1"/>
    <col min="6921" max="6921" width="18.42578125" customWidth="1"/>
    <col min="6922" max="6922" width="15.140625" customWidth="1"/>
    <col min="6923" max="6923" width="11.42578125" customWidth="1"/>
    <col min="6924" max="6924" width="14.42578125" customWidth="1"/>
    <col min="6925" max="6925" width="14.140625" customWidth="1"/>
    <col min="6926" max="6926" width="50.42578125" customWidth="1"/>
    <col min="6927" max="6927" width="11.42578125" customWidth="1"/>
    <col min="7169" max="7169" width="16.42578125" customWidth="1"/>
    <col min="7170" max="7170" width="33.28515625" customWidth="1"/>
    <col min="7171" max="7171" width="19.140625" customWidth="1"/>
    <col min="7172" max="7172" width="26.28515625" customWidth="1"/>
    <col min="7173" max="7173" width="24.85546875" customWidth="1"/>
    <col min="7174" max="7174" width="20.28515625" customWidth="1"/>
    <col min="7175" max="7175" width="27.85546875" customWidth="1"/>
    <col min="7176" max="7176" width="27.140625" customWidth="1"/>
    <col min="7177" max="7177" width="18.42578125" customWidth="1"/>
    <col min="7178" max="7178" width="15.140625" customWidth="1"/>
    <col min="7179" max="7179" width="11.42578125" customWidth="1"/>
    <col min="7180" max="7180" width="14.42578125" customWidth="1"/>
    <col min="7181" max="7181" width="14.140625" customWidth="1"/>
    <col min="7182" max="7182" width="50.42578125" customWidth="1"/>
    <col min="7183" max="7183" width="11.42578125" customWidth="1"/>
    <col min="7425" max="7425" width="16.42578125" customWidth="1"/>
    <col min="7426" max="7426" width="33.28515625" customWidth="1"/>
    <col min="7427" max="7427" width="19.140625" customWidth="1"/>
    <col min="7428" max="7428" width="26.28515625" customWidth="1"/>
    <col min="7429" max="7429" width="24.85546875" customWidth="1"/>
    <col min="7430" max="7430" width="20.28515625" customWidth="1"/>
    <col min="7431" max="7431" width="27.85546875" customWidth="1"/>
    <col min="7432" max="7432" width="27.140625" customWidth="1"/>
    <col min="7433" max="7433" width="18.42578125" customWidth="1"/>
    <col min="7434" max="7434" width="15.140625" customWidth="1"/>
    <col min="7435" max="7435" width="11.42578125" customWidth="1"/>
    <col min="7436" max="7436" width="14.42578125" customWidth="1"/>
    <col min="7437" max="7437" width="14.140625" customWidth="1"/>
    <col min="7438" max="7438" width="50.42578125" customWidth="1"/>
    <col min="7439" max="7439" width="11.42578125" customWidth="1"/>
    <col min="7681" max="7681" width="16.42578125" customWidth="1"/>
    <col min="7682" max="7682" width="33.28515625" customWidth="1"/>
    <col min="7683" max="7683" width="19.140625" customWidth="1"/>
    <col min="7684" max="7684" width="26.28515625" customWidth="1"/>
    <col min="7685" max="7685" width="24.85546875" customWidth="1"/>
    <col min="7686" max="7686" width="20.28515625" customWidth="1"/>
    <col min="7687" max="7687" width="27.85546875" customWidth="1"/>
    <col min="7688" max="7688" width="27.140625" customWidth="1"/>
    <col min="7689" max="7689" width="18.42578125" customWidth="1"/>
    <col min="7690" max="7690" width="15.140625" customWidth="1"/>
    <col min="7691" max="7691" width="11.42578125" customWidth="1"/>
    <col min="7692" max="7692" width="14.42578125" customWidth="1"/>
    <col min="7693" max="7693" width="14.140625" customWidth="1"/>
    <col min="7694" max="7694" width="50.42578125" customWidth="1"/>
    <col min="7695" max="7695" width="11.42578125" customWidth="1"/>
    <col min="7937" max="7937" width="16.42578125" customWidth="1"/>
    <col min="7938" max="7938" width="33.28515625" customWidth="1"/>
    <col min="7939" max="7939" width="19.140625" customWidth="1"/>
    <col min="7940" max="7940" width="26.28515625" customWidth="1"/>
    <col min="7941" max="7941" width="24.85546875" customWidth="1"/>
    <col min="7942" max="7942" width="20.28515625" customWidth="1"/>
    <col min="7943" max="7943" width="27.85546875" customWidth="1"/>
    <col min="7944" max="7944" width="27.140625" customWidth="1"/>
    <col min="7945" max="7945" width="18.42578125" customWidth="1"/>
    <col min="7946" max="7946" width="15.140625" customWidth="1"/>
    <col min="7947" max="7947" width="11.42578125" customWidth="1"/>
    <col min="7948" max="7948" width="14.42578125" customWidth="1"/>
    <col min="7949" max="7949" width="14.140625" customWidth="1"/>
    <col min="7950" max="7950" width="50.42578125" customWidth="1"/>
    <col min="7951" max="7951" width="11.42578125" customWidth="1"/>
    <col min="8193" max="8193" width="16.42578125" customWidth="1"/>
    <col min="8194" max="8194" width="33.28515625" customWidth="1"/>
    <col min="8195" max="8195" width="19.140625" customWidth="1"/>
    <col min="8196" max="8196" width="26.28515625" customWidth="1"/>
    <col min="8197" max="8197" width="24.85546875" customWidth="1"/>
    <col min="8198" max="8198" width="20.28515625" customWidth="1"/>
    <col min="8199" max="8199" width="27.85546875" customWidth="1"/>
    <col min="8200" max="8200" width="27.140625" customWidth="1"/>
    <col min="8201" max="8201" width="18.42578125" customWidth="1"/>
    <col min="8202" max="8202" width="15.140625" customWidth="1"/>
    <col min="8203" max="8203" width="11.42578125" customWidth="1"/>
    <col min="8204" max="8204" width="14.42578125" customWidth="1"/>
    <col min="8205" max="8205" width="14.140625" customWidth="1"/>
    <col min="8206" max="8206" width="50.42578125" customWidth="1"/>
    <col min="8207" max="8207" width="11.42578125" customWidth="1"/>
    <col min="8449" max="8449" width="16.42578125" customWidth="1"/>
    <col min="8450" max="8450" width="33.28515625" customWidth="1"/>
    <col min="8451" max="8451" width="19.140625" customWidth="1"/>
    <col min="8452" max="8452" width="26.28515625" customWidth="1"/>
    <col min="8453" max="8453" width="24.85546875" customWidth="1"/>
    <col min="8454" max="8454" width="20.28515625" customWidth="1"/>
    <col min="8455" max="8455" width="27.85546875" customWidth="1"/>
    <col min="8456" max="8456" width="27.140625" customWidth="1"/>
    <col min="8457" max="8457" width="18.42578125" customWidth="1"/>
    <col min="8458" max="8458" width="15.140625" customWidth="1"/>
    <col min="8459" max="8459" width="11.42578125" customWidth="1"/>
    <col min="8460" max="8460" width="14.42578125" customWidth="1"/>
    <col min="8461" max="8461" width="14.140625" customWidth="1"/>
    <col min="8462" max="8462" width="50.42578125" customWidth="1"/>
    <col min="8463" max="8463" width="11.42578125" customWidth="1"/>
    <col min="8705" max="8705" width="16.42578125" customWidth="1"/>
    <col min="8706" max="8706" width="33.28515625" customWidth="1"/>
    <col min="8707" max="8707" width="19.140625" customWidth="1"/>
    <col min="8708" max="8708" width="26.28515625" customWidth="1"/>
    <col min="8709" max="8709" width="24.85546875" customWidth="1"/>
    <col min="8710" max="8710" width="20.28515625" customWidth="1"/>
    <col min="8711" max="8711" width="27.85546875" customWidth="1"/>
    <col min="8712" max="8712" width="27.140625" customWidth="1"/>
    <col min="8713" max="8713" width="18.42578125" customWidth="1"/>
    <col min="8714" max="8714" width="15.140625" customWidth="1"/>
    <col min="8715" max="8715" width="11.42578125" customWidth="1"/>
    <col min="8716" max="8716" width="14.42578125" customWidth="1"/>
    <col min="8717" max="8717" width="14.140625" customWidth="1"/>
    <col min="8718" max="8718" width="50.42578125" customWidth="1"/>
    <col min="8719" max="8719" width="11.42578125" customWidth="1"/>
    <col min="8961" max="8961" width="16.42578125" customWidth="1"/>
    <col min="8962" max="8962" width="33.28515625" customWidth="1"/>
    <col min="8963" max="8963" width="19.140625" customWidth="1"/>
    <col min="8964" max="8964" width="26.28515625" customWidth="1"/>
    <col min="8965" max="8965" width="24.85546875" customWidth="1"/>
    <col min="8966" max="8966" width="20.28515625" customWidth="1"/>
    <col min="8967" max="8967" width="27.85546875" customWidth="1"/>
    <col min="8968" max="8968" width="27.140625" customWidth="1"/>
    <col min="8969" max="8969" width="18.42578125" customWidth="1"/>
    <col min="8970" max="8970" width="15.140625" customWidth="1"/>
    <col min="8971" max="8971" width="11.42578125" customWidth="1"/>
    <col min="8972" max="8972" width="14.42578125" customWidth="1"/>
    <col min="8973" max="8973" width="14.140625" customWidth="1"/>
    <col min="8974" max="8974" width="50.42578125" customWidth="1"/>
    <col min="8975" max="8975" width="11.42578125" customWidth="1"/>
    <col min="9217" max="9217" width="16.42578125" customWidth="1"/>
    <col min="9218" max="9218" width="33.28515625" customWidth="1"/>
    <col min="9219" max="9219" width="19.140625" customWidth="1"/>
    <col min="9220" max="9220" width="26.28515625" customWidth="1"/>
    <col min="9221" max="9221" width="24.85546875" customWidth="1"/>
    <col min="9222" max="9222" width="20.28515625" customWidth="1"/>
    <col min="9223" max="9223" width="27.85546875" customWidth="1"/>
    <col min="9224" max="9224" width="27.140625" customWidth="1"/>
    <col min="9225" max="9225" width="18.42578125" customWidth="1"/>
    <col min="9226" max="9226" width="15.140625" customWidth="1"/>
    <col min="9227" max="9227" width="11.42578125" customWidth="1"/>
    <col min="9228" max="9228" width="14.42578125" customWidth="1"/>
    <col min="9229" max="9229" width="14.140625" customWidth="1"/>
    <col min="9230" max="9230" width="50.42578125" customWidth="1"/>
    <col min="9231" max="9231" width="11.42578125" customWidth="1"/>
    <col min="9473" max="9473" width="16.42578125" customWidth="1"/>
    <col min="9474" max="9474" width="33.28515625" customWidth="1"/>
    <col min="9475" max="9475" width="19.140625" customWidth="1"/>
    <col min="9476" max="9476" width="26.28515625" customWidth="1"/>
    <col min="9477" max="9477" width="24.85546875" customWidth="1"/>
    <col min="9478" max="9478" width="20.28515625" customWidth="1"/>
    <col min="9479" max="9479" width="27.85546875" customWidth="1"/>
    <col min="9480" max="9480" width="27.140625" customWidth="1"/>
    <col min="9481" max="9481" width="18.42578125" customWidth="1"/>
    <col min="9482" max="9482" width="15.140625" customWidth="1"/>
    <col min="9483" max="9483" width="11.42578125" customWidth="1"/>
    <col min="9484" max="9484" width="14.42578125" customWidth="1"/>
    <col min="9485" max="9485" width="14.140625" customWidth="1"/>
    <col min="9486" max="9486" width="50.42578125" customWidth="1"/>
    <col min="9487" max="9487" width="11.42578125" customWidth="1"/>
    <col min="9729" max="9729" width="16.42578125" customWidth="1"/>
    <col min="9730" max="9730" width="33.28515625" customWidth="1"/>
    <col min="9731" max="9731" width="19.140625" customWidth="1"/>
    <col min="9732" max="9732" width="26.28515625" customWidth="1"/>
    <col min="9733" max="9733" width="24.85546875" customWidth="1"/>
    <col min="9734" max="9734" width="20.28515625" customWidth="1"/>
    <col min="9735" max="9735" width="27.85546875" customWidth="1"/>
    <col min="9736" max="9736" width="27.140625" customWidth="1"/>
    <col min="9737" max="9737" width="18.42578125" customWidth="1"/>
    <col min="9738" max="9738" width="15.140625" customWidth="1"/>
    <col min="9739" max="9739" width="11.42578125" customWidth="1"/>
    <col min="9740" max="9740" width="14.42578125" customWidth="1"/>
    <col min="9741" max="9741" width="14.140625" customWidth="1"/>
    <col min="9742" max="9742" width="50.42578125" customWidth="1"/>
    <col min="9743" max="9743" width="11.42578125" customWidth="1"/>
    <col min="9985" max="9985" width="16.42578125" customWidth="1"/>
    <col min="9986" max="9986" width="33.28515625" customWidth="1"/>
    <col min="9987" max="9987" width="19.140625" customWidth="1"/>
    <col min="9988" max="9988" width="26.28515625" customWidth="1"/>
    <col min="9989" max="9989" width="24.85546875" customWidth="1"/>
    <col min="9990" max="9990" width="20.28515625" customWidth="1"/>
    <col min="9991" max="9991" width="27.85546875" customWidth="1"/>
    <col min="9992" max="9992" width="27.140625" customWidth="1"/>
    <col min="9993" max="9993" width="18.42578125" customWidth="1"/>
    <col min="9994" max="9994" width="15.140625" customWidth="1"/>
    <col min="9995" max="9995" width="11.42578125" customWidth="1"/>
    <col min="9996" max="9996" width="14.42578125" customWidth="1"/>
    <col min="9997" max="9997" width="14.140625" customWidth="1"/>
    <col min="9998" max="9998" width="50.42578125" customWidth="1"/>
    <col min="9999" max="9999" width="11.42578125" customWidth="1"/>
    <col min="10241" max="10241" width="16.42578125" customWidth="1"/>
    <col min="10242" max="10242" width="33.28515625" customWidth="1"/>
    <col min="10243" max="10243" width="19.140625" customWidth="1"/>
    <col min="10244" max="10244" width="26.28515625" customWidth="1"/>
    <col min="10245" max="10245" width="24.85546875" customWidth="1"/>
    <col min="10246" max="10246" width="20.28515625" customWidth="1"/>
    <col min="10247" max="10247" width="27.85546875" customWidth="1"/>
    <col min="10248" max="10248" width="27.140625" customWidth="1"/>
    <col min="10249" max="10249" width="18.42578125" customWidth="1"/>
    <col min="10250" max="10250" width="15.140625" customWidth="1"/>
    <col min="10251" max="10251" width="11.42578125" customWidth="1"/>
    <col min="10252" max="10252" width="14.42578125" customWidth="1"/>
    <col min="10253" max="10253" width="14.140625" customWidth="1"/>
    <col min="10254" max="10254" width="50.42578125" customWidth="1"/>
    <col min="10255" max="10255" width="11.42578125" customWidth="1"/>
    <col min="10497" max="10497" width="16.42578125" customWidth="1"/>
    <col min="10498" max="10498" width="33.28515625" customWidth="1"/>
    <col min="10499" max="10499" width="19.140625" customWidth="1"/>
    <col min="10500" max="10500" width="26.28515625" customWidth="1"/>
    <col min="10501" max="10501" width="24.85546875" customWidth="1"/>
    <col min="10502" max="10502" width="20.28515625" customWidth="1"/>
    <col min="10503" max="10503" width="27.85546875" customWidth="1"/>
    <col min="10504" max="10504" width="27.140625" customWidth="1"/>
    <col min="10505" max="10505" width="18.42578125" customWidth="1"/>
    <col min="10506" max="10506" width="15.140625" customWidth="1"/>
    <col min="10507" max="10507" width="11.42578125" customWidth="1"/>
    <col min="10508" max="10508" width="14.42578125" customWidth="1"/>
    <col min="10509" max="10509" width="14.140625" customWidth="1"/>
    <col min="10510" max="10510" width="50.42578125" customWidth="1"/>
    <col min="10511" max="10511" width="11.42578125" customWidth="1"/>
    <col min="10753" max="10753" width="16.42578125" customWidth="1"/>
    <col min="10754" max="10754" width="33.28515625" customWidth="1"/>
    <col min="10755" max="10755" width="19.140625" customWidth="1"/>
    <col min="10756" max="10756" width="26.28515625" customWidth="1"/>
    <col min="10757" max="10757" width="24.85546875" customWidth="1"/>
    <col min="10758" max="10758" width="20.28515625" customWidth="1"/>
    <col min="10759" max="10759" width="27.85546875" customWidth="1"/>
    <col min="10760" max="10760" width="27.140625" customWidth="1"/>
    <col min="10761" max="10761" width="18.42578125" customWidth="1"/>
    <col min="10762" max="10762" width="15.140625" customWidth="1"/>
    <col min="10763" max="10763" width="11.42578125" customWidth="1"/>
    <col min="10764" max="10764" width="14.42578125" customWidth="1"/>
    <col min="10765" max="10765" width="14.140625" customWidth="1"/>
    <col min="10766" max="10766" width="50.42578125" customWidth="1"/>
    <col min="10767" max="10767" width="11.42578125" customWidth="1"/>
    <col min="11009" max="11009" width="16.42578125" customWidth="1"/>
    <col min="11010" max="11010" width="33.28515625" customWidth="1"/>
    <col min="11011" max="11011" width="19.140625" customWidth="1"/>
    <col min="11012" max="11012" width="26.28515625" customWidth="1"/>
    <col min="11013" max="11013" width="24.85546875" customWidth="1"/>
    <col min="11014" max="11014" width="20.28515625" customWidth="1"/>
    <col min="11015" max="11015" width="27.85546875" customWidth="1"/>
    <col min="11016" max="11016" width="27.140625" customWidth="1"/>
    <col min="11017" max="11017" width="18.42578125" customWidth="1"/>
    <col min="11018" max="11018" width="15.140625" customWidth="1"/>
    <col min="11019" max="11019" width="11.42578125" customWidth="1"/>
    <col min="11020" max="11020" width="14.42578125" customWidth="1"/>
    <col min="11021" max="11021" width="14.140625" customWidth="1"/>
    <col min="11022" max="11022" width="50.42578125" customWidth="1"/>
    <col min="11023" max="11023" width="11.42578125" customWidth="1"/>
    <col min="11265" max="11265" width="16.42578125" customWidth="1"/>
    <col min="11266" max="11266" width="33.28515625" customWidth="1"/>
    <col min="11267" max="11267" width="19.140625" customWidth="1"/>
    <col min="11268" max="11268" width="26.28515625" customWidth="1"/>
    <col min="11269" max="11269" width="24.85546875" customWidth="1"/>
    <col min="11270" max="11270" width="20.28515625" customWidth="1"/>
    <col min="11271" max="11271" width="27.85546875" customWidth="1"/>
    <col min="11272" max="11272" width="27.140625" customWidth="1"/>
    <col min="11273" max="11273" width="18.42578125" customWidth="1"/>
    <col min="11274" max="11274" width="15.140625" customWidth="1"/>
    <col min="11275" max="11275" width="11.42578125" customWidth="1"/>
    <col min="11276" max="11276" width="14.42578125" customWidth="1"/>
    <col min="11277" max="11277" width="14.140625" customWidth="1"/>
    <col min="11278" max="11278" width="50.42578125" customWidth="1"/>
    <col min="11279" max="11279" width="11.42578125" customWidth="1"/>
    <col min="11521" max="11521" width="16.42578125" customWidth="1"/>
    <col min="11522" max="11522" width="33.28515625" customWidth="1"/>
    <col min="11523" max="11523" width="19.140625" customWidth="1"/>
    <col min="11524" max="11524" width="26.28515625" customWidth="1"/>
    <col min="11525" max="11525" width="24.85546875" customWidth="1"/>
    <col min="11526" max="11526" width="20.28515625" customWidth="1"/>
    <col min="11527" max="11527" width="27.85546875" customWidth="1"/>
    <col min="11528" max="11528" width="27.140625" customWidth="1"/>
    <col min="11529" max="11529" width="18.42578125" customWidth="1"/>
    <col min="11530" max="11530" width="15.140625" customWidth="1"/>
    <col min="11531" max="11531" width="11.42578125" customWidth="1"/>
    <col min="11532" max="11532" width="14.42578125" customWidth="1"/>
    <col min="11533" max="11533" width="14.140625" customWidth="1"/>
    <col min="11534" max="11534" width="50.42578125" customWidth="1"/>
    <col min="11535" max="11535" width="11.42578125" customWidth="1"/>
    <col min="11777" max="11777" width="16.42578125" customWidth="1"/>
    <col min="11778" max="11778" width="33.28515625" customWidth="1"/>
    <col min="11779" max="11779" width="19.140625" customWidth="1"/>
    <col min="11780" max="11780" width="26.28515625" customWidth="1"/>
    <col min="11781" max="11781" width="24.85546875" customWidth="1"/>
    <col min="11782" max="11782" width="20.28515625" customWidth="1"/>
    <col min="11783" max="11783" width="27.85546875" customWidth="1"/>
    <col min="11784" max="11784" width="27.140625" customWidth="1"/>
    <col min="11785" max="11785" width="18.42578125" customWidth="1"/>
    <col min="11786" max="11786" width="15.140625" customWidth="1"/>
    <col min="11787" max="11787" width="11.42578125" customWidth="1"/>
    <col min="11788" max="11788" width="14.42578125" customWidth="1"/>
    <col min="11789" max="11789" width="14.140625" customWidth="1"/>
    <col min="11790" max="11790" width="50.42578125" customWidth="1"/>
    <col min="11791" max="11791" width="11.42578125" customWidth="1"/>
    <col min="12033" max="12033" width="16.42578125" customWidth="1"/>
    <col min="12034" max="12034" width="33.28515625" customWidth="1"/>
    <col min="12035" max="12035" width="19.140625" customWidth="1"/>
    <col min="12036" max="12036" width="26.28515625" customWidth="1"/>
    <col min="12037" max="12037" width="24.85546875" customWidth="1"/>
    <col min="12038" max="12038" width="20.28515625" customWidth="1"/>
    <col min="12039" max="12039" width="27.85546875" customWidth="1"/>
    <col min="12040" max="12040" width="27.140625" customWidth="1"/>
    <col min="12041" max="12041" width="18.42578125" customWidth="1"/>
    <col min="12042" max="12042" width="15.140625" customWidth="1"/>
    <col min="12043" max="12043" width="11.42578125" customWidth="1"/>
    <col min="12044" max="12044" width="14.42578125" customWidth="1"/>
    <col min="12045" max="12045" width="14.140625" customWidth="1"/>
    <col min="12046" max="12046" width="50.42578125" customWidth="1"/>
    <col min="12047" max="12047" width="11.42578125" customWidth="1"/>
    <col min="12289" max="12289" width="16.42578125" customWidth="1"/>
    <col min="12290" max="12290" width="33.28515625" customWidth="1"/>
    <col min="12291" max="12291" width="19.140625" customWidth="1"/>
    <col min="12292" max="12292" width="26.28515625" customWidth="1"/>
    <col min="12293" max="12293" width="24.85546875" customWidth="1"/>
    <col min="12294" max="12294" width="20.28515625" customWidth="1"/>
    <col min="12295" max="12295" width="27.85546875" customWidth="1"/>
    <col min="12296" max="12296" width="27.140625" customWidth="1"/>
    <col min="12297" max="12297" width="18.42578125" customWidth="1"/>
    <col min="12298" max="12298" width="15.140625" customWidth="1"/>
    <col min="12299" max="12299" width="11.42578125" customWidth="1"/>
    <col min="12300" max="12300" width="14.42578125" customWidth="1"/>
    <col min="12301" max="12301" width="14.140625" customWidth="1"/>
    <col min="12302" max="12302" width="50.42578125" customWidth="1"/>
    <col min="12303" max="12303" width="11.42578125" customWidth="1"/>
    <col min="12545" max="12545" width="16.42578125" customWidth="1"/>
    <col min="12546" max="12546" width="33.28515625" customWidth="1"/>
    <col min="12547" max="12547" width="19.140625" customWidth="1"/>
    <col min="12548" max="12548" width="26.28515625" customWidth="1"/>
    <col min="12549" max="12549" width="24.85546875" customWidth="1"/>
    <col min="12550" max="12550" width="20.28515625" customWidth="1"/>
    <col min="12551" max="12551" width="27.85546875" customWidth="1"/>
    <col min="12552" max="12552" width="27.140625" customWidth="1"/>
    <col min="12553" max="12553" width="18.42578125" customWidth="1"/>
    <col min="12554" max="12554" width="15.140625" customWidth="1"/>
    <col min="12555" max="12555" width="11.42578125" customWidth="1"/>
    <col min="12556" max="12556" width="14.42578125" customWidth="1"/>
    <col min="12557" max="12557" width="14.140625" customWidth="1"/>
    <col min="12558" max="12558" width="50.42578125" customWidth="1"/>
    <col min="12559" max="12559" width="11.42578125" customWidth="1"/>
    <col min="12801" max="12801" width="16.42578125" customWidth="1"/>
    <col min="12802" max="12802" width="33.28515625" customWidth="1"/>
    <col min="12803" max="12803" width="19.140625" customWidth="1"/>
    <col min="12804" max="12804" width="26.28515625" customWidth="1"/>
    <col min="12805" max="12805" width="24.85546875" customWidth="1"/>
    <col min="12806" max="12806" width="20.28515625" customWidth="1"/>
    <col min="12807" max="12807" width="27.85546875" customWidth="1"/>
    <col min="12808" max="12808" width="27.140625" customWidth="1"/>
    <col min="12809" max="12809" width="18.42578125" customWidth="1"/>
    <col min="12810" max="12810" width="15.140625" customWidth="1"/>
    <col min="12811" max="12811" width="11.42578125" customWidth="1"/>
    <col min="12812" max="12812" width="14.42578125" customWidth="1"/>
    <col min="12813" max="12813" width="14.140625" customWidth="1"/>
    <col min="12814" max="12814" width="50.42578125" customWidth="1"/>
    <col min="12815" max="12815" width="11.42578125" customWidth="1"/>
    <col min="13057" max="13057" width="16.42578125" customWidth="1"/>
    <col min="13058" max="13058" width="33.28515625" customWidth="1"/>
    <col min="13059" max="13059" width="19.140625" customWidth="1"/>
    <col min="13060" max="13060" width="26.28515625" customWidth="1"/>
    <col min="13061" max="13061" width="24.85546875" customWidth="1"/>
    <col min="13062" max="13062" width="20.28515625" customWidth="1"/>
    <col min="13063" max="13063" width="27.85546875" customWidth="1"/>
    <col min="13064" max="13064" width="27.140625" customWidth="1"/>
    <col min="13065" max="13065" width="18.42578125" customWidth="1"/>
    <col min="13066" max="13066" width="15.140625" customWidth="1"/>
    <col min="13067" max="13067" width="11.42578125" customWidth="1"/>
    <col min="13068" max="13068" width="14.42578125" customWidth="1"/>
    <col min="13069" max="13069" width="14.140625" customWidth="1"/>
    <col min="13070" max="13070" width="50.42578125" customWidth="1"/>
    <col min="13071" max="13071" width="11.42578125" customWidth="1"/>
    <col min="13313" max="13313" width="16.42578125" customWidth="1"/>
    <col min="13314" max="13314" width="33.28515625" customWidth="1"/>
    <col min="13315" max="13315" width="19.140625" customWidth="1"/>
    <col min="13316" max="13316" width="26.28515625" customWidth="1"/>
    <col min="13317" max="13317" width="24.85546875" customWidth="1"/>
    <col min="13318" max="13318" width="20.28515625" customWidth="1"/>
    <col min="13319" max="13319" width="27.85546875" customWidth="1"/>
    <col min="13320" max="13320" width="27.140625" customWidth="1"/>
    <col min="13321" max="13321" width="18.42578125" customWidth="1"/>
    <col min="13322" max="13322" width="15.140625" customWidth="1"/>
    <col min="13323" max="13323" width="11.42578125" customWidth="1"/>
    <col min="13324" max="13324" width="14.42578125" customWidth="1"/>
    <col min="13325" max="13325" width="14.140625" customWidth="1"/>
    <col min="13326" max="13326" width="50.42578125" customWidth="1"/>
    <col min="13327" max="13327" width="11.42578125" customWidth="1"/>
    <col min="13569" max="13569" width="16.42578125" customWidth="1"/>
    <col min="13570" max="13570" width="33.28515625" customWidth="1"/>
    <col min="13571" max="13571" width="19.140625" customWidth="1"/>
    <col min="13572" max="13572" width="26.28515625" customWidth="1"/>
    <col min="13573" max="13573" width="24.85546875" customWidth="1"/>
    <col min="13574" max="13574" width="20.28515625" customWidth="1"/>
    <col min="13575" max="13575" width="27.85546875" customWidth="1"/>
    <col min="13576" max="13576" width="27.140625" customWidth="1"/>
    <col min="13577" max="13577" width="18.42578125" customWidth="1"/>
    <col min="13578" max="13578" width="15.140625" customWidth="1"/>
    <col min="13579" max="13579" width="11.42578125" customWidth="1"/>
    <col min="13580" max="13580" width="14.42578125" customWidth="1"/>
    <col min="13581" max="13581" width="14.140625" customWidth="1"/>
    <col min="13582" max="13582" width="50.42578125" customWidth="1"/>
    <col min="13583" max="13583" width="11.42578125" customWidth="1"/>
    <col min="13825" max="13825" width="16.42578125" customWidth="1"/>
    <col min="13826" max="13826" width="33.28515625" customWidth="1"/>
    <col min="13827" max="13827" width="19.140625" customWidth="1"/>
    <col min="13828" max="13828" width="26.28515625" customWidth="1"/>
    <col min="13829" max="13829" width="24.85546875" customWidth="1"/>
    <col min="13830" max="13830" width="20.28515625" customWidth="1"/>
    <col min="13831" max="13831" width="27.85546875" customWidth="1"/>
    <col min="13832" max="13832" width="27.140625" customWidth="1"/>
    <col min="13833" max="13833" width="18.42578125" customWidth="1"/>
    <col min="13834" max="13834" width="15.140625" customWidth="1"/>
    <col min="13835" max="13835" width="11.42578125" customWidth="1"/>
    <col min="13836" max="13836" width="14.42578125" customWidth="1"/>
    <col min="13837" max="13837" width="14.140625" customWidth="1"/>
    <col min="13838" max="13838" width="50.42578125" customWidth="1"/>
    <col min="13839" max="13839" width="11.42578125" customWidth="1"/>
    <col min="14081" max="14081" width="16.42578125" customWidth="1"/>
    <col min="14082" max="14082" width="33.28515625" customWidth="1"/>
    <col min="14083" max="14083" width="19.140625" customWidth="1"/>
    <col min="14084" max="14084" width="26.28515625" customWidth="1"/>
    <col min="14085" max="14085" width="24.85546875" customWidth="1"/>
    <col min="14086" max="14086" width="20.28515625" customWidth="1"/>
    <col min="14087" max="14087" width="27.85546875" customWidth="1"/>
    <col min="14088" max="14088" width="27.140625" customWidth="1"/>
    <col min="14089" max="14089" width="18.42578125" customWidth="1"/>
    <col min="14090" max="14090" width="15.140625" customWidth="1"/>
    <col min="14091" max="14091" width="11.42578125" customWidth="1"/>
    <col min="14092" max="14092" width="14.42578125" customWidth="1"/>
    <col min="14093" max="14093" width="14.140625" customWidth="1"/>
    <col min="14094" max="14094" width="50.42578125" customWidth="1"/>
    <col min="14095" max="14095" width="11.42578125" customWidth="1"/>
    <col min="14337" max="14337" width="16.42578125" customWidth="1"/>
    <col min="14338" max="14338" width="33.28515625" customWidth="1"/>
    <col min="14339" max="14339" width="19.140625" customWidth="1"/>
    <col min="14340" max="14340" width="26.28515625" customWidth="1"/>
    <col min="14341" max="14341" width="24.85546875" customWidth="1"/>
    <col min="14342" max="14342" width="20.28515625" customWidth="1"/>
    <col min="14343" max="14343" width="27.85546875" customWidth="1"/>
    <col min="14344" max="14344" width="27.140625" customWidth="1"/>
    <col min="14345" max="14345" width="18.42578125" customWidth="1"/>
    <col min="14346" max="14346" width="15.140625" customWidth="1"/>
    <col min="14347" max="14347" width="11.42578125" customWidth="1"/>
    <col min="14348" max="14348" width="14.42578125" customWidth="1"/>
    <col min="14349" max="14349" width="14.140625" customWidth="1"/>
    <col min="14350" max="14350" width="50.42578125" customWidth="1"/>
    <col min="14351" max="14351" width="11.42578125" customWidth="1"/>
    <col min="14593" max="14593" width="16.42578125" customWidth="1"/>
    <col min="14594" max="14594" width="33.28515625" customWidth="1"/>
    <col min="14595" max="14595" width="19.140625" customWidth="1"/>
    <col min="14596" max="14596" width="26.28515625" customWidth="1"/>
    <col min="14597" max="14597" width="24.85546875" customWidth="1"/>
    <col min="14598" max="14598" width="20.28515625" customWidth="1"/>
    <col min="14599" max="14599" width="27.85546875" customWidth="1"/>
    <col min="14600" max="14600" width="27.140625" customWidth="1"/>
    <col min="14601" max="14601" width="18.42578125" customWidth="1"/>
    <col min="14602" max="14602" width="15.140625" customWidth="1"/>
    <col min="14603" max="14603" width="11.42578125" customWidth="1"/>
    <col min="14604" max="14604" width="14.42578125" customWidth="1"/>
    <col min="14605" max="14605" width="14.140625" customWidth="1"/>
    <col min="14606" max="14606" width="50.42578125" customWidth="1"/>
    <col min="14607" max="14607" width="11.42578125" customWidth="1"/>
    <col min="14849" max="14849" width="16.42578125" customWidth="1"/>
    <col min="14850" max="14850" width="33.28515625" customWidth="1"/>
    <col min="14851" max="14851" width="19.140625" customWidth="1"/>
    <col min="14852" max="14852" width="26.28515625" customWidth="1"/>
    <col min="14853" max="14853" width="24.85546875" customWidth="1"/>
    <col min="14854" max="14854" width="20.28515625" customWidth="1"/>
    <col min="14855" max="14855" width="27.85546875" customWidth="1"/>
    <col min="14856" max="14856" width="27.140625" customWidth="1"/>
    <col min="14857" max="14857" width="18.42578125" customWidth="1"/>
    <col min="14858" max="14858" width="15.140625" customWidth="1"/>
    <col min="14859" max="14859" width="11.42578125" customWidth="1"/>
    <col min="14860" max="14860" width="14.42578125" customWidth="1"/>
    <col min="14861" max="14861" width="14.140625" customWidth="1"/>
    <col min="14862" max="14862" width="50.42578125" customWidth="1"/>
    <col min="14863" max="14863" width="11.42578125" customWidth="1"/>
    <col min="15105" max="15105" width="16.42578125" customWidth="1"/>
    <col min="15106" max="15106" width="33.28515625" customWidth="1"/>
    <col min="15107" max="15107" width="19.140625" customWidth="1"/>
    <col min="15108" max="15108" width="26.28515625" customWidth="1"/>
    <col min="15109" max="15109" width="24.85546875" customWidth="1"/>
    <col min="15110" max="15110" width="20.28515625" customWidth="1"/>
    <col min="15111" max="15111" width="27.85546875" customWidth="1"/>
    <col min="15112" max="15112" width="27.140625" customWidth="1"/>
    <col min="15113" max="15113" width="18.42578125" customWidth="1"/>
    <col min="15114" max="15114" width="15.140625" customWidth="1"/>
    <col min="15115" max="15115" width="11.42578125" customWidth="1"/>
    <col min="15116" max="15116" width="14.42578125" customWidth="1"/>
    <col min="15117" max="15117" width="14.140625" customWidth="1"/>
    <col min="15118" max="15118" width="50.42578125" customWidth="1"/>
    <col min="15119" max="15119" width="11.42578125" customWidth="1"/>
    <col min="15361" max="15361" width="16.42578125" customWidth="1"/>
    <col min="15362" max="15362" width="33.28515625" customWidth="1"/>
    <col min="15363" max="15363" width="19.140625" customWidth="1"/>
    <col min="15364" max="15364" width="26.28515625" customWidth="1"/>
    <col min="15365" max="15365" width="24.85546875" customWidth="1"/>
    <col min="15366" max="15366" width="20.28515625" customWidth="1"/>
    <col min="15367" max="15367" width="27.85546875" customWidth="1"/>
    <col min="15368" max="15368" width="27.140625" customWidth="1"/>
    <col min="15369" max="15369" width="18.42578125" customWidth="1"/>
    <col min="15370" max="15370" width="15.140625" customWidth="1"/>
    <col min="15371" max="15371" width="11.42578125" customWidth="1"/>
    <col min="15372" max="15372" width="14.42578125" customWidth="1"/>
    <col min="15373" max="15373" width="14.140625" customWidth="1"/>
    <col min="15374" max="15374" width="50.42578125" customWidth="1"/>
    <col min="15375" max="15375" width="11.42578125" customWidth="1"/>
    <col min="15617" max="15617" width="16.42578125" customWidth="1"/>
    <col min="15618" max="15618" width="33.28515625" customWidth="1"/>
    <col min="15619" max="15619" width="19.140625" customWidth="1"/>
    <col min="15620" max="15620" width="26.28515625" customWidth="1"/>
    <col min="15621" max="15621" width="24.85546875" customWidth="1"/>
    <col min="15622" max="15622" width="20.28515625" customWidth="1"/>
    <col min="15623" max="15623" width="27.85546875" customWidth="1"/>
    <col min="15624" max="15624" width="27.140625" customWidth="1"/>
    <col min="15625" max="15625" width="18.42578125" customWidth="1"/>
    <col min="15626" max="15626" width="15.140625" customWidth="1"/>
    <col min="15627" max="15627" width="11.42578125" customWidth="1"/>
    <col min="15628" max="15628" width="14.42578125" customWidth="1"/>
    <col min="15629" max="15629" width="14.140625" customWidth="1"/>
    <col min="15630" max="15630" width="50.42578125" customWidth="1"/>
    <col min="15631" max="15631" width="11.42578125" customWidth="1"/>
    <col min="15873" max="15873" width="16.42578125" customWidth="1"/>
    <col min="15874" max="15874" width="33.28515625" customWidth="1"/>
    <col min="15875" max="15875" width="19.140625" customWidth="1"/>
    <col min="15876" max="15876" width="26.28515625" customWidth="1"/>
    <col min="15877" max="15877" width="24.85546875" customWidth="1"/>
    <col min="15878" max="15878" width="20.28515625" customWidth="1"/>
    <col min="15879" max="15879" width="27.85546875" customWidth="1"/>
    <col min="15880" max="15880" width="27.140625" customWidth="1"/>
    <col min="15881" max="15881" width="18.42578125" customWidth="1"/>
    <col min="15882" max="15882" width="15.140625" customWidth="1"/>
    <col min="15883" max="15883" width="11.42578125" customWidth="1"/>
    <col min="15884" max="15884" width="14.42578125" customWidth="1"/>
    <col min="15885" max="15885" width="14.140625" customWidth="1"/>
    <col min="15886" max="15886" width="50.42578125" customWidth="1"/>
    <col min="15887" max="15887" width="11.42578125" customWidth="1"/>
    <col min="16129" max="16129" width="16.42578125" customWidth="1"/>
    <col min="16130" max="16130" width="33.28515625" customWidth="1"/>
    <col min="16131" max="16131" width="19.140625" customWidth="1"/>
    <col min="16132" max="16132" width="26.28515625" customWidth="1"/>
    <col min="16133" max="16133" width="24.85546875" customWidth="1"/>
    <col min="16134" max="16134" width="20.28515625" customWidth="1"/>
    <col min="16135" max="16135" width="27.85546875" customWidth="1"/>
    <col min="16136" max="16136" width="27.140625" customWidth="1"/>
    <col min="16137" max="16137" width="18.42578125" customWidth="1"/>
    <col min="16138" max="16138" width="15.140625" customWidth="1"/>
    <col min="16139" max="16139" width="11.42578125" customWidth="1"/>
    <col min="16140" max="16140" width="14.42578125" customWidth="1"/>
    <col min="16141" max="16141" width="14.140625" customWidth="1"/>
    <col min="16142" max="16142" width="50.42578125" customWidth="1"/>
    <col min="16143" max="16143" width="11.42578125" customWidth="1"/>
  </cols>
  <sheetData>
    <row r="1" spans="1:16384" ht="30.75" thickBot="1" x14ac:dyDescent="0.3">
      <c r="A1" s="1058"/>
      <c r="B1" s="1058"/>
      <c r="C1" s="1059" t="s">
        <v>0</v>
      </c>
      <c r="D1" s="1059"/>
      <c r="E1" s="1059"/>
      <c r="F1" s="1059"/>
      <c r="G1" s="1059"/>
      <c r="H1" s="1059"/>
      <c r="I1" s="1059"/>
      <c r="J1" s="1059"/>
      <c r="K1" s="1059"/>
      <c r="L1" s="1059"/>
      <c r="M1" s="1059"/>
      <c r="N1" s="1059"/>
    </row>
    <row r="2" spans="1:16384" ht="35.25" customHeight="1" thickBot="1" x14ac:dyDescent="0.3">
      <c r="A2" s="1058"/>
      <c r="B2" s="1058"/>
      <c r="C2" s="1060" t="s">
        <v>279</v>
      </c>
      <c r="D2" s="1060"/>
      <c r="E2" s="1060"/>
      <c r="F2" s="1060"/>
      <c r="G2" s="1060"/>
      <c r="H2" s="1060"/>
      <c r="I2" s="1060"/>
      <c r="J2" s="1060"/>
      <c r="K2" s="1060"/>
      <c r="L2" s="1060"/>
      <c r="M2" s="1060"/>
      <c r="N2" s="1060"/>
    </row>
    <row r="3" spans="1:16384" ht="27" thickBot="1" x14ac:dyDescent="0.45">
      <c r="A3" s="1058"/>
      <c r="B3" s="1058"/>
      <c r="C3" s="1061" t="s">
        <v>158</v>
      </c>
      <c r="D3" s="1061"/>
      <c r="E3" s="1061"/>
      <c r="F3" s="1061"/>
      <c r="G3" s="1061"/>
      <c r="H3" s="1062" t="s">
        <v>212</v>
      </c>
      <c r="I3" s="1062"/>
      <c r="J3" s="1062"/>
      <c r="K3" s="1062"/>
      <c r="L3" s="1062"/>
      <c r="M3" s="1062"/>
      <c r="N3" s="1062"/>
    </row>
    <row r="4" spans="1:16384" ht="15.75" thickBot="1" x14ac:dyDescent="0.3">
      <c r="A4" s="1063" t="s">
        <v>4</v>
      </c>
      <c r="B4" s="1063"/>
      <c r="C4" s="1064" t="s">
        <v>5</v>
      </c>
      <c r="D4" s="1064"/>
      <c r="E4" s="1064"/>
      <c r="F4" s="1064"/>
      <c r="G4" s="1064"/>
      <c r="H4" s="1064"/>
      <c r="I4" s="1064"/>
      <c r="J4" s="1064"/>
      <c r="K4" s="1064"/>
      <c r="L4" s="1064"/>
      <c r="M4" s="1064"/>
      <c r="N4" s="1064"/>
    </row>
    <row r="5" spans="1:16384" ht="15.75" thickBot="1" x14ac:dyDescent="0.3">
      <c r="A5" s="1063" t="s">
        <v>6</v>
      </c>
      <c r="B5" s="1063"/>
      <c r="C5" s="1064" t="s">
        <v>280</v>
      </c>
      <c r="D5" s="1064"/>
      <c r="E5" s="1064"/>
      <c r="F5" s="1064"/>
      <c r="G5" s="1064"/>
      <c r="H5" s="1064"/>
      <c r="I5" s="1064"/>
      <c r="J5" s="1064"/>
      <c r="K5" s="1064"/>
      <c r="L5" s="1064"/>
      <c r="M5" s="1064"/>
      <c r="N5" s="1064"/>
    </row>
    <row r="6" spans="1:16384" ht="15.75" thickBot="1" x14ac:dyDescent="0.3">
      <c r="A6" s="391"/>
      <c r="B6" s="391"/>
      <c r="C6" s="50"/>
      <c r="D6" s="50"/>
      <c r="E6" s="50"/>
      <c r="F6" s="50"/>
      <c r="G6" s="50"/>
      <c r="H6" s="50"/>
      <c r="I6" s="50"/>
      <c r="J6" s="50"/>
      <c r="K6" s="50"/>
      <c r="L6" s="50"/>
      <c r="M6" s="50"/>
      <c r="N6" s="50"/>
    </row>
    <row r="7" spans="1:16384" s="403" customFormat="1" ht="20.25" x14ac:dyDescent="0.25">
      <c r="A7" s="1066" t="s">
        <v>389</v>
      </c>
      <c r="B7" s="1067"/>
      <c r="C7" s="1067"/>
      <c r="D7" s="1067"/>
      <c r="E7" s="1067"/>
      <c r="F7" s="1067"/>
      <c r="G7" s="1067"/>
      <c r="H7" s="1068"/>
      <c r="I7" s="1069"/>
      <c r="J7" s="1069"/>
      <c r="K7" s="1069"/>
      <c r="L7" s="1069"/>
      <c r="M7" s="1069"/>
      <c r="N7" s="1069"/>
      <c r="O7" s="1069"/>
      <c r="P7" s="1069"/>
      <c r="Q7" s="1069"/>
      <c r="R7" s="1069"/>
      <c r="S7" s="1069"/>
      <c r="T7" s="1069"/>
      <c r="U7" s="1069"/>
      <c r="V7" s="1069"/>
      <c r="W7" s="1069"/>
      <c r="X7" s="1069"/>
      <c r="Y7" s="1069"/>
      <c r="Z7" s="1069"/>
      <c r="AA7" s="1069"/>
      <c r="AB7" s="1069"/>
      <c r="AC7" s="1069"/>
      <c r="AD7" s="1069"/>
      <c r="AE7" s="1069"/>
      <c r="AF7" s="1069"/>
      <c r="AG7" s="1069"/>
      <c r="AH7" s="1069"/>
      <c r="AI7" s="1069"/>
      <c r="AJ7" s="1069"/>
      <c r="AK7" s="1069"/>
      <c r="AL7" s="1069"/>
      <c r="AM7" s="1069"/>
      <c r="AN7" s="1069"/>
      <c r="AO7" s="1069"/>
      <c r="AP7" s="1069"/>
      <c r="AQ7" s="1069"/>
      <c r="AR7" s="1069"/>
      <c r="AS7" s="1069"/>
      <c r="AT7" s="1069"/>
      <c r="AU7" s="1069"/>
      <c r="AV7" s="1069"/>
      <c r="AW7" s="1069"/>
      <c r="AX7" s="1069"/>
      <c r="AY7" s="1069"/>
      <c r="AZ7" s="1069"/>
      <c r="BA7" s="1069"/>
      <c r="BB7" s="1069"/>
      <c r="BC7" s="1069"/>
      <c r="BD7" s="1069"/>
      <c r="BE7" s="1069"/>
      <c r="BF7" s="1069"/>
      <c r="BG7" s="1069"/>
      <c r="BH7" s="1069"/>
      <c r="BI7" s="1069"/>
      <c r="BJ7" s="1069"/>
      <c r="BK7" s="1069"/>
      <c r="BL7" s="1069"/>
      <c r="BM7" s="1069"/>
      <c r="BN7" s="1069"/>
      <c r="BO7" s="1069"/>
      <c r="BP7" s="1069"/>
      <c r="BQ7" s="1069"/>
      <c r="BR7" s="1069"/>
      <c r="BS7" s="1069"/>
      <c r="BT7" s="1069"/>
      <c r="BU7" s="1069"/>
      <c r="BV7" s="1069"/>
      <c r="BW7" s="1069"/>
      <c r="BX7" s="1069"/>
      <c r="BY7" s="1069"/>
      <c r="BZ7" s="1069"/>
      <c r="CA7" s="1069"/>
      <c r="CB7" s="1069"/>
      <c r="CC7" s="1069"/>
      <c r="CD7" s="1069"/>
      <c r="CE7" s="1069"/>
      <c r="CF7" s="1069"/>
      <c r="CG7" s="1069"/>
      <c r="CH7" s="1069"/>
      <c r="CI7" s="1069"/>
      <c r="CJ7" s="1069"/>
      <c r="CK7" s="1069"/>
      <c r="CL7" s="1069"/>
      <c r="CM7" s="1069"/>
      <c r="CN7" s="1069"/>
      <c r="CO7" s="1069"/>
      <c r="CP7" s="1069"/>
      <c r="CQ7" s="1069"/>
      <c r="CR7" s="1069"/>
      <c r="CS7" s="1069"/>
      <c r="CT7" s="1069"/>
      <c r="CU7" s="1069"/>
      <c r="CV7" s="1069"/>
      <c r="CW7" s="1069"/>
      <c r="CX7" s="1069"/>
      <c r="CY7" s="1069"/>
      <c r="CZ7" s="1069"/>
      <c r="DA7" s="1069"/>
      <c r="DB7" s="1069"/>
      <c r="DC7" s="1069"/>
      <c r="DD7" s="1069"/>
      <c r="DE7" s="1069"/>
      <c r="DF7" s="1069"/>
      <c r="DG7" s="1069"/>
      <c r="DH7" s="1069"/>
      <c r="DI7" s="1069"/>
      <c r="DJ7" s="1069"/>
      <c r="DK7" s="1069"/>
      <c r="DL7" s="1069"/>
      <c r="DM7" s="1069"/>
      <c r="DN7" s="1069"/>
      <c r="DO7" s="1069"/>
      <c r="DP7" s="1069"/>
      <c r="DQ7" s="1069"/>
      <c r="DR7" s="1069"/>
      <c r="DS7" s="1069"/>
      <c r="DT7" s="1069"/>
      <c r="DU7" s="1069"/>
      <c r="DV7" s="1069"/>
      <c r="DW7" s="1069"/>
      <c r="DX7" s="1069"/>
      <c r="DY7" s="1069"/>
      <c r="DZ7" s="1069"/>
      <c r="EA7" s="1069"/>
      <c r="EB7" s="1069"/>
      <c r="EC7" s="1069"/>
      <c r="ED7" s="1069"/>
      <c r="EE7" s="1069"/>
      <c r="EF7" s="1069"/>
      <c r="EG7" s="1069"/>
      <c r="EH7" s="1069"/>
      <c r="EI7" s="1069"/>
      <c r="EJ7" s="1069"/>
      <c r="EK7" s="1069"/>
      <c r="EL7" s="1069"/>
      <c r="EM7" s="1069"/>
      <c r="EN7" s="1069"/>
      <c r="EO7" s="1069"/>
      <c r="EP7" s="1069"/>
      <c r="EQ7" s="1069"/>
      <c r="ER7" s="1069"/>
      <c r="ES7" s="1069"/>
      <c r="ET7" s="1069"/>
      <c r="EU7" s="1069"/>
      <c r="EV7" s="1069"/>
      <c r="EW7" s="1069"/>
      <c r="EX7" s="1069"/>
      <c r="EY7" s="1069"/>
      <c r="EZ7" s="1069"/>
      <c r="FA7" s="1069"/>
      <c r="FB7" s="1069"/>
      <c r="FC7" s="1069"/>
      <c r="FD7" s="1069"/>
      <c r="FE7" s="1069"/>
      <c r="FF7" s="1069"/>
      <c r="FG7" s="1069"/>
      <c r="FH7" s="1069"/>
      <c r="FI7" s="1069"/>
      <c r="FJ7" s="1069"/>
      <c r="FK7" s="1069"/>
      <c r="FL7" s="1069"/>
      <c r="FM7" s="1069"/>
      <c r="FN7" s="1069"/>
      <c r="FO7" s="1069"/>
      <c r="FP7" s="1069"/>
      <c r="FQ7" s="1069"/>
      <c r="FR7" s="1069"/>
      <c r="FS7" s="1069"/>
      <c r="FT7" s="1069"/>
      <c r="FU7" s="1069"/>
      <c r="FV7" s="1069"/>
      <c r="FW7" s="1069"/>
      <c r="FX7" s="1069"/>
      <c r="FY7" s="1069"/>
      <c r="FZ7" s="1069"/>
      <c r="GA7" s="1069"/>
      <c r="GB7" s="1069"/>
      <c r="GC7" s="1069"/>
      <c r="GD7" s="1069"/>
      <c r="GE7" s="1069"/>
      <c r="GF7" s="1069"/>
      <c r="GG7" s="1069"/>
      <c r="GH7" s="1069"/>
      <c r="GI7" s="1069"/>
      <c r="GJ7" s="1069"/>
      <c r="GK7" s="1069"/>
      <c r="GL7" s="1069"/>
      <c r="GM7" s="1069"/>
      <c r="GN7" s="1069"/>
      <c r="GO7" s="1069"/>
      <c r="GP7" s="1069"/>
      <c r="GQ7" s="1069"/>
      <c r="GR7" s="1069"/>
      <c r="GS7" s="1069"/>
      <c r="GT7" s="1069"/>
      <c r="GU7" s="1069"/>
      <c r="GV7" s="1069"/>
      <c r="GW7" s="1069"/>
      <c r="GX7" s="1069"/>
      <c r="GY7" s="1069"/>
      <c r="GZ7" s="1069"/>
      <c r="HA7" s="1069"/>
      <c r="HB7" s="1069"/>
      <c r="HC7" s="1069"/>
      <c r="HD7" s="1069"/>
      <c r="HE7" s="1069"/>
      <c r="HF7" s="1069"/>
      <c r="HG7" s="1069"/>
      <c r="HH7" s="1069"/>
      <c r="HI7" s="1069"/>
      <c r="HJ7" s="1069"/>
      <c r="HK7" s="1069"/>
      <c r="HL7" s="1069"/>
      <c r="HM7" s="1069"/>
      <c r="HN7" s="1069"/>
      <c r="HO7" s="1069"/>
      <c r="HP7" s="1069"/>
      <c r="HQ7" s="1069"/>
      <c r="HR7" s="1069"/>
      <c r="HS7" s="1069"/>
      <c r="HT7" s="1069"/>
      <c r="HU7" s="1069"/>
      <c r="HV7" s="1069"/>
      <c r="HW7" s="1069"/>
      <c r="HX7" s="1069"/>
      <c r="HY7" s="1069"/>
      <c r="HZ7" s="1069"/>
      <c r="IA7" s="1069"/>
      <c r="IB7" s="1069"/>
      <c r="IC7" s="1069"/>
      <c r="ID7" s="1069"/>
      <c r="IE7" s="1069"/>
      <c r="IF7" s="1069"/>
      <c r="IG7" s="1069"/>
      <c r="IH7" s="1069"/>
      <c r="II7" s="1069"/>
      <c r="IJ7" s="1069"/>
      <c r="IK7" s="1069"/>
      <c r="IL7" s="1069"/>
      <c r="IM7" s="1069"/>
      <c r="IN7" s="1069"/>
      <c r="IO7" s="1069"/>
      <c r="IP7" s="1069"/>
      <c r="IQ7" s="1069"/>
      <c r="IR7" s="1069"/>
      <c r="IS7" s="1069"/>
      <c r="IT7" s="1069"/>
      <c r="IU7" s="1069"/>
      <c r="IV7" s="1069"/>
      <c r="IW7" s="1069"/>
      <c r="IX7" s="1069"/>
      <c r="IY7" s="1069"/>
      <c r="IZ7" s="1069"/>
      <c r="JA7" s="1069"/>
      <c r="JB7" s="1069"/>
      <c r="JC7" s="1069"/>
      <c r="JD7" s="1069"/>
      <c r="JE7" s="1069"/>
      <c r="JF7" s="1069"/>
      <c r="JG7" s="1069"/>
      <c r="JH7" s="1069"/>
      <c r="JI7" s="1069"/>
      <c r="JJ7" s="1069"/>
      <c r="JK7" s="1069"/>
      <c r="JL7" s="1069"/>
      <c r="JM7" s="1069"/>
      <c r="JN7" s="1069"/>
      <c r="JO7" s="1069"/>
      <c r="JP7" s="1069"/>
      <c r="JQ7" s="1069"/>
      <c r="JR7" s="1069"/>
      <c r="JS7" s="1069"/>
      <c r="JT7" s="1069"/>
      <c r="JU7" s="1069"/>
      <c r="JV7" s="1069"/>
      <c r="JW7" s="1069"/>
      <c r="JX7" s="1069"/>
      <c r="JY7" s="1069"/>
      <c r="JZ7" s="1069"/>
      <c r="KA7" s="1069"/>
      <c r="KB7" s="1069"/>
      <c r="KC7" s="1069"/>
      <c r="KD7" s="1069"/>
      <c r="KE7" s="1069"/>
      <c r="KF7" s="1069"/>
      <c r="KG7" s="1069"/>
      <c r="KH7" s="1069"/>
      <c r="KI7" s="1069"/>
      <c r="KJ7" s="1069"/>
      <c r="KK7" s="1069"/>
      <c r="KL7" s="1069"/>
      <c r="KM7" s="1069"/>
      <c r="KN7" s="1069"/>
      <c r="KO7" s="1069"/>
      <c r="KP7" s="1069"/>
      <c r="KQ7" s="1069"/>
      <c r="KR7" s="1069"/>
      <c r="KS7" s="1069"/>
      <c r="KT7" s="1069"/>
      <c r="KU7" s="1069"/>
      <c r="KV7" s="1069"/>
      <c r="KW7" s="1069"/>
      <c r="KX7" s="1069"/>
      <c r="KY7" s="1069"/>
      <c r="KZ7" s="1069"/>
      <c r="LA7" s="1069"/>
      <c r="LB7" s="1069"/>
      <c r="LC7" s="1069"/>
      <c r="LD7" s="1069"/>
      <c r="LE7" s="1069"/>
      <c r="LF7" s="1069"/>
      <c r="LG7" s="1069"/>
      <c r="LH7" s="1069"/>
      <c r="LI7" s="1069"/>
      <c r="LJ7" s="1069"/>
      <c r="LK7" s="1069"/>
      <c r="LL7" s="1069"/>
      <c r="LM7" s="1069"/>
      <c r="LN7" s="1069"/>
      <c r="LO7" s="1069"/>
      <c r="LP7" s="1069"/>
      <c r="LQ7" s="1069"/>
      <c r="LR7" s="1069"/>
      <c r="LS7" s="1069"/>
      <c r="LT7" s="1069"/>
      <c r="LU7" s="1069"/>
      <c r="LV7" s="1069"/>
      <c r="LW7" s="1069"/>
      <c r="LX7" s="1069"/>
      <c r="LY7" s="1069"/>
      <c r="LZ7" s="1069"/>
      <c r="MA7" s="1069"/>
      <c r="MB7" s="1069"/>
      <c r="MC7" s="1069"/>
      <c r="MD7" s="1069"/>
      <c r="ME7" s="1069"/>
      <c r="MF7" s="1069"/>
      <c r="MG7" s="1069"/>
      <c r="MH7" s="1069"/>
      <c r="MI7" s="1069"/>
      <c r="MJ7" s="1069"/>
      <c r="MK7" s="1069"/>
      <c r="ML7" s="1069"/>
      <c r="MM7" s="1069"/>
      <c r="MN7" s="1069"/>
      <c r="MO7" s="1069"/>
      <c r="MP7" s="1069"/>
      <c r="MQ7" s="1069"/>
      <c r="MR7" s="1069"/>
      <c r="MS7" s="1069"/>
      <c r="MT7" s="1069"/>
      <c r="MU7" s="1069"/>
      <c r="MV7" s="1069"/>
      <c r="MW7" s="1069"/>
      <c r="MX7" s="1069"/>
      <c r="MY7" s="1069"/>
      <c r="MZ7" s="1069"/>
      <c r="NA7" s="1069"/>
      <c r="NB7" s="1069"/>
      <c r="NC7" s="1069"/>
      <c r="ND7" s="1069"/>
      <c r="NE7" s="1069"/>
      <c r="NF7" s="1069"/>
      <c r="NG7" s="1069"/>
      <c r="NH7" s="1069"/>
      <c r="NI7" s="1069"/>
      <c r="NJ7" s="1069"/>
      <c r="NK7" s="1069"/>
      <c r="NL7" s="1069"/>
      <c r="NM7" s="1069"/>
      <c r="NN7" s="1069"/>
      <c r="NO7" s="1069"/>
      <c r="NP7" s="1069"/>
      <c r="NQ7" s="1069"/>
      <c r="NR7" s="1069"/>
      <c r="NS7" s="1069"/>
      <c r="NT7" s="1069"/>
      <c r="NU7" s="1069"/>
      <c r="NV7" s="1069"/>
      <c r="NW7" s="1069"/>
      <c r="NX7" s="1069"/>
      <c r="NY7" s="1069"/>
      <c r="NZ7" s="1069"/>
      <c r="OA7" s="1069"/>
      <c r="OB7" s="1069"/>
      <c r="OC7" s="1069"/>
      <c r="OD7" s="1069"/>
      <c r="OE7" s="1069"/>
      <c r="OF7" s="1069"/>
      <c r="OG7" s="1069"/>
      <c r="OH7" s="1069"/>
      <c r="OI7" s="1069"/>
      <c r="OJ7" s="1069"/>
      <c r="OK7" s="1069"/>
      <c r="OL7" s="1069"/>
      <c r="OM7" s="1069"/>
      <c r="ON7" s="1069"/>
      <c r="OO7" s="1069"/>
      <c r="OP7" s="1069"/>
      <c r="OQ7" s="1069"/>
      <c r="OR7" s="1069"/>
      <c r="OS7" s="1069"/>
      <c r="OT7" s="1069"/>
      <c r="OU7" s="1069"/>
      <c r="OV7" s="1069"/>
      <c r="OW7" s="1069"/>
      <c r="OX7" s="1069"/>
      <c r="OY7" s="1069"/>
      <c r="OZ7" s="1069"/>
      <c r="PA7" s="1069"/>
      <c r="PB7" s="1069"/>
      <c r="PC7" s="1069"/>
      <c r="PD7" s="1069"/>
      <c r="PE7" s="1069"/>
      <c r="PF7" s="1069"/>
      <c r="PG7" s="1069"/>
      <c r="PH7" s="1069"/>
      <c r="PI7" s="1069"/>
      <c r="PJ7" s="1069"/>
      <c r="PK7" s="1069"/>
      <c r="PL7" s="1069"/>
      <c r="PM7" s="1069"/>
      <c r="PN7" s="1069"/>
      <c r="PO7" s="1069"/>
      <c r="PP7" s="1069"/>
      <c r="PQ7" s="1069"/>
      <c r="PR7" s="1069"/>
      <c r="PS7" s="1069"/>
      <c r="PT7" s="1069"/>
      <c r="PU7" s="1069"/>
      <c r="PV7" s="1069"/>
      <c r="PW7" s="1069"/>
      <c r="PX7" s="1069"/>
      <c r="PY7" s="1069"/>
      <c r="PZ7" s="1069"/>
      <c r="QA7" s="1069"/>
      <c r="QB7" s="1069"/>
      <c r="QC7" s="1069"/>
      <c r="QD7" s="1069"/>
      <c r="QE7" s="1069"/>
      <c r="QF7" s="1069"/>
      <c r="QG7" s="1069"/>
      <c r="QH7" s="1069"/>
      <c r="QI7" s="1069"/>
      <c r="QJ7" s="1069"/>
      <c r="QK7" s="1069"/>
      <c r="QL7" s="1069"/>
      <c r="QM7" s="1069"/>
      <c r="QN7" s="1069"/>
      <c r="QO7" s="1069"/>
      <c r="QP7" s="1069"/>
      <c r="QQ7" s="1069"/>
      <c r="QR7" s="1069"/>
      <c r="QS7" s="1069"/>
      <c r="QT7" s="1069"/>
      <c r="QU7" s="1069"/>
      <c r="QV7" s="1069"/>
      <c r="QW7" s="1069"/>
      <c r="QX7" s="1069"/>
      <c r="QY7" s="1069"/>
      <c r="QZ7" s="1069"/>
      <c r="RA7" s="1069"/>
      <c r="RB7" s="1069"/>
      <c r="RC7" s="1069"/>
      <c r="RD7" s="1069"/>
      <c r="RE7" s="1069"/>
      <c r="RF7" s="1069"/>
      <c r="RG7" s="1069"/>
      <c r="RH7" s="1069"/>
      <c r="RI7" s="1069"/>
      <c r="RJ7" s="1069"/>
      <c r="RK7" s="1069"/>
      <c r="RL7" s="1069"/>
      <c r="RM7" s="1069"/>
      <c r="RN7" s="1069"/>
      <c r="RO7" s="1069"/>
      <c r="RP7" s="1069"/>
      <c r="RQ7" s="1069"/>
      <c r="RR7" s="1069"/>
      <c r="RS7" s="1069"/>
      <c r="RT7" s="1069"/>
      <c r="RU7" s="1069"/>
      <c r="RV7" s="1069"/>
      <c r="RW7" s="1069"/>
      <c r="RX7" s="1069"/>
      <c r="RY7" s="1069"/>
      <c r="RZ7" s="1069"/>
      <c r="SA7" s="1069"/>
      <c r="SB7" s="1069"/>
      <c r="SC7" s="1069"/>
      <c r="SD7" s="1069"/>
      <c r="SE7" s="1069"/>
      <c r="SF7" s="1069"/>
      <c r="SG7" s="1069"/>
      <c r="SH7" s="1069"/>
      <c r="SI7" s="1069"/>
      <c r="SJ7" s="1069"/>
      <c r="SK7" s="1069"/>
      <c r="SL7" s="1069"/>
      <c r="SM7" s="1069"/>
      <c r="SN7" s="1069"/>
      <c r="SO7" s="1069"/>
      <c r="SP7" s="1069"/>
      <c r="SQ7" s="1069"/>
      <c r="SR7" s="1069"/>
      <c r="SS7" s="1069"/>
      <c r="ST7" s="1069"/>
      <c r="SU7" s="1069"/>
      <c r="SV7" s="1069"/>
      <c r="SW7" s="1069"/>
      <c r="SX7" s="1069"/>
      <c r="SY7" s="1069"/>
      <c r="SZ7" s="1069"/>
      <c r="TA7" s="1069"/>
      <c r="TB7" s="1069"/>
      <c r="TC7" s="1069"/>
      <c r="TD7" s="1069"/>
      <c r="TE7" s="1069"/>
      <c r="TF7" s="1069"/>
      <c r="TG7" s="1069"/>
      <c r="TH7" s="1069"/>
      <c r="TI7" s="1069"/>
      <c r="TJ7" s="1069"/>
      <c r="TK7" s="1069"/>
      <c r="TL7" s="1069"/>
      <c r="TM7" s="1069"/>
      <c r="TN7" s="1069"/>
      <c r="TO7" s="1069"/>
      <c r="TP7" s="1069"/>
      <c r="TQ7" s="1069"/>
      <c r="TR7" s="1069"/>
      <c r="TS7" s="1069"/>
      <c r="TT7" s="1069"/>
      <c r="TU7" s="1069"/>
      <c r="TV7" s="1069"/>
      <c r="TW7" s="1069"/>
      <c r="TX7" s="1069"/>
      <c r="TY7" s="1069"/>
      <c r="TZ7" s="1069"/>
      <c r="UA7" s="1069"/>
      <c r="UB7" s="1069"/>
      <c r="UC7" s="1069"/>
      <c r="UD7" s="1069"/>
      <c r="UE7" s="1069"/>
      <c r="UF7" s="1069"/>
      <c r="UG7" s="1069"/>
      <c r="UH7" s="1069"/>
      <c r="UI7" s="1069"/>
      <c r="UJ7" s="1069"/>
      <c r="UK7" s="1069"/>
      <c r="UL7" s="1069"/>
      <c r="UM7" s="1069"/>
      <c r="UN7" s="1069"/>
      <c r="UO7" s="1069"/>
      <c r="UP7" s="1069"/>
      <c r="UQ7" s="1069"/>
      <c r="UR7" s="1069"/>
      <c r="US7" s="1069"/>
      <c r="UT7" s="1069"/>
      <c r="UU7" s="1069"/>
      <c r="UV7" s="1069"/>
      <c r="UW7" s="1069"/>
      <c r="UX7" s="1069"/>
      <c r="UY7" s="1069"/>
      <c r="UZ7" s="1069"/>
      <c r="VA7" s="1069"/>
      <c r="VB7" s="1069"/>
      <c r="VC7" s="1069"/>
      <c r="VD7" s="1069"/>
      <c r="VE7" s="1069"/>
      <c r="VF7" s="1069"/>
      <c r="VG7" s="1069"/>
      <c r="VH7" s="1069"/>
      <c r="VI7" s="1069"/>
      <c r="VJ7" s="1069"/>
      <c r="VK7" s="1069"/>
      <c r="VL7" s="1069"/>
      <c r="VM7" s="1069"/>
      <c r="VN7" s="1069"/>
      <c r="VO7" s="1069"/>
      <c r="VP7" s="1069"/>
      <c r="VQ7" s="1069"/>
      <c r="VR7" s="1069"/>
      <c r="VS7" s="1069"/>
      <c r="VT7" s="1069"/>
      <c r="VU7" s="1069"/>
      <c r="VV7" s="1069"/>
      <c r="VW7" s="1069"/>
      <c r="VX7" s="1069"/>
      <c r="VY7" s="1069"/>
      <c r="VZ7" s="1069"/>
      <c r="WA7" s="1069"/>
      <c r="WB7" s="1069"/>
      <c r="WC7" s="1069"/>
      <c r="WD7" s="1069"/>
      <c r="WE7" s="1069"/>
      <c r="WF7" s="1069"/>
      <c r="WG7" s="1069"/>
      <c r="WH7" s="1069"/>
      <c r="WI7" s="1069"/>
      <c r="WJ7" s="1069"/>
      <c r="WK7" s="1069"/>
      <c r="WL7" s="1069"/>
      <c r="WM7" s="1069"/>
      <c r="WN7" s="1069"/>
      <c r="WO7" s="1069"/>
      <c r="WP7" s="1069"/>
      <c r="WQ7" s="1069"/>
      <c r="WR7" s="1069"/>
      <c r="WS7" s="1069"/>
      <c r="WT7" s="1069"/>
      <c r="WU7" s="1069"/>
      <c r="WV7" s="1069"/>
      <c r="WW7" s="1069"/>
      <c r="WX7" s="1069"/>
      <c r="WY7" s="1069"/>
      <c r="WZ7" s="1069"/>
      <c r="XA7" s="1069"/>
      <c r="XB7" s="1069"/>
      <c r="XC7" s="1069"/>
      <c r="XD7" s="1069"/>
      <c r="XE7" s="1069"/>
      <c r="XF7" s="1069"/>
      <c r="XG7" s="1069"/>
      <c r="XH7" s="1069"/>
      <c r="XI7" s="1069"/>
      <c r="XJ7" s="1069"/>
      <c r="XK7" s="1069"/>
      <c r="XL7" s="1069"/>
      <c r="XM7" s="1069"/>
      <c r="XN7" s="1069"/>
      <c r="XO7" s="1069"/>
      <c r="XP7" s="1069"/>
      <c r="XQ7" s="1069"/>
      <c r="XR7" s="1069"/>
      <c r="XS7" s="1069"/>
      <c r="XT7" s="1069"/>
      <c r="XU7" s="1069"/>
      <c r="XV7" s="1069"/>
      <c r="XW7" s="1069"/>
      <c r="XX7" s="1069"/>
      <c r="XY7" s="1069"/>
      <c r="XZ7" s="1069"/>
      <c r="YA7" s="1069"/>
      <c r="YB7" s="1069"/>
      <c r="YC7" s="1069"/>
      <c r="YD7" s="1069"/>
      <c r="YE7" s="1069"/>
      <c r="YF7" s="1069"/>
      <c r="YG7" s="1069"/>
      <c r="YH7" s="1069"/>
      <c r="YI7" s="1069"/>
      <c r="YJ7" s="1069"/>
      <c r="YK7" s="1069"/>
      <c r="YL7" s="1069"/>
      <c r="YM7" s="1069"/>
      <c r="YN7" s="1069"/>
      <c r="YO7" s="1069"/>
      <c r="YP7" s="1069"/>
      <c r="YQ7" s="1069"/>
      <c r="YR7" s="1069"/>
      <c r="YS7" s="1069"/>
      <c r="YT7" s="1069"/>
      <c r="YU7" s="1069"/>
      <c r="YV7" s="1069"/>
      <c r="YW7" s="1069"/>
      <c r="YX7" s="1069"/>
      <c r="YY7" s="1069"/>
      <c r="YZ7" s="1069"/>
      <c r="ZA7" s="1069"/>
      <c r="ZB7" s="1069"/>
      <c r="ZC7" s="1069"/>
      <c r="ZD7" s="1069"/>
      <c r="ZE7" s="1069"/>
      <c r="ZF7" s="1069"/>
      <c r="ZG7" s="1069"/>
      <c r="ZH7" s="1069"/>
      <c r="ZI7" s="1069"/>
      <c r="ZJ7" s="1069"/>
      <c r="ZK7" s="1069"/>
      <c r="ZL7" s="1069"/>
      <c r="ZM7" s="1069"/>
      <c r="ZN7" s="1069"/>
      <c r="ZO7" s="1069"/>
      <c r="ZP7" s="1069"/>
      <c r="ZQ7" s="1069"/>
      <c r="ZR7" s="1069"/>
      <c r="ZS7" s="1069"/>
      <c r="ZT7" s="1069"/>
      <c r="ZU7" s="1069"/>
      <c r="ZV7" s="1069"/>
      <c r="ZW7" s="1069"/>
      <c r="ZX7" s="1069"/>
      <c r="ZY7" s="1069"/>
      <c r="ZZ7" s="1069"/>
      <c r="AAA7" s="1069"/>
      <c r="AAB7" s="1069"/>
      <c r="AAC7" s="1069"/>
      <c r="AAD7" s="1069"/>
      <c r="AAE7" s="1069"/>
      <c r="AAF7" s="1069"/>
      <c r="AAG7" s="1069"/>
      <c r="AAH7" s="1069"/>
      <c r="AAI7" s="1069"/>
      <c r="AAJ7" s="1069"/>
      <c r="AAK7" s="1069"/>
      <c r="AAL7" s="1069"/>
      <c r="AAM7" s="1069"/>
      <c r="AAN7" s="1069"/>
      <c r="AAO7" s="1069"/>
      <c r="AAP7" s="1069"/>
      <c r="AAQ7" s="1069"/>
      <c r="AAR7" s="1069"/>
      <c r="AAS7" s="1069"/>
      <c r="AAT7" s="1069"/>
      <c r="AAU7" s="1069"/>
      <c r="AAV7" s="1069"/>
      <c r="AAW7" s="1069"/>
      <c r="AAX7" s="1069"/>
      <c r="AAY7" s="1069"/>
      <c r="AAZ7" s="1069"/>
      <c r="ABA7" s="1069"/>
      <c r="ABB7" s="1069"/>
      <c r="ABC7" s="1069"/>
      <c r="ABD7" s="1069"/>
      <c r="ABE7" s="1069"/>
      <c r="ABF7" s="1069"/>
      <c r="ABG7" s="1069"/>
      <c r="ABH7" s="1069"/>
      <c r="ABI7" s="1069"/>
      <c r="ABJ7" s="1069"/>
      <c r="ABK7" s="1069"/>
      <c r="ABL7" s="1069"/>
      <c r="ABM7" s="1069"/>
      <c r="ABN7" s="1069"/>
      <c r="ABO7" s="1069"/>
      <c r="ABP7" s="1069"/>
      <c r="ABQ7" s="1069"/>
      <c r="ABR7" s="1069"/>
      <c r="ABS7" s="1069"/>
      <c r="ABT7" s="1069"/>
      <c r="ABU7" s="1069"/>
      <c r="ABV7" s="1069"/>
      <c r="ABW7" s="1069"/>
      <c r="ABX7" s="1069"/>
      <c r="ABY7" s="1069"/>
      <c r="ABZ7" s="1069"/>
      <c r="ACA7" s="1069"/>
      <c r="ACB7" s="1069"/>
      <c r="ACC7" s="1069"/>
      <c r="ACD7" s="1069"/>
      <c r="ACE7" s="1069"/>
      <c r="ACF7" s="1069"/>
      <c r="ACG7" s="1069"/>
      <c r="ACH7" s="1069"/>
      <c r="ACI7" s="1069"/>
      <c r="ACJ7" s="1069"/>
      <c r="ACK7" s="1069"/>
      <c r="ACL7" s="1069"/>
      <c r="ACM7" s="1069"/>
      <c r="ACN7" s="1069"/>
      <c r="ACO7" s="1069"/>
      <c r="ACP7" s="1069"/>
      <c r="ACQ7" s="1069"/>
      <c r="ACR7" s="1069"/>
      <c r="ACS7" s="1069"/>
      <c r="ACT7" s="1069"/>
      <c r="ACU7" s="1069"/>
      <c r="ACV7" s="1069"/>
      <c r="ACW7" s="1069"/>
      <c r="ACX7" s="1069"/>
      <c r="ACY7" s="1069"/>
      <c r="ACZ7" s="1069"/>
      <c r="ADA7" s="1069"/>
      <c r="ADB7" s="1069"/>
      <c r="ADC7" s="1069"/>
      <c r="ADD7" s="1069"/>
      <c r="ADE7" s="1069"/>
      <c r="ADF7" s="1069"/>
      <c r="ADG7" s="1069"/>
      <c r="ADH7" s="1069"/>
      <c r="ADI7" s="1069"/>
      <c r="ADJ7" s="1069"/>
      <c r="ADK7" s="1069"/>
      <c r="ADL7" s="1069"/>
      <c r="ADM7" s="1069"/>
      <c r="ADN7" s="1069"/>
      <c r="ADO7" s="1069"/>
      <c r="ADP7" s="1069"/>
      <c r="ADQ7" s="1069"/>
      <c r="ADR7" s="1069"/>
      <c r="ADS7" s="1069"/>
      <c r="ADT7" s="1069"/>
      <c r="ADU7" s="1069"/>
      <c r="ADV7" s="1069"/>
      <c r="ADW7" s="1069"/>
      <c r="ADX7" s="1069"/>
      <c r="ADY7" s="1069"/>
      <c r="ADZ7" s="1069"/>
      <c r="AEA7" s="1069"/>
      <c r="AEB7" s="1069"/>
      <c r="AEC7" s="1069"/>
      <c r="AED7" s="1069"/>
      <c r="AEE7" s="1069"/>
      <c r="AEF7" s="1069"/>
      <c r="AEG7" s="1069"/>
      <c r="AEH7" s="1069"/>
      <c r="AEI7" s="1069"/>
      <c r="AEJ7" s="1069"/>
      <c r="AEK7" s="1069"/>
      <c r="AEL7" s="1069"/>
      <c r="AEM7" s="1069"/>
      <c r="AEN7" s="1069"/>
      <c r="AEO7" s="1069"/>
      <c r="AEP7" s="1069"/>
      <c r="AEQ7" s="1069"/>
      <c r="AER7" s="1069"/>
      <c r="AES7" s="1069"/>
      <c r="AET7" s="1069"/>
      <c r="AEU7" s="1069"/>
      <c r="AEV7" s="1069"/>
      <c r="AEW7" s="1069"/>
      <c r="AEX7" s="1069"/>
      <c r="AEY7" s="1069"/>
      <c r="AEZ7" s="1069"/>
      <c r="AFA7" s="1069"/>
      <c r="AFB7" s="1069"/>
      <c r="AFC7" s="1069"/>
      <c r="AFD7" s="1069"/>
      <c r="AFE7" s="1069"/>
      <c r="AFF7" s="1069"/>
      <c r="AFG7" s="1069"/>
      <c r="AFH7" s="1069"/>
      <c r="AFI7" s="1069"/>
      <c r="AFJ7" s="1069"/>
      <c r="AFK7" s="1069"/>
      <c r="AFL7" s="1069"/>
      <c r="AFM7" s="1069"/>
      <c r="AFN7" s="1069"/>
      <c r="AFO7" s="1069"/>
      <c r="AFP7" s="1069"/>
      <c r="AFQ7" s="1069"/>
      <c r="AFR7" s="1069"/>
      <c r="AFS7" s="1069"/>
      <c r="AFT7" s="1069"/>
      <c r="AFU7" s="1069"/>
      <c r="AFV7" s="1069"/>
      <c r="AFW7" s="1069"/>
      <c r="AFX7" s="1069"/>
      <c r="AFY7" s="1069"/>
      <c r="AFZ7" s="1069"/>
      <c r="AGA7" s="1069"/>
      <c r="AGB7" s="1069"/>
      <c r="AGC7" s="1069"/>
      <c r="AGD7" s="1069"/>
      <c r="AGE7" s="1069"/>
      <c r="AGF7" s="1069"/>
      <c r="AGG7" s="1069"/>
      <c r="AGH7" s="1069"/>
      <c r="AGI7" s="1069"/>
      <c r="AGJ7" s="1069"/>
      <c r="AGK7" s="1069"/>
      <c r="AGL7" s="1069"/>
      <c r="AGM7" s="1069"/>
      <c r="AGN7" s="1069"/>
      <c r="AGO7" s="1069"/>
      <c r="AGP7" s="1069"/>
      <c r="AGQ7" s="1069"/>
      <c r="AGR7" s="1069"/>
      <c r="AGS7" s="1069"/>
      <c r="AGT7" s="1069"/>
      <c r="AGU7" s="1069"/>
      <c r="AGV7" s="1069"/>
      <c r="AGW7" s="1069"/>
      <c r="AGX7" s="1069"/>
      <c r="AGY7" s="1069"/>
      <c r="AGZ7" s="1069"/>
      <c r="AHA7" s="1069"/>
      <c r="AHB7" s="1069"/>
      <c r="AHC7" s="1069"/>
      <c r="AHD7" s="1069"/>
      <c r="AHE7" s="1069"/>
      <c r="AHF7" s="1069"/>
      <c r="AHG7" s="1069"/>
      <c r="AHH7" s="1069"/>
      <c r="AHI7" s="1069"/>
      <c r="AHJ7" s="1069"/>
      <c r="AHK7" s="1069"/>
      <c r="AHL7" s="1069"/>
      <c r="AHM7" s="1069"/>
      <c r="AHN7" s="1069"/>
      <c r="AHO7" s="1069"/>
      <c r="AHP7" s="1069"/>
      <c r="AHQ7" s="1069"/>
      <c r="AHR7" s="1069"/>
      <c r="AHS7" s="1069"/>
      <c r="AHT7" s="1069"/>
      <c r="AHU7" s="1069"/>
      <c r="AHV7" s="1069"/>
      <c r="AHW7" s="1069"/>
      <c r="AHX7" s="1069"/>
      <c r="AHY7" s="1069"/>
      <c r="AHZ7" s="1069"/>
      <c r="AIA7" s="1069"/>
      <c r="AIB7" s="1069"/>
      <c r="AIC7" s="1069"/>
      <c r="AID7" s="1069"/>
      <c r="AIE7" s="1069"/>
      <c r="AIF7" s="1069"/>
      <c r="AIG7" s="1069"/>
      <c r="AIH7" s="1069"/>
      <c r="AII7" s="1069"/>
      <c r="AIJ7" s="1069"/>
      <c r="AIK7" s="1069"/>
      <c r="AIL7" s="1069"/>
      <c r="AIM7" s="1069"/>
      <c r="AIN7" s="1069"/>
      <c r="AIO7" s="1069"/>
      <c r="AIP7" s="1069"/>
      <c r="AIQ7" s="1069"/>
      <c r="AIR7" s="1069"/>
      <c r="AIS7" s="1069"/>
      <c r="AIT7" s="1069"/>
      <c r="AIU7" s="1069"/>
      <c r="AIV7" s="1069"/>
      <c r="AIW7" s="1069"/>
      <c r="AIX7" s="1069"/>
      <c r="AIY7" s="1069"/>
      <c r="AIZ7" s="1069"/>
      <c r="AJA7" s="1069"/>
      <c r="AJB7" s="1069"/>
      <c r="AJC7" s="1069"/>
      <c r="AJD7" s="1069"/>
      <c r="AJE7" s="1069"/>
      <c r="AJF7" s="1069"/>
      <c r="AJG7" s="1069"/>
      <c r="AJH7" s="1069"/>
      <c r="AJI7" s="1069"/>
      <c r="AJJ7" s="1069"/>
      <c r="AJK7" s="1069"/>
      <c r="AJL7" s="1069"/>
      <c r="AJM7" s="1069"/>
      <c r="AJN7" s="1069"/>
      <c r="AJO7" s="1069"/>
      <c r="AJP7" s="1069"/>
      <c r="AJQ7" s="1069"/>
      <c r="AJR7" s="1069"/>
      <c r="AJS7" s="1069"/>
      <c r="AJT7" s="1069"/>
      <c r="AJU7" s="1069"/>
      <c r="AJV7" s="1069"/>
      <c r="AJW7" s="1069"/>
      <c r="AJX7" s="1069"/>
      <c r="AJY7" s="1069"/>
      <c r="AJZ7" s="1069"/>
      <c r="AKA7" s="1069"/>
      <c r="AKB7" s="1069"/>
      <c r="AKC7" s="1069"/>
      <c r="AKD7" s="1069"/>
      <c r="AKE7" s="1069"/>
      <c r="AKF7" s="1069"/>
      <c r="AKG7" s="1069"/>
      <c r="AKH7" s="1069"/>
      <c r="AKI7" s="1069"/>
      <c r="AKJ7" s="1069"/>
      <c r="AKK7" s="1069"/>
      <c r="AKL7" s="1069"/>
      <c r="AKM7" s="1069"/>
      <c r="AKN7" s="1069"/>
      <c r="AKO7" s="1069"/>
      <c r="AKP7" s="1069"/>
      <c r="AKQ7" s="1069"/>
      <c r="AKR7" s="1069"/>
      <c r="AKS7" s="1069"/>
      <c r="AKT7" s="1069"/>
      <c r="AKU7" s="1069"/>
      <c r="AKV7" s="1069"/>
      <c r="AKW7" s="1069"/>
      <c r="AKX7" s="1069"/>
      <c r="AKY7" s="1069"/>
      <c r="AKZ7" s="1069"/>
      <c r="ALA7" s="1069"/>
      <c r="ALB7" s="1069"/>
      <c r="ALC7" s="1069"/>
      <c r="ALD7" s="1069"/>
      <c r="ALE7" s="1069"/>
      <c r="ALF7" s="1069"/>
      <c r="ALG7" s="1069"/>
      <c r="ALH7" s="1069"/>
      <c r="ALI7" s="1069"/>
      <c r="ALJ7" s="1069"/>
      <c r="ALK7" s="1069"/>
      <c r="ALL7" s="1069"/>
      <c r="ALM7" s="1069"/>
      <c r="ALN7" s="1069"/>
      <c r="ALO7" s="1069"/>
      <c r="ALP7" s="1069"/>
      <c r="ALQ7" s="1069"/>
      <c r="ALR7" s="1069"/>
      <c r="ALS7" s="1069"/>
      <c r="ALT7" s="1069"/>
      <c r="ALU7" s="1069"/>
      <c r="ALV7" s="1069"/>
      <c r="ALW7" s="1069"/>
      <c r="ALX7" s="1069"/>
      <c r="ALY7" s="1069"/>
      <c r="ALZ7" s="1069"/>
      <c r="AMA7" s="1069"/>
      <c r="AMB7" s="1069"/>
      <c r="AMC7" s="1069"/>
      <c r="AMD7" s="1069"/>
      <c r="AME7" s="1069"/>
      <c r="AMF7" s="1069"/>
      <c r="AMG7" s="1069"/>
      <c r="AMH7" s="1069"/>
      <c r="AMI7" s="1069"/>
      <c r="AMJ7" s="1069"/>
      <c r="AMK7" s="1069"/>
      <c r="AML7" s="1069"/>
      <c r="AMM7" s="1069"/>
      <c r="AMN7" s="1069"/>
      <c r="AMO7" s="1069"/>
      <c r="AMP7" s="1069"/>
      <c r="AMQ7" s="1069"/>
      <c r="AMR7" s="1069"/>
      <c r="AMS7" s="1069"/>
      <c r="AMT7" s="1069"/>
      <c r="AMU7" s="1069"/>
      <c r="AMV7" s="1069"/>
      <c r="AMW7" s="1069"/>
      <c r="AMX7" s="1069"/>
      <c r="AMY7" s="1069"/>
      <c r="AMZ7" s="1069"/>
      <c r="ANA7" s="1069"/>
      <c r="ANB7" s="1069"/>
      <c r="ANC7" s="1069"/>
      <c r="AND7" s="1069"/>
      <c r="ANE7" s="1069"/>
      <c r="ANF7" s="1069"/>
      <c r="ANG7" s="1069"/>
      <c r="ANH7" s="1069"/>
      <c r="ANI7" s="1069"/>
      <c r="ANJ7" s="1069"/>
      <c r="ANK7" s="1069"/>
      <c r="ANL7" s="1069"/>
      <c r="ANM7" s="1069"/>
      <c r="ANN7" s="1069"/>
      <c r="ANO7" s="1069"/>
      <c r="ANP7" s="1069"/>
      <c r="ANQ7" s="1069"/>
      <c r="ANR7" s="1069"/>
      <c r="ANS7" s="1069"/>
      <c r="ANT7" s="1069"/>
      <c r="ANU7" s="1069"/>
      <c r="ANV7" s="1069"/>
      <c r="ANW7" s="1069"/>
      <c r="ANX7" s="1069"/>
      <c r="ANY7" s="1069"/>
      <c r="ANZ7" s="1069"/>
      <c r="AOA7" s="1069"/>
      <c r="AOB7" s="1069"/>
      <c r="AOC7" s="1069"/>
      <c r="AOD7" s="1069"/>
      <c r="AOE7" s="1069"/>
      <c r="AOF7" s="1069"/>
      <c r="AOG7" s="1069"/>
      <c r="AOH7" s="1069"/>
      <c r="AOI7" s="1069"/>
      <c r="AOJ7" s="1069"/>
      <c r="AOK7" s="1069"/>
      <c r="AOL7" s="1069"/>
      <c r="AOM7" s="1069"/>
      <c r="AON7" s="1069"/>
      <c r="AOO7" s="1069"/>
      <c r="AOP7" s="1069"/>
      <c r="AOQ7" s="1069"/>
      <c r="AOR7" s="1069"/>
      <c r="AOS7" s="1069"/>
      <c r="AOT7" s="1069"/>
      <c r="AOU7" s="1069"/>
      <c r="AOV7" s="1069"/>
      <c r="AOW7" s="1069"/>
      <c r="AOX7" s="1069"/>
      <c r="AOY7" s="1069"/>
      <c r="AOZ7" s="1069"/>
      <c r="APA7" s="1069"/>
      <c r="APB7" s="1069"/>
      <c r="APC7" s="1069"/>
      <c r="APD7" s="1069"/>
      <c r="APE7" s="1069"/>
      <c r="APF7" s="1069"/>
      <c r="APG7" s="1069"/>
      <c r="APH7" s="1069"/>
      <c r="API7" s="1069"/>
      <c r="APJ7" s="1069"/>
      <c r="APK7" s="1069"/>
      <c r="APL7" s="1069"/>
      <c r="APM7" s="1069"/>
      <c r="APN7" s="1069"/>
      <c r="APO7" s="1069"/>
      <c r="APP7" s="1069"/>
      <c r="APQ7" s="1069"/>
      <c r="APR7" s="1069"/>
      <c r="APS7" s="1069"/>
      <c r="APT7" s="1069"/>
      <c r="APU7" s="1069"/>
      <c r="APV7" s="1069"/>
      <c r="APW7" s="1069"/>
      <c r="APX7" s="1069"/>
      <c r="APY7" s="1069"/>
      <c r="APZ7" s="1069"/>
      <c r="AQA7" s="1069"/>
      <c r="AQB7" s="1069"/>
      <c r="AQC7" s="1069"/>
      <c r="AQD7" s="1069"/>
      <c r="AQE7" s="1069"/>
      <c r="AQF7" s="1069"/>
      <c r="AQG7" s="1069"/>
      <c r="AQH7" s="1069"/>
      <c r="AQI7" s="1069"/>
      <c r="AQJ7" s="1069"/>
      <c r="AQK7" s="1069"/>
      <c r="AQL7" s="1069"/>
      <c r="AQM7" s="1069"/>
      <c r="AQN7" s="1069"/>
      <c r="AQO7" s="1069"/>
      <c r="AQP7" s="1069"/>
      <c r="AQQ7" s="1069"/>
      <c r="AQR7" s="1069"/>
      <c r="AQS7" s="1069"/>
      <c r="AQT7" s="1069"/>
      <c r="AQU7" s="1069"/>
      <c r="AQV7" s="1069"/>
      <c r="AQW7" s="1069"/>
      <c r="AQX7" s="1069"/>
      <c r="AQY7" s="1069"/>
      <c r="AQZ7" s="1069"/>
      <c r="ARA7" s="1069"/>
      <c r="ARB7" s="1069"/>
      <c r="ARC7" s="1069"/>
      <c r="ARD7" s="1069"/>
      <c r="ARE7" s="1069"/>
      <c r="ARF7" s="1069"/>
      <c r="ARG7" s="1069"/>
      <c r="ARH7" s="1069"/>
      <c r="ARI7" s="1069"/>
      <c r="ARJ7" s="1069"/>
      <c r="ARK7" s="1069"/>
      <c r="ARL7" s="1069"/>
      <c r="ARM7" s="1069"/>
      <c r="ARN7" s="1069"/>
      <c r="ARO7" s="1069"/>
      <c r="ARP7" s="1069"/>
      <c r="ARQ7" s="1069"/>
      <c r="ARR7" s="1069"/>
      <c r="ARS7" s="1069"/>
      <c r="ART7" s="1069"/>
      <c r="ARU7" s="1069"/>
      <c r="ARV7" s="1069"/>
      <c r="ARW7" s="1069"/>
      <c r="ARX7" s="1069"/>
      <c r="ARY7" s="1069"/>
      <c r="ARZ7" s="1069"/>
      <c r="ASA7" s="1069"/>
      <c r="ASB7" s="1069"/>
      <c r="ASC7" s="1069"/>
      <c r="ASD7" s="1069"/>
      <c r="ASE7" s="1069"/>
      <c r="ASF7" s="1069"/>
      <c r="ASG7" s="1069"/>
      <c r="ASH7" s="1069"/>
      <c r="ASI7" s="1069"/>
      <c r="ASJ7" s="1069"/>
      <c r="ASK7" s="1069"/>
      <c r="ASL7" s="1069"/>
      <c r="ASM7" s="1069"/>
      <c r="ASN7" s="1069"/>
      <c r="ASO7" s="1069"/>
      <c r="ASP7" s="1069"/>
      <c r="ASQ7" s="1069"/>
      <c r="ASR7" s="1069"/>
      <c r="ASS7" s="1069"/>
      <c r="AST7" s="1069"/>
      <c r="ASU7" s="1069"/>
      <c r="ASV7" s="1069"/>
      <c r="ASW7" s="1069"/>
      <c r="ASX7" s="1069"/>
      <c r="ASY7" s="1069"/>
      <c r="ASZ7" s="1069"/>
      <c r="ATA7" s="1069"/>
      <c r="ATB7" s="1069"/>
      <c r="ATC7" s="1069"/>
      <c r="ATD7" s="1069"/>
      <c r="ATE7" s="1069"/>
      <c r="ATF7" s="1069"/>
      <c r="ATG7" s="1069"/>
      <c r="ATH7" s="1069"/>
      <c r="ATI7" s="1069"/>
      <c r="ATJ7" s="1069"/>
      <c r="ATK7" s="1069"/>
      <c r="ATL7" s="1069"/>
      <c r="ATM7" s="1069"/>
      <c r="ATN7" s="1069"/>
      <c r="ATO7" s="1069"/>
      <c r="ATP7" s="1069"/>
      <c r="ATQ7" s="1069"/>
      <c r="ATR7" s="1069"/>
      <c r="ATS7" s="1069"/>
      <c r="ATT7" s="1069"/>
      <c r="ATU7" s="1069"/>
      <c r="ATV7" s="1069"/>
      <c r="ATW7" s="1069"/>
      <c r="ATX7" s="1069"/>
      <c r="ATY7" s="1069"/>
      <c r="ATZ7" s="1069"/>
      <c r="AUA7" s="1069"/>
      <c r="AUB7" s="1069"/>
      <c r="AUC7" s="1069"/>
      <c r="AUD7" s="1069"/>
      <c r="AUE7" s="1069"/>
      <c r="AUF7" s="1069"/>
      <c r="AUG7" s="1069"/>
      <c r="AUH7" s="1069"/>
      <c r="AUI7" s="1069"/>
      <c r="AUJ7" s="1069"/>
      <c r="AUK7" s="1069"/>
      <c r="AUL7" s="1069"/>
      <c r="AUM7" s="1069"/>
      <c r="AUN7" s="1069"/>
      <c r="AUO7" s="1069"/>
      <c r="AUP7" s="1069"/>
      <c r="AUQ7" s="1069"/>
      <c r="AUR7" s="1069"/>
      <c r="AUS7" s="1069"/>
      <c r="AUT7" s="1069"/>
      <c r="AUU7" s="1069"/>
      <c r="AUV7" s="1069"/>
      <c r="AUW7" s="1069"/>
      <c r="AUX7" s="1069"/>
      <c r="AUY7" s="1069"/>
      <c r="AUZ7" s="1069"/>
      <c r="AVA7" s="1069"/>
      <c r="AVB7" s="1069"/>
      <c r="AVC7" s="1069"/>
      <c r="AVD7" s="1069"/>
      <c r="AVE7" s="1069"/>
      <c r="AVF7" s="1069"/>
      <c r="AVG7" s="1069"/>
      <c r="AVH7" s="1069"/>
      <c r="AVI7" s="1069"/>
      <c r="AVJ7" s="1069"/>
      <c r="AVK7" s="1069"/>
      <c r="AVL7" s="1069"/>
      <c r="AVM7" s="1069"/>
      <c r="AVN7" s="1069"/>
      <c r="AVO7" s="1069"/>
      <c r="AVP7" s="1069"/>
      <c r="AVQ7" s="1069"/>
      <c r="AVR7" s="1069"/>
      <c r="AVS7" s="1069"/>
      <c r="AVT7" s="1069"/>
      <c r="AVU7" s="1069"/>
      <c r="AVV7" s="1069"/>
      <c r="AVW7" s="1069"/>
      <c r="AVX7" s="1069"/>
      <c r="AVY7" s="1069"/>
      <c r="AVZ7" s="1069"/>
      <c r="AWA7" s="1069"/>
      <c r="AWB7" s="1069"/>
      <c r="AWC7" s="1069"/>
      <c r="AWD7" s="1069"/>
      <c r="AWE7" s="1069"/>
      <c r="AWF7" s="1069"/>
      <c r="AWG7" s="1069"/>
      <c r="AWH7" s="1069"/>
      <c r="AWI7" s="1069"/>
      <c r="AWJ7" s="1069"/>
      <c r="AWK7" s="1069"/>
      <c r="AWL7" s="1069"/>
      <c r="AWM7" s="1069"/>
      <c r="AWN7" s="1069"/>
      <c r="AWO7" s="1069"/>
      <c r="AWP7" s="1069"/>
      <c r="AWQ7" s="1069"/>
      <c r="AWR7" s="1069"/>
      <c r="AWS7" s="1069"/>
      <c r="AWT7" s="1069"/>
      <c r="AWU7" s="1069"/>
      <c r="AWV7" s="1069"/>
      <c r="AWW7" s="1069"/>
      <c r="AWX7" s="1069"/>
      <c r="AWY7" s="1069"/>
      <c r="AWZ7" s="1069"/>
      <c r="AXA7" s="1069"/>
      <c r="AXB7" s="1069"/>
      <c r="AXC7" s="1069"/>
      <c r="AXD7" s="1069"/>
      <c r="AXE7" s="1069"/>
      <c r="AXF7" s="1069"/>
      <c r="AXG7" s="1069"/>
      <c r="AXH7" s="1069"/>
      <c r="AXI7" s="1069"/>
      <c r="AXJ7" s="1069"/>
      <c r="AXK7" s="1069"/>
      <c r="AXL7" s="1069"/>
      <c r="AXM7" s="1069"/>
      <c r="AXN7" s="1069"/>
      <c r="AXO7" s="1069"/>
      <c r="AXP7" s="1069"/>
      <c r="AXQ7" s="1069"/>
      <c r="AXR7" s="1069"/>
      <c r="AXS7" s="1069"/>
      <c r="AXT7" s="1069"/>
      <c r="AXU7" s="1069"/>
      <c r="AXV7" s="1069"/>
      <c r="AXW7" s="1069"/>
      <c r="AXX7" s="1069"/>
      <c r="AXY7" s="1069"/>
      <c r="AXZ7" s="1069"/>
      <c r="AYA7" s="1069"/>
      <c r="AYB7" s="1069"/>
      <c r="AYC7" s="1069"/>
      <c r="AYD7" s="1069"/>
      <c r="AYE7" s="1069"/>
      <c r="AYF7" s="1069"/>
      <c r="AYG7" s="1069"/>
      <c r="AYH7" s="1069"/>
      <c r="AYI7" s="1069"/>
      <c r="AYJ7" s="1069"/>
      <c r="AYK7" s="1069"/>
      <c r="AYL7" s="1069"/>
      <c r="AYM7" s="1069"/>
      <c r="AYN7" s="1069"/>
      <c r="AYO7" s="1069"/>
      <c r="AYP7" s="1069"/>
      <c r="AYQ7" s="1069"/>
      <c r="AYR7" s="1069"/>
      <c r="AYS7" s="1069"/>
      <c r="AYT7" s="1069"/>
      <c r="AYU7" s="1069"/>
      <c r="AYV7" s="1069"/>
      <c r="AYW7" s="1069"/>
      <c r="AYX7" s="1069"/>
      <c r="AYY7" s="1069"/>
      <c r="AYZ7" s="1069"/>
      <c r="AZA7" s="1069"/>
      <c r="AZB7" s="1069"/>
      <c r="AZC7" s="1069"/>
      <c r="AZD7" s="1069"/>
      <c r="AZE7" s="1069"/>
      <c r="AZF7" s="1069"/>
      <c r="AZG7" s="1069"/>
      <c r="AZH7" s="1069"/>
      <c r="AZI7" s="1069"/>
      <c r="AZJ7" s="1069"/>
      <c r="AZK7" s="1069"/>
      <c r="AZL7" s="1069"/>
      <c r="AZM7" s="1069"/>
      <c r="AZN7" s="1069"/>
      <c r="AZO7" s="1069"/>
      <c r="AZP7" s="1069"/>
      <c r="AZQ7" s="1069"/>
      <c r="AZR7" s="1069"/>
      <c r="AZS7" s="1069"/>
      <c r="AZT7" s="1069"/>
      <c r="AZU7" s="1069"/>
      <c r="AZV7" s="1069"/>
      <c r="AZW7" s="1069"/>
      <c r="AZX7" s="1069"/>
      <c r="AZY7" s="1069"/>
      <c r="AZZ7" s="1069"/>
      <c r="BAA7" s="1069"/>
      <c r="BAB7" s="1069"/>
      <c r="BAC7" s="1069"/>
      <c r="BAD7" s="1069"/>
      <c r="BAE7" s="1069"/>
      <c r="BAF7" s="1069"/>
      <c r="BAG7" s="1069"/>
      <c r="BAH7" s="1069"/>
      <c r="BAI7" s="1069"/>
      <c r="BAJ7" s="1069"/>
      <c r="BAK7" s="1069"/>
      <c r="BAL7" s="1069"/>
      <c r="BAM7" s="1069"/>
      <c r="BAN7" s="1069"/>
      <c r="BAO7" s="1069"/>
      <c r="BAP7" s="1069"/>
      <c r="BAQ7" s="1069"/>
      <c r="BAR7" s="1069"/>
      <c r="BAS7" s="1069"/>
      <c r="BAT7" s="1069"/>
      <c r="BAU7" s="1069"/>
      <c r="BAV7" s="1069"/>
      <c r="BAW7" s="1069"/>
      <c r="BAX7" s="1069"/>
      <c r="BAY7" s="1069"/>
      <c r="BAZ7" s="1069"/>
      <c r="BBA7" s="1069"/>
      <c r="BBB7" s="1069"/>
      <c r="BBC7" s="1069"/>
      <c r="BBD7" s="1069"/>
      <c r="BBE7" s="1069"/>
      <c r="BBF7" s="1069"/>
      <c r="BBG7" s="1069"/>
      <c r="BBH7" s="1069"/>
      <c r="BBI7" s="1069"/>
      <c r="BBJ7" s="1069"/>
      <c r="BBK7" s="1069"/>
      <c r="BBL7" s="1069"/>
      <c r="BBM7" s="1069"/>
      <c r="BBN7" s="1069"/>
      <c r="BBO7" s="1069"/>
      <c r="BBP7" s="1069"/>
      <c r="BBQ7" s="1069"/>
      <c r="BBR7" s="1069"/>
      <c r="BBS7" s="1069"/>
      <c r="BBT7" s="1069"/>
      <c r="BBU7" s="1069"/>
      <c r="BBV7" s="1069"/>
      <c r="BBW7" s="1069"/>
      <c r="BBX7" s="1069"/>
      <c r="BBY7" s="1069"/>
      <c r="BBZ7" s="1069"/>
      <c r="BCA7" s="1069"/>
      <c r="BCB7" s="1069"/>
      <c r="BCC7" s="1069"/>
      <c r="BCD7" s="1069"/>
      <c r="BCE7" s="1069"/>
      <c r="BCF7" s="1069"/>
      <c r="BCG7" s="1069"/>
      <c r="BCH7" s="1069"/>
      <c r="BCI7" s="1069"/>
      <c r="BCJ7" s="1069"/>
      <c r="BCK7" s="1069"/>
      <c r="BCL7" s="1069"/>
      <c r="BCM7" s="1069"/>
      <c r="BCN7" s="1069"/>
      <c r="BCO7" s="1069"/>
      <c r="BCP7" s="1069"/>
      <c r="BCQ7" s="1069"/>
      <c r="BCR7" s="1069"/>
      <c r="BCS7" s="1069"/>
      <c r="BCT7" s="1069"/>
      <c r="BCU7" s="1069"/>
      <c r="BCV7" s="1069"/>
      <c r="BCW7" s="1069"/>
      <c r="BCX7" s="1069"/>
      <c r="BCY7" s="1069"/>
      <c r="BCZ7" s="1069"/>
      <c r="BDA7" s="1069"/>
      <c r="BDB7" s="1069"/>
      <c r="BDC7" s="1069"/>
      <c r="BDD7" s="1069"/>
      <c r="BDE7" s="1069"/>
      <c r="BDF7" s="1069"/>
      <c r="BDG7" s="1069"/>
      <c r="BDH7" s="1069"/>
      <c r="BDI7" s="1069"/>
      <c r="BDJ7" s="1069"/>
      <c r="BDK7" s="1069"/>
      <c r="BDL7" s="1069"/>
      <c r="BDM7" s="1069"/>
      <c r="BDN7" s="1069"/>
      <c r="BDO7" s="1069"/>
      <c r="BDP7" s="1069"/>
      <c r="BDQ7" s="1069"/>
      <c r="BDR7" s="1069"/>
      <c r="BDS7" s="1069"/>
      <c r="BDT7" s="1069"/>
      <c r="BDU7" s="1069"/>
      <c r="BDV7" s="1069"/>
      <c r="BDW7" s="1069"/>
      <c r="BDX7" s="1069"/>
      <c r="BDY7" s="1069"/>
      <c r="BDZ7" s="1069"/>
      <c r="BEA7" s="1069"/>
      <c r="BEB7" s="1069"/>
      <c r="BEC7" s="1069"/>
      <c r="BED7" s="1069"/>
      <c r="BEE7" s="1069"/>
      <c r="BEF7" s="1069"/>
      <c r="BEG7" s="1069"/>
      <c r="BEH7" s="1069"/>
      <c r="BEI7" s="1069"/>
      <c r="BEJ7" s="1069"/>
      <c r="BEK7" s="1069"/>
      <c r="BEL7" s="1069"/>
      <c r="BEM7" s="1069"/>
      <c r="BEN7" s="1069"/>
      <c r="BEO7" s="1069"/>
      <c r="BEP7" s="1069"/>
      <c r="BEQ7" s="1069"/>
      <c r="BER7" s="1069"/>
      <c r="BES7" s="1069"/>
      <c r="BET7" s="1069"/>
      <c r="BEU7" s="1069"/>
      <c r="BEV7" s="1069"/>
      <c r="BEW7" s="1069"/>
      <c r="BEX7" s="1069"/>
      <c r="BEY7" s="1069"/>
      <c r="BEZ7" s="1069"/>
      <c r="BFA7" s="1069"/>
      <c r="BFB7" s="1069"/>
      <c r="BFC7" s="1069"/>
      <c r="BFD7" s="1069"/>
      <c r="BFE7" s="1069"/>
      <c r="BFF7" s="1069"/>
      <c r="BFG7" s="1069"/>
      <c r="BFH7" s="1069"/>
      <c r="BFI7" s="1069"/>
      <c r="BFJ7" s="1069"/>
      <c r="BFK7" s="1069"/>
      <c r="BFL7" s="1069"/>
      <c r="BFM7" s="1069"/>
      <c r="BFN7" s="1069"/>
      <c r="BFO7" s="1069"/>
      <c r="BFP7" s="1069"/>
      <c r="BFQ7" s="1069"/>
      <c r="BFR7" s="1069"/>
      <c r="BFS7" s="1069"/>
      <c r="BFT7" s="1069"/>
      <c r="BFU7" s="1069"/>
      <c r="BFV7" s="1069"/>
      <c r="BFW7" s="1069"/>
      <c r="BFX7" s="1069"/>
      <c r="BFY7" s="1069"/>
      <c r="BFZ7" s="1069"/>
      <c r="BGA7" s="1069"/>
      <c r="BGB7" s="1069"/>
      <c r="BGC7" s="1069"/>
      <c r="BGD7" s="1069"/>
      <c r="BGE7" s="1069"/>
      <c r="BGF7" s="1069"/>
      <c r="BGG7" s="1069"/>
      <c r="BGH7" s="1069"/>
      <c r="BGI7" s="1069"/>
      <c r="BGJ7" s="1069"/>
      <c r="BGK7" s="1069"/>
      <c r="BGL7" s="1069"/>
      <c r="BGM7" s="1069"/>
      <c r="BGN7" s="1069"/>
      <c r="BGO7" s="1069"/>
      <c r="BGP7" s="1069"/>
      <c r="BGQ7" s="1069"/>
      <c r="BGR7" s="1069"/>
      <c r="BGS7" s="1069"/>
      <c r="BGT7" s="1069"/>
      <c r="BGU7" s="1069"/>
      <c r="BGV7" s="1069"/>
      <c r="BGW7" s="1069"/>
      <c r="BGX7" s="1069"/>
      <c r="BGY7" s="1069"/>
      <c r="BGZ7" s="1069"/>
      <c r="BHA7" s="1069"/>
      <c r="BHB7" s="1069"/>
      <c r="BHC7" s="1069"/>
      <c r="BHD7" s="1069"/>
      <c r="BHE7" s="1069"/>
      <c r="BHF7" s="1069"/>
      <c r="BHG7" s="1069"/>
      <c r="BHH7" s="1069"/>
      <c r="BHI7" s="1069"/>
      <c r="BHJ7" s="1069"/>
      <c r="BHK7" s="1069"/>
      <c r="BHL7" s="1069"/>
      <c r="BHM7" s="1069"/>
      <c r="BHN7" s="1069"/>
      <c r="BHO7" s="1069"/>
      <c r="BHP7" s="1069"/>
      <c r="BHQ7" s="1069"/>
      <c r="BHR7" s="1069"/>
      <c r="BHS7" s="1069"/>
      <c r="BHT7" s="1069"/>
      <c r="BHU7" s="1069"/>
      <c r="BHV7" s="1069"/>
      <c r="BHW7" s="1069"/>
      <c r="BHX7" s="1069"/>
      <c r="BHY7" s="1069"/>
      <c r="BHZ7" s="1069"/>
      <c r="BIA7" s="1069"/>
      <c r="BIB7" s="1069"/>
      <c r="BIC7" s="1069"/>
      <c r="BID7" s="1069"/>
      <c r="BIE7" s="1069"/>
      <c r="BIF7" s="1069"/>
      <c r="BIG7" s="1069"/>
      <c r="BIH7" s="1069"/>
      <c r="BII7" s="1069"/>
      <c r="BIJ7" s="1069"/>
      <c r="BIK7" s="1069"/>
      <c r="BIL7" s="1069"/>
      <c r="BIM7" s="1069"/>
      <c r="BIN7" s="1069"/>
      <c r="BIO7" s="1069"/>
      <c r="BIP7" s="1069"/>
      <c r="BIQ7" s="1069"/>
      <c r="BIR7" s="1069"/>
      <c r="BIS7" s="1069"/>
      <c r="BIT7" s="1069"/>
      <c r="BIU7" s="1069"/>
      <c r="BIV7" s="1069"/>
      <c r="BIW7" s="1069"/>
      <c r="BIX7" s="1069"/>
      <c r="BIY7" s="1069"/>
      <c r="BIZ7" s="1069"/>
      <c r="BJA7" s="1069"/>
      <c r="BJB7" s="1069"/>
      <c r="BJC7" s="1069"/>
      <c r="BJD7" s="1069"/>
      <c r="BJE7" s="1069"/>
      <c r="BJF7" s="1069"/>
      <c r="BJG7" s="1069"/>
      <c r="BJH7" s="1069"/>
      <c r="BJI7" s="1069"/>
      <c r="BJJ7" s="1069"/>
      <c r="BJK7" s="1069"/>
      <c r="BJL7" s="1069"/>
      <c r="BJM7" s="1069"/>
      <c r="BJN7" s="1069"/>
      <c r="BJO7" s="1069"/>
      <c r="BJP7" s="1069"/>
      <c r="BJQ7" s="1069"/>
      <c r="BJR7" s="1069"/>
      <c r="BJS7" s="1069"/>
      <c r="BJT7" s="1069"/>
      <c r="BJU7" s="1069"/>
      <c r="BJV7" s="1069"/>
      <c r="BJW7" s="1069"/>
      <c r="BJX7" s="1069"/>
      <c r="BJY7" s="1069"/>
      <c r="BJZ7" s="1069"/>
      <c r="BKA7" s="1069"/>
      <c r="BKB7" s="1069"/>
      <c r="BKC7" s="1069"/>
      <c r="BKD7" s="1069"/>
      <c r="BKE7" s="1069"/>
      <c r="BKF7" s="1069"/>
      <c r="BKG7" s="1069"/>
      <c r="BKH7" s="1069"/>
      <c r="BKI7" s="1069"/>
      <c r="BKJ7" s="1069"/>
      <c r="BKK7" s="1069"/>
      <c r="BKL7" s="1069"/>
      <c r="BKM7" s="1069"/>
      <c r="BKN7" s="1069"/>
      <c r="BKO7" s="1069"/>
      <c r="BKP7" s="1069"/>
      <c r="BKQ7" s="1069"/>
      <c r="BKR7" s="1069"/>
      <c r="BKS7" s="1069"/>
      <c r="BKT7" s="1069"/>
      <c r="BKU7" s="1069"/>
      <c r="BKV7" s="1069"/>
      <c r="BKW7" s="1069"/>
      <c r="BKX7" s="1069"/>
      <c r="BKY7" s="1069"/>
      <c r="BKZ7" s="1069"/>
      <c r="BLA7" s="1069"/>
      <c r="BLB7" s="1069"/>
      <c r="BLC7" s="1069"/>
      <c r="BLD7" s="1069"/>
      <c r="BLE7" s="1069"/>
      <c r="BLF7" s="1069"/>
      <c r="BLG7" s="1069"/>
      <c r="BLH7" s="1069"/>
      <c r="BLI7" s="1069"/>
      <c r="BLJ7" s="1069"/>
      <c r="BLK7" s="1069"/>
      <c r="BLL7" s="1069"/>
      <c r="BLM7" s="1069"/>
      <c r="BLN7" s="1069"/>
      <c r="BLO7" s="1069"/>
      <c r="BLP7" s="1069"/>
      <c r="BLQ7" s="1069"/>
      <c r="BLR7" s="1069"/>
      <c r="BLS7" s="1069"/>
      <c r="BLT7" s="1069"/>
      <c r="BLU7" s="1069"/>
      <c r="BLV7" s="1069"/>
      <c r="BLW7" s="1069"/>
      <c r="BLX7" s="1069"/>
      <c r="BLY7" s="1069"/>
      <c r="BLZ7" s="1069"/>
      <c r="BMA7" s="1069"/>
      <c r="BMB7" s="1069"/>
      <c r="BMC7" s="1069"/>
      <c r="BMD7" s="1069"/>
      <c r="BME7" s="1069"/>
      <c r="BMF7" s="1069"/>
      <c r="BMG7" s="1069"/>
      <c r="BMH7" s="1069"/>
      <c r="BMI7" s="1069"/>
      <c r="BMJ7" s="1069"/>
      <c r="BMK7" s="1069"/>
      <c r="BML7" s="1069"/>
      <c r="BMM7" s="1069"/>
      <c r="BMN7" s="1069"/>
      <c r="BMO7" s="1069"/>
      <c r="BMP7" s="1069"/>
      <c r="BMQ7" s="1069"/>
      <c r="BMR7" s="1069"/>
      <c r="BMS7" s="1069"/>
      <c r="BMT7" s="1069"/>
      <c r="BMU7" s="1069"/>
      <c r="BMV7" s="1069"/>
      <c r="BMW7" s="1069"/>
      <c r="BMX7" s="1069"/>
      <c r="BMY7" s="1069"/>
      <c r="BMZ7" s="1069"/>
      <c r="BNA7" s="1069"/>
      <c r="BNB7" s="1069"/>
      <c r="BNC7" s="1069"/>
      <c r="BND7" s="1069"/>
      <c r="BNE7" s="1069"/>
      <c r="BNF7" s="1069"/>
      <c r="BNG7" s="1069"/>
      <c r="BNH7" s="1069"/>
      <c r="BNI7" s="1069"/>
      <c r="BNJ7" s="1069"/>
      <c r="BNK7" s="1069"/>
      <c r="BNL7" s="1069"/>
      <c r="BNM7" s="1069"/>
      <c r="BNN7" s="1069"/>
      <c r="BNO7" s="1069"/>
      <c r="BNP7" s="1069"/>
      <c r="BNQ7" s="1069"/>
      <c r="BNR7" s="1069"/>
      <c r="BNS7" s="1069"/>
      <c r="BNT7" s="1069"/>
      <c r="BNU7" s="1069"/>
      <c r="BNV7" s="1069"/>
      <c r="BNW7" s="1069"/>
      <c r="BNX7" s="1069"/>
      <c r="BNY7" s="1069"/>
      <c r="BNZ7" s="1069"/>
      <c r="BOA7" s="1069"/>
      <c r="BOB7" s="1069"/>
      <c r="BOC7" s="1069"/>
      <c r="BOD7" s="1069"/>
      <c r="BOE7" s="1069"/>
      <c r="BOF7" s="1069"/>
      <c r="BOG7" s="1069"/>
      <c r="BOH7" s="1069"/>
      <c r="BOI7" s="1069"/>
      <c r="BOJ7" s="1069"/>
      <c r="BOK7" s="1069"/>
      <c r="BOL7" s="1069"/>
      <c r="BOM7" s="1069"/>
      <c r="BON7" s="1069"/>
      <c r="BOO7" s="1069"/>
      <c r="BOP7" s="1069"/>
      <c r="BOQ7" s="1069"/>
      <c r="BOR7" s="1069"/>
      <c r="BOS7" s="1069"/>
      <c r="BOT7" s="1069"/>
      <c r="BOU7" s="1069"/>
      <c r="BOV7" s="1069"/>
      <c r="BOW7" s="1069"/>
      <c r="BOX7" s="1069"/>
      <c r="BOY7" s="1069"/>
      <c r="BOZ7" s="1069"/>
      <c r="BPA7" s="1069"/>
      <c r="BPB7" s="1069"/>
      <c r="BPC7" s="1069"/>
      <c r="BPD7" s="1069"/>
      <c r="BPE7" s="1069"/>
      <c r="BPF7" s="1069"/>
      <c r="BPG7" s="1069"/>
      <c r="BPH7" s="1069"/>
      <c r="BPI7" s="1069"/>
      <c r="BPJ7" s="1069"/>
      <c r="BPK7" s="1069"/>
      <c r="BPL7" s="1069"/>
      <c r="BPM7" s="1069"/>
      <c r="BPN7" s="1069"/>
      <c r="BPO7" s="1069"/>
      <c r="BPP7" s="1069"/>
      <c r="BPQ7" s="1069"/>
      <c r="BPR7" s="1069"/>
      <c r="BPS7" s="1069"/>
      <c r="BPT7" s="1069"/>
      <c r="BPU7" s="1069"/>
      <c r="BPV7" s="1069"/>
      <c r="BPW7" s="1069"/>
      <c r="BPX7" s="1069"/>
      <c r="BPY7" s="1069"/>
      <c r="BPZ7" s="1069"/>
      <c r="BQA7" s="1069"/>
      <c r="BQB7" s="1069"/>
      <c r="BQC7" s="1069"/>
      <c r="BQD7" s="1069"/>
      <c r="BQE7" s="1069"/>
      <c r="BQF7" s="1069"/>
      <c r="BQG7" s="1069"/>
      <c r="BQH7" s="1069"/>
      <c r="BQI7" s="1069"/>
      <c r="BQJ7" s="1069"/>
      <c r="BQK7" s="1069"/>
      <c r="BQL7" s="1069"/>
      <c r="BQM7" s="1069"/>
      <c r="BQN7" s="1069"/>
      <c r="BQO7" s="1069"/>
      <c r="BQP7" s="1069"/>
      <c r="BQQ7" s="1069"/>
      <c r="BQR7" s="1069"/>
      <c r="BQS7" s="1069"/>
      <c r="BQT7" s="1069"/>
      <c r="BQU7" s="1069"/>
      <c r="BQV7" s="1069"/>
      <c r="BQW7" s="1069"/>
      <c r="BQX7" s="1069"/>
      <c r="BQY7" s="1069"/>
      <c r="BQZ7" s="1069"/>
      <c r="BRA7" s="1069"/>
      <c r="BRB7" s="1069"/>
      <c r="BRC7" s="1069"/>
      <c r="BRD7" s="1069"/>
      <c r="BRE7" s="1069"/>
      <c r="BRF7" s="1069"/>
      <c r="BRG7" s="1069"/>
      <c r="BRH7" s="1069"/>
      <c r="BRI7" s="1069"/>
      <c r="BRJ7" s="1069"/>
      <c r="BRK7" s="1069"/>
      <c r="BRL7" s="1069"/>
      <c r="BRM7" s="1069"/>
      <c r="BRN7" s="1069"/>
      <c r="BRO7" s="1069"/>
      <c r="BRP7" s="1069"/>
      <c r="BRQ7" s="1069"/>
      <c r="BRR7" s="1069"/>
      <c r="BRS7" s="1069"/>
      <c r="BRT7" s="1069"/>
      <c r="BRU7" s="1069"/>
      <c r="BRV7" s="1069"/>
      <c r="BRW7" s="1069"/>
      <c r="BRX7" s="1069"/>
      <c r="BRY7" s="1069"/>
      <c r="BRZ7" s="1069"/>
      <c r="BSA7" s="1069"/>
      <c r="BSB7" s="1069"/>
      <c r="BSC7" s="1069"/>
      <c r="BSD7" s="1069"/>
      <c r="BSE7" s="1069"/>
      <c r="BSF7" s="1069"/>
      <c r="BSG7" s="1069"/>
      <c r="BSH7" s="1069"/>
      <c r="BSI7" s="1069"/>
      <c r="BSJ7" s="1069"/>
      <c r="BSK7" s="1069"/>
      <c r="BSL7" s="1069"/>
      <c r="BSM7" s="1069"/>
      <c r="BSN7" s="1069"/>
      <c r="BSO7" s="1069"/>
      <c r="BSP7" s="1069"/>
      <c r="BSQ7" s="1069"/>
      <c r="BSR7" s="1069"/>
      <c r="BSS7" s="1069"/>
      <c r="BST7" s="1069"/>
      <c r="BSU7" s="1069"/>
      <c r="BSV7" s="1069"/>
      <c r="BSW7" s="1069"/>
      <c r="BSX7" s="1069"/>
      <c r="BSY7" s="1069"/>
      <c r="BSZ7" s="1069"/>
      <c r="BTA7" s="1069"/>
      <c r="BTB7" s="1069"/>
      <c r="BTC7" s="1069"/>
      <c r="BTD7" s="1069"/>
      <c r="BTE7" s="1069"/>
      <c r="BTF7" s="1069"/>
      <c r="BTG7" s="1069"/>
      <c r="BTH7" s="1069"/>
      <c r="BTI7" s="1069"/>
      <c r="BTJ7" s="1069"/>
      <c r="BTK7" s="1069"/>
      <c r="BTL7" s="1069"/>
      <c r="BTM7" s="1069"/>
      <c r="BTN7" s="1069"/>
      <c r="BTO7" s="1069"/>
      <c r="BTP7" s="1069"/>
      <c r="BTQ7" s="1069"/>
      <c r="BTR7" s="1069"/>
      <c r="BTS7" s="1069"/>
      <c r="BTT7" s="1069"/>
      <c r="BTU7" s="1069"/>
      <c r="BTV7" s="1069"/>
      <c r="BTW7" s="1069"/>
      <c r="BTX7" s="1069"/>
      <c r="BTY7" s="1069"/>
      <c r="BTZ7" s="1069"/>
      <c r="BUA7" s="1069"/>
      <c r="BUB7" s="1069"/>
      <c r="BUC7" s="1069"/>
      <c r="BUD7" s="1069"/>
      <c r="BUE7" s="1069"/>
      <c r="BUF7" s="1069"/>
      <c r="BUG7" s="1069"/>
      <c r="BUH7" s="1069"/>
      <c r="BUI7" s="1069"/>
      <c r="BUJ7" s="1069"/>
      <c r="BUK7" s="1069"/>
      <c r="BUL7" s="1069"/>
      <c r="BUM7" s="1069"/>
      <c r="BUN7" s="1069"/>
      <c r="BUO7" s="1069"/>
      <c r="BUP7" s="1069"/>
      <c r="BUQ7" s="1069"/>
      <c r="BUR7" s="1069"/>
      <c r="BUS7" s="1069"/>
      <c r="BUT7" s="1069"/>
      <c r="BUU7" s="1069"/>
      <c r="BUV7" s="1069"/>
      <c r="BUW7" s="1069"/>
      <c r="BUX7" s="1069"/>
      <c r="BUY7" s="1069"/>
      <c r="BUZ7" s="1069"/>
      <c r="BVA7" s="1069"/>
      <c r="BVB7" s="1069"/>
      <c r="BVC7" s="1069"/>
      <c r="BVD7" s="1069"/>
      <c r="BVE7" s="1069"/>
      <c r="BVF7" s="1069"/>
      <c r="BVG7" s="1069"/>
      <c r="BVH7" s="1069"/>
      <c r="BVI7" s="1069"/>
      <c r="BVJ7" s="1069"/>
      <c r="BVK7" s="1069"/>
      <c r="BVL7" s="1069"/>
      <c r="BVM7" s="1069"/>
      <c r="BVN7" s="1069"/>
      <c r="BVO7" s="1069"/>
      <c r="BVP7" s="1069"/>
      <c r="BVQ7" s="1069"/>
      <c r="BVR7" s="1069"/>
      <c r="BVS7" s="1069"/>
      <c r="BVT7" s="1069"/>
      <c r="BVU7" s="1069"/>
      <c r="BVV7" s="1069"/>
      <c r="BVW7" s="1069"/>
      <c r="BVX7" s="1069"/>
      <c r="BVY7" s="1069"/>
      <c r="BVZ7" s="1069"/>
      <c r="BWA7" s="1069"/>
      <c r="BWB7" s="1069"/>
      <c r="BWC7" s="1069"/>
      <c r="BWD7" s="1069"/>
      <c r="BWE7" s="1069"/>
      <c r="BWF7" s="1069"/>
      <c r="BWG7" s="1069"/>
      <c r="BWH7" s="1069"/>
      <c r="BWI7" s="1069"/>
      <c r="BWJ7" s="1069"/>
      <c r="BWK7" s="1069"/>
      <c r="BWL7" s="1069"/>
      <c r="BWM7" s="1069"/>
      <c r="BWN7" s="1069"/>
      <c r="BWO7" s="1069"/>
      <c r="BWP7" s="1069"/>
      <c r="BWQ7" s="1069"/>
      <c r="BWR7" s="1069"/>
      <c r="BWS7" s="1069"/>
      <c r="BWT7" s="1069"/>
      <c r="BWU7" s="1069"/>
      <c r="BWV7" s="1069"/>
      <c r="BWW7" s="1069"/>
      <c r="BWX7" s="1069"/>
      <c r="BWY7" s="1069"/>
      <c r="BWZ7" s="1069"/>
      <c r="BXA7" s="1069"/>
      <c r="BXB7" s="1069"/>
      <c r="BXC7" s="1069"/>
      <c r="BXD7" s="1069"/>
      <c r="BXE7" s="1069"/>
      <c r="BXF7" s="1069"/>
      <c r="BXG7" s="1069"/>
      <c r="BXH7" s="1069"/>
      <c r="BXI7" s="1069"/>
      <c r="BXJ7" s="1069"/>
      <c r="BXK7" s="1069"/>
      <c r="BXL7" s="1069"/>
      <c r="BXM7" s="1069"/>
      <c r="BXN7" s="1069"/>
      <c r="BXO7" s="1069"/>
      <c r="BXP7" s="1069"/>
      <c r="BXQ7" s="1069"/>
      <c r="BXR7" s="1069"/>
      <c r="BXS7" s="1069"/>
      <c r="BXT7" s="1069"/>
      <c r="BXU7" s="1069"/>
      <c r="BXV7" s="1069"/>
      <c r="BXW7" s="1069"/>
      <c r="BXX7" s="1069"/>
      <c r="BXY7" s="1069"/>
      <c r="BXZ7" s="1069"/>
      <c r="BYA7" s="1069"/>
      <c r="BYB7" s="1069"/>
      <c r="BYC7" s="1069"/>
      <c r="BYD7" s="1069"/>
      <c r="BYE7" s="1069"/>
      <c r="BYF7" s="1069"/>
      <c r="BYG7" s="1069"/>
      <c r="BYH7" s="1069"/>
      <c r="BYI7" s="1069"/>
      <c r="BYJ7" s="1069"/>
      <c r="BYK7" s="1069"/>
      <c r="BYL7" s="1069"/>
      <c r="BYM7" s="1069"/>
      <c r="BYN7" s="1069"/>
      <c r="BYO7" s="1069"/>
      <c r="BYP7" s="1069"/>
      <c r="BYQ7" s="1069"/>
      <c r="BYR7" s="1069"/>
      <c r="BYS7" s="1069"/>
      <c r="BYT7" s="1069"/>
      <c r="BYU7" s="1069"/>
      <c r="BYV7" s="1069"/>
      <c r="BYW7" s="1069"/>
      <c r="BYX7" s="1069"/>
      <c r="BYY7" s="1069"/>
      <c r="BYZ7" s="1069"/>
      <c r="BZA7" s="1069"/>
      <c r="BZB7" s="1069"/>
      <c r="BZC7" s="1069"/>
      <c r="BZD7" s="1069"/>
      <c r="BZE7" s="1069"/>
      <c r="BZF7" s="1069"/>
      <c r="BZG7" s="1069"/>
      <c r="BZH7" s="1069"/>
      <c r="BZI7" s="1069"/>
      <c r="BZJ7" s="1069"/>
      <c r="BZK7" s="1069"/>
      <c r="BZL7" s="1069"/>
      <c r="BZM7" s="1069"/>
      <c r="BZN7" s="1069"/>
      <c r="BZO7" s="1069"/>
      <c r="BZP7" s="1069"/>
      <c r="BZQ7" s="1069"/>
      <c r="BZR7" s="1069"/>
      <c r="BZS7" s="1069"/>
      <c r="BZT7" s="1069"/>
      <c r="BZU7" s="1069"/>
      <c r="BZV7" s="1069"/>
      <c r="BZW7" s="1069"/>
      <c r="BZX7" s="1069"/>
      <c r="BZY7" s="1069"/>
      <c r="BZZ7" s="1069"/>
      <c r="CAA7" s="1069"/>
      <c r="CAB7" s="1069"/>
      <c r="CAC7" s="1069"/>
      <c r="CAD7" s="1069"/>
      <c r="CAE7" s="1069"/>
      <c r="CAF7" s="1069"/>
      <c r="CAG7" s="1069"/>
      <c r="CAH7" s="1069"/>
      <c r="CAI7" s="1069"/>
      <c r="CAJ7" s="1069"/>
      <c r="CAK7" s="1069"/>
      <c r="CAL7" s="1069"/>
      <c r="CAM7" s="1069"/>
      <c r="CAN7" s="1069"/>
      <c r="CAO7" s="1069"/>
      <c r="CAP7" s="1069"/>
      <c r="CAQ7" s="1069"/>
      <c r="CAR7" s="1069"/>
      <c r="CAS7" s="1069"/>
      <c r="CAT7" s="1069"/>
      <c r="CAU7" s="1069"/>
      <c r="CAV7" s="1069"/>
      <c r="CAW7" s="1069"/>
      <c r="CAX7" s="1069"/>
      <c r="CAY7" s="1069"/>
      <c r="CAZ7" s="1069"/>
      <c r="CBA7" s="1069"/>
      <c r="CBB7" s="1069"/>
      <c r="CBC7" s="1069"/>
      <c r="CBD7" s="1069"/>
      <c r="CBE7" s="1069"/>
      <c r="CBF7" s="1069"/>
      <c r="CBG7" s="1069"/>
      <c r="CBH7" s="1069"/>
      <c r="CBI7" s="1069"/>
      <c r="CBJ7" s="1069"/>
      <c r="CBK7" s="1069"/>
      <c r="CBL7" s="1069"/>
      <c r="CBM7" s="1069"/>
      <c r="CBN7" s="1069"/>
      <c r="CBO7" s="1069"/>
      <c r="CBP7" s="1069"/>
      <c r="CBQ7" s="1069"/>
      <c r="CBR7" s="1069"/>
      <c r="CBS7" s="1069"/>
      <c r="CBT7" s="1069"/>
      <c r="CBU7" s="1069"/>
      <c r="CBV7" s="1069"/>
      <c r="CBW7" s="1069"/>
      <c r="CBX7" s="1069"/>
      <c r="CBY7" s="1069"/>
      <c r="CBZ7" s="1069"/>
      <c r="CCA7" s="1069"/>
      <c r="CCB7" s="1069"/>
      <c r="CCC7" s="1069"/>
      <c r="CCD7" s="1069"/>
      <c r="CCE7" s="1069"/>
      <c r="CCF7" s="1069"/>
      <c r="CCG7" s="1069"/>
      <c r="CCH7" s="1069"/>
      <c r="CCI7" s="1069"/>
      <c r="CCJ7" s="1069"/>
      <c r="CCK7" s="1069"/>
      <c r="CCL7" s="1069"/>
      <c r="CCM7" s="1069"/>
      <c r="CCN7" s="1069"/>
      <c r="CCO7" s="1069"/>
      <c r="CCP7" s="1069"/>
      <c r="CCQ7" s="1069"/>
      <c r="CCR7" s="1069"/>
      <c r="CCS7" s="1069"/>
      <c r="CCT7" s="1069"/>
      <c r="CCU7" s="1069"/>
      <c r="CCV7" s="1069"/>
      <c r="CCW7" s="1069"/>
      <c r="CCX7" s="1069"/>
      <c r="CCY7" s="1069"/>
      <c r="CCZ7" s="1069"/>
      <c r="CDA7" s="1069"/>
      <c r="CDB7" s="1069"/>
      <c r="CDC7" s="1069"/>
      <c r="CDD7" s="1069"/>
      <c r="CDE7" s="1069"/>
      <c r="CDF7" s="1069"/>
      <c r="CDG7" s="1069"/>
      <c r="CDH7" s="1069"/>
      <c r="CDI7" s="1069"/>
      <c r="CDJ7" s="1069"/>
      <c r="CDK7" s="1069"/>
      <c r="CDL7" s="1069"/>
      <c r="CDM7" s="1069"/>
      <c r="CDN7" s="1069"/>
      <c r="CDO7" s="1069"/>
      <c r="CDP7" s="1069"/>
      <c r="CDQ7" s="1069"/>
      <c r="CDR7" s="1069"/>
      <c r="CDS7" s="1069"/>
      <c r="CDT7" s="1069"/>
      <c r="CDU7" s="1069"/>
      <c r="CDV7" s="1069"/>
      <c r="CDW7" s="1069"/>
      <c r="CDX7" s="1069"/>
      <c r="CDY7" s="1069"/>
      <c r="CDZ7" s="1069"/>
      <c r="CEA7" s="1069"/>
      <c r="CEB7" s="1069"/>
      <c r="CEC7" s="1069"/>
      <c r="CED7" s="1069"/>
      <c r="CEE7" s="1069"/>
      <c r="CEF7" s="1069"/>
      <c r="CEG7" s="1069"/>
      <c r="CEH7" s="1069"/>
      <c r="CEI7" s="1069"/>
      <c r="CEJ7" s="1069"/>
      <c r="CEK7" s="1069"/>
      <c r="CEL7" s="1069"/>
      <c r="CEM7" s="1069"/>
      <c r="CEN7" s="1069"/>
      <c r="CEO7" s="1069"/>
      <c r="CEP7" s="1069"/>
      <c r="CEQ7" s="1069"/>
      <c r="CER7" s="1069"/>
      <c r="CES7" s="1069"/>
      <c r="CET7" s="1069"/>
      <c r="CEU7" s="1069"/>
      <c r="CEV7" s="1069"/>
      <c r="CEW7" s="1069"/>
      <c r="CEX7" s="1069"/>
      <c r="CEY7" s="1069"/>
      <c r="CEZ7" s="1069"/>
      <c r="CFA7" s="1069"/>
      <c r="CFB7" s="1069"/>
      <c r="CFC7" s="1069"/>
      <c r="CFD7" s="1069"/>
      <c r="CFE7" s="1069"/>
      <c r="CFF7" s="1069"/>
      <c r="CFG7" s="1069"/>
      <c r="CFH7" s="1069"/>
      <c r="CFI7" s="1069"/>
      <c r="CFJ7" s="1069"/>
      <c r="CFK7" s="1069"/>
      <c r="CFL7" s="1069"/>
      <c r="CFM7" s="1069"/>
      <c r="CFN7" s="1069"/>
      <c r="CFO7" s="1069"/>
      <c r="CFP7" s="1069"/>
      <c r="CFQ7" s="1069"/>
      <c r="CFR7" s="1069"/>
      <c r="CFS7" s="1069"/>
      <c r="CFT7" s="1069"/>
      <c r="CFU7" s="1069"/>
      <c r="CFV7" s="1069"/>
      <c r="CFW7" s="1069"/>
      <c r="CFX7" s="1069"/>
      <c r="CFY7" s="1069"/>
      <c r="CFZ7" s="1069"/>
      <c r="CGA7" s="1069"/>
      <c r="CGB7" s="1069"/>
      <c r="CGC7" s="1069"/>
      <c r="CGD7" s="1069"/>
      <c r="CGE7" s="1069"/>
      <c r="CGF7" s="1069"/>
      <c r="CGG7" s="1069"/>
      <c r="CGH7" s="1069"/>
      <c r="CGI7" s="1069"/>
      <c r="CGJ7" s="1069"/>
      <c r="CGK7" s="1069"/>
      <c r="CGL7" s="1069"/>
      <c r="CGM7" s="1069"/>
      <c r="CGN7" s="1069"/>
      <c r="CGO7" s="1069"/>
      <c r="CGP7" s="1069"/>
      <c r="CGQ7" s="1069"/>
      <c r="CGR7" s="1069"/>
      <c r="CGS7" s="1069"/>
      <c r="CGT7" s="1069"/>
      <c r="CGU7" s="1069"/>
      <c r="CGV7" s="1069"/>
      <c r="CGW7" s="1069"/>
      <c r="CGX7" s="1069"/>
      <c r="CGY7" s="1069"/>
      <c r="CGZ7" s="1069"/>
      <c r="CHA7" s="1069"/>
      <c r="CHB7" s="1069"/>
      <c r="CHC7" s="1069"/>
      <c r="CHD7" s="1069"/>
      <c r="CHE7" s="1069"/>
      <c r="CHF7" s="1069"/>
      <c r="CHG7" s="1069"/>
      <c r="CHH7" s="1069"/>
      <c r="CHI7" s="1069"/>
      <c r="CHJ7" s="1069"/>
      <c r="CHK7" s="1069"/>
      <c r="CHL7" s="1069"/>
      <c r="CHM7" s="1069"/>
      <c r="CHN7" s="1069"/>
      <c r="CHO7" s="1069"/>
      <c r="CHP7" s="1069"/>
      <c r="CHQ7" s="1069"/>
      <c r="CHR7" s="1069"/>
      <c r="CHS7" s="1069"/>
      <c r="CHT7" s="1069"/>
      <c r="CHU7" s="1069"/>
      <c r="CHV7" s="1069"/>
      <c r="CHW7" s="1069"/>
      <c r="CHX7" s="1069"/>
      <c r="CHY7" s="1069"/>
      <c r="CHZ7" s="1069"/>
      <c r="CIA7" s="1069"/>
      <c r="CIB7" s="1069"/>
      <c r="CIC7" s="1069"/>
      <c r="CID7" s="1069"/>
      <c r="CIE7" s="1069"/>
      <c r="CIF7" s="1069"/>
      <c r="CIG7" s="1069"/>
      <c r="CIH7" s="1069"/>
      <c r="CII7" s="1069"/>
      <c r="CIJ7" s="1069"/>
      <c r="CIK7" s="1069"/>
      <c r="CIL7" s="1069"/>
      <c r="CIM7" s="1069"/>
      <c r="CIN7" s="1069"/>
      <c r="CIO7" s="1069"/>
      <c r="CIP7" s="1069"/>
      <c r="CIQ7" s="1069"/>
      <c r="CIR7" s="1069"/>
      <c r="CIS7" s="1069"/>
      <c r="CIT7" s="1069"/>
      <c r="CIU7" s="1069"/>
      <c r="CIV7" s="1069"/>
      <c r="CIW7" s="1069"/>
      <c r="CIX7" s="1069"/>
      <c r="CIY7" s="1069"/>
      <c r="CIZ7" s="1069"/>
      <c r="CJA7" s="1069"/>
      <c r="CJB7" s="1069"/>
      <c r="CJC7" s="1069"/>
      <c r="CJD7" s="1069"/>
      <c r="CJE7" s="1069"/>
      <c r="CJF7" s="1069"/>
      <c r="CJG7" s="1069"/>
      <c r="CJH7" s="1069"/>
      <c r="CJI7" s="1069"/>
      <c r="CJJ7" s="1069"/>
      <c r="CJK7" s="1069"/>
      <c r="CJL7" s="1069"/>
      <c r="CJM7" s="1069"/>
      <c r="CJN7" s="1069"/>
      <c r="CJO7" s="1069"/>
      <c r="CJP7" s="1069"/>
      <c r="CJQ7" s="1069"/>
      <c r="CJR7" s="1069"/>
      <c r="CJS7" s="1069"/>
      <c r="CJT7" s="1069"/>
      <c r="CJU7" s="1069"/>
      <c r="CJV7" s="1069"/>
      <c r="CJW7" s="1069"/>
      <c r="CJX7" s="1069"/>
      <c r="CJY7" s="1069"/>
      <c r="CJZ7" s="1069"/>
      <c r="CKA7" s="1069"/>
      <c r="CKB7" s="1069"/>
      <c r="CKC7" s="1069"/>
      <c r="CKD7" s="1069"/>
      <c r="CKE7" s="1069"/>
      <c r="CKF7" s="1069"/>
      <c r="CKG7" s="1069"/>
      <c r="CKH7" s="1069"/>
      <c r="CKI7" s="1069"/>
      <c r="CKJ7" s="1069"/>
      <c r="CKK7" s="1069"/>
      <c r="CKL7" s="1069"/>
      <c r="CKM7" s="1069"/>
      <c r="CKN7" s="1069"/>
      <c r="CKO7" s="1069"/>
      <c r="CKP7" s="1069"/>
      <c r="CKQ7" s="1069"/>
      <c r="CKR7" s="1069"/>
      <c r="CKS7" s="1069"/>
      <c r="CKT7" s="1069"/>
      <c r="CKU7" s="1069"/>
      <c r="CKV7" s="1069"/>
      <c r="CKW7" s="1069"/>
      <c r="CKX7" s="1069"/>
      <c r="CKY7" s="1069"/>
      <c r="CKZ7" s="1069"/>
      <c r="CLA7" s="1069"/>
      <c r="CLB7" s="1069"/>
      <c r="CLC7" s="1069"/>
      <c r="CLD7" s="1069"/>
      <c r="CLE7" s="1069"/>
      <c r="CLF7" s="1069"/>
      <c r="CLG7" s="1069"/>
      <c r="CLH7" s="1069"/>
      <c r="CLI7" s="1069"/>
      <c r="CLJ7" s="1069"/>
      <c r="CLK7" s="1069"/>
      <c r="CLL7" s="1069"/>
      <c r="CLM7" s="1069"/>
      <c r="CLN7" s="1069"/>
      <c r="CLO7" s="1069"/>
      <c r="CLP7" s="1069"/>
      <c r="CLQ7" s="1069"/>
      <c r="CLR7" s="1069"/>
      <c r="CLS7" s="1069"/>
      <c r="CLT7" s="1069"/>
      <c r="CLU7" s="1069"/>
      <c r="CLV7" s="1069"/>
      <c r="CLW7" s="1069"/>
      <c r="CLX7" s="1069"/>
      <c r="CLY7" s="1069"/>
      <c r="CLZ7" s="1069"/>
      <c r="CMA7" s="1069"/>
      <c r="CMB7" s="1069"/>
      <c r="CMC7" s="1069"/>
      <c r="CMD7" s="1069"/>
      <c r="CME7" s="1069"/>
      <c r="CMF7" s="1069"/>
      <c r="CMG7" s="1069"/>
      <c r="CMH7" s="1069"/>
      <c r="CMI7" s="1069"/>
      <c r="CMJ7" s="1069"/>
      <c r="CMK7" s="1069"/>
      <c r="CML7" s="1069"/>
      <c r="CMM7" s="1069"/>
      <c r="CMN7" s="1069"/>
      <c r="CMO7" s="1069"/>
      <c r="CMP7" s="1069"/>
      <c r="CMQ7" s="1069"/>
      <c r="CMR7" s="1069"/>
      <c r="CMS7" s="1069"/>
      <c r="CMT7" s="1069"/>
      <c r="CMU7" s="1069"/>
      <c r="CMV7" s="1069"/>
      <c r="CMW7" s="1069"/>
      <c r="CMX7" s="1069"/>
      <c r="CMY7" s="1069"/>
      <c r="CMZ7" s="1069"/>
      <c r="CNA7" s="1069"/>
      <c r="CNB7" s="1069"/>
      <c r="CNC7" s="1069"/>
      <c r="CND7" s="1069"/>
      <c r="CNE7" s="1069"/>
      <c r="CNF7" s="1069"/>
      <c r="CNG7" s="1069"/>
      <c r="CNH7" s="1069"/>
      <c r="CNI7" s="1069"/>
      <c r="CNJ7" s="1069"/>
      <c r="CNK7" s="1069"/>
      <c r="CNL7" s="1069"/>
      <c r="CNM7" s="1069"/>
      <c r="CNN7" s="1069"/>
      <c r="CNO7" s="1069"/>
      <c r="CNP7" s="1069"/>
      <c r="CNQ7" s="1069"/>
      <c r="CNR7" s="1069"/>
      <c r="CNS7" s="1069"/>
      <c r="CNT7" s="1069"/>
      <c r="CNU7" s="1069"/>
      <c r="CNV7" s="1069"/>
      <c r="CNW7" s="1069"/>
      <c r="CNX7" s="1069"/>
      <c r="CNY7" s="1069"/>
      <c r="CNZ7" s="1069"/>
      <c r="COA7" s="1069"/>
      <c r="COB7" s="1069"/>
      <c r="COC7" s="1069"/>
      <c r="COD7" s="1069"/>
      <c r="COE7" s="1069"/>
      <c r="COF7" s="1069"/>
      <c r="COG7" s="1069"/>
      <c r="COH7" s="1069"/>
      <c r="COI7" s="1069"/>
      <c r="COJ7" s="1069"/>
      <c r="COK7" s="1069"/>
      <c r="COL7" s="1069"/>
      <c r="COM7" s="1069"/>
      <c r="CON7" s="1069"/>
      <c r="COO7" s="1069"/>
      <c r="COP7" s="1069"/>
      <c r="COQ7" s="1069"/>
      <c r="COR7" s="1069"/>
      <c r="COS7" s="1069"/>
      <c r="COT7" s="1069"/>
      <c r="COU7" s="1069"/>
      <c r="COV7" s="1069"/>
      <c r="COW7" s="1069"/>
      <c r="COX7" s="1069"/>
      <c r="COY7" s="1069"/>
      <c r="COZ7" s="1069"/>
      <c r="CPA7" s="1069"/>
      <c r="CPB7" s="1069"/>
      <c r="CPC7" s="1069"/>
      <c r="CPD7" s="1069"/>
      <c r="CPE7" s="1069"/>
      <c r="CPF7" s="1069"/>
      <c r="CPG7" s="1069"/>
      <c r="CPH7" s="1069"/>
      <c r="CPI7" s="1069"/>
      <c r="CPJ7" s="1069"/>
      <c r="CPK7" s="1069"/>
      <c r="CPL7" s="1069"/>
      <c r="CPM7" s="1069"/>
      <c r="CPN7" s="1069"/>
      <c r="CPO7" s="1069"/>
      <c r="CPP7" s="1069"/>
      <c r="CPQ7" s="1069"/>
      <c r="CPR7" s="1069"/>
      <c r="CPS7" s="1069"/>
      <c r="CPT7" s="1069"/>
      <c r="CPU7" s="1069"/>
      <c r="CPV7" s="1069"/>
      <c r="CPW7" s="1069"/>
      <c r="CPX7" s="1069"/>
      <c r="CPY7" s="1069"/>
      <c r="CPZ7" s="1069"/>
      <c r="CQA7" s="1069"/>
      <c r="CQB7" s="1069"/>
      <c r="CQC7" s="1069"/>
      <c r="CQD7" s="1069"/>
      <c r="CQE7" s="1069"/>
      <c r="CQF7" s="1069"/>
      <c r="CQG7" s="1069"/>
      <c r="CQH7" s="1069"/>
      <c r="CQI7" s="1069"/>
      <c r="CQJ7" s="1069"/>
      <c r="CQK7" s="1069"/>
      <c r="CQL7" s="1069"/>
      <c r="CQM7" s="1069"/>
      <c r="CQN7" s="1069"/>
      <c r="CQO7" s="1069"/>
      <c r="CQP7" s="1069"/>
      <c r="CQQ7" s="1069"/>
      <c r="CQR7" s="1069"/>
      <c r="CQS7" s="1069"/>
      <c r="CQT7" s="1069"/>
      <c r="CQU7" s="1069"/>
      <c r="CQV7" s="1069"/>
      <c r="CQW7" s="1069"/>
      <c r="CQX7" s="1069"/>
      <c r="CQY7" s="1069"/>
      <c r="CQZ7" s="1069"/>
      <c r="CRA7" s="1069"/>
      <c r="CRB7" s="1069"/>
      <c r="CRC7" s="1069"/>
      <c r="CRD7" s="1069"/>
      <c r="CRE7" s="1069"/>
      <c r="CRF7" s="1069"/>
      <c r="CRG7" s="1069"/>
      <c r="CRH7" s="1069"/>
      <c r="CRI7" s="1069"/>
      <c r="CRJ7" s="1069"/>
      <c r="CRK7" s="1069"/>
      <c r="CRL7" s="1069"/>
      <c r="CRM7" s="1069"/>
      <c r="CRN7" s="1069"/>
      <c r="CRO7" s="1069"/>
      <c r="CRP7" s="1069"/>
      <c r="CRQ7" s="1069"/>
      <c r="CRR7" s="1069"/>
      <c r="CRS7" s="1069"/>
      <c r="CRT7" s="1069"/>
      <c r="CRU7" s="1069"/>
      <c r="CRV7" s="1069"/>
      <c r="CRW7" s="1069"/>
      <c r="CRX7" s="1069"/>
      <c r="CRY7" s="1069"/>
      <c r="CRZ7" s="1069"/>
      <c r="CSA7" s="1069"/>
      <c r="CSB7" s="1069"/>
      <c r="CSC7" s="1069"/>
      <c r="CSD7" s="1069"/>
      <c r="CSE7" s="1069"/>
      <c r="CSF7" s="1069"/>
      <c r="CSG7" s="1069"/>
      <c r="CSH7" s="1069"/>
      <c r="CSI7" s="1069"/>
      <c r="CSJ7" s="1069"/>
      <c r="CSK7" s="1069"/>
      <c r="CSL7" s="1069"/>
      <c r="CSM7" s="1069"/>
      <c r="CSN7" s="1069"/>
      <c r="CSO7" s="1069"/>
      <c r="CSP7" s="1069"/>
      <c r="CSQ7" s="1069"/>
      <c r="CSR7" s="1069"/>
      <c r="CSS7" s="1069"/>
      <c r="CST7" s="1069"/>
      <c r="CSU7" s="1069"/>
      <c r="CSV7" s="1069"/>
      <c r="CSW7" s="1069"/>
      <c r="CSX7" s="1069"/>
      <c r="CSY7" s="1069"/>
      <c r="CSZ7" s="1069"/>
      <c r="CTA7" s="1069"/>
      <c r="CTB7" s="1069"/>
      <c r="CTC7" s="1069"/>
      <c r="CTD7" s="1069"/>
      <c r="CTE7" s="1069"/>
      <c r="CTF7" s="1069"/>
      <c r="CTG7" s="1069"/>
      <c r="CTH7" s="1069"/>
      <c r="CTI7" s="1069"/>
      <c r="CTJ7" s="1069"/>
      <c r="CTK7" s="1069"/>
      <c r="CTL7" s="1069"/>
      <c r="CTM7" s="1069"/>
      <c r="CTN7" s="1069"/>
      <c r="CTO7" s="1069"/>
      <c r="CTP7" s="1069"/>
      <c r="CTQ7" s="1069"/>
      <c r="CTR7" s="1069"/>
      <c r="CTS7" s="1069"/>
      <c r="CTT7" s="1069"/>
      <c r="CTU7" s="1069"/>
      <c r="CTV7" s="1069"/>
      <c r="CTW7" s="1069"/>
      <c r="CTX7" s="1069"/>
      <c r="CTY7" s="1069"/>
      <c r="CTZ7" s="1069"/>
      <c r="CUA7" s="1069"/>
      <c r="CUB7" s="1069"/>
      <c r="CUC7" s="1069"/>
      <c r="CUD7" s="1069"/>
      <c r="CUE7" s="1069"/>
      <c r="CUF7" s="1069"/>
      <c r="CUG7" s="1069"/>
      <c r="CUH7" s="1069"/>
      <c r="CUI7" s="1069"/>
      <c r="CUJ7" s="1069"/>
      <c r="CUK7" s="1069"/>
      <c r="CUL7" s="1069"/>
      <c r="CUM7" s="1069"/>
      <c r="CUN7" s="1069"/>
      <c r="CUO7" s="1069"/>
      <c r="CUP7" s="1069"/>
      <c r="CUQ7" s="1069"/>
      <c r="CUR7" s="1069"/>
      <c r="CUS7" s="1069"/>
      <c r="CUT7" s="1069"/>
      <c r="CUU7" s="1069"/>
      <c r="CUV7" s="1069"/>
      <c r="CUW7" s="1069"/>
      <c r="CUX7" s="1069"/>
      <c r="CUY7" s="1069"/>
      <c r="CUZ7" s="1069"/>
      <c r="CVA7" s="1069"/>
      <c r="CVB7" s="1069"/>
      <c r="CVC7" s="1069"/>
      <c r="CVD7" s="1069"/>
      <c r="CVE7" s="1069"/>
      <c r="CVF7" s="1069"/>
      <c r="CVG7" s="1069"/>
      <c r="CVH7" s="1069"/>
      <c r="CVI7" s="1069"/>
      <c r="CVJ7" s="1069"/>
      <c r="CVK7" s="1069"/>
      <c r="CVL7" s="1069"/>
      <c r="CVM7" s="1069"/>
      <c r="CVN7" s="1069"/>
      <c r="CVO7" s="1069"/>
      <c r="CVP7" s="1069"/>
      <c r="CVQ7" s="1069"/>
      <c r="CVR7" s="1069"/>
      <c r="CVS7" s="1069"/>
      <c r="CVT7" s="1069"/>
      <c r="CVU7" s="1069"/>
      <c r="CVV7" s="1069"/>
      <c r="CVW7" s="1069"/>
      <c r="CVX7" s="1069"/>
      <c r="CVY7" s="1069"/>
      <c r="CVZ7" s="1069"/>
      <c r="CWA7" s="1069"/>
      <c r="CWB7" s="1069"/>
      <c r="CWC7" s="1069"/>
      <c r="CWD7" s="1069"/>
      <c r="CWE7" s="1069"/>
      <c r="CWF7" s="1069"/>
      <c r="CWG7" s="1069"/>
      <c r="CWH7" s="1069"/>
      <c r="CWI7" s="1069"/>
      <c r="CWJ7" s="1069"/>
      <c r="CWK7" s="1069"/>
      <c r="CWL7" s="1069"/>
      <c r="CWM7" s="1069"/>
      <c r="CWN7" s="1069"/>
      <c r="CWO7" s="1069"/>
      <c r="CWP7" s="1069"/>
      <c r="CWQ7" s="1069"/>
      <c r="CWR7" s="1069"/>
      <c r="CWS7" s="1069"/>
      <c r="CWT7" s="1069"/>
      <c r="CWU7" s="1069"/>
      <c r="CWV7" s="1069"/>
      <c r="CWW7" s="1069"/>
      <c r="CWX7" s="1069"/>
      <c r="CWY7" s="1069"/>
      <c r="CWZ7" s="1069"/>
      <c r="CXA7" s="1069"/>
      <c r="CXB7" s="1069"/>
      <c r="CXC7" s="1069"/>
      <c r="CXD7" s="1069"/>
      <c r="CXE7" s="1069"/>
      <c r="CXF7" s="1069"/>
      <c r="CXG7" s="1069"/>
      <c r="CXH7" s="1069"/>
      <c r="CXI7" s="1069"/>
      <c r="CXJ7" s="1069"/>
      <c r="CXK7" s="1069"/>
      <c r="CXL7" s="1069"/>
      <c r="CXM7" s="1069"/>
      <c r="CXN7" s="1069"/>
      <c r="CXO7" s="1069"/>
      <c r="CXP7" s="1069"/>
      <c r="CXQ7" s="1069"/>
      <c r="CXR7" s="1069"/>
      <c r="CXS7" s="1069"/>
      <c r="CXT7" s="1069"/>
      <c r="CXU7" s="1069"/>
      <c r="CXV7" s="1069"/>
      <c r="CXW7" s="1069"/>
      <c r="CXX7" s="1069"/>
      <c r="CXY7" s="1069"/>
      <c r="CXZ7" s="1069"/>
      <c r="CYA7" s="1069"/>
      <c r="CYB7" s="1069"/>
      <c r="CYC7" s="1069"/>
      <c r="CYD7" s="1069"/>
      <c r="CYE7" s="1069"/>
      <c r="CYF7" s="1069"/>
      <c r="CYG7" s="1069"/>
      <c r="CYH7" s="1069"/>
      <c r="CYI7" s="1069"/>
      <c r="CYJ7" s="1069"/>
      <c r="CYK7" s="1069"/>
      <c r="CYL7" s="1069"/>
      <c r="CYM7" s="1069"/>
      <c r="CYN7" s="1069"/>
      <c r="CYO7" s="1069"/>
      <c r="CYP7" s="1069"/>
      <c r="CYQ7" s="1069"/>
      <c r="CYR7" s="1069"/>
      <c r="CYS7" s="1069"/>
      <c r="CYT7" s="1069"/>
      <c r="CYU7" s="1069"/>
      <c r="CYV7" s="1069"/>
      <c r="CYW7" s="1069"/>
      <c r="CYX7" s="1069"/>
      <c r="CYY7" s="1069"/>
      <c r="CYZ7" s="1069"/>
      <c r="CZA7" s="1069"/>
      <c r="CZB7" s="1069"/>
      <c r="CZC7" s="1069"/>
      <c r="CZD7" s="1069"/>
      <c r="CZE7" s="1069"/>
      <c r="CZF7" s="1069"/>
      <c r="CZG7" s="1069"/>
      <c r="CZH7" s="1069"/>
      <c r="CZI7" s="1069"/>
      <c r="CZJ7" s="1069"/>
      <c r="CZK7" s="1069"/>
      <c r="CZL7" s="1069"/>
      <c r="CZM7" s="1069"/>
      <c r="CZN7" s="1069"/>
      <c r="CZO7" s="1069"/>
      <c r="CZP7" s="1069"/>
      <c r="CZQ7" s="1069"/>
      <c r="CZR7" s="1069"/>
      <c r="CZS7" s="1069"/>
      <c r="CZT7" s="1069"/>
      <c r="CZU7" s="1069"/>
      <c r="CZV7" s="1069"/>
      <c r="CZW7" s="1069"/>
      <c r="CZX7" s="1069"/>
      <c r="CZY7" s="1069"/>
      <c r="CZZ7" s="1069"/>
      <c r="DAA7" s="1069"/>
      <c r="DAB7" s="1069"/>
      <c r="DAC7" s="1069"/>
      <c r="DAD7" s="1069"/>
      <c r="DAE7" s="1069"/>
      <c r="DAF7" s="1069"/>
      <c r="DAG7" s="1069"/>
      <c r="DAH7" s="1069"/>
      <c r="DAI7" s="1069"/>
      <c r="DAJ7" s="1069"/>
      <c r="DAK7" s="1069"/>
      <c r="DAL7" s="1069"/>
      <c r="DAM7" s="1069"/>
      <c r="DAN7" s="1069"/>
      <c r="DAO7" s="1069"/>
      <c r="DAP7" s="1069"/>
      <c r="DAQ7" s="1069"/>
      <c r="DAR7" s="1069"/>
      <c r="DAS7" s="1069"/>
      <c r="DAT7" s="1069"/>
      <c r="DAU7" s="1069"/>
      <c r="DAV7" s="1069"/>
      <c r="DAW7" s="1069"/>
      <c r="DAX7" s="1069"/>
      <c r="DAY7" s="1069"/>
      <c r="DAZ7" s="1069"/>
      <c r="DBA7" s="1069"/>
      <c r="DBB7" s="1069"/>
      <c r="DBC7" s="1069"/>
      <c r="DBD7" s="1069"/>
      <c r="DBE7" s="1069"/>
      <c r="DBF7" s="1069"/>
      <c r="DBG7" s="1069"/>
      <c r="DBH7" s="1069"/>
      <c r="DBI7" s="1069"/>
      <c r="DBJ7" s="1069"/>
      <c r="DBK7" s="1069"/>
      <c r="DBL7" s="1069"/>
      <c r="DBM7" s="1069"/>
      <c r="DBN7" s="1069"/>
      <c r="DBO7" s="1069"/>
      <c r="DBP7" s="1069"/>
      <c r="DBQ7" s="1069"/>
      <c r="DBR7" s="1069"/>
      <c r="DBS7" s="1069"/>
      <c r="DBT7" s="1069"/>
      <c r="DBU7" s="1069"/>
      <c r="DBV7" s="1069"/>
      <c r="DBW7" s="1069"/>
      <c r="DBX7" s="1069"/>
      <c r="DBY7" s="1069"/>
      <c r="DBZ7" s="1069"/>
      <c r="DCA7" s="1069"/>
      <c r="DCB7" s="1069"/>
      <c r="DCC7" s="1069"/>
      <c r="DCD7" s="1069"/>
      <c r="DCE7" s="1069"/>
      <c r="DCF7" s="1069"/>
      <c r="DCG7" s="1069"/>
      <c r="DCH7" s="1069"/>
      <c r="DCI7" s="1069"/>
      <c r="DCJ7" s="1069"/>
      <c r="DCK7" s="1069"/>
      <c r="DCL7" s="1069"/>
      <c r="DCM7" s="1069"/>
      <c r="DCN7" s="1069"/>
      <c r="DCO7" s="1069"/>
      <c r="DCP7" s="1069"/>
      <c r="DCQ7" s="1069"/>
      <c r="DCR7" s="1069"/>
      <c r="DCS7" s="1069"/>
      <c r="DCT7" s="1069"/>
      <c r="DCU7" s="1069"/>
      <c r="DCV7" s="1069"/>
      <c r="DCW7" s="1069"/>
      <c r="DCX7" s="1069"/>
      <c r="DCY7" s="1069"/>
      <c r="DCZ7" s="1069"/>
      <c r="DDA7" s="1069"/>
      <c r="DDB7" s="1069"/>
      <c r="DDC7" s="1069"/>
      <c r="DDD7" s="1069"/>
      <c r="DDE7" s="1069"/>
      <c r="DDF7" s="1069"/>
      <c r="DDG7" s="1069"/>
      <c r="DDH7" s="1069"/>
      <c r="DDI7" s="1069"/>
      <c r="DDJ7" s="1069"/>
      <c r="DDK7" s="1069"/>
      <c r="DDL7" s="1069"/>
      <c r="DDM7" s="1069"/>
      <c r="DDN7" s="1069"/>
      <c r="DDO7" s="1069"/>
      <c r="DDP7" s="1069"/>
      <c r="DDQ7" s="1069"/>
      <c r="DDR7" s="1069"/>
      <c r="DDS7" s="1069"/>
      <c r="DDT7" s="1069"/>
      <c r="DDU7" s="1069"/>
      <c r="DDV7" s="1069"/>
      <c r="DDW7" s="1069"/>
      <c r="DDX7" s="1069"/>
      <c r="DDY7" s="1069"/>
      <c r="DDZ7" s="1069"/>
      <c r="DEA7" s="1069"/>
      <c r="DEB7" s="1069"/>
      <c r="DEC7" s="1069"/>
      <c r="DED7" s="1069"/>
      <c r="DEE7" s="1069"/>
      <c r="DEF7" s="1069"/>
      <c r="DEG7" s="1069"/>
      <c r="DEH7" s="1069"/>
      <c r="DEI7" s="1069"/>
      <c r="DEJ7" s="1069"/>
      <c r="DEK7" s="1069"/>
      <c r="DEL7" s="1069"/>
      <c r="DEM7" s="1069"/>
      <c r="DEN7" s="1069"/>
      <c r="DEO7" s="1069"/>
      <c r="DEP7" s="1069"/>
      <c r="DEQ7" s="1069"/>
      <c r="DER7" s="1069"/>
      <c r="DES7" s="1069"/>
      <c r="DET7" s="1069"/>
      <c r="DEU7" s="1069"/>
      <c r="DEV7" s="1069"/>
      <c r="DEW7" s="1069"/>
      <c r="DEX7" s="1069"/>
      <c r="DEY7" s="1069"/>
      <c r="DEZ7" s="1069"/>
      <c r="DFA7" s="1069"/>
      <c r="DFB7" s="1069"/>
      <c r="DFC7" s="1069"/>
      <c r="DFD7" s="1069"/>
      <c r="DFE7" s="1069"/>
      <c r="DFF7" s="1069"/>
      <c r="DFG7" s="1069"/>
      <c r="DFH7" s="1069"/>
      <c r="DFI7" s="1069"/>
      <c r="DFJ7" s="1069"/>
      <c r="DFK7" s="1069"/>
      <c r="DFL7" s="1069"/>
      <c r="DFM7" s="1069"/>
      <c r="DFN7" s="1069"/>
      <c r="DFO7" s="1069"/>
      <c r="DFP7" s="1069"/>
      <c r="DFQ7" s="1069"/>
      <c r="DFR7" s="1069"/>
      <c r="DFS7" s="1069"/>
      <c r="DFT7" s="1069"/>
      <c r="DFU7" s="1069"/>
      <c r="DFV7" s="1069"/>
      <c r="DFW7" s="1069"/>
      <c r="DFX7" s="1069"/>
      <c r="DFY7" s="1069"/>
      <c r="DFZ7" s="1069"/>
      <c r="DGA7" s="1069"/>
      <c r="DGB7" s="1069"/>
      <c r="DGC7" s="1069"/>
      <c r="DGD7" s="1069"/>
      <c r="DGE7" s="1069"/>
      <c r="DGF7" s="1069"/>
      <c r="DGG7" s="1069"/>
      <c r="DGH7" s="1069"/>
      <c r="DGI7" s="1069"/>
      <c r="DGJ7" s="1069"/>
      <c r="DGK7" s="1069"/>
      <c r="DGL7" s="1069"/>
      <c r="DGM7" s="1069"/>
      <c r="DGN7" s="1069"/>
      <c r="DGO7" s="1069"/>
      <c r="DGP7" s="1069"/>
      <c r="DGQ7" s="1069"/>
      <c r="DGR7" s="1069"/>
      <c r="DGS7" s="1069"/>
      <c r="DGT7" s="1069"/>
      <c r="DGU7" s="1069"/>
      <c r="DGV7" s="1069"/>
      <c r="DGW7" s="1069"/>
      <c r="DGX7" s="1069"/>
      <c r="DGY7" s="1069"/>
      <c r="DGZ7" s="1069"/>
      <c r="DHA7" s="1069"/>
      <c r="DHB7" s="1069"/>
      <c r="DHC7" s="1069"/>
      <c r="DHD7" s="1069"/>
      <c r="DHE7" s="1069"/>
      <c r="DHF7" s="1069"/>
      <c r="DHG7" s="1069"/>
      <c r="DHH7" s="1069"/>
      <c r="DHI7" s="1069"/>
      <c r="DHJ7" s="1069"/>
      <c r="DHK7" s="1069"/>
      <c r="DHL7" s="1069"/>
      <c r="DHM7" s="1069"/>
      <c r="DHN7" s="1069"/>
      <c r="DHO7" s="1069"/>
      <c r="DHP7" s="1069"/>
      <c r="DHQ7" s="1069"/>
      <c r="DHR7" s="1069"/>
      <c r="DHS7" s="1069"/>
      <c r="DHT7" s="1069"/>
      <c r="DHU7" s="1069"/>
      <c r="DHV7" s="1069"/>
      <c r="DHW7" s="1069"/>
      <c r="DHX7" s="1069"/>
      <c r="DHY7" s="1069"/>
      <c r="DHZ7" s="1069"/>
      <c r="DIA7" s="1069"/>
      <c r="DIB7" s="1069"/>
      <c r="DIC7" s="1069"/>
      <c r="DID7" s="1069"/>
      <c r="DIE7" s="1069"/>
      <c r="DIF7" s="1069"/>
      <c r="DIG7" s="1069"/>
      <c r="DIH7" s="1069"/>
      <c r="DII7" s="1069"/>
      <c r="DIJ7" s="1069"/>
      <c r="DIK7" s="1069"/>
      <c r="DIL7" s="1069"/>
      <c r="DIM7" s="1069"/>
      <c r="DIN7" s="1069"/>
      <c r="DIO7" s="1069"/>
      <c r="DIP7" s="1069"/>
      <c r="DIQ7" s="1069"/>
      <c r="DIR7" s="1069"/>
      <c r="DIS7" s="1069"/>
      <c r="DIT7" s="1069"/>
      <c r="DIU7" s="1069"/>
      <c r="DIV7" s="1069"/>
      <c r="DIW7" s="1069"/>
      <c r="DIX7" s="1069"/>
      <c r="DIY7" s="1069"/>
      <c r="DIZ7" s="1069"/>
      <c r="DJA7" s="1069"/>
      <c r="DJB7" s="1069"/>
      <c r="DJC7" s="1069"/>
      <c r="DJD7" s="1069"/>
      <c r="DJE7" s="1069"/>
      <c r="DJF7" s="1069"/>
      <c r="DJG7" s="1069"/>
      <c r="DJH7" s="1069"/>
      <c r="DJI7" s="1069"/>
      <c r="DJJ7" s="1069"/>
      <c r="DJK7" s="1069"/>
      <c r="DJL7" s="1069"/>
      <c r="DJM7" s="1069"/>
      <c r="DJN7" s="1069"/>
      <c r="DJO7" s="1069"/>
      <c r="DJP7" s="1069"/>
      <c r="DJQ7" s="1069"/>
      <c r="DJR7" s="1069"/>
      <c r="DJS7" s="1069"/>
      <c r="DJT7" s="1069"/>
      <c r="DJU7" s="1069"/>
      <c r="DJV7" s="1069"/>
      <c r="DJW7" s="1069"/>
      <c r="DJX7" s="1069"/>
      <c r="DJY7" s="1069"/>
      <c r="DJZ7" s="1069"/>
      <c r="DKA7" s="1069"/>
      <c r="DKB7" s="1069"/>
      <c r="DKC7" s="1069"/>
      <c r="DKD7" s="1069"/>
      <c r="DKE7" s="1069"/>
      <c r="DKF7" s="1069"/>
      <c r="DKG7" s="1069"/>
      <c r="DKH7" s="1069"/>
      <c r="DKI7" s="1069"/>
      <c r="DKJ7" s="1069"/>
      <c r="DKK7" s="1069"/>
      <c r="DKL7" s="1069"/>
      <c r="DKM7" s="1069"/>
      <c r="DKN7" s="1069"/>
      <c r="DKO7" s="1069"/>
      <c r="DKP7" s="1069"/>
      <c r="DKQ7" s="1069"/>
      <c r="DKR7" s="1069"/>
      <c r="DKS7" s="1069"/>
      <c r="DKT7" s="1069"/>
      <c r="DKU7" s="1069"/>
      <c r="DKV7" s="1069"/>
      <c r="DKW7" s="1069"/>
      <c r="DKX7" s="1069"/>
      <c r="DKY7" s="1069"/>
      <c r="DKZ7" s="1069"/>
      <c r="DLA7" s="1069"/>
      <c r="DLB7" s="1069"/>
      <c r="DLC7" s="1069"/>
      <c r="DLD7" s="1069"/>
      <c r="DLE7" s="1069"/>
      <c r="DLF7" s="1069"/>
      <c r="DLG7" s="1069"/>
      <c r="DLH7" s="1069"/>
      <c r="DLI7" s="1069"/>
      <c r="DLJ7" s="1069"/>
      <c r="DLK7" s="1069"/>
      <c r="DLL7" s="1069"/>
      <c r="DLM7" s="1069"/>
      <c r="DLN7" s="1069"/>
      <c r="DLO7" s="1069"/>
      <c r="DLP7" s="1069"/>
      <c r="DLQ7" s="1069"/>
      <c r="DLR7" s="1069"/>
      <c r="DLS7" s="1069"/>
      <c r="DLT7" s="1069"/>
      <c r="DLU7" s="1069"/>
      <c r="DLV7" s="1069"/>
      <c r="DLW7" s="1069"/>
      <c r="DLX7" s="1069"/>
      <c r="DLY7" s="1069"/>
      <c r="DLZ7" s="1069"/>
      <c r="DMA7" s="1069"/>
      <c r="DMB7" s="1069"/>
      <c r="DMC7" s="1069"/>
      <c r="DMD7" s="1069"/>
      <c r="DME7" s="1069"/>
      <c r="DMF7" s="1069"/>
      <c r="DMG7" s="1069"/>
      <c r="DMH7" s="1069"/>
      <c r="DMI7" s="1069"/>
      <c r="DMJ7" s="1069"/>
      <c r="DMK7" s="1069"/>
      <c r="DML7" s="1069"/>
      <c r="DMM7" s="1069"/>
      <c r="DMN7" s="1069"/>
      <c r="DMO7" s="1069"/>
      <c r="DMP7" s="1069"/>
      <c r="DMQ7" s="1069"/>
      <c r="DMR7" s="1069"/>
      <c r="DMS7" s="1069"/>
      <c r="DMT7" s="1069"/>
      <c r="DMU7" s="1069"/>
      <c r="DMV7" s="1069"/>
      <c r="DMW7" s="1069"/>
      <c r="DMX7" s="1069"/>
      <c r="DMY7" s="1069"/>
      <c r="DMZ7" s="1069"/>
      <c r="DNA7" s="1069"/>
      <c r="DNB7" s="1069"/>
      <c r="DNC7" s="1069"/>
      <c r="DND7" s="1069"/>
      <c r="DNE7" s="1069"/>
      <c r="DNF7" s="1069"/>
      <c r="DNG7" s="1069"/>
      <c r="DNH7" s="1069"/>
      <c r="DNI7" s="1069"/>
      <c r="DNJ7" s="1069"/>
      <c r="DNK7" s="1069"/>
      <c r="DNL7" s="1069"/>
      <c r="DNM7" s="1069"/>
      <c r="DNN7" s="1069"/>
      <c r="DNO7" s="1069"/>
      <c r="DNP7" s="1069"/>
      <c r="DNQ7" s="1069"/>
      <c r="DNR7" s="1069"/>
      <c r="DNS7" s="1069"/>
      <c r="DNT7" s="1069"/>
      <c r="DNU7" s="1069"/>
      <c r="DNV7" s="1069"/>
      <c r="DNW7" s="1069"/>
      <c r="DNX7" s="1069"/>
      <c r="DNY7" s="1069"/>
      <c r="DNZ7" s="1069"/>
      <c r="DOA7" s="1069"/>
      <c r="DOB7" s="1069"/>
      <c r="DOC7" s="1069"/>
      <c r="DOD7" s="1069"/>
      <c r="DOE7" s="1069"/>
      <c r="DOF7" s="1069"/>
      <c r="DOG7" s="1069"/>
      <c r="DOH7" s="1069"/>
      <c r="DOI7" s="1069"/>
      <c r="DOJ7" s="1069"/>
      <c r="DOK7" s="1069"/>
      <c r="DOL7" s="1069"/>
      <c r="DOM7" s="1069"/>
      <c r="DON7" s="1069"/>
      <c r="DOO7" s="1069"/>
      <c r="DOP7" s="1069"/>
      <c r="DOQ7" s="1069"/>
      <c r="DOR7" s="1069"/>
      <c r="DOS7" s="1069"/>
      <c r="DOT7" s="1069"/>
      <c r="DOU7" s="1069"/>
      <c r="DOV7" s="1069"/>
      <c r="DOW7" s="1069"/>
      <c r="DOX7" s="1069"/>
      <c r="DOY7" s="1069"/>
      <c r="DOZ7" s="1069"/>
      <c r="DPA7" s="1069"/>
      <c r="DPB7" s="1069"/>
      <c r="DPC7" s="1069"/>
      <c r="DPD7" s="1069"/>
      <c r="DPE7" s="1069"/>
      <c r="DPF7" s="1069"/>
      <c r="DPG7" s="1069"/>
      <c r="DPH7" s="1069"/>
      <c r="DPI7" s="1069"/>
      <c r="DPJ7" s="1069"/>
      <c r="DPK7" s="1069"/>
      <c r="DPL7" s="1069"/>
      <c r="DPM7" s="1069"/>
      <c r="DPN7" s="1069"/>
      <c r="DPO7" s="1069"/>
      <c r="DPP7" s="1069"/>
      <c r="DPQ7" s="1069"/>
      <c r="DPR7" s="1069"/>
      <c r="DPS7" s="1069"/>
      <c r="DPT7" s="1069"/>
      <c r="DPU7" s="1069"/>
      <c r="DPV7" s="1069"/>
      <c r="DPW7" s="1069"/>
      <c r="DPX7" s="1069"/>
      <c r="DPY7" s="1069"/>
      <c r="DPZ7" s="1069"/>
      <c r="DQA7" s="1069"/>
      <c r="DQB7" s="1069"/>
      <c r="DQC7" s="1069"/>
      <c r="DQD7" s="1069"/>
      <c r="DQE7" s="1069"/>
      <c r="DQF7" s="1069"/>
      <c r="DQG7" s="1069"/>
      <c r="DQH7" s="1069"/>
      <c r="DQI7" s="1069"/>
      <c r="DQJ7" s="1069"/>
      <c r="DQK7" s="1069"/>
      <c r="DQL7" s="1069"/>
      <c r="DQM7" s="1069"/>
      <c r="DQN7" s="1069"/>
      <c r="DQO7" s="1069"/>
      <c r="DQP7" s="1069"/>
      <c r="DQQ7" s="1069"/>
      <c r="DQR7" s="1069"/>
      <c r="DQS7" s="1069"/>
      <c r="DQT7" s="1069"/>
      <c r="DQU7" s="1069"/>
      <c r="DQV7" s="1069"/>
      <c r="DQW7" s="1069"/>
      <c r="DQX7" s="1069"/>
      <c r="DQY7" s="1069"/>
      <c r="DQZ7" s="1069"/>
      <c r="DRA7" s="1069"/>
      <c r="DRB7" s="1069"/>
      <c r="DRC7" s="1069"/>
      <c r="DRD7" s="1069"/>
      <c r="DRE7" s="1069"/>
      <c r="DRF7" s="1069"/>
      <c r="DRG7" s="1069"/>
      <c r="DRH7" s="1069"/>
      <c r="DRI7" s="1069"/>
      <c r="DRJ7" s="1069"/>
      <c r="DRK7" s="1069"/>
      <c r="DRL7" s="1069"/>
      <c r="DRM7" s="1069"/>
      <c r="DRN7" s="1069"/>
      <c r="DRO7" s="1069"/>
      <c r="DRP7" s="1069"/>
      <c r="DRQ7" s="1069"/>
      <c r="DRR7" s="1069"/>
      <c r="DRS7" s="1069"/>
      <c r="DRT7" s="1069"/>
      <c r="DRU7" s="1069"/>
      <c r="DRV7" s="1069"/>
      <c r="DRW7" s="1069"/>
      <c r="DRX7" s="1069"/>
      <c r="DRY7" s="1069"/>
      <c r="DRZ7" s="1069"/>
      <c r="DSA7" s="1069"/>
      <c r="DSB7" s="1069"/>
      <c r="DSC7" s="1069"/>
      <c r="DSD7" s="1069"/>
      <c r="DSE7" s="1069"/>
      <c r="DSF7" s="1069"/>
      <c r="DSG7" s="1069"/>
      <c r="DSH7" s="1069"/>
      <c r="DSI7" s="1069"/>
      <c r="DSJ7" s="1069"/>
      <c r="DSK7" s="1069"/>
      <c r="DSL7" s="1069"/>
      <c r="DSM7" s="1069"/>
      <c r="DSN7" s="1069"/>
      <c r="DSO7" s="1069"/>
      <c r="DSP7" s="1069"/>
      <c r="DSQ7" s="1069"/>
      <c r="DSR7" s="1069"/>
      <c r="DSS7" s="1069"/>
      <c r="DST7" s="1069"/>
      <c r="DSU7" s="1069"/>
      <c r="DSV7" s="1069"/>
      <c r="DSW7" s="1069"/>
      <c r="DSX7" s="1069"/>
      <c r="DSY7" s="1069"/>
      <c r="DSZ7" s="1069"/>
      <c r="DTA7" s="1069"/>
      <c r="DTB7" s="1069"/>
      <c r="DTC7" s="1069"/>
      <c r="DTD7" s="1069"/>
      <c r="DTE7" s="1069"/>
      <c r="DTF7" s="1069"/>
      <c r="DTG7" s="1069"/>
      <c r="DTH7" s="1069"/>
      <c r="DTI7" s="1069"/>
      <c r="DTJ7" s="1069"/>
      <c r="DTK7" s="1069"/>
      <c r="DTL7" s="1069"/>
      <c r="DTM7" s="1069"/>
      <c r="DTN7" s="1069"/>
      <c r="DTO7" s="1069"/>
      <c r="DTP7" s="1069"/>
      <c r="DTQ7" s="1069"/>
      <c r="DTR7" s="1069"/>
      <c r="DTS7" s="1069"/>
      <c r="DTT7" s="1069"/>
      <c r="DTU7" s="1069"/>
      <c r="DTV7" s="1069"/>
      <c r="DTW7" s="1069"/>
      <c r="DTX7" s="1069"/>
      <c r="DTY7" s="1069"/>
      <c r="DTZ7" s="1069"/>
      <c r="DUA7" s="1069"/>
      <c r="DUB7" s="1069"/>
      <c r="DUC7" s="1069"/>
      <c r="DUD7" s="1069"/>
      <c r="DUE7" s="1069"/>
      <c r="DUF7" s="1069"/>
      <c r="DUG7" s="1069"/>
      <c r="DUH7" s="1069"/>
      <c r="DUI7" s="1069"/>
      <c r="DUJ7" s="1069"/>
      <c r="DUK7" s="1069"/>
      <c r="DUL7" s="1069"/>
      <c r="DUM7" s="1069"/>
      <c r="DUN7" s="1069"/>
      <c r="DUO7" s="1069"/>
      <c r="DUP7" s="1069"/>
      <c r="DUQ7" s="1069"/>
      <c r="DUR7" s="1069"/>
      <c r="DUS7" s="1069"/>
      <c r="DUT7" s="1069"/>
      <c r="DUU7" s="1069"/>
      <c r="DUV7" s="1069"/>
      <c r="DUW7" s="1069"/>
      <c r="DUX7" s="1069"/>
      <c r="DUY7" s="1069"/>
      <c r="DUZ7" s="1069"/>
      <c r="DVA7" s="1069"/>
      <c r="DVB7" s="1069"/>
      <c r="DVC7" s="1069"/>
      <c r="DVD7" s="1069"/>
      <c r="DVE7" s="1069"/>
      <c r="DVF7" s="1069"/>
      <c r="DVG7" s="1069"/>
      <c r="DVH7" s="1069"/>
      <c r="DVI7" s="1069"/>
      <c r="DVJ7" s="1069"/>
      <c r="DVK7" s="1069"/>
      <c r="DVL7" s="1069"/>
      <c r="DVM7" s="1069"/>
      <c r="DVN7" s="1069"/>
      <c r="DVO7" s="1069"/>
      <c r="DVP7" s="1069"/>
      <c r="DVQ7" s="1069"/>
      <c r="DVR7" s="1069"/>
      <c r="DVS7" s="1069"/>
      <c r="DVT7" s="1069"/>
      <c r="DVU7" s="1069"/>
      <c r="DVV7" s="1069"/>
      <c r="DVW7" s="1069"/>
      <c r="DVX7" s="1069"/>
      <c r="DVY7" s="1069"/>
      <c r="DVZ7" s="1069"/>
      <c r="DWA7" s="1069"/>
      <c r="DWB7" s="1069"/>
      <c r="DWC7" s="1069"/>
      <c r="DWD7" s="1069"/>
      <c r="DWE7" s="1069"/>
      <c r="DWF7" s="1069"/>
      <c r="DWG7" s="1069"/>
      <c r="DWH7" s="1069"/>
      <c r="DWI7" s="1069"/>
      <c r="DWJ7" s="1069"/>
      <c r="DWK7" s="1069"/>
      <c r="DWL7" s="1069"/>
      <c r="DWM7" s="1069"/>
      <c r="DWN7" s="1069"/>
      <c r="DWO7" s="1069"/>
      <c r="DWP7" s="1069"/>
      <c r="DWQ7" s="1069"/>
      <c r="DWR7" s="1069"/>
      <c r="DWS7" s="1069"/>
      <c r="DWT7" s="1069"/>
      <c r="DWU7" s="1069"/>
      <c r="DWV7" s="1069"/>
      <c r="DWW7" s="1069"/>
      <c r="DWX7" s="1069"/>
      <c r="DWY7" s="1069"/>
      <c r="DWZ7" s="1069"/>
      <c r="DXA7" s="1069"/>
      <c r="DXB7" s="1069"/>
      <c r="DXC7" s="1069"/>
      <c r="DXD7" s="1069"/>
      <c r="DXE7" s="1069"/>
      <c r="DXF7" s="1069"/>
      <c r="DXG7" s="1069"/>
      <c r="DXH7" s="1069"/>
      <c r="DXI7" s="1069"/>
      <c r="DXJ7" s="1069"/>
      <c r="DXK7" s="1069"/>
      <c r="DXL7" s="1069"/>
      <c r="DXM7" s="1069"/>
      <c r="DXN7" s="1069"/>
      <c r="DXO7" s="1069"/>
      <c r="DXP7" s="1069"/>
      <c r="DXQ7" s="1069"/>
      <c r="DXR7" s="1069"/>
      <c r="DXS7" s="1069"/>
      <c r="DXT7" s="1069"/>
      <c r="DXU7" s="1069"/>
      <c r="DXV7" s="1069"/>
      <c r="DXW7" s="1069"/>
      <c r="DXX7" s="1069"/>
      <c r="DXY7" s="1069"/>
      <c r="DXZ7" s="1069"/>
      <c r="DYA7" s="1069"/>
      <c r="DYB7" s="1069"/>
      <c r="DYC7" s="1069"/>
      <c r="DYD7" s="1069"/>
      <c r="DYE7" s="1069"/>
      <c r="DYF7" s="1069"/>
      <c r="DYG7" s="1069"/>
      <c r="DYH7" s="1069"/>
      <c r="DYI7" s="1069"/>
      <c r="DYJ7" s="1069"/>
      <c r="DYK7" s="1069"/>
      <c r="DYL7" s="1069"/>
      <c r="DYM7" s="1069"/>
      <c r="DYN7" s="1069"/>
      <c r="DYO7" s="1069"/>
      <c r="DYP7" s="1069"/>
      <c r="DYQ7" s="1069"/>
      <c r="DYR7" s="1069"/>
      <c r="DYS7" s="1069"/>
      <c r="DYT7" s="1069"/>
      <c r="DYU7" s="1069"/>
      <c r="DYV7" s="1069"/>
      <c r="DYW7" s="1069"/>
      <c r="DYX7" s="1069"/>
      <c r="DYY7" s="1069"/>
      <c r="DYZ7" s="1069"/>
      <c r="DZA7" s="1069"/>
      <c r="DZB7" s="1069"/>
      <c r="DZC7" s="1069"/>
      <c r="DZD7" s="1069"/>
      <c r="DZE7" s="1069"/>
      <c r="DZF7" s="1069"/>
      <c r="DZG7" s="1069"/>
      <c r="DZH7" s="1069"/>
      <c r="DZI7" s="1069"/>
      <c r="DZJ7" s="1069"/>
      <c r="DZK7" s="1069"/>
      <c r="DZL7" s="1069"/>
      <c r="DZM7" s="1069"/>
      <c r="DZN7" s="1069"/>
      <c r="DZO7" s="1069"/>
      <c r="DZP7" s="1069"/>
      <c r="DZQ7" s="1069"/>
      <c r="DZR7" s="1069"/>
      <c r="DZS7" s="1069"/>
      <c r="DZT7" s="1069"/>
      <c r="DZU7" s="1069"/>
      <c r="DZV7" s="1069"/>
      <c r="DZW7" s="1069"/>
      <c r="DZX7" s="1069"/>
      <c r="DZY7" s="1069"/>
      <c r="DZZ7" s="1069"/>
      <c r="EAA7" s="1069"/>
      <c r="EAB7" s="1069"/>
      <c r="EAC7" s="1069"/>
      <c r="EAD7" s="1069"/>
      <c r="EAE7" s="1069"/>
      <c r="EAF7" s="1069"/>
      <c r="EAG7" s="1069"/>
      <c r="EAH7" s="1069"/>
      <c r="EAI7" s="1069"/>
      <c r="EAJ7" s="1069"/>
      <c r="EAK7" s="1069"/>
      <c r="EAL7" s="1069"/>
      <c r="EAM7" s="1069"/>
      <c r="EAN7" s="1069"/>
      <c r="EAO7" s="1069"/>
      <c r="EAP7" s="1069"/>
      <c r="EAQ7" s="1069"/>
      <c r="EAR7" s="1069"/>
      <c r="EAS7" s="1069"/>
      <c r="EAT7" s="1069"/>
      <c r="EAU7" s="1069"/>
      <c r="EAV7" s="1069"/>
      <c r="EAW7" s="1069"/>
      <c r="EAX7" s="1069"/>
      <c r="EAY7" s="1069"/>
      <c r="EAZ7" s="1069"/>
      <c r="EBA7" s="1069"/>
      <c r="EBB7" s="1069"/>
      <c r="EBC7" s="1069"/>
      <c r="EBD7" s="1069"/>
      <c r="EBE7" s="1069"/>
      <c r="EBF7" s="1069"/>
      <c r="EBG7" s="1069"/>
      <c r="EBH7" s="1069"/>
      <c r="EBI7" s="1069"/>
      <c r="EBJ7" s="1069"/>
      <c r="EBK7" s="1069"/>
      <c r="EBL7" s="1069"/>
      <c r="EBM7" s="1069"/>
      <c r="EBN7" s="1069"/>
      <c r="EBO7" s="1069"/>
      <c r="EBP7" s="1069"/>
      <c r="EBQ7" s="1069"/>
      <c r="EBR7" s="1069"/>
      <c r="EBS7" s="1069"/>
      <c r="EBT7" s="1069"/>
      <c r="EBU7" s="1069"/>
      <c r="EBV7" s="1069"/>
      <c r="EBW7" s="1069"/>
      <c r="EBX7" s="1069"/>
      <c r="EBY7" s="1069"/>
      <c r="EBZ7" s="1069"/>
      <c r="ECA7" s="1069"/>
      <c r="ECB7" s="1069"/>
      <c r="ECC7" s="1069"/>
      <c r="ECD7" s="1069"/>
      <c r="ECE7" s="1069"/>
      <c r="ECF7" s="1069"/>
      <c r="ECG7" s="1069"/>
      <c r="ECH7" s="1069"/>
      <c r="ECI7" s="1069"/>
      <c r="ECJ7" s="1069"/>
      <c r="ECK7" s="1069"/>
      <c r="ECL7" s="1069"/>
      <c r="ECM7" s="1069"/>
      <c r="ECN7" s="1069"/>
      <c r="ECO7" s="1069"/>
      <c r="ECP7" s="1069"/>
      <c r="ECQ7" s="1069"/>
      <c r="ECR7" s="1069"/>
      <c r="ECS7" s="1069"/>
      <c r="ECT7" s="1069"/>
      <c r="ECU7" s="1069"/>
      <c r="ECV7" s="1069"/>
      <c r="ECW7" s="1069"/>
      <c r="ECX7" s="1069"/>
      <c r="ECY7" s="1069"/>
      <c r="ECZ7" s="1069"/>
      <c r="EDA7" s="1069"/>
      <c r="EDB7" s="1069"/>
      <c r="EDC7" s="1069"/>
      <c r="EDD7" s="1069"/>
      <c r="EDE7" s="1069"/>
      <c r="EDF7" s="1069"/>
      <c r="EDG7" s="1069"/>
      <c r="EDH7" s="1069"/>
      <c r="EDI7" s="1069"/>
      <c r="EDJ7" s="1069"/>
      <c r="EDK7" s="1069"/>
      <c r="EDL7" s="1069"/>
      <c r="EDM7" s="1069"/>
      <c r="EDN7" s="1069"/>
      <c r="EDO7" s="1069"/>
      <c r="EDP7" s="1069"/>
      <c r="EDQ7" s="1069"/>
      <c r="EDR7" s="1069"/>
      <c r="EDS7" s="1069"/>
      <c r="EDT7" s="1069"/>
      <c r="EDU7" s="1069"/>
      <c r="EDV7" s="1069"/>
      <c r="EDW7" s="1069"/>
      <c r="EDX7" s="1069"/>
      <c r="EDY7" s="1069"/>
      <c r="EDZ7" s="1069"/>
      <c r="EEA7" s="1069"/>
      <c r="EEB7" s="1069"/>
      <c r="EEC7" s="1069"/>
      <c r="EED7" s="1069"/>
      <c r="EEE7" s="1069"/>
      <c r="EEF7" s="1069"/>
      <c r="EEG7" s="1069"/>
      <c r="EEH7" s="1069"/>
      <c r="EEI7" s="1069"/>
      <c r="EEJ7" s="1069"/>
      <c r="EEK7" s="1069"/>
      <c r="EEL7" s="1069"/>
      <c r="EEM7" s="1069"/>
      <c r="EEN7" s="1069"/>
      <c r="EEO7" s="1069"/>
      <c r="EEP7" s="1069"/>
      <c r="EEQ7" s="1069"/>
      <c r="EER7" s="1069"/>
      <c r="EES7" s="1069"/>
      <c r="EET7" s="1069"/>
      <c r="EEU7" s="1069"/>
      <c r="EEV7" s="1069"/>
      <c r="EEW7" s="1069"/>
      <c r="EEX7" s="1069"/>
      <c r="EEY7" s="1069"/>
      <c r="EEZ7" s="1069"/>
      <c r="EFA7" s="1069"/>
      <c r="EFB7" s="1069"/>
      <c r="EFC7" s="1069"/>
      <c r="EFD7" s="1069"/>
      <c r="EFE7" s="1069"/>
      <c r="EFF7" s="1069"/>
      <c r="EFG7" s="1069"/>
      <c r="EFH7" s="1069"/>
      <c r="EFI7" s="1069"/>
      <c r="EFJ7" s="1069"/>
      <c r="EFK7" s="1069"/>
      <c r="EFL7" s="1069"/>
      <c r="EFM7" s="1069"/>
      <c r="EFN7" s="1069"/>
      <c r="EFO7" s="1069"/>
      <c r="EFP7" s="1069"/>
      <c r="EFQ7" s="1069"/>
      <c r="EFR7" s="1069"/>
      <c r="EFS7" s="1069"/>
      <c r="EFT7" s="1069"/>
      <c r="EFU7" s="1069"/>
      <c r="EFV7" s="1069"/>
      <c r="EFW7" s="1069"/>
      <c r="EFX7" s="1069"/>
      <c r="EFY7" s="1069"/>
      <c r="EFZ7" s="1069"/>
      <c r="EGA7" s="1069"/>
      <c r="EGB7" s="1069"/>
      <c r="EGC7" s="1069"/>
      <c r="EGD7" s="1069"/>
      <c r="EGE7" s="1069"/>
      <c r="EGF7" s="1069"/>
      <c r="EGG7" s="1069"/>
      <c r="EGH7" s="1069"/>
      <c r="EGI7" s="1069"/>
      <c r="EGJ7" s="1069"/>
      <c r="EGK7" s="1069"/>
      <c r="EGL7" s="1069"/>
      <c r="EGM7" s="1069"/>
      <c r="EGN7" s="1069"/>
      <c r="EGO7" s="1069"/>
      <c r="EGP7" s="1069"/>
      <c r="EGQ7" s="1069"/>
      <c r="EGR7" s="1069"/>
      <c r="EGS7" s="1069"/>
      <c r="EGT7" s="1069"/>
      <c r="EGU7" s="1069"/>
      <c r="EGV7" s="1069"/>
      <c r="EGW7" s="1069"/>
      <c r="EGX7" s="1069"/>
      <c r="EGY7" s="1069"/>
      <c r="EGZ7" s="1069"/>
      <c r="EHA7" s="1069"/>
      <c r="EHB7" s="1069"/>
      <c r="EHC7" s="1069"/>
      <c r="EHD7" s="1069"/>
      <c r="EHE7" s="1069"/>
      <c r="EHF7" s="1069"/>
      <c r="EHG7" s="1069"/>
      <c r="EHH7" s="1069"/>
      <c r="EHI7" s="1069"/>
      <c r="EHJ7" s="1069"/>
      <c r="EHK7" s="1069"/>
      <c r="EHL7" s="1069"/>
      <c r="EHM7" s="1069"/>
      <c r="EHN7" s="1069"/>
      <c r="EHO7" s="1069"/>
      <c r="EHP7" s="1069"/>
      <c r="EHQ7" s="1069"/>
      <c r="EHR7" s="1069"/>
      <c r="EHS7" s="1069"/>
      <c r="EHT7" s="1069"/>
      <c r="EHU7" s="1069"/>
      <c r="EHV7" s="1069"/>
      <c r="EHW7" s="1069"/>
      <c r="EHX7" s="1069"/>
      <c r="EHY7" s="1069"/>
      <c r="EHZ7" s="1069"/>
      <c r="EIA7" s="1069"/>
      <c r="EIB7" s="1069"/>
      <c r="EIC7" s="1069"/>
      <c r="EID7" s="1069"/>
      <c r="EIE7" s="1069"/>
      <c r="EIF7" s="1069"/>
      <c r="EIG7" s="1069"/>
      <c r="EIH7" s="1069"/>
      <c r="EII7" s="1069"/>
      <c r="EIJ7" s="1069"/>
      <c r="EIK7" s="1069"/>
      <c r="EIL7" s="1069"/>
      <c r="EIM7" s="1069"/>
      <c r="EIN7" s="1069"/>
      <c r="EIO7" s="1069"/>
      <c r="EIP7" s="1069"/>
      <c r="EIQ7" s="1069"/>
      <c r="EIR7" s="1069"/>
      <c r="EIS7" s="1069"/>
      <c r="EIT7" s="1069"/>
      <c r="EIU7" s="1069"/>
      <c r="EIV7" s="1069"/>
      <c r="EIW7" s="1069"/>
      <c r="EIX7" s="1069"/>
      <c r="EIY7" s="1069"/>
      <c r="EIZ7" s="1069"/>
      <c r="EJA7" s="1069"/>
      <c r="EJB7" s="1069"/>
      <c r="EJC7" s="1069"/>
      <c r="EJD7" s="1069"/>
      <c r="EJE7" s="1069"/>
      <c r="EJF7" s="1069"/>
      <c r="EJG7" s="1069"/>
      <c r="EJH7" s="1069"/>
      <c r="EJI7" s="1069"/>
      <c r="EJJ7" s="1069"/>
      <c r="EJK7" s="1069"/>
      <c r="EJL7" s="1069"/>
      <c r="EJM7" s="1069"/>
      <c r="EJN7" s="1069"/>
      <c r="EJO7" s="1069"/>
      <c r="EJP7" s="1069"/>
      <c r="EJQ7" s="1069"/>
      <c r="EJR7" s="1069"/>
      <c r="EJS7" s="1069"/>
      <c r="EJT7" s="1069"/>
      <c r="EJU7" s="1069"/>
      <c r="EJV7" s="1069"/>
      <c r="EJW7" s="1069"/>
      <c r="EJX7" s="1069"/>
      <c r="EJY7" s="1069"/>
      <c r="EJZ7" s="1069"/>
      <c r="EKA7" s="1069"/>
      <c r="EKB7" s="1069"/>
      <c r="EKC7" s="1069"/>
      <c r="EKD7" s="1069"/>
      <c r="EKE7" s="1069"/>
      <c r="EKF7" s="1069"/>
      <c r="EKG7" s="1069"/>
      <c r="EKH7" s="1069"/>
      <c r="EKI7" s="1069"/>
      <c r="EKJ7" s="1069"/>
      <c r="EKK7" s="1069"/>
      <c r="EKL7" s="1069"/>
      <c r="EKM7" s="1069"/>
      <c r="EKN7" s="1069"/>
      <c r="EKO7" s="1069"/>
      <c r="EKP7" s="1069"/>
      <c r="EKQ7" s="1069"/>
      <c r="EKR7" s="1069"/>
      <c r="EKS7" s="1069"/>
      <c r="EKT7" s="1069"/>
      <c r="EKU7" s="1069"/>
      <c r="EKV7" s="1069"/>
      <c r="EKW7" s="1069"/>
      <c r="EKX7" s="1069"/>
      <c r="EKY7" s="1069"/>
      <c r="EKZ7" s="1069"/>
      <c r="ELA7" s="1069"/>
      <c r="ELB7" s="1069"/>
      <c r="ELC7" s="1069"/>
      <c r="ELD7" s="1069"/>
      <c r="ELE7" s="1069"/>
      <c r="ELF7" s="1069"/>
      <c r="ELG7" s="1069"/>
      <c r="ELH7" s="1069"/>
      <c r="ELI7" s="1069"/>
      <c r="ELJ7" s="1069"/>
      <c r="ELK7" s="1069"/>
      <c r="ELL7" s="1069"/>
      <c r="ELM7" s="1069"/>
      <c r="ELN7" s="1069"/>
      <c r="ELO7" s="1069"/>
      <c r="ELP7" s="1069"/>
      <c r="ELQ7" s="1069"/>
      <c r="ELR7" s="1069"/>
      <c r="ELS7" s="1069"/>
      <c r="ELT7" s="1069"/>
      <c r="ELU7" s="1069"/>
      <c r="ELV7" s="1069"/>
      <c r="ELW7" s="1069"/>
      <c r="ELX7" s="1069"/>
      <c r="ELY7" s="1069"/>
      <c r="ELZ7" s="1069"/>
      <c r="EMA7" s="1069"/>
      <c r="EMB7" s="1069"/>
      <c r="EMC7" s="1069"/>
      <c r="EMD7" s="1069"/>
      <c r="EME7" s="1069"/>
      <c r="EMF7" s="1069"/>
      <c r="EMG7" s="1069"/>
      <c r="EMH7" s="1069"/>
      <c r="EMI7" s="1069"/>
      <c r="EMJ7" s="1069"/>
      <c r="EMK7" s="1069"/>
      <c r="EML7" s="1069"/>
      <c r="EMM7" s="1069"/>
      <c r="EMN7" s="1069"/>
      <c r="EMO7" s="1069"/>
      <c r="EMP7" s="1069"/>
      <c r="EMQ7" s="1069"/>
      <c r="EMR7" s="1069"/>
      <c r="EMS7" s="1069"/>
      <c r="EMT7" s="1069"/>
      <c r="EMU7" s="1069"/>
      <c r="EMV7" s="1069"/>
      <c r="EMW7" s="1069"/>
      <c r="EMX7" s="1069"/>
      <c r="EMY7" s="1069"/>
      <c r="EMZ7" s="1069"/>
      <c r="ENA7" s="1069"/>
      <c r="ENB7" s="1069"/>
      <c r="ENC7" s="1069"/>
      <c r="END7" s="1069"/>
      <c r="ENE7" s="1069"/>
      <c r="ENF7" s="1069"/>
      <c r="ENG7" s="1069"/>
      <c r="ENH7" s="1069"/>
      <c r="ENI7" s="1069"/>
      <c r="ENJ7" s="1069"/>
      <c r="ENK7" s="1069"/>
      <c r="ENL7" s="1069"/>
      <c r="ENM7" s="1069"/>
      <c r="ENN7" s="1069"/>
      <c r="ENO7" s="1069"/>
      <c r="ENP7" s="1069"/>
      <c r="ENQ7" s="1069"/>
      <c r="ENR7" s="1069"/>
      <c r="ENS7" s="1069"/>
      <c r="ENT7" s="1069"/>
      <c r="ENU7" s="1069"/>
      <c r="ENV7" s="1069"/>
      <c r="ENW7" s="1069"/>
      <c r="ENX7" s="1069"/>
      <c r="ENY7" s="1069"/>
      <c r="ENZ7" s="1069"/>
      <c r="EOA7" s="1069"/>
      <c r="EOB7" s="1069"/>
      <c r="EOC7" s="1069"/>
      <c r="EOD7" s="1069"/>
      <c r="EOE7" s="1069"/>
      <c r="EOF7" s="1069"/>
      <c r="EOG7" s="1069"/>
      <c r="EOH7" s="1069"/>
      <c r="EOI7" s="1069"/>
      <c r="EOJ7" s="1069"/>
      <c r="EOK7" s="1069"/>
      <c r="EOL7" s="1069"/>
      <c r="EOM7" s="1069"/>
      <c r="EON7" s="1069"/>
      <c r="EOO7" s="1069"/>
      <c r="EOP7" s="1069"/>
      <c r="EOQ7" s="1069"/>
      <c r="EOR7" s="1069"/>
      <c r="EOS7" s="1069"/>
      <c r="EOT7" s="1069"/>
      <c r="EOU7" s="1069"/>
      <c r="EOV7" s="1069"/>
      <c r="EOW7" s="1069"/>
      <c r="EOX7" s="1069"/>
      <c r="EOY7" s="1069"/>
      <c r="EOZ7" s="1069"/>
      <c r="EPA7" s="1069"/>
      <c r="EPB7" s="1069"/>
      <c r="EPC7" s="1069"/>
      <c r="EPD7" s="1069"/>
      <c r="EPE7" s="1069"/>
      <c r="EPF7" s="1069"/>
      <c r="EPG7" s="1069"/>
      <c r="EPH7" s="1069"/>
      <c r="EPI7" s="1069"/>
      <c r="EPJ7" s="1069"/>
      <c r="EPK7" s="1069"/>
      <c r="EPL7" s="1069"/>
      <c r="EPM7" s="1069"/>
      <c r="EPN7" s="1069"/>
      <c r="EPO7" s="1069"/>
      <c r="EPP7" s="1069"/>
      <c r="EPQ7" s="1069"/>
      <c r="EPR7" s="1069"/>
      <c r="EPS7" s="1069"/>
      <c r="EPT7" s="1069"/>
      <c r="EPU7" s="1069"/>
      <c r="EPV7" s="1069"/>
      <c r="EPW7" s="1069"/>
      <c r="EPX7" s="1069"/>
      <c r="EPY7" s="1069"/>
      <c r="EPZ7" s="1069"/>
      <c r="EQA7" s="1069"/>
      <c r="EQB7" s="1069"/>
      <c r="EQC7" s="1069"/>
      <c r="EQD7" s="1069"/>
      <c r="EQE7" s="1069"/>
      <c r="EQF7" s="1069"/>
      <c r="EQG7" s="1069"/>
      <c r="EQH7" s="1069"/>
      <c r="EQI7" s="1069"/>
      <c r="EQJ7" s="1069"/>
      <c r="EQK7" s="1069"/>
      <c r="EQL7" s="1069"/>
      <c r="EQM7" s="1069"/>
      <c r="EQN7" s="1069"/>
      <c r="EQO7" s="1069"/>
      <c r="EQP7" s="1069"/>
      <c r="EQQ7" s="1069"/>
      <c r="EQR7" s="1069"/>
      <c r="EQS7" s="1069"/>
      <c r="EQT7" s="1069"/>
      <c r="EQU7" s="1069"/>
      <c r="EQV7" s="1069"/>
      <c r="EQW7" s="1069"/>
      <c r="EQX7" s="1069"/>
      <c r="EQY7" s="1069"/>
      <c r="EQZ7" s="1069"/>
      <c r="ERA7" s="1069"/>
      <c r="ERB7" s="1069"/>
      <c r="ERC7" s="1069"/>
      <c r="ERD7" s="1069"/>
      <c r="ERE7" s="1069"/>
      <c r="ERF7" s="1069"/>
      <c r="ERG7" s="1069"/>
      <c r="ERH7" s="1069"/>
      <c r="ERI7" s="1069"/>
      <c r="ERJ7" s="1069"/>
      <c r="ERK7" s="1069"/>
      <c r="ERL7" s="1069"/>
      <c r="ERM7" s="1069"/>
      <c r="ERN7" s="1069"/>
      <c r="ERO7" s="1069"/>
      <c r="ERP7" s="1069"/>
      <c r="ERQ7" s="1069"/>
      <c r="ERR7" s="1069"/>
      <c r="ERS7" s="1069"/>
      <c r="ERT7" s="1069"/>
      <c r="ERU7" s="1069"/>
      <c r="ERV7" s="1069"/>
      <c r="ERW7" s="1069"/>
      <c r="ERX7" s="1069"/>
      <c r="ERY7" s="1069"/>
      <c r="ERZ7" s="1069"/>
      <c r="ESA7" s="1069"/>
      <c r="ESB7" s="1069"/>
      <c r="ESC7" s="1069"/>
      <c r="ESD7" s="1069"/>
      <c r="ESE7" s="1069"/>
      <c r="ESF7" s="1069"/>
      <c r="ESG7" s="1069"/>
      <c r="ESH7" s="1069"/>
      <c r="ESI7" s="1069"/>
      <c r="ESJ7" s="1069"/>
      <c r="ESK7" s="1069"/>
      <c r="ESL7" s="1069"/>
      <c r="ESM7" s="1069"/>
      <c r="ESN7" s="1069"/>
      <c r="ESO7" s="1069"/>
      <c r="ESP7" s="1069"/>
      <c r="ESQ7" s="1069"/>
      <c r="ESR7" s="1069"/>
      <c r="ESS7" s="1069"/>
      <c r="EST7" s="1069"/>
      <c r="ESU7" s="1069"/>
      <c r="ESV7" s="1069"/>
      <c r="ESW7" s="1069"/>
      <c r="ESX7" s="1069"/>
      <c r="ESY7" s="1069"/>
      <c r="ESZ7" s="1069"/>
      <c r="ETA7" s="1069"/>
      <c r="ETB7" s="1069"/>
      <c r="ETC7" s="1069"/>
      <c r="ETD7" s="1069"/>
      <c r="ETE7" s="1069"/>
      <c r="ETF7" s="1069"/>
      <c r="ETG7" s="1069"/>
      <c r="ETH7" s="1069"/>
      <c r="ETI7" s="1069"/>
      <c r="ETJ7" s="1069"/>
      <c r="ETK7" s="1069"/>
      <c r="ETL7" s="1069"/>
      <c r="ETM7" s="1069"/>
      <c r="ETN7" s="1069"/>
      <c r="ETO7" s="1069"/>
      <c r="ETP7" s="1069"/>
      <c r="ETQ7" s="1069"/>
      <c r="ETR7" s="1069"/>
      <c r="ETS7" s="1069"/>
      <c r="ETT7" s="1069"/>
      <c r="ETU7" s="1069"/>
      <c r="ETV7" s="1069"/>
      <c r="ETW7" s="1069"/>
      <c r="ETX7" s="1069"/>
      <c r="ETY7" s="1069"/>
      <c r="ETZ7" s="1069"/>
      <c r="EUA7" s="1069"/>
      <c r="EUB7" s="1069"/>
      <c r="EUC7" s="1069"/>
      <c r="EUD7" s="1069"/>
      <c r="EUE7" s="1069"/>
      <c r="EUF7" s="1069"/>
      <c r="EUG7" s="1069"/>
      <c r="EUH7" s="1069"/>
      <c r="EUI7" s="1069"/>
      <c r="EUJ7" s="1069"/>
      <c r="EUK7" s="1069"/>
      <c r="EUL7" s="1069"/>
      <c r="EUM7" s="1069"/>
      <c r="EUN7" s="1069"/>
      <c r="EUO7" s="1069"/>
      <c r="EUP7" s="1069"/>
      <c r="EUQ7" s="1069"/>
      <c r="EUR7" s="1069"/>
      <c r="EUS7" s="1069"/>
      <c r="EUT7" s="1069"/>
      <c r="EUU7" s="1069"/>
      <c r="EUV7" s="1069"/>
      <c r="EUW7" s="1069"/>
      <c r="EUX7" s="1069"/>
      <c r="EUY7" s="1069"/>
      <c r="EUZ7" s="1069"/>
      <c r="EVA7" s="1069"/>
      <c r="EVB7" s="1069"/>
      <c r="EVC7" s="1069"/>
      <c r="EVD7" s="1069"/>
      <c r="EVE7" s="1069"/>
      <c r="EVF7" s="1069"/>
      <c r="EVG7" s="1069"/>
      <c r="EVH7" s="1069"/>
      <c r="EVI7" s="1069"/>
      <c r="EVJ7" s="1069"/>
      <c r="EVK7" s="1069"/>
      <c r="EVL7" s="1069"/>
      <c r="EVM7" s="1069"/>
      <c r="EVN7" s="1069"/>
      <c r="EVO7" s="1069"/>
      <c r="EVP7" s="1069"/>
      <c r="EVQ7" s="1069"/>
      <c r="EVR7" s="1069"/>
      <c r="EVS7" s="1069"/>
      <c r="EVT7" s="1069"/>
      <c r="EVU7" s="1069"/>
      <c r="EVV7" s="1069"/>
      <c r="EVW7" s="1069"/>
      <c r="EVX7" s="1069"/>
      <c r="EVY7" s="1069"/>
      <c r="EVZ7" s="1069"/>
      <c r="EWA7" s="1069"/>
      <c r="EWB7" s="1069"/>
      <c r="EWC7" s="1069"/>
      <c r="EWD7" s="1069"/>
      <c r="EWE7" s="1069"/>
      <c r="EWF7" s="1069"/>
      <c r="EWG7" s="1069"/>
      <c r="EWH7" s="1069"/>
      <c r="EWI7" s="1069"/>
      <c r="EWJ7" s="1069"/>
      <c r="EWK7" s="1069"/>
      <c r="EWL7" s="1069"/>
      <c r="EWM7" s="1069"/>
      <c r="EWN7" s="1069"/>
      <c r="EWO7" s="1069"/>
      <c r="EWP7" s="1069"/>
      <c r="EWQ7" s="1069"/>
      <c r="EWR7" s="1069"/>
      <c r="EWS7" s="1069"/>
      <c r="EWT7" s="1069"/>
      <c r="EWU7" s="1069"/>
      <c r="EWV7" s="1069"/>
      <c r="EWW7" s="1069"/>
      <c r="EWX7" s="1069"/>
      <c r="EWY7" s="1069"/>
      <c r="EWZ7" s="1069"/>
      <c r="EXA7" s="1069"/>
      <c r="EXB7" s="1069"/>
      <c r="EXC7" s="1069"/>
      <c r="EXD7" s="1069"/>
      <c r="EXE7" s="1069"/>
      <c r="EXF7" s="1069"/>
      <c r="EXG7" s="1069"/>
      <c r="EXH7" s="1069"/>
      <c r="EXI7" s="1069"/>
      <c r="EXJ7" s="1069"/>
      <c r="EXK7" s="1069"/>
      <c r="EXL7" s="1069"/>
      <c r="EXM7" s="1069"/>
      <c r="EXN7" s="1069"/>
      <c r="EXO7" s="1069"/>
      <c r="EXP7" s="1069"/>
      <c r="EXQ7" s="1069"/>
      <c r="EXR7" s="1069"/>
      <c r="EXS7" s="1069"/>
      <c r="EXT7" s="1069"/>
      <c r="EXU7" s="1069"/>
      <c r="EXV7" s="1069"/>
      <c r="EXW7" s="1069"/>
      <c r="EXX7" s="1069"/>
      <c r="EXY7" s="1069"/>
      <c r="EXZ7" s="1069"/>
      <c r="EYA7" s="1069"/>
      <c r="EYB7" s="1069"/>
      <c r="EYC7" s="1069"/>
      <c r="EYD7" s="1069"/>
      <c r="EYE7" s="1069"/>
      <c r="EYF7" s="1069"/>
      <c r="EYG7" s="1069"/>
      <c r="EYH7" s="1069"/>
      <c r="EYI7" s="1069"/>
      <c r="EYJ7" s="1069"/>
      <c r="EYK7" s="1069"/>
      <c r="EYL7" s="1069"/>
      <c r="EYM7" s="1069"/>
      <c r="EYN7" s="1069"/>
      <c r="EYO7" s="1069"/>
      <c r="EYP7" s="1069"/>
      <c r="EYQ7" s="1069"/>
      <c r="EYR7" s="1069"/>
      <c r="EYS7" s="1069"/>
      <c r="EYT7" s="1069"/>
      <c r="EYU7" s="1069"/>
      <c r="EYV7" s="1069"/>
      <c r="EYW7" s="1069"/>
      <c r="EYX7" s="1069"/>
      <c r="EYY7" s="1069"/>
      <c r="EYZ7" s="1069"/>
      <c r="EZA7" s="1069"/>
      <c r="EZB7" s="1069"/>
      <c r="EZC7" s="1069"/>
      <c r="EZD7" s="1069"/>
      <c r="EZE7" s="1069"/>
      <c r="EZF7" s="1069"/>
      <c r="EZG7" s="1069"/>
      <c r="EZH7" s="1069"/>
      <c r="EZI7" s="1069"/>
      <c r="EZJ7" s="1069"/>
      <c r="EZK7" s="1069"/>
      <c r="EZL7" s="1069"/>
      <c r="EZM7" s="1069"/>
      <c r="EZN7" s="1069"/>
      <c r="EZO7" s="1069"/>
      <c r="EZP7" s="1069"/>
      <c r="EZQ7" s="1069"/>
      <c r="EZR7" s="1069"/>
      <c r="EZS7" s="1069"/>
      <c r="EZT7" s="1069"/>
      <c r="EZU7" s="1069"/>
      <c r="EZV7" s="1069"/>
      <c r="EZW7" s="1069"/>
      <c r="EZX7" s="1069"/>
      <c r="EZY7" s="1069"/>
      <c r="EZZ7" s="1069"/>
      <c r="FAA7" s="1069"/>
      <c r="FAB7" s="1069"/>
      <c r="FAC7" s="1069"/>
      <c r="FAD7" s="1069"/>
      <c r="FAE7" s="1069"/>
      <c r="FAF7" s="1069"/>
      <c r="FAG7" s="1069"/>
      <c r="FAH7" s="1069"/>
      <c r="FAI7" s="1069"/>
      <c r="FAJ7" s="1069"/>
      <c r="FAK7" s="1069"/>
      <c r="FAL7" s="1069"/>
      <c r="FAM7" s="1069"/>
      <c r="FAN7" s="1069"/>
      <c r="FAO7" s="1069"/>
      <c r="FAP7" s="1069"/>
      <c r="FAQ7" s="1069"/>
      <c r="FAR7" s="1069"/>
      <c r="FAS7" s="1069"/>
      <c r="FAT7" s="1069"/>
      <c r="FAU7" s="1069"/>
      <c r="FAV7" s="1069"/>
      <c r="FAW7" s="1069"/>
      <c r="FAX7" s="1069"/>
      <c r="FAY7" s="1069"/>
      <c r="FAZ7" s="1069"/>
      <c r="FBA7" s="1069"/>
      <c r="FBB7" s="1069"/>
      <c r="FBC7" s="1069"/>
      <c r="FBD7" s="1069"/>
      <c r="FBE7" s="1069"/>
      <c r="FBF7" s="1069"/>
      <c r="FBG7" s="1069"/>
      <c r="FBH7" s="1069"/>
      <c r="FBI7" s="1069"/>
      <c r="FBJ7" s="1069"/>
      <c r="FBK7" s="1069"/>
      <c r="FBL7" s="1069"/>
      <c r="FBM7" s="1069"/>
      <c r="FBN7" s="1069"/>
      <c r="FBO7" s="1069"/>
      <c r="FBP7" s="1069"/>
      <c r="FBQ7" s="1069"/>
      <c r="FBR7" s="1069"/>
      <c r="FBS7" s="1069"/>
      <c r="FBT7" s="1069"/>
      <c r="FBU7" s="1069"/>
      <c r="FBV7" s="1069"/>
      <c r="FBW7" s="1069"/>
      <c r="FBX7" s="1069"/>
      <c r="FBY7" s="1069"/>
      <c r="FBZ7" s="1069"/>
      <c r="FCA7" s="1069"/>
      <c r="FCB7" s="1069"/>
      <c r="FCC7" s="1069"/>
      <c r="FCD7" s="1069"/>
      <c r="FCE7" s="1069"/>
      <c r="FCF7" s="1069"/>
      <c r="FCG7" s="1069"/>
      <c r="FCH7" s="1069"/>
      <c r="FCI7" s="1069"/>
      <c r="FCJ7" s="1069"/>
      <c r="FCK7" s="1069"/>
      <c r="FCL7" s="1069"/>
      <c r="FCM7" s="1069"/>
      <c r="FCN7" s="1069"/>
      <c r="FCO7" s="1069"/>
      <c r="FCP7" s="1069"/>
      <c r="FCQ7" s="1069"/>
      <c r="FCR7" s="1069"/>
      <c r="FCS7" s="1069"/>
      <c r="FCT7" s="1069"/>
      <c r="FCU7" s="1069"/>
      <c r="FCV7" s="1069"/>
      <c r="FCW7" s="1069"/>
      <c r="FCX7" s="1069"/>
      <c r="FCY7" s="1069"/>
      <c r="FCZ7" s="1069"/>
      <c r="FDA7" s="1069"/>
      <c r="FDB7" s="1069"/>
      <c r="FDC7" s="1069"/>
      <c r="FDD7" s="1069"/>
      <c r="FDE7" s="1069"/>
      <c r="FDF7" s="1069"/>
      <c r="FDG7" s="1069"/>
      <c r="FDH7" s="1069"/>
      <c r="FDI7" s="1069"/>
      <c r="FDJ7" s="1069"/>
      <c r="FDK7" s="1069"/>
      <c r="FDL7" s="1069"/>
      <c r="FDM7" s="1069"/>
      <c r="FDN7" s="1069"/>
      <c r="FDO7" s="1069"/>
      <c r="FDP7" s="1069"/>
      <c r="FDQ7" s="1069"/>
      <c r="FDR7" s="1069"/>
      <c r="FDS7" s="1069"/>
      <c r="FDT7" s="1069"/>
      <c r="FDU7" s="1069"/>
      <c r="FDV7" s="1069"/>
      <c r="FDW7" s="1069"/>
      <c r="FDX7" s="1069"/>
      <c r="FDY7" s="1069"/>
      <c r="FDZ7" s="1069"/>
      <c r="FEA7" s="1069"/>
      <c r="FEB7" s="1069"/>
      <c r="FEC7" s="1069"/>
      <c r="FED7" s="1069"/>
      <c r="FEE7" s="1069"/>
      <c r="FEF7" s="1069"/>
      <c r="FEG7" s="1069"/>
      <c r="FEH7" s="1069"/>
      <c r="FEI7" s="1069"/>
      <c r="FEJ7" s="1069"/>
      <c r="FEK7" s="1069"/>
      <c r="FEL7" s="1069"/>
      <c r="FEM7" s="1069"/>
      <c r="FEN7" s="1069"/>
      <c r="FEO7" s="1069"/>
      <c r="FEP7" s="1069"/>
      <c r="FEQ7" s="1069"/>
      <c r="FER7" s="1069"/>
      <c r="FES7" s="1069"/>
      <c r="FET7" s="1069"/>
      <c r="FEU7" s="1069"/>
      <c r="FEV7" s="1069"/>
      <c r="FEW7" s="1069"/>
      <c r="FEX7" s="1069"/>
      <c r="FEY7" s="1069"/>
      <c r="FEZ7" s="1069"/>
      <c r="FFA7" s="1069"/>
      <c r="FFB7" s="1069"/>
      <c r="FFC7" s="1069"/>
      <c r="FFD7" s="1069"/>
      <c r="FFE7" s="1069"/>
      <c r="FFF7" s="1069"/>
      <c r="FFG7" s="1069"/>
      <c r="FFH7" s="1069"/>
      <c r="FFI7" s="1069"/>
      <c r="FFJ7" s="1069"/>
      <c r="FFK7" s="1069"/>
      <c r="FFL7" s="1069"/>
      <c r="FFM7" s="1069"/>
      <c r="FFN7" s="1069"/>
      <c r="FFO7" s="1069"/>
      <c r="FFP7" s="1069"/>
      <c r="FFQ7" s="1069"/>
      <c r="FFR7" s="1069"/>
      <c r="FFS7" s="1069"/>
      <c r="FFT7" s="1069"/>
      <c r="FFU7" s="1069"/>
      <c r="FFV7" s="1069"/>
      <c r="FFW7" s="1069"/>
      <c r="FFX7" s="1069"/>
      <c r="FFY7" s="1069"/>
      <c r="FFZ7" s="1069"/>
      <c r="FGA7" s="1069"/>
      <c r="FGB7" s="1069"/>
      <c r="FGC7" s="1069"/>
      <c r="FGD7" s="1069"/>
      <c r="FGE7" s="1069"/>
      <c r="FGF7" s="1069"/>
      <c r="FGG7" s="1069"/>
      <c r="FGH7" s="1069"/>
      <c r="FGI7" s="1069"/>
      <c r="FGJ7" s="1069"/>
      <c r="FGK7" s="1069"/>
      <c r="FGL7" s="1069"/>
      <c r="FGM7" s="1069"/>
      <c r="FGN7" s="1069"/>
      <c r="FGO7" s="1069"/>
      <c r="FGP7" s="1069"/>
      <c r="FGQ7" s="1069"/>
      <c r="FGR7" s="1069"/>
      <c r="FGS7" s="1069"/>
      <c r="FGT7" s="1069"/>
      <c r="FGU7" s="1069"/>
      <c r="FGV7" s="1069"/>
      <c r="FGW7" s="1069"/>
      <c r="FGX7" s="1069"/>
      <c r="FGY7" s="1069"/>
      <c r="FGZ7" s="1069"/>
      <c r="FHA7" s="1069"/>
      <c r="FHB7" s="1069"/>
      <c r="FHC7" s="1069"/>
      <c r="FHD7" s="1069"/>
      <c r="FHE7" s="1069"/>
      <c r="FHF7" s="1069"/>
      <c r="FHG7" s="1069"/>
      <c r="FHH7" s="1069"/>
      <c r="FHI7" s="1069"/>
      <c r="FHJ7" s="1069"/>
      <c r="FHK7" s="1069"/>
      <c r="FHL7" s="1069"/>
      <c r="FHM7" s="1069"/>
      <c r="FHN7" s="1069"/>
      <c r="FHO7" s="1069"/>
      <c r="FHP7" s="1069"/>
      <c r="FHQ7" s="1069"/>
      <c r="FHR7" s="1069"/>
      <c r="FHS7" s="1069"/>
      <c r="FHT7" s="1069"/>
      <c r="FHU7" s="1069"/>
      <c r="FHV7" s="1069"/>
      <c r="FHW7" s="1069"/>
      <c r="FHX7" s="1069"/>
      <c r="FHY7" s="1069"/>
      <c r="FHZ7" s="1069"/>
      <c r="FIA7" s="1069"/>
      <c r="FIB7" s="1069"/>
      <c r="FIC7" s="1069"/>
      <c r="FID7" s="1069"/>
      <c r="FIE7" s="1069"/>
      <c r="FIF7" s="1069"/>
      <c r="FIG7" s="1069"/>
      <c r="FIH7" s="1069"/>
      <c r="FII7" s="1069"/>
      <c r="FIJ7" s="1069"/>
      <c r="FIK7" s="1069"/>
      <c r="FIL7" s="1069"/>
      <c r="FIM7" s="1069"/>
      <c r="FIN7" s="1069"/>
      <c r="FIO7" s="1069"/>
      <c r="FIP7" s="1069"/>
      <c r="FIQ7" s="1069"/>
      <c r="FIR7" s="1069"/>
      <c r="FIS7" s="1069"/>
      <c r="FIT7" s="1069"/>
      <c r="FIU7" s="1069"/>
      <c r="FIV7" s="1069"/>
      <c r="FIW7" s="1069"/>
      <c r="FIX7" s="1069"/>
      <c r="FIY7" s="1069"/>
      <c r="FIZ7" s="1069"/>
      <c r="FJA7" s="1069"/>
      <c r="FJB7" s="1069"/>
      <c r="FJC7" s="1069"/>
      <c r="FJD7" s="1069"/>
      <c r="FJE7" s="1069"/>
      <c r="FJF7" s="1069"/>
      <c r="FJG7" s="1069"/>
      <c r="FJH7" s="1069"/>
      <c r="FJI7" s="1069"/>
      <c r="FJJ7" s="1069"/>
      <c r="FJK7" s="1069"/>
      <c r="FJL7" s="1069"/>
      <c r="FJM7" s="1069"/>
      <c r="FJN7" s="1069"/>
      <c r="FJO7" s="1069"/>
      <c r="FJP7" s="1069"/>
      <c r="FJQ7" s="1069"/>
      <c r="FJR7" s="1069"/>
      <c r="FJS7" s="1069"/>
      <c r="FJT7" s="1069"/>
      <c r="FJU7" s="1069"/>
      <c r="FJV7" s="1069"/>
      <c r="FJW7" s="1069"/>
      <c r="FJX7" s="1069"/>
      <c r="FJY7" s="1069"/>
      <c r="FJZ7" s="1069"/>
      <c r="FKA7" s="1069"/>
      <c r="FKB7" s="1069"/>
      <c r="FKC7" s="1069"/>
      <c r="FKD7" s="1069"/>
      <c r="FKE7" s="1069"/>
      <c r="FKF7" s="1069"/>
      <c r="FKG7" s="1069"/>
      <c r="FKH7" s="1069"/>
      <c r="FKI7" s="1069"/>
      <c r="FKJ7" s="1069"/>
      <c r="FKK7" s="1069"/>
      <c r="FKL7" s="1069"/>
      <c r="FKM7" s="1069"/>
      <c r="FKN7" s="1069"/>
      <c r="FKO7" s="1069"/>
      <c r="FKP7" s="1069"/>
      <c r="FKQ7" s="1069"/>
      <c r="FKR7" s="1069"/>
      <c r="FKS7" s="1069"/>
      <c r="FKT7" s="1069"/>
      <c r="FKU7" s="1069"/>
      <c r="FKV7" s="1069"/>
      <c r="FKW7" s="1069"/>
      <c r="FKX7" s="1069"/>
      <c r="FKY7" s="1069"/>
      <c r="FKZ7" s="1069"/>
      <c r="FLA7" s="1069"/>
      <c r="FLB7" s="1069"/>
      <c r="FLC7" s="1069"/>
      <c r="FLD7" s="1069"/>
      <c r="FLE7" s="1069"/>
      <c r="FLF7" s="1069"/>
      <c r="FLG7" s="1069"/>
      <c r="FLH7" s="1069"/>
      <c r="FLI7" s="1069"/>
      <c r="FLJ7" s="1069"/>
      <c r="FLK7" s="1069"/>
      <c r="FLL7" s="1069"/>
      <c r="FLM7" s="1069"/>
      <c r="FLN7" s="1069"/>
      <c r="FLO7" s="1069"/>
      <c r="FLP7" s="1069"/>
      <c r="FLQ7" s="1069"/>
      <c r="FLR7" s="1069"/>
      <c r="FLS7" s="1069"/>
      <c r="FLT7" s="1069"/>
      <c r="FLU7" s="1069"/>
      <c r="FLV7" s="1069"/>
      <c r="FLW7" s="1069"/>
      <c r="FLX7" s="1069"/>
      <c r="FLY7" s="1069"/>
      <c r="FLZ7" s="1069"/>
      <c r="FMA7" s="1069"/>
      <c r="FMB7" s="1069"/>
      <c r="FMC7" s="1069"/>
      <c r="FMD7" s="1069"/>
      <c r="FME7" s="1069"/>
      <c r="FMF7" s="1069"/>
      <c r="FMG7" s="1069"/>
      <c r="FMH7" s="1069"/>
      <c r="FMI7" s="1069"/>
      <c r="FMJ7" s="1069"/>
      <c r="FMK7" s="1069"/>
      <c r="FML7" s="1069"/>
      <c r="FMM7" s="1069"/>
      <c r="FMN7" s="1069"/>
      <c r="FMO7" s="1069"/>
      <c r="FMP7" s="1069"/>
      <c r="FMQ7" s="1069"/>
      <c r="FMR7" s="1069"/>
      <c r="FMS7" s="1069"/>
      <c r="FMT7" s="1069"/>
      <c r="FMU7" s="1069"/>
      <c r="FMV7" s="1069"/>
      <c r="FMW7" s="1069"/>
      <c r="FMX7" s="1069"/>
      <c r="FMY7" s="1069"/>
      <c r="FMZ7" s="1069"/>
      <c r="FNA7" s="1069"/>
      <c r="FNB7" s="1069"/>
      <c r="FNC7" s="1069"/>
      <c r="FND7" s="1069"/>
      <c r="FNE7" s="1069"/>
      <c r="FNF7" s="1069"/>
      <c r="FNG7" s="1069"/>
      <c r="FNH7" s="1069"/>
      <c r="FNI7" s="1069"/>
      <c r="FNJ7" s="1069"/>
      <c r="FNK7" s="1069"/>
      <c r="FNL7" s="1069"/>
      <c r="FNM7" s="1069"/>
      <c r="FNN7" s="1069"/>
      <c r="FNO7" s="1069"/>
      <c r="FNP7" s="1069"/>
      <c r="FNQ7" s="1069"/>
      <c r="FNR7" s="1069"/>
      <c r="FNS7" s="1069"/>
      <c r="FNT7" s="1069"/>
      <c r="FNU7" s="1069"/>
      <c r="FNV7" s="1069"/>
      <c r="FNW7" s="1069"/>
      <c r="FNX7" s="1069"/>
      <c r="FNY7" s="1069"/>
      <c r="FNZ7" s="1069"/>
      <c r="FOA7" s="1069"/>
      <c r="FOB7" s="1069"/>
      <c r="FOC7" s="1069"/>
      <c r="FOD7" s="1069"/>
      <c r="FOE7" s="1069"/>
      <c r="FOF7" s="1069"/>
      <c r="FOG7" s="1069"/>
      <c r="FOH7" s="1069"/>
      <c r="FOI7" s="1069"/>
      <c r="FOJ7" s="1069"/>
      <c r="FOK7" s="1069"/>
      <c r="FOL7" s="1069"/>
      <c r="FOM7" s="1069"/>
      <c r="FON7" s="1069"/>
      <c r="FOO7" s="1069"/>
      <c r="FOP7" s="1069"/>
      <c r="FOQ7" s="1069"/>
      <c r="FOR7" s="1069"/>
      <c r="FOS7" s="1069"/>
      <c r="FOT7" s="1069"/>
      <c r="FOU7" s="1069"/>
      <c r="FOV7" s="1069"/>
      <c r="FOW7" s="1069"/>
      <c r="FOX7" s="1069"/>
      <c r="FOY7" s="1069"/>
      <c r="FOZ7" s="1069"/>
      <c r="FPA7" s="1069"/>
      <c r="FPB7" s="1069"/>
      <c r="FPC7" s="1069"/>
      <c r="FPD7" s="1069"/>
      <c r="FPE7" s="1069"/>
      <c r="FPF7" s="1069"/>
      <c r="FPG7" s="1069"/>
      <c r="FPH7" s="1069"/>
      <c r="FPI7" s="1069"/>
      <c r="FPJ7" s="1069"/>
      <c r="FPK7" s="1069"/>
      <c r="FPL7" s="1069"/>
      <c r="FPM7" s="1069"/>
      <c r="FPN7" s="1069"/>
      <c r="FPO7" s="1069"/>
      <c r="FPP7" s="1069"/>
      <c r="FPQ7" s="1069"/>
      <c r="FPR7" s="1069"/>
      <c r="FPS7" s="1069"/>
      <c r="FPT7" s="1069"/>
      <c r="FPU7" s="1069"/>
      <c r="FPV7" s="1069"/>
      <c r="FPW7" s="1069"/>
      <c r="FPX7" s="1069"/>
      <c r="FPY7" s="1069"/>
      <c r="FPZ7" s="1069"/>
      <c r="FQA7" s="1069"/>
      <c r="FQB7" s="1069"/>
      <c r="FQC7" s="1069"/>
      <c r="FQD7" s="1069"/>
      <c r="FQE7" s="1069"/>
      <c r="FQF7" s="1069"/>
      <c r="FQG7" s="1069"/>
      <c r="FQH7" s="1069"/>
      <c r="FQI7" s="1069"/>
      <c r="FQJ7" s="1069"/>
      <c r="FQK7" s="1069"/>
      <c r="FQL7" s="1069"/>
      <c r="FQM7" s="1069"/>
      <c r="FQN7" s="1069"/>
      <c r="FQO7" s="1069"/>
      <c r="FQP7" s="1069"/>
      <c r="FQQ7" s="1069"/>
      <c r="FQR7" s="1069"/>
      <c r="FQS7" s="1069"/>
      <c r="FQT7" s="1069"/>
      <c r="FQU7" s="1069"/>
      <c r="FQV7" s="1069"/>
      <c r="FQW7" s="1069"/>
      <c r="FQX7" s="1069"/>
      <c r="FQY7" s="1069"/>
      <c r="FQZ7" s="1069"/>
      <c r="FRA7" s="1069"/>
      <c r="FRB7" s="1069"/>
      <c r="FRC7" s="1069"/>
      <c r="FRD7" s="1069"/>
      <c r="FRE7" s="1069"/>
      <c r="FRF7" s="1069"/>
      <c r="FRG7" s="1069"/>
      <c r="FRH7" s="1069"/>
      <c r="FRI7" s="1069"/>
      <c r="FRJ7" s="1069"/>
      <c r="FRK7" s="1069"/>
      <c r="FRL7" s="1069"/>
      <c r="FRM7" s="1069"/>
      <c r="FRN7" s="1069"/>
      <c r="FRO7" s="1069"/>
      <c r="FRP7" s="1069"/>
      <c r="FRQ7" s="1069"/>
      <c r="FRR7" s="1069"/>
      <c r="FRS7" s="1069"/>
      <c r="FRT7" s="1069"/>
      <c r="FRU7" s="1069"/>
      <c r="FRV7" s="1069"/>
      <c r="FRW7" s="1069"/>
      <c r="FRX7" s="1069"/>
      <c r="FRY7" s="1069"/>
      <c r="FRZ7" s="1069"/>
      <c r="FSA7" s="1069"/>
      <c r="FSB7" s="1069"/>
      <c r="FSC7" s="1069"/>
      <c r="FSD7" s="1069"/>
      <c r="FSE7" s="1069"/>
      <c r="FSF7" s="1069"/>
      <c r="FSG7" s="1069"/>
      <c r="FSH7" s="1069"/>
      <c r="FSI7" s="1069"/>
      <c r="FSJ7" s="1069"/>
      <c r="FSK7" s="1069"/>
      <c r="FSL7" s="1069"/>
      <c r="FSM7" s="1069"/>
      <c r="FSN7" s="1069"/>
      <c r="FSO7" s="1069"/>
      <c r="FSP7" s="1069"/>
      <c r="FSQ7" s="1069"/>
      <c r="FSR7" s="1069"/>
      <c r="FSS7" s="1069"/>
      <c r="FST7" s="1069"/>
      <c r="FSU7" s="1069"/>
      <c r="FSV7" s="1069"/>
      <c r="FSW7" s="1069"/>
      <c r="FSX7" s="1069"/>
      <c r="FSY7" s="1069"/>
      <c r="FSZ7" s="1069"/>
      <c r="FTA7" s="1069"/>
      <c r="FTB7" s="1069"/>
      <c r="FTC7" s="1069"/>
      <c r="FTD7" s="1069"/>
      <c r="FTE7" s="1069"/>
      <c r="FTF7" s="1069"/>
      <c r="FTG7" s="1069"/>
      <c r="FTH7" s="1069"/>
      <c r="FTI7" s="1069"/>
      <c r="FTJ7" s="1069"/>
      <c r="FTK7" s="1069"/>
      <c r="FTL7" s="1069"/>
      <c r="FTM7" s="1069"/>
      <c r="FTN7" s="1069"/>
      <c r="FTO7" s="1069"/>
      <c r="FTP7" s="1069"/>
      <c r="FTQ7" s="1069"/>
      <c r="FTR7" s="1069"/>
      <c r="FTS7" s="1069"/>
      <c r="FTT7" s="1069"/>
      <c r="FTU7" s="1069"/>
      <c r="FTV7" s="1069"/>
      <c r="FTW7" s="1069"/>
      <c r="FTX7" s="1069"/>
      <c r="FTY7" s="1069"/>
      <c r="FTZ7" s="1069"/>
      <c r="FUA7" s="1069"/>
      <c r="FUB7" s="1069"/>
      <c r="FUC7" s="1069"/>
      <c r="FUD7" s="1069"/>
      <c r="FUE7" s="1069"/>
      <c r="FUF7" s="1069"/>
      <c r="FUG7" s="1069"/>
      <c r="FUH7" s="1069"/>
      <c r="FUI7" s="1069"/>
      <c r="FUJ7" s="1069"/>
      <c r="FUK7" s="1069"/>
      <c r="FUL7" s="1069"/>
      <c r="FUM7" s="1069"/>
      <c r="FUN7" s="1069"/>
      <c r="FUO7" s="1069"/>
      <c r="FUP7" s="1069"/>
      <c r="FUQ7" s="1069"/>
      <c r="FUR7" s="1069"/>
      <c r="FUS7" s="1069"/>
      <c r="FUT7" s="1069"/>
      <c r="FUU7" s="1069"/>
      <c r="FUV7" s="1069"/>
      <c r="FUW7" s="1069"/>
      <c r="FUX7" s="1069"/>
      <c r="FUY7" s="1069"/>
      <c r="FUZ7" s="1069"/>
      <c r="FVA7" s="1069"/>
      <c r="FVB7" s="1069"/>
      <c r="FVC7" s="1069"/>
      <c r="FVD7" s="1069"/>
      <c r="FVE7" s="1069"/>
      <c r="FVF7" s="1069"/>
      <c r="FVG7" s="1069"/>
      <c r="FVH7" s="1069"/>
      <c r="FVI7" s="1069"/>
      <c r="FVJ7" s="1069"/>
      <c r="FVK7" s="1069"/>
      <c r="FVL7" s="1069"/>
      <c r="FVM7" s="1069"/>
      <c r="FVN7" s="1069"/>
      <c r="FVO7" s="1069"/>
      <c r="FVP7" s="1069"/>
      <c r="FVQ7" s="1069"/>
      <c r="FVR7" s="1069"/>
      <c r="FVS7" s="1069"/>
      <c r="FVT7" s="1069"/>
      <c r="FVU7" s="1069"/>
      <c r="FVV7" s="1069"/>
      <c r="FVW7" s="1069"/>
      <c r="FVX7" s="1069"/>
      <c r="FVY7" s="1069"/>
      <c r="FVZ7" s="1069"/>
      <c r="FWA7" s="1069"/>
      <c r="FWB7" s="1069"/>
      <c r="FWC7" s="1069"/>
      <c r="FWD7" s="1069"/>
      <c r="FWE7" s="1069"/>
      <c r="FWF7" s="1069"/>
      <c r="FWG7" s="1069"/>
      <c r="FWH7" s="1069"/>
      <c r="FWI7" s="1069"/>
      <c r="FWJ7" s="1069"/>
      <c r="FWK7" s="1069"/>
      <c r="FWL7" s="1069"/>
      <c r="FWM7" s="1069"/>
      <c r="FWN7" s="1069"/>
      <c r="FWO7" s="1069"/>
      <c r="FWP7" s="1069"/>
      <c r="FWQ7" s="1069"/>
      <c r="FWR7" s="1069"/>
      <c r="FWS7" s="1069"/>
      <c r="FWT7" s="1069"/>
      <c r="FWU7" s="1069"/>
      <c r="FWV7" s="1069"/>
      <c r="FWW7" s="1069"/>
      <c r="FWX7" s="1069"/>
      <c r="FWY7" s="1069"/>
      <c r="FWZ7" s="1069"/>
      <c r="FXA7" s="1069"/>
      <c r="FXB7" s="1069"/>
      <c r="FXC7" s="1069"/>
      <c r="FXD7" s="1069"/>
      <c r="FXE7" s="1069"/>
      <c r="FXF7" s="1069"/>
      <c r="FXG7" s="1069"/>
      <c r="FXH7" s="1069"/>
      <c r="FXI7" s="1069"/>
      <c r="FXJ7" s="1069"/>
      <c r="FXK7" s="1069"/>
      <c r="FXL7" s="1069"/>
      <c r="FXM7" s="1069"/>
      <c r="FXN7" s="1069"/>
      <c r="FXO7" s="1069"/>
      <c r="FXP7" s="1069"/>
      <c r="FXQ7" s="1069"/>
      <c r="FXR7" s="1069"/>
      <c r="FXS7" s="1069"/>
      <c r="FXT7" s="1069"/>
      <c r="FXU7" s="1069"/>
      <c r="FXV7" s="1069"/>
      <c r="FXW7" s="1069"/>
      <c r="FXX7" s="1069"/>
      <c r="FXY7" s="1069"/>
      <c r="FXZ7" s="1069"/>
      <c r="FYA7" s="1069"/>
      <c r="FYB7" s="1069"/>
      <c r="FYC7" s="1069"/>
      <c r="FYD7" s="1069"/>
      <c r="FYE7" s="1069"/>
      <c r="FYF7" s="1069"/>
      <c r="FYG7" s="1069"/>
      <c r="FYH7" s="1069"/>
      <c r="FYI7" s="1069"/>
      <c r="FYJ7" s="1069"/>
      <c r="FYK7" s="1069"/>
      <c r="FYL7" s="1069"/>
      <c r="FYM7" s="1069"/>
      <c r="FYN7" s="1069"/>
      <c r="FYO7" s="1069"/>
      <c r="FYP7" s="1069"/>
      <c r="FYQ7" s="1069"/>
      <c r="FYR7" s="1069"/>
      <c r="FYS7" s="1069"/>
      <c r="FYT7" s="1069"/>
      <c r="FYU7" s="1069"/>
      <c r="FYV7" s="1069"/>
      <c r="FYW7" s="1069"/>
      <c r="FYX7" s="1069"/>
      <c r="FYY7" s="1069"/>
      <c r="FYZ7" s="1069"/>
      <c r="FZA7" s="1069"/>
      <c r="FZB7" s="1069"/>
      <c r="FZC7" s="1069"/>
      <c r="FZD7" s="1069"/>
      <c r="FZE7" s="1069"/>
      <c r="FZF7" s="1069"/>
      <c r="FZG7" s="1069"/>
      <c r="FZH7" s="1069"/>
      <c r="FZI7" s="1069"/>
      <c r="FZJ7" s="1069"/>
      <c r="FZK7" s="1069"/>
      <c r="FZL7" s="1069"/>
      <c r="FZM7" s="1069"/>
      <c r="FZN7" s="1069"/>
      <c r="FZO7" s="1069"/>
      <c r="FZP7" s="1069"/>
      <c r="FZQ7" s="1069"/>
      <c r="FZR7" s="1069"/>
      <c r="FZS7" s="1069"/>
      <c r="FZT7" s="1069"/>
      <c r="FZU7" s="1069"/>
      <c r="FZV7" s="1069"/>
      <c r="FZW7" s="1069"/>
      <c r="FZX7" s="1069"/>
      <c r="FZY7" s="1069"/>
      <c r="FZZ7" s="1069"/>
      <c r="GAA7" s="1069"/>
      <c r="GAB7" s="1069"/>
      <c r="GAC7" s="1069"/>
      <c r="GAD7" s="1069"/>
      <c r="GAE7" s="1069"/>
      <c r="GAF7" s="1069"/>
      <c r="GAG7" s="1069"/>
      <c r="GAH7" s="1069"/>
      <c r="GAI7" s="1069"/>
      <c r="GAJ7" s="1069"/>
      <c r="GAK7" s="1069"/>
      <c r="GAL7" s="1069"/>
      <c r="GAM7" s="1069"/>
      <c r="GAN7" s="1069"/>
      <c r="GAO7" s="1069"/>
      <c r="GAP7" s="1069"/>
      <c r="GAQ7" s="1069"/>
      <c r="GAR7" s="1069"/>
      <c r="GAS7" s="1069"/>
      <c r="GAT7" s="1069"/>
      <c r="GAU7" s="1069"/>
      <c r="GAV7" s="1069"/>
      <c r="GAW7" s="1069"/>
      <c r="GAX7" s="1069"/>
      <c r="GAY7" s="1069"/>
      <c r="GAZ7" s="1069"/>
      <c r="GBA7" s="1069"/>
      <c r="GBB7" s="1069"/>
      <c r="GBC7" s="1069"/>
      <c r="GBD7" s="1069"/>
      <c r="GBE7" s="1069"/>
      <c r="GBF7" s="1069"/>
      <c r="GBG7" s="1069"/>
      <c r="GBH7" s="1069"/>
      <c r="GBI7" s="1069"/>
      <c r="GBJ7" s="1069"/>
      <c r="GBK7" s="1069"/>
      <c r="GBL7" s="1069"/>
      <c r="GBM7" s="1069"/>
      <c r="GBN7" s="1069"/>
      <c r="GBO7" s="1069"/>
      <c r="GBP7" s="1069"/>
      <c r="GBQ7" s="1069"/>
      <c r="GBR7" s="1069"/>
      <c r="GBS7" s="1069"/>
      <c r="GBT7" s="1069"/>
      <c r="GBU7" s="1069"/>
      <c r="GBV7" s="1069"/>
      <c r="GBW7" s="1069"/>
      <c r="GBX7" s="1069"/>
      <c r="GBY7" s="1069"/>
      <c r="GBZ7" s="1069"/>
      <c r="GCA7" s="1069"/>
      <c r="GCB7" s="1069"/>
      <c r="GCC7" s="1069"/>
      <c r="GCD7" s="1069"/>
      <c r="GCE7" s="1069"/>
      <c r="GCF7" s="1069"/>
      <c r="GCG7" s="1069"/>
      <c r="GCH7" s="1069"/>
      <c r="GCI7" s="1069"/>
      <c r="GCJ7" s="1069"/>
      <c r="GCK7" s="1069"/>
      <c r="GCL7" s="1069"/>
      <c r="GCM7" s="1069"/>
      <c r="GCN7" s="1069"/>
      <c r="GCO7" s="1069"/>
      <c r="GCP7" s="1069"/>
      <c r="GCQ7" s="1069"/>
      <c r="GCR7" s="1069"/>
      <c r="GCS7" s="1069"/>
      <c r="GCT7" s="1069"/>
      <c r="GCU7" s="1069"/>
      <c r="GCV7" s="1069"/>
      <c r="GCW7" s="1069"/>
      <c r="GCX7" s="1069"/>
      <c r="GCY7" s="1069"/>
      <c r="GCZ7" s="1069"/>
      <c r="GDA7" s="1069"/>
      <c r="GDB7" s="1069"/>
      <c r="GDC7" s="1069"/>
      <c r="GDD7" s="1069"/>
      <c r="GDE7" s="1069"/>
      <c r="GDF7" s="1069"/>
      <c r="GDG7" s="1069"/>
      <c r="GDH7" s="1069"/>
      <c r="GDI7" s="1069"/>
      <c r="GDJ7" s="1069"/>
      <c r="GDK7" s="1069"/>
      <c r="GDL7" s="1069"/>
      <c r="GDM7" s="1069"/>
      <c r="GDN7" s="1069"/>
      <c r="GDO7" s="1069"/>
      <c r="GDP7" s="1069"/>
      <c r="GDQ7" s="1069"/>
      <c r="GDR7" s="1069"/>
      <c r="GDS7" s="1069"/>
      <c r="GDT7" s="1069"/>
      <c r="GDU7" s="1069"/>
      <c r="GDV7" s="1069"/>
      <c r="GDW7" s="1069"/>
      <c r="GDX7" s="1069"/>
      <c r="GDY7" s="1069"/>
      <c r="GDZ7" s="1069"/>
      <c r="GEA7" s="1069"/>
      <c r="GEB7" s="1069"/>
      <c r="GEC7" s="1069"/>
      <c r="GED7" s="1069"/>
      <c r="GEE7" s="1069"/>
      <c r="GEF7" s="1069"/>
      <c r="GEG7" s="1069"/>
      <c r="GEH7" s="1069"/>
      <c r="GEI7" s="1069"/>
      <c r="GEJ7" s="1069"/>
      <c r="GEK7" s="1069"/>
      <c r="GEL7" s="1069"/>
      <c r="GEM7" s="1069"/>
      <c r="GEN7" s="1069"/>
      <c r="GEO7" s="1069"/>
      <c r="GEP7" s="1069"/>
      <c r="GEQ7" s="1069"/>
      <c r="GER7" s="1069"/>
      <c r="GES7" s="1069"/>
      <c r="GET7" s="1069"/>
      <c r="GEU7" s="1069"/>
      <c r="GEV7" s="1069"/>
      <c r="GEW7" s="1069"/>
      <c r="GEX7" s="1069"/>
      <c r="GEY7" s="1069"/>
      <c r="GEZ7" s="1069"/>
      <c r="GFA7" s="1069"/>
      <c r="GFB7" s="1069"/>
      <c r="GFC7" s="1069"/>
      <c r="GFD7" s="1069"/>
      <c r="GFE7" s="1069"/>
      <c r="GFF7" s="1069"/>
      <c r="GFG7" s="1069"/>
      <c r="GFH7" s="1069"/>
      <c r="GFI7" s="1069"/>
      <c r="GFJ7" s="1069"/>
      <c r="GFK7" s="1069"/>
      <c r="GFL7" s="1069"/>
      <c r="GFM7" s="1069"/>
      <c r="GFN7" s="1069"/>
      <c r="GFO7" s="1069"/>
      <c r="GFP7" s="1069"/>
      <c r="GFQ7" s="1069"/>
      <c r="GFR7" s="1069"/>
      <c r="GFS7" s="1069"/>
      <c r="GFT7" s="1069"/>
      <c r="GFU7" s="1069"/>
      <c r="GFV7" s="1069"/>
      <c r="GFW7" s="1069"/>
      <c r="GFX7" s="1069"/>
      <c r="GFY7" s="1069"/>
      <c r="GFZ7" s="1069"/>
      <c r="GGA7" s="1069"/>
      <c r="GGB7" s="1069"/>
      <c r="GGC7" s="1069"/>
      <c r="GGD7" s="1069"/>
      <c r="GGE7" s="1069"/>
      <c r="GGF7" s="1069"/>
      <c r="GGG7" s="1069"/>
      <c r="GGH7" s="1069"/>
      <c r="GGI7" s="1069"/>
      <c r="GGJ7" s="1069"/>
      <c r="GGK7" s="1069"/>
      <c r="GGL7" s="1069"/>
      <c r="GGM7" s="1069"/>
      <c r="GGN7" s="1069"/>
      <c r="GGO7" s="1069"/>
      <c r="GGP7" s="1069"/>
      <c r="GGQ7" s="1069"/>
      <c r="GGR7" s="1069"/>
      <c r="GGS7" s="1069"/>
      <c r="GGT7" s="1069"/>
      <c r="GGU7" s="1069"/>
      <c r="GGV7" s="1069"/>
      <c r="GGW7" s="1069"/>
      <c r="GGX7" s="1069"/>
      <c r="GGY7" s="1069"/>
      <c r="GGZ7" s="1069"/>
      <c r="GHA7" s="1069"/>
      <c r="GHB7" s="1069"/>
      <c r="GHC7" s="1069"/>
      <c r="GHD7" s="1069"/>
      <c r="GHE7" s="1069"/>
      <c r="GHF7" s="1069"/>
      <c r="GHG7" s="1069"/>
      <c r="GHH7" s="1069"/>
      <c r="GHI7" s="1069"/>
      <c r="GHJ7" s="1069"/>
      <c r="GHK7" s="1069"/>
      <c r="GHL7" s="1069"/>
      <c r="GHM7" s="1069"/>
      <c r="GHN7" s="1069"/>
      <c r="GHO7" s="1069"/>
      <c r="GHP7" s="1069"/>
      <c r="GHQ7" s="1069"/>
      <c r="GHR7" s="1069"/>
      <c r="GHS7" s="1069"/>
      <c r="GHT7" s="1069"/>
      <c r="GHU7" s="1069"/>
      <c r="GHV7" s="1069"/>
      <c r="GHW7" s="1069"/>
      <c r="GHX7" s="1069"/>
      <c r="GHY7" s="1069"/>
      <c r="GHZ7" s="1069"/>
      <c r="GIA7" s="1069"/>
      <c r="GIB7" s="1069"/>
      <c r="GIC7" s="1069"/>
      <c r="GID7" s="1069"/>
      <c r="GIE7" s="1069"/>
      <c r="GIF7" s="1069"/>
      <c r="GIG7" s="1069"/>
      <c r="GIH7" s="1069"/>
      <c r="GII7" s="1069"/>
      <c r="GIJ7" s="1069"/>
      <c r="GIK7" s="1069"/>
      <c r="GIL7" s="1069"/>
      <c r="GIM7" s="1069"/>
      <c r="GIN7" s="1069"/>
      <c r="GIO7" s="1069"/>
      <c r="GIP7" s="1069"/>
      <c r="GIQ7" s="1069"/>
      <c r="GIR7" s="1069"/>
      <c r="GIS7" s="1069"/>
      <c r="GIT7" s="1069"/>
      <c r="GIU7" s="1069"/>
      <c r="GIV7" s="1069"/>
      <c r="GIW7" s="1069"/>
      <c r="GIX7" s="1069"/>
      <c r="GIY7" s="1069"/>
      <c r="GIZ7" s="1069"/>
      <c r="GJA7" s="1069"/>
      <c r="GJB7" s="1069"/>
      <c r="GJC7" s="1069"/>
      <c r="GJD7" s="1069"/>
      <c r="GJE7" s="1069"/>
      <c r="GJF7" s="1069"/>
      <c r="GJG7" s="1069"/>
      <c r="GJH7" s="1069"/>
      <c r="GJI7" s="1069"/>
      <c r="GJJ7" s="1069"/>
      <c r="GJK7" s="1069"/>
      <c r="GJL7" s="1069"/>
      <c r="GJM7" s="1069"/>
      <c r="GJN7" s="1069"/>
      <c r="GJO7" s="1069"/>
      <c r="GJP7" s="1069"/>
      <c r="GJQ7" s="1069"/>
      <c r="GJR7" s="1069"/>
      <c r="GJS7" s="1069"/>
      <c r="GJT7" s="1069"/>
      <c r="GJU7" s="1069"/>
      <c r="GJV7" s="1069"/>
      <c r="GJW7" s="1069"/>
      <c r="GJX7" s="1069"/>
      <c r="GJY7" s="1069"/>
      <c r="GJZ7" s="1069"/>
      <c r="GKA7" s="1069"/>
      <c r="GKB7" s="1069"/>
      <c r="GKC7" s="1069"/>
      <c r="GKD7" s="1069"/>
      <c r="GKE7" s="1069"/>
      <c r="GKF7" s="1069"/>
      <c r="GKG7" s="1069"/>
      <c r="GKH7" s="1069"/>
      <c r="GKI7" s="1069"/>
      <c r="GKJ7" s="1069"/>
      <c r="GKK7" s="1069"/>
      <c r="GKL7" s="1069"/>
      <c r="GKM7" s="1069"/>
      <c r="GKN7" s="1069"/>
      <c r="GKO7" s="1069"/>
      <c r="GKP7" s="1069"/>
      <c r="GKQ7" s="1069"/>
      <c r="GKR7" s="1069"/>
      <c r="GKS7" s="1069"/>
      <c r="GKT7" s="1069"/>
      <c r="GKU7" s="1069"/>
      <c r="GKV7" s="1069"/>
      <c r="GKW7" s="1069"/>
      <c r="GKX7" s="1069"/>
      <c r="GKY7" s="1069"/>
      <c r="GKZ7" s="1069"/>
      <c r="GLA7" s="1069"/>
      <c r="GLB7" s="1069"/>
      <c r="GLC7" s="1069"/>
      <c r="GLD7" s="1069"/>
      <c r="GLE7" s="1069"/>
      <c r="GLF7" s="1069"/>
      <c r="GLG7" s="1069"/>
      <c r="GLH7" s="1069"/>
      <c r="GLI7" s="1069"/>
      <c r="GLJ7" s="1069"/>
      <c r="GLK7" s="1069"/>
      <c r="GLL7" s="1069"/>
      <c r="GLM7" s="1069"/>
      <c r="GLN7" s="1069"/>
      <c r="GLO7" s="1069"/>
      <c r="GLP7" s="1069"/>
      <c r="GLQ7" s="1069"/>
      <c r="GLR7" s="1069"/>
      <c r="GLS7" s="1069"/>
      <c r="GLT7" s="1069"/>
      <c r="GLU7" s="1069"/>
      <c r="GLV7" s="1069"/>
      <c r="GLW7" s="1069"/>
      <c r="GLX7" s="1069"/>
      <c r="GLY7" s="1069"/>
      <c r="GLZ7" s="1069"/>
      <c r="GMA7" s="1069"/>
      <c r="GMB7" s="1069"/>
      <c r="GMC7" s="1069"/>
      <c r="GMD7" s="1069"/>
      <c r="GME7" s="1069"/>
      <c r="GMF7" s="1069"/>
      <c r="GMG7" s="1069"/>
      <c r="GMH7" s="1069"/>
      <c r="GMI7" s="1069"/>
      <c r="GMJ7" s="1069"/>
      <c r="GMK7" s="1069"/>
      <c r="GML7" s="1069"/>
      <c r="GMM7" s="1069"/>
      <c r="GMN7" s="1069"/>
      <c r="GMO7" s="1069"/>
      <c r="GMP7" s="1069"/>
      <c r="GMQ7" s="1069"/>
      <c r="GMR7" s="1069"/>
      <c r="GMS7" s="1069"/>
      <c r="GMT7" s="1069"/>
      <c r="GMU7" s="1069"/>
      <c r="GMV7" s="1069"/>
      <c r="GMW7" s="1069"/>
      <c r="GMX7" s="1069"/>
      <c r="GMY7" s="1069"/>
      <c r="GMZ7" s="1069"/>
      <c r="GNA7" s="1069"/>
      <c r="GNB7" s="1069"/>
      <c r="GNC7" s="1069"/>
      <c r="GND7" s="1069"/>
      <c r="GNE7" s="1069"/>
      <c r="GNF7" s="1069"/>
      <c r="GNG7" s="1069"/>
      <c r="GNH7" s="1069"/>
      <c r="GNI7" s="1069"/>
      <c r="GNJ7" s="1069"/>
      <c r="GNK7" s="1069"/>
      <c r="GNL7" s="1069"/>
      <c r="GNM7" s="1069"/>
      <c r="GNN7" s="1069"/>
      <c r="GNO7" s="1069"/>
      <c r="GNP7" s="1069"/>
      <c r="GNQ7" s="1069"/>
      <c r="GNR7" s="1069"/>
      <c r="GNS7" s="1069"/>
      <c r="GNT7" s="1069"/>
      <c r="GNU7" s="1069"/>
      <c r="GNV7" s="1069"/>
      <c r="GNW7" s="1069"/>
      <c r="GNX7" s="1069"/>
      <c r="GNY7" s="1069"/>
      <c r="GNZ7" s="1069"/>
      <c r="GOA7" s="1069"/>
      <c r="GOB7" s="1069"/>
      <c r="GOC7" s="1069"/>
      <c r="GOD7" s="1069"/>
      <c r="GOE7" s="1069"/>
      <c r="GOF7" s="1069"/>
      <c r="GOG7" s="1069"/>
      <c r="GOH7" s="1069"/>
      <c r="GOI7" s="1069"/>
      <c r="GOJ7" s="1069"/>
      <c r="GOK7" s="1069"/>
      <c r="GOL7" s="1069"/>
      <c r="GOM7" s="1069"/>
      <c r="GON7" s="1069"/>
      <c r="GOO7" s="1069"/>
      <c r="GOP7" s="1069"/>
      <c r="GOQ7" s="1069"/>
      <c r="GOR7" s="1069"/>
      <c r="GOS7" s="1069"/>
      <c r="GOT7" s="1069"/>
      <c r="GOU7" s="1069"/>
      <c r="GOV7" s="1069"/>
      <c r="GOW7" s="1069"/>
      <c r="GOX7" s="1069"/>
      <c r="GOY7" s="1069"/>
      <c r="GOZ7" s="1069"/>
      <c r="GPA7" s="1069"/>
      <c r="GPB7" s="1069"/>
      <c r="GPC7" s="1069"/>
      <c r="GPD7" s="1069"/>
      <c r="GPE7" s="1069"/>
      <c r="GPF7" s="1069"/>
      <c r="GPG7" s="1069"/>
      <c r="GPH7" s="1069"/>
      <c r="GPI7" s="1069"/>
      <c r="GPJ7" s="1069"/>
      <c r="GPK7" s="1069"/>
      <c r="GPL7" s="1069"/>
      <c r="GPM7" s="1069"/>
      <c r="GPN7" s="1069"/>
      <c r="GPO7" s="1069"/>
      <c r="GPP7" s="1069"/>
      <c r="GPQ7" s="1069"/>
      <c r="GPR7" s="1069"/>
      <c r="GPS7" s="1069"/>
      <c r="GPT7" s="1069"/>
      <c r="GPU7" s="1069"/>
      <c r="GPV7" s="1069"/>
      <c r="GPW7" s="1069"/>
      <c r="GPX7" s="1069"/>
      <c r="GPY7" s="1069"/>
      <c r="GPZ7" s="1069"/>
      <c r="GQA7" s="1069"/>
      <c r="GQB7" s="1069"/>
      <c r="GQC7" s="1069"/>
      <c r="GQD7" s="1069"/>
      <c r="GQE7" s="1069"/>
      <c r="GQF7" s="1069"/>
      <c r="GQG7" s="1069"/>
      <c r="GQH7" s="1069"/>
      <c r="GQI7" s="1069"/>
      <c r="GQJ7" s="1069"/>
      <c r="GQK7" s="1069"/>
      <c r="GQL7" s="1069"/>
      <c r="GQM7" s="1069"/>
      <c r="GQN7" s="1069"/>
      <c r="GQO7" s="1069"/>
      <c r="GQP7" s="1069"/>
      <c r="GQQ7" s="1069"/>
      <c r="GQR7" s="1069"/>
      <c r="GQS7" s="1069"/>
      <c r="GQT7" s="1069"/>
      <c r="GQU7" s="1069"/>
      <c r="GQV7" s="1069"/>
      <c r="GQW7" s="1069"/>
      <c r="GQX7" s="1069"/>
      <c r="GQY7" s="1069"/>
      <c r="GQZ7" s="1069"/>
      <c r="GRA7" s="1069"/>
      <c r="GRB7" s="1069"/>
      <c r="GRC7" s="1069"/>
      <c r="GRD7" s="1069"/>
      <c r="GRE7" s="1069"/>
      <c r="GRF7" s="1069"/>
      <c r="GRG7" s="1069"/>
      <c r="GRH7" s="1069"/>
      <c r="GRI7" s="1069"/>
      <c r="GRJ7" s="1069"/>
      <c r="GRK7" s="1069"/>
      <c r="GRL7" s="1069"/>
      <c r="GRM7" s="1069"/>
      <c r="GRN7" s="1069"/>
      <c r="GRO7" s="1069"/>
      <c r="GRP7" s="1069"/>
      <c r="GRQ7" s="1069"/>
      <c r="GRR7" s="1069"/>
      <c r="GRS7" s="1069"/>
      <c r="GRT7" s="1069"/>
      <c r="GRU7" s="1069"/>
      <c r="GRV7" s="1069"/>
      <c r="GRW7" s="1069"/>
      <c r="GRX7" s="1069"/>
      <c r="GRY7" s="1069"/>
      <c r="GRZ7" s="1069"/>
      <c r="GSA7" s="1069"/>
      <c r="GSB7" s="1069"/>
      <c r="GSC7" s="1069"/>
      <c r="GSD7" s="1069"/>
      <c r="GSE7" s="1069"/>
      <c r="GSF7" s="1069"/>
      <c r="GSG7" s="1069"/>
      <c r="GSH7" s="1069"/>
      <c r="GSI7" s="1069"/>
      <c r="GSJ7" s="1069"/>
      <c r="GSK7" s="1069"/>
      <c r="GSL7" s="1069"/>
      <c r="GSM7" s="1069"/>
      <c r="GSN7" s="1069"/>
      <c r="GSO7" s="1069"/>
      <c r="GSP7" s="1069"/>
      <c r="GSQ7" s="1069"/>
      <c r="GSR7" s="1069"/>
      <c r="GSS7" s="1069"/>
      <c r="GST7" s="1069"/>
      <c r="GSU7" s="1069"/>
      <c r="GSV7" s="1069"/>
      <c r="GSW7" s="1069"/>
      <c r="GSX7" s="1069"/>
      <c r="GSY7" s="1069"/>
      <c r="GSZ7" s="1069"/>
      <c r="GTA7" s="1069"/>
      <c r="GTB7" s="1069"/>
      <c r="GTC7" s="1069"/>
      <c r="GTD7" s="1069"/>
      <c r="GTE7" s="1069"/>
      <c r="GTF7" s="1069"/>
      <c r="GTG7" s="1069"/>
      <c r="GTH7" s="1069"/>
      <c r="GTI7" s="1069"/>
      <c r="GTJ7" s="1069"/>
      <c r="GTK7" s="1069"/>
      <c r="GTL7" s="1069"/>
      <c r="GTM7" s="1069"/>
      <c r="GTN7" s="1069"/>
      <c r="GTO7" s="1069"/>
      <c r="GTP7" s="1069"/>
      <c r="GTQ7" s="1069"/>
      <c r="GTR7" s="1069"/>
      <c r="GTS7" s="1069"/>
      <c r="GTT7" s="1069"/>
      <c r="GTU7" s="1069"/>
      <c r="GTV7" s="1069"/>
      <c r="GTW7" s="1069"/>
      <c r="GTX7" s="1069"/>
      <c r="GTY7" s="1069"/>
      <c r="GTZ7" s="1069"/>
      <c r="GUA7" s="1069"/>
      <c r="GUB7" s="1069"/>
      <c r="GUC7" s="1069"/>
      <c r="GUD7" s="1069"/>
      <c r="GUE7" s="1069"/>
      <c r="GUF7" s="1069"/>
      <c r="GUG7" s="1069"/>
      <c r="GUH7" s="1069"/>
      <c r="GUI7" s="1069"/>
      <c r="GUJ7" s="1069"/>
      <c r="GUK7" s="1069"/>
      <c r="GUL7" s="1069"/>
      <c r="GUM7" s="1069"/>
      <c r="GUN7" s="1069"/>
      <c r="GUO7" s="1069"/>
      <c r="GUP7" s="1069"/>
      <c r="GUQ7" s="1069"/>
      <c r="GUR7" s="1069"/>
      <c r="GUS7" s="1069"/>
      <c r="GUT7" s="1069"/>
      <c r="GUU7" s="1069"/>
      <c r="GUV7" s="1069"/>
      <c r="GUW7" s="1069"/>
      <c r="GUX7" s="1069"/>
      <c r="GUY7" s="1069"/>
      <c r="GUZ7" s="1069"/>
      <c r="GVA7" s="1069"/>
      <c r="GVB7" s="1069"/>
      <c r="GVC7" s="1069"/>
      <c r="GVD7" s="1069"/>
      <c r="GVE7" s="1069"/>
      <c r="GVF7" s="1069"/>
      <c r="GVG7" s="1069"/>
      <c r="GVH7" s="1069"/>
      <c r="GVI7" s="1069"/>
      <c r="GVJ7" s="1069"/>
      <c r="GVK7" s="1069"/>
      <c r="GVL7" s="1069"/>
      <c r="GVM7" s="1069"/>
      <c r="GVN7" s="1069"/>
      <c r="GVO7" s="1069"/>
      <c r="GVP7" s="1069"/>
      <c r="GVQ7" s="1069"/>
      <c r="GVR7" s="1069"/>
      <c r="GVS7" s="1069"/>
      <c r="GVT7" s="1069"/>
      <c r="GVU7" s="1069"/>
      <c r="GVV7" s="1069"/>
      <c r="GVW7" s="1069"/>
      <c r="GVX7" s="1069"/>
      <c r="GVY7" s="1069"/>
      <c r="GVZ7" s="1069"/>
      <c r="GWA7" s="1069"/>
      <c r="GWB7" s="1069"/>
      <c r="GWC7" s="1069"/>
      <c r="GWD7" s="1069"/>
      <c r="GWE7" s="1069"/>
      <c r="GWF7" s="1069"/>
      <c r="GWG7" s="1069"/>
      <c r="GWH7" s="1069"/>
      <c r="GWI7" s="1069"/>
      <c r="GWJ7" s="1069"/>
      <c r="GWK7" s="1069"/>
      <c r="GWL7" s="1069"/>
      <c r="GWM7" s="1069"/>
      <c r="GWN7" s="1069"/>
      <c r="GWO7" s="1069"/>
      <c r="GWP7" s="1069"/>
      <c r="GWQ7" s="1069"/>
      <c r="GWR7" s="1069"/>
      <c r="GWS7" s="1069"/>
      <c r="GWT7" s="1069"/>
      <c r="GWU7" s="1069"/>
      <c r="GWV7" s="1069"/>
      <c r="GWW7" s="1069"/>
      <c r="GWX7" s="1069"/>
      <c r="GWY7" s="1069"/>
      <c r="GWZ7" s="1069"/>
      <c r="GXA7" s="1069"/>
      <c r="GXB7" s="1069"/>
      <c r="GXC7" s="1069"/>
      <c r="GXD7" s="1069"/>
      <c r="GXE7" s="1069"/>
      <c r="GXF7" s="1069"/>
      <c r="GXG7" s="1069"/>
      <c r="GXH7" s="1069"/>
      <c r="GXI7" s="1069"/>
      <c r="GXJ7" s="1069"/>
      <c r="GXK7" s="1069"/>
      <c r="GXL7" s="1069"/>
      <c r="GXM7" s="1069"/>
      <c r="GXN7" s="1069"/>
      <c r="GXO7" s="1069"/>
      <c r="GXP7" s="1069"/>
      <c r="GXQ7" s="1069"/>
      <c r="GXR7" s="1069"/>
      <c r="GXS7" s="1069"/>
      <c r="GXT7" s="1069"/>
      <c r="GXU7" s="1069"/>
      <c r="GXV7" s="1069"/>
      <c r="GXW7" s="1069"/>
      <c r="GXX7" s="1069"/>
      <c r="GXY7" s="1069"/>
      <c r="GXZ7" s="1069"/>
      <c r="GYA7" s="1069"/>
      <c r="GYB7" s="1069"/>
      <c r="GYC7" s="1069"/>
      <c r="GYD7" s="1069"/>
      <c r="GYE7" s="1069"/>
      <c r="GYF7" s="1069"/>
      <c r="GYG7" s="1069"/>
      <c r="GYH7" s="1069"/>
      <c r="GYI7" s="1069"/>
      <c r="GYJ7" s="1069"/>
      <c r="GYK7" s="1069"/>
      <c r="GYL7" s="1069"/>
      <c r="GYM7" s="1069"/>
      <c r="GYN7" s="1069"/>
      <c r="GYO7" s="1069"/>
      <c r="GYP7" s="1069"/>
      <c r="GYQ7" s="1069"/>
      <c r="GYR7" s="1069"/>
      <c r="GYS7" s="1069"/>
      <c r="GYT7" s="1069"/>
      <c r="GYU7" s="1069"/>
      <c r="GYV7" s="1069"/>
      <c r="GYW7" s="1069"/>
      <c r="GYX7" s="1069"/>
      <c r="GYY7" s="1069"/>
      <c r="GYZ7" s="1069"/>
      <c r="GZA7" s="1069"/>
      <c r="GZB7" s="1069"/>
      <c r="GZC7" s="1069"/>
      <c r="GZD7" s="1069"/>
      <c r="GZE7" s="1069"/>
      <c r="GZF7" s="1069"/>
      <c r="GZG7" s="1069"/>
      <c r="GZH7" s="1069"/>
      <c r="GZI7" s="1069"/>
      <c r="GZJ7" s="1069"/>
      <c r="GZK7" s="1069"/>
      <c r="GZL7" s="1069"/>
      <c r="GZM7" s="1069"/>
      <c r="GZN7" s="1069"/>
      <c r="GZO7" s="1069"/>
      <c r="GZP7" s="1069"/>
      <c r="GZQ7" s="1069"/>
      <c r="GZR7" s="1069"/>
      <c r="GZS7" s="1069"/>
      <c r="GZT7" s="1069"/>
      <c r="GZU7" s="1069"/>
      <c r="GZV7" s="1069"/>
      <c r="GZW7" s="1069"/>
      <c r="GZX7" s="1069"/>
      <c r="GZY7" s="1069"/>
      <c r="GZZ7" s="1069"/>
      <c r="HAA7" s="1069"/>
      <c r="HAB7" s="1069"/>
      <c r="HAC7" s="1069"/>
      <c r="HAD7" s="1069"/>
      <c r="HAE7" s="1069"/>
      <c r="HAF7" s="1069"/>
      <c r="HAG7" s="1069"/>
      <c r="HAH7" s="1069"/>
      <c r="HAI7" s="1069"/>
      <c r="HAJ7" s="1069"/>
      <c r="HAK7" s="1069"/>
      <c r="HAL7" s="1069"/>
      <c r="HAM7" s="1069"/>
      <c r="HAN7" s="1069"/>
      <c r="HAO7" s="1069"/>
      <c r="HAP7" s="1069"/>
      <c r="HAQ7" s="1069"/>
      <c r="HAR7" s="1069"/>
      <c r="HAS7" s="1069"/>
      <c r="HAT7" s="1069"/>
      <c r="HAU7" s="1069"/>
      <c r="HAV7" s="1069"/>
      <c r="HAW7" s="1069"/>
      <c r="HAX7" s="1069"/>
      <c r="HAY7" s="1069"/>
      <c r="HAZ7" s="1069"/>
      <c r="HBA7" s="1069"/>
      <c r="HBB7" s="1069"/>
      <c r="HBC7" s="1069"/>
      <c r="HBD7" s="1069"/>
      <c r="HBE7" s="1069"/>
      <c r="HBF7" s="1069"/>
      <c r="HBG7" s="1069"/>
      <c r="HBH7" s="1069"/>
      <c r="HBI7" s="1069"/>
      <c r="HBJ7" s="1069"/>
      <c r="HBK7" s="1069"/>
      <c r="HBL7" s="1069"/>
      <c r="HBM7" s="1069"/>
      <c r="HBN7" s="1069"/>
      <c r="HBO7" s="1069"/>
      <c r="HBP7" s="1069"/>
      <c r="HBQ7" s="1069"/>
      <c r="HBR7" s="1069"/>
      <c r="HBS7" s="1069"/>
      <c r="HBT7" s="1069"/>
      <c r="HBU7" s="1069"/>
      <c r="HBV7" s="1069"/>
      <c r="HBW7" s="1069"/>
      <c r="HBX7" s="1069"/>
      <c r="HBY7" s="1069"/>
      <c r="HBZ7" s="1069"/>
      <c r="HCA7" s="1069"/>
      <c r="HCB7" s="1069"/>
      <c r="HCC7" s="1069"/>
      <c r="HCD7" s="1069"/>
      <c r="HCE7" s="1069"/>
      <c r="HCF7" s="1069"/>
      <c r="HCG7" s="1069"/>
      <c r="HCH7" s="1069"/>
      <c r="HCI7" s="1069"/>
      <c r="HCJ7" s="1069"/>
      <c r="HCK7" s="1069"/>
      <c r="HCL7" s="1069"/>
      <c r="HCM7" s="1069"/>
      <c r="HCN7" s="1069"/>
      <c r="HCO7" s="1069"/>
      <c r="HCP7" s="1069"/>
      <c r="HCQ7" s="1069"/>
      <c r="HCR7" s="1069"/>
      <c r="HCS7" s="1069"/>
      <c r="HCT7" s="1069"/>
      <c r="HCU7" s="1069"/>
      <c r="HCV7" s="1069"/>
      <c r="HCW7" s="1069"/>
      <c r="HCX7" s="1069"/>
      <c r="HCY7" s="1069"/>
      <c r="HCZ7" s="1069"/>
      <c r="HDA7" s="1069"/>
      <c r="HDB7" s="1069"/>
      <c r="HDC7" s="1069"/>
      <c r="HDD7" s="1069"/>
      <c r="HDE7" s="1069"/>
      <c r="HDF7" s="1069"/>
      <c r="HDG7" s="1069"/>
      <c r="HDH7" s="1069"/>
      <c r="HDI7" s="1069"/>
      <c r="HDJ7" s="1069"/>
      <c r="HDK7" s="1069"/>
      <c r="HDL7" s="1069"/>
      <c r="HDM7" s="1069"/>
      <c r="HDN7" s="1069"/>
      <c r="HDO7" s="1069"/>
      <c r="HDP7" s="1069"/>
      <c r="HDQ7" s="1069"/>
      <c r="HDR7" s="1069"/>
      <c r="HDS7" s="1069"/>
      <c r="HDT7" s="1069"/>
      <c r="HDU7" s="1069"/>
      <c r="HDV7" s="1069"/>
      <c r="HDW7" s="1069"/>
      <c r="HDX7" s="1069"/>
      <c r="HDY7" s="1069"/>
      <c r="HDZ7" s="1069"/>
      <c r="HEA7" s="1069"/>
      <c r="HEB7" s="1069"/>
      <c r="HEC7" s="1069"/>
      <c r="HED7" s="1069"/>
      <c r="HEE7" s="1069"/>
      <c r="HEF7" s="1069"/>
      <c r="HEG7" s="1069"/>
      <c r="HEH7" s="1069"/>
      <c r="HEI7" s="1069"/>
      <c r="HEJ7" s="1069"/>
      <c r="HEK7" s="1069"/>
      <c r="HEL7" s="1069"/>
      <c r="HEM7" s="1069"/>
      <c r="HEN7" s="1069"/>
      <c r="HEO7" s="1069"/>
      <c r="HEP7" s="1069"/>
      <c r="HEQ7" s="1069"/>
      <c r="HER7" s="1069"/>
      <c r="HES7" s="1069"/>
      <c r="HET7" s="1069"/>
      <c r="HEU7" s="1069"/>
      <c r="HEV7" s="1069"/>
      <c r="HEW7" s="1069"/>
      <c r="HEX7" s="1069"/>
      <c r="HEY7" s="1069"/>
      <c r="HEZ7" s="1069"/>
      <c r="HFA7" s="1069"/>
      <c r="HFB7" s="1069"/>
      <c r="HFC7" s="1069"/>
      <c r="HFD7" s="1069"/>
      <c r="HFE7" s="1069"/>
      <c r="HFF7" s="1069"/>
      <c r="HFG7" s="1069"/>
      <c r="HFH7" s="1069"/>
      <c r="HFI7" s="1069"/>
      <c r="HFJ7" s="1069"/>
      <c r="HFK7" s="1069"/>
      <c r="HFL7" s="1069"/>
      <c r="HFM7" s="1069"/>
      <c r="HFN7" s="1069"/>
      <c r="HFO7" s="1069"/>
      <c r="HFP7" s="1069"/>
      <c r="HFQ7" s="1069"/>
      <c r="HFR7" s="1069"/>
      <c r="HFS7" s="1069"/>
      <c r="HFT7" s="1069"/>
      <c r="HFU7" s="1069"/>
      <c r="HFV7" s="1069"/>
      <c r="HFW7" s="1069"/>
      <c r="HFX7" s="1069"/>
      <c r="HFY7" s="1069"/>
      <c r="HFZ7" s="1069"/>
      <c r="HGA7" s="1069"/>
      <c r="HGB7" s="1069"/>
      <c r="HGC7" s="1069"/>
      <c r="HGD7" s="1069"/>
      <c r="HGE7" s="1069"/>
      <c r="HGF7" s="1069"/>
      <c r="HGG7" s="1069"/>
      <c r="HGH7" s="1069"/>
      <c r="HGI7" s="1069"/>
      <c r="HGJ7" s="1069"/>
      <c r="HGK7" s="1069"/>
      <c r="HGL7" s="1069"/>
      <c r="HGM7" s="1069"/>
      <c r="HGN7" s="1069"/>
      <c r="HGO7" s="1069"/>
      <c r="HGP7" s="1069"/>
      <c r="HGQ7" s="1069"/>
      <c r="HGR7" s="1069"/>
      <c r="HGS7" s="1069"/>
      <c r="HGT7" s="1069"/>
      <c r="HGU7" s="1069"/>
      <c r="HGV7" s="1069"/>
      <c r="HGW7" s="1069"/>
      <c r="HGX7" s="1069"/>
      <c r="HGY7" s="1069"/>
      <c r="HGZ7" s="1069"/>
      <c r="HHA7" s="1069"/>
      <c r="HHB7" s="1069"/>
      <c r="HHC7" s="1069"/>
      <c r="HHD7" s="1069"/>
      <c r="HHE7" s="1069"/>
      <c r="HHF7" s="1069"/>
      <c r="HHG7" s="1069"/>
      <c r="HHH7" s="1069"/>
      <c r="HHI7" s="1069"/>
      <c r="HHJ7" s="1069"/>
      <c r="HHK7" s="1069"/>
      <c r="HHL7" s="1069"/>
      <c r="HHM7" s="1069"/>
      <c r="HHN7" s="1069"/>
      <c r="HHO7" s="1069"/>
      <c r="HHP7" s="1069"/>
      <c r="HHQ7" s="1069"/>
      <c r="HHR7" s="1069"/>
      <c r="HHS7" s="1069"/>
      <c r="HHT7" s="1069"/>
      <c r="HHU7" s="1069"/>
      <c r="HHV7" s="1069"/>
      <c r="HHW7" s="1069"/>
      <c r="HHX7" s="1069"/>
      <c r="HHY7" s="1069"/>
      <c r="HHZ7" s="1069"/>
      <c r="HIA7" s="1069"/>
      <c r="HIB7" s="1069"/>
      <c r="HIC7" s="1069"/>
      <c r="HID7" s="1069"/>
      <c r="HIE7" s="1069"/>
      <c r="HIF7" s="1069"/>
      <c r="HIG7" s="1069"/>
      <c r="HIH7" s="1069"/>
      <c r="HII7" s="1069"/>
      <c r="HIJ7" s="1069"/>
      <c r="HIK7" s="1069"/>
      <c r="HIL7" s="1069"/>
      <c r="HIM7" s="1069"/>
      <c r="HIN7" s="1069"/>
      <c r="HIO7" s="1069"/>
      <c r="HIP7" s="1069"/>
      <c r="HIQ7" s="1069"/>
      <c r="HIR7" s="1069"/>
      <c r="HIS7" s="1069"/>
      <c r="HIT7" s="1069"/>
      <c r="HIU7" s="1069"/>
      <c r="HIV7" s="1069"/>
      <c r="HIW7" s="1069"/>
      <c r="HIX7" s="1069"/>
      <c r="HIY7" s="1069"/>
      <c r="HIZ7" s="1069"/>
      <c r="HJA7" s="1069"/>
      <c r="HJB7" s="1069"/>
      <c r="HJC7" s="1069"/>
      <c r="HJD7" s="1069"/>
      <c r="HJE7" s="1069"/>
      <c r="HJF7" s="1069"/>
      <c r="HJG7" s="1069"/>
      <c r="HJH7" s="1069"/>
      <c r="HJI7" s="1069"/>
      <c r="HJJ7" s="1069"/>
      <c r="HJK7" s="1069"/>
      <c r="HJL7" s="1069"/>
      <c r="HJM7" s="1069"/>
      <c r="HJN7" s="1069"/>
      <c r="HJO7" s="1069"/>
      <c r="HJP7" s="1069"/>
      <c r="HJQ7" s="1069"/>
      <c r="HJR7" s="1069"/>
      <c r="HJS7" s="1069"/>
      <c r="HJT7" s="1069"/>
      <c r="HJU7" s="1069"/>
      <c r="HJV7" s="1069"/>
      <c r="HJW7" s="1069"/>
      <c r="HJX7" s="1069"/>
      <c r="HJY7" s="1069"/>
      <c r="HJZ7" s="1069"/>
      <c r="HKA7" s="1069"/>
      <c r="HKB7" s="1069"/>
      <c r="HKC7" s="1069"/>
      <c r="HKD7" s="1069"/>
      <c r="HKE7" s="1069"/>
      <c r="HKF7" s="1069"/>
      <c r="HKG7" s="1069"/>
      <c r="HKH7" s="1069"/>
      <c r="HKI7" s="1069"/>
      <c r="HKJ7" s="1069"/>
      <c r="HKK7" s="1069"/>
      <c r="HKL7" s="1069"/>
      <c r="HKM7" s="1069"/>
      <c r="HKN7" s="1069"/>
      <c r="HKO7" s="1069"/>
      <c r="HKP7" s="1069"/>
      <c r="HKQ7" s="1069"/>
      <c r="HKR7" s="1069"/>
      <c r="HKS7" s="1069"/>
      <c r="HKT7" s="1069"/>
      <c r="HKU7" s="1069"/>
      <c r="HKV7" s="1069"/>
      <c r="HKW7" s="1069"/>
      <c r="HKX7" s="1069"/>
      <c r="HKY7" s="1069"/>
      <c r="HKZ7" s="1069"/>
      <c r="HLA7" s="1069"/>
      <c r="HLB7" s="1069"/>
      <c r="HLC7" s="1069"/>
      <c r="HLD7" s="1069"/>
      <c r="HLE7" s="1069"/>
      <c r="HLF7" s="1069"/>
      <c r="HLG7" s="1069"/>
      <c r="HLH7" s="1069"/>
      <c r="HLI7" s="1069"/>
      <c r="HLJ7" s="1069"/>
      <c r="HLK7" s="1069"/>
      <c r="HLL7" s="1069"/>
      <c r="HLM7" s="1069"/>
      <c r="HLN7" s="1069"/>
      <c r="HLO7" s="1069"/>
      <c r="HLP7" s="1069"/>
      <c r="HLQ7" s="1069"/>
      <c r="HLR7" s="1069"/>
      <c r="HLS7" s="1069"/>
      <c r="HLT7" s="1069"/>
      <c r="HLU7" s="1069"/>
      <c r="HLV7" s="1069"/>
      <c r="HLW7" s="1069"/>
      <c r="HLX7" s="1069"/>
      <c r="HLY7" s="1069"/>
      <c r="HLZ7" s="1069"/>
      <c r="HMA7" s="1069"/>
      <c r="HMB7" s="1069"/>
      <c r="HMC7" s="1069"/>
      <c r="HMD7" s="1069"/>
      <c r="HME7" s="1069"/>
      <c r="HMF7" s="1069"/>
      <c r="HMG7" s="1069"/>
      <c r="HMH7" s="1069"/>
      <c r="HMI7" s="1069"/>
      <c r="HMJ7" s="1069"/>
      <c r="HMK7" s="1069"/>
      <c r="HML7" s="1069"/>
      <c r="HMM7" s="1069"/>
      <c r="HMN7" s="1069"/>
      <c r="HMO7" s="1069"/>
      <c r="HMP7" s="1069"/>
      <c r="HMQ7" s="1069"/>
      <c r="HMR7" s="1069"/>
      <c r="HMS7" s="1069"/>
      <c r="HMT7" s="1069"/>
      <c r="HMU7" s="1069"/>
      <c r="HMV7" s="1069"/>
      <c r="HMW7" s="1069"/>
      <c r="HMX7" s="1069"/>
      <c r="HMY7" s="1069"/>
      <c r="HMZ7" s="1069"/>
      <c r="HNA7" s="1069"/>
      <c r="HNB7" s="1069"/>
      <c r="HNC7" s="1069"/>
      <c r="HND7" s="1069"/>
      <c r="HNE7" s="1069"/>
      <c r="HNF7" s="1069"/>
      <c r="HNG7" s="1069"/>
      <c r="HNH7" s="1069"/>
      <c r="HNI7" s="1069"/>
      <c r="HNJ7" s="1069"/>
      <c r="HNK7" s="1069"/>
      <c r="HNL7" s="1069"/>
      <c r="HNM7" s="1069"/>
      <c r="HNN7" s="1069"/>
      <c r="HNO7" s="1069"/>
      <c r="HNP7" s="1069"/>
      <c r="HNQ7" s="1069"/>
      <c r="HNR7" s="1069"/>
      <c r="HNS7" s="1069"/>
      <c r="HNT7" s="1069"/>
      <c r="HNU7" s="1069"/>
      <c r="HNV7" s="1069"/>
      <c r="HNW7" s="1069"/>
      <c r="HNX7" s="1069"/>
      <c r="HNY7" s="1069"/>
      <c r="HNZ7" s="1069"/>
      <c r="HOA7" s="1069"/>
      <c r="HOB7" s="1069"/>
      <c r="HOC7" s="1069"/>
      <c r="HOD7" s="1069"/>
      <c r="HOE7" s="1069"/>
      <c r="HOF7" s="1069"/>
      <c r="HOG7" s="1069"/>
      <c r="HOH7" s="1069"/>
      <c r="HOI7" s="1069"/>
      <c r="HOJ7" s="1069"/>
      <c r="HOK7" s="1069"/>
      <c r="HOL7" s="1069"/>
      <c r="HOM7" s="1069"/>
      <c r="HON7" s="1069"/>
      <c r="HOO7" s="1069"/>
      <c r="HOP7" s="1069"/>
      <c r="HOQ7" s="1069"/>
      <c r="HOR7" s="1069"/>
      <c r="HOS7" s="1069"/>
      <c r="HOT7" s="1069"/>
      <c r="HOU7" s="1069"/>
      <c r="HOV7" s="1069"/>
      <c r="HOW7" s="1069"/>
      <c r="HOX7" s="1069"/>
      <c r="HOY7" s="1069"/>
      <c r="HOZ7" s="1069"/>
      <c r="HPA7" s="1069"/>
      <c r="HPB7" s="1069"/>
      <c r="HPC7" s="1069"/>
      <c r="HPD7" s="1069"/>
      <c r="HPE7" s="1069"/>
      <c r="HPF7" s="1069"/>
      <c r="HPG7" s="1069"/>
      <c r="HPH7" s="1069"/>
      <c r="HPI7" s="1069"/>
      <c r="HPJ7" s="1069"/>
      <c r="HPK7" s="1069"/>
      <c r="HPL7" s="1069"/>
      <c r="HPM7" s="1069"/>
      <c r="HPN7" s="1069"/>
      <c r="HPO7" s="1069"/>
      <c r="HPP7" s="1069"/>
      <c r="HPQ7" s="1069"/>
      <c r="HPR7" s="1069"/>
      <c r="HPS7" s="1069"/>
      <c r="HPT7" s="1069"/>
      <c r="HPU7" s="1069"/>
      <c r="HPV7" s="1069"/>
      <c r="HPW7" s="1069"/>
      <c r="HPX7" s="1069"/>
      <c r="HPY7" s="1069"/>
      <c r="HPZ7" s="1069"/>
      <c r="HQA7" s="1069"/>
      <c r="HQB7" s="1069"/>
      <c r="HQC7" s="1069"/>
      <c r="HQD7" s="1069"/>
      <c r="HQE7" s="1069"/>
      <c r="HQF7" s="1069"/>
      <c r="HQG7" s="1069"/>
      <c r="HQH7" s="1069"/>
      <c r="HQI7" s="1069"/>
      <c r="HQJ7" s="1069"/>
      <c r="HQK7" s="1069"/>
      <c r="HQL7" s="1069"/>
      <c r="HQM7" s="1069"/>
      <c r="HQN7" s="1069"/>
      <c r="HQO7" s="1069"/>
      <c r="HQP7" s="1069"/>
      <c r="HQQ7" s="1069"/>
      <c r="HQR7" s="1069"/>
      <c r="HQS7" s="1069"/>
      <c r="HQT7" s="1069"/>
      <c r="HQU7" s="1069"/>
      <c r="HQV7" s="1069"/>
      <c r="HQW7" s="1069"/>
      <c r="HQX7" s="1069"/>
      <c r="HQY7" s="1069"/>
      <c r="HQZ7" s="1069"/>
      <c r="HRA7" s="1069"/>
      <c r="HRB7" s="1069"/>
      <c r="HRC7" s="1069"/>
      <c r="HRD7" s="1069"/>
      <c r="HRE7" s="1069"/>
      <c r="HRF7" s="1069"/>
      <c r="HRG7" s="1069"/>
      <c r="HRH7" s="1069"/>
      <c r="HRI7" s="1069"/>
      <c r="HRJ7" s="1069"/>
      <c r="HRK7" s="1069"/>
      <c r="HRL7" s="1069"/>
      <c r="HRM7" s="1069"/>
      <c r="HRN7" s="1069"/>
      <c r="HRO7" s="1069"/>
      <c r="HRP7" s="1069"/>
      <c r="HRQ7" s="1069"/>
      <c r="HRR7" s="1069"/>
      <c r="HRS7" s="1069"/>
      <c r="HRT7" s="1069"/>
      <c r="HRU7" s="1069"/>
      <c r="HRV7" s="1069"/>
      <c r="HRW7" s="1069"/>
      <c r="HRX7" s="1069"/>
      <c r="HRY7" s="1069"/>
      <c r="HRZ7" s="1069"/>
      <c r="HSA7" s="1069"/>
      <c r="HSB7" s="1069"/>
      <c r="HSC7" s="1069"/>
      <c r="HSD7" s="1069"/>
      <c r="HSE7" s="1069"/>
      <c r="HSF7" s="1069"/>
      <c r="HSG7" s="1069"/>
      <c r="HSH7" s="1069"/>
      <c r="HSI7" s="1069"/>
      <c r="HSJ7" s="1069"/>
      <c r="HSK7" s="1069"/>
      <c r="HSL7" s="1069"/>
      <c r="HSM7" s="1069"/>
      <c r="HSN7" s="1069"/>
      <c r="HSO7" s="1069"/>
      <c r="HSP7" s="1069"/>
      <c r="HSQ7" s="1069"/>
      <c r="HSR7" s="1069"/>
      <c r="HSS7" s="1069"/>
      <c r="HST7" s="1069"/>
      <c r="HSU7" s="1069"/>
      <c r="HSV7" s="1069"/>
      <c r="HSW7" s="1069"/>
      <c r="HSX7" s="1069"/>
      <c r="HSY7" s="1069"/>
      <c r="HSZ7" s="1069"/>
      <c r="HTA7" s="1069"/>
      <c r="HTB7" s="1069"/>
      <c r="HTC7" s="1069"/>
      <c r="HTD7" s="1069"/>
      <c r="HTE7" s="1069"/>
      <c r="HTF7" s="1069"/>
      <c r="HTG7" s="1069"/>
      <c r="HTH7" s="1069"/>
      <c r="HTI7" s="1069"/>
      <c r="HTJ7" s="1069"/>
      <c r="HTK7" s="1069"/>
      <c r="HTL7" s="1069"/>
      <c r="HTM7" s="1069"/>
      <c r="HTN7" s="1069"/>
      <c r="HTO7" s="1069"/>
      <c r="HTP7" s="1069"/>
      <c r="HTQ7" s="1069"/>
      <c r="HTR7" s="1069"/>
      <c r="HTS7" s="1069"/>
      <c r="HTT7" s="1069"/>
      <c r="HTU7" s="1069"/>
      <c r="HTV7" s="1069"/>
      <c r="HTW7" s="1069"/>
      <c r="HTX7" s="1069"/>
      <c r="HTY7" s="1069"/>
      <c r="HTZ7" s="1069"/>
      <c r="HUA7" s="1069"/>
      <c r="HUB7" s="1069"/>
      <c r="HUC7" s="1069"/>
      <c r="HUD7" s="1069"/>
      <c r="HUE7" s="1069"/>
      <c r="HUF7" s="1069"/>
      <c r="HUG7" s="1069"/>
      <c r="HUH7" s="1069"/>
      <c r="HUI7" s="1069"/>
      <c r="HUJ7" s="1069"/>
      <c r="HUK7" s="1069"/>
      <c r="HUL7" s="1069"/>
      <c r="HUM7" s="1069"/>
      <c r="HUN7" s="1069"/>
      <c r="HUO7" s="1069"/>
      <c r="HUP7" s="1069"/>
      <c r="HUQ7" s="1069"/>
      <c r="HUR7" s="1069"/>
      <c r="HUS7" s="1069"/>
      <c r="HUT7" s="1069"/>
      <c r="HUU7" s="1069"/>
      <c r="HUV7" s="1069"/>
      <c r="HUW7" s="1069"/>
      <c r="HUX7" s="1069"/>
      <c r="HUY7" s="1069"/>
      <c r="HUZ7" s="1069"/>
      <c r="HVA7" s="1069"/>
      <c r="HVB7" s="1069"/>
      <c r="HVC7" s="1069"/>
      <c r="HVD7" s="1069"/>
      <c r="HVE7" s="1069"/>
      <c r="HVF7" s="1069"/>
      <c r="HVG7" s="1069"/>
      <c r="HVH7" s="1069"/>
      <c r="HVI7" s="1069"/>
      <c r="HVJ7" s="1069"/>
      <c r="HVK7" s="1069"/>
      <c r="HVL7" s="1069"/>
      <c r="HVM7" s="1069"/>
      <c r="HVN7" s="1069"/>
      <c r="HVO7" s="1069"/>
      <c r="HVP7" s="1069"/>
      <c r="HVQ7" s="1069"/>
      <c r="HVR7" s="1069"/>
      <c r="HVS7" s="1069"/>
      <c r="HVT7" s="1069"/>
      <c r="HVU7" s="1069"/>
      <c r="HVV7" s="1069"/>
      <c r="HVW7" s="1069"/>
      <c r="HVX7" s="1069"/>
      <c r="HVY7" s="1069"/>
      <c r="HVZ7" s="1069"/>
      <c r="HWA7" s="1069"/>
      <c r="HWB7" s="1069"/>
      <c r="HWC7" s="1069"/>
      <c r="HWD7" s="1069"/>
      <c r="HWE7" s="1069"/>
      <c r="HWF7" s="1069"/>
      <c r="HWG7" s="1069"/>
      <c r="HWH7" s="1069"/>
      <c r="HWI7" s="1069"/>
      <c r="HWJ7" s="1069"/>
      <c r="HWK7" s="1069"/>
      <c r="HWL7" s="1069"/>
      <c r="HWM7" s="1069"/>
      <c r="HWN7" s="1069"/>
      <c r="HWO7" s="1069"/>
      <c r="HWP7" s="1069"/>
      <c r="HWQ7" s="1069"/>
      <c r="HWR7" s="1069"/>
      <c r="HWS7" s="1069"/>
      <c r="HWT7" s="1069"/>
      <c r="HWU7" s="1069"/>
      <c r="HWV7" s="1069"/>
      <c r="HWW7" s="1069"/>
      <c r="HWX7" s="1069"/>
      <c r="HWY7" s="1069"/>
      <c r="HWZ7" s="1069"/>
      <c r="HXA7" s="1069"/>
      <c r="HXB7" s="1069"/>
      <c r="HXC7" s="1069"/>
      <c r="HXD7" s="1069"/>
      <c r="HXE7" s="1069"/>
      <c r="HXF7" s="1069"/>
      <c r="HXG7" s="1069"/>
      <c r="HXH7" s="1069"/>
      <c r="HXI7" s="1069"/>
      <c r="HXJ7" s="1069"/>
      <c r="HXK7" s="1069"/>
      <c r="HXL7" s="1069"/>
      <c r="HXM7" s="1069"/>
      <c r="HXN7" s="1069"/>
      <c r="HXO7" s="1069"/>
      <c r="HXP7" s="1069"/>
      <c r="HXQ7" s="1069"/>
      <c r="HXR7" s="1069"/>
      <c r="HXS7" s="1069"/>
      <c r="HXT7" s="1069"/>
      <c r="HXU7" s="1069"/>
      <c r="HXV7" s="1069"/>
      <c r="HXW7" s="1069"/>
      <c r="HXX7" s="1069"/>
      <c r="HXY7" s="1069"/>
      <c r="HXZ7" s="1069"/>
      <c r="HYA7" s="1069"/>
      <c r="HYB7" s="1069"/>
      <c r="HYC7" s="1069"/>
      <c r="HYD7" s="1069"/>
      <c r="HYE7" s="1069"/>
      <c r="HYF7" s="1069"/>
      <c r="HYG7" s="1069"/>
      <c r="HYH7" s="1069"/>
      <c r="HYI7" s="1069"/>
      <c r="HYJ7" s="1069"/>
      <c r="HYK7" s="1069"/>
      <c r="HYL7" s="1069"/>
      <c r="HYM7" s="1069"/>
      <c r="HYN7" s="1069"/>
      <c r="HYO7" s="1069"/>
      <c r="HYP7" s="1069"/>
      <c r="HYQ7" s="1069"/>
      <c r="HYR7" s="1069"/>
      <c r="HYS7" s="1069"/>
      <c r="HYT7" s="1069"/>
      <c r="HYU7" s="1069"/>
      <c r="HYV7" s="1069"/>
      <c r="HYW7" s="1069"/>
      <c r="HYX7" s="1069"/>
      <c r="HYY7" s="1069"/>
      <c r="HYZ7" s="1069"/>
      <c r="HZA7" s="1069"/>
      <c r="HZB7" s="1069"/>
      <c r="HZC7" s="1069"/>
      <c r="HZD7" s="1069"/>
      <c r="HZE7" s="1069"/>
      <c r="HZF7" s="1069"/>
      <c r="HZG7" s="1069"/>
      <c r="HZH7" s="1069"/>
      <c r="HZI7" s="1069"/>
      <c r="HZJ7" s="1069"/>
      <c r="HZK7" s="1069"/>
      <c r="HZL7" s="1069"/>
      <c r="HZM7" s="1069"/>
      <c r="HZN7" s="1069"/>
      <c r="HZO7" s="1069"/>
      <c r="HZP7" s="1069"/>
      <c r="HZQ7" s="1069"/>
      <c r="HZR7" s="1069"/>
      <c r="HZS7" s="1069"/>
      <c r="HZT7" s="1069"/>
      <c r="HZU7" s="1069"/>
      <c r="HZV7" s="1069"/>
      <c r="HZW7" s="1069"/>
      <c r="HZX7" s="1069"/>
      <c r="HZY7" s="1069"/>
      <c r="HZZ7" s="1069"/>
      <c r="IAA7" s="1069"/>
      <c r="IAB7" s="1069"/>
      <c r="IAC7" s="1069"/>
      <c r="IAD7" s="1069"/>
      <c r="IAE7" s="1069"/>
      <c r="IAF7" s="1069"/>
      <c r="IAG7" s="1069"/>
      <c r="IAH7" s="1069"/>
      <c r="IAI7" s="1069"/>
      <c r="IAJ7" s="1069"/>
      <c r="IAK7" s="1069"/>
      <c r="IAL7" s="1069"/>
      <c r="IAM7" s="1069"/>
      <c r="IAN7" s="1069"/>
      <c r="IAO7" s="1069"/>
      <c r="IAP7" s="1069"/>
      <c r="IAQ7" s="1069"/>
      <c r="IAR7" s="1069"/>
      <c r="IAS7" s="1069"/>
      <c r="IAT7" s="1069"/>
      <c r="IAU7" s="1069"/>
      <c r="IAV7" s="1069"/>
      <c r="IAW7" s="1069"/>
      <c r="IAX7" s="1069"/>
      <c r="IAY7" s="1069"/>
      <c r="IAZ7" s="1069"/>
      <c r="IBA7" s="1069"/>
      <c r="IBB7" s="1069"/>
      <c r="IBC7" s="1069"/>
      <c r="IBD7" s="1069"/>
      <c r="IBE7" s="1069"/>
      <c r="IBF7" s="1069"/>
      <c r="IBG7" s="1069"/>
      <c r="IBH7" s="1069"/>
      <c r="IBI7" s="1069"/>
      <c r="IBJ7" s="1069"/>
      <c r="IBK7" s="1069"/>
      <c r="IBL7" s="1069"/>
      <c r="IBM7" s="1069"/>
      <c r="IBN7" s="1069"/>
      <c r="IBO7" s="1069"/>
      <c r="IBP7" s="1069"/>
      <c r="IBQ7" s="1069"/>
      <c r="IBR7" s="1069"/>
      <c r="IBS7" s="1069"/>
      <c r="IBT7" s="1069"/>
      <c r="IBU7" s="1069"/>
      <c r="IBV7" s="1069"/>
      <c r="IBW7" s="1069"/>
      <c r="IBX7" s="1069"/>
      <c r="IBY7" s="1069"/>
      <c r="IBZ7" s="1069"/>
      <c r="ICA7" s="1069"/>
      <c r="ICB7" s="1069"/>
      <c r="ICC7" s="1069"/>
      <c r="ICD7" s="1069"/>
      <c r="ICE7" s="1069"/>
      <c r="ICF7" s="1069"/>
      <c r="ICG7" s="1069"/>
      <c r="ICH7" s="1069"/>
      <c r="ICI7" s="1069"/>
      <c r="ICJ7" s="1069"/>
      <c r="ICK7" s="1069"/>
      <c r="ICL7" s="1069"/>
      <c r="ICM7" s="1069"/>
      <c r="ICN7" s="1069"/>
      <c r="ICO7" s="1069"/>
      <c r="ICP7" s="1069"/>
      <c r="ICQ7" s="1069"/>
      <c r="ICR7" s="1069"/>
      <c r="ICS7" s="1069"/>
      <c r="ICT7" s="1069"/>
      <c r="ICU7" s="1069"/>
      <c r="ICV7" s="1069"/>
      <c r="ICW7" s="1069"/>
      <c r="ICX7" s="1069"/>
      <c r="ICY7" s="1069"/>
      <c r="ICZ7" s="1069"/>
      <c r="IDA7" s="1069"/>
      <c r="IDB7" s="1069"/>
      <c r="IDC7" s="1069"/>
      <c r="IDD7" s="1069"/>
      <c r="IDE7" s="1069"/>
      <c r="IDF7" s="1069"/>
      <c r="IDG7" s="1069"/>
      <c r="IDH7" s="1069"/>
      <c r="IDI7" s="1069"/>
      <c r="IDJ7" s="1069"/>
      <c r="IDK7" s="1069"/>
      <c r="IDL7" s="1069"/>
      <c r="IDM7" s="1069"/>
      <c r="IDN7" s="1069"/>
      <c r="IDO7" s="1069"/>
      <c r="IDP7" s="1069"/>
      <c r="IDQ7" s="1069"/>
      <c r="IDR7" s="1069"/>
      <c r="IDS7" s="1069"/>
      <c r="IDT7" s="1069"/>
      <c r="IDU7" s="1069"/>
      <c r="IDV7" s="1069"/>
      <c r="IDW7" s="1069"/>
      <c r="IDX7" s="1069"/>
      <c r="IDY7" s="1069"/>
      <c r="IDZ7" s="1069"/>
      <c r="IEA7" s="1069"/>
      <c r="IEB7" s="1069"/>
      <c r="IEC7" s="1069"/>
      <c r="IED7" s="1069"/>
      <c r="IEE7" s="1069"/>
      <c r="IEF7" s="1069"/>
      <c r="IEG7" s="1069"/>
      <c r="IEH7" s="1069"/>
      <c r="IEI7" s="1069"/>
      <c r="IEJ7" s="1069"/>
      <c r="IEK7" s="1069"/>
      <c r="IEL7" s="1069"/>
      <c r="IEM7" s="1069"/>
      <c r="IEN7" s="1069"/>
      <c r="IEO7" s="1069"/>
      <c r="IEP7" s="1069"/>
      <c r="IEQ7" s="1069"/>
      <c r="IER7" s="1069"/>
      <c r="IES7" s="1069"/>
      <c r="IET7" s="1069"/>
      <c r="IEU7" s="1069"/>
      <c r="IEV7" s="1069"/>
      <c r="IEW7" s="1069"/>
      <c r="IEX7" s="1069"/>
      <c r="IEY7" s="1069"/>
      <c r="IEZ7" s="1069"/>
      <c r="IFA7" s="1069"/>
      <c r="IFB7" s="1069"/>
      <c r="IFC7" s="1069"/>
      <c r="IFD7" s="1069"/>
      <c r="IFE7" s="1069"/>
      <c r="IFF7" s="1069"/>
      <c r="IFG7" s="1069"/>
      <c r="IFH7" s="1069"/>
      <c r="IFI7" s="1069"/>
      <c r="IFJ7" s="1069"/>
      <c r="IFK7" s="1069"/>
      <c r="IFL7" s="1069"/>
      <c r="IFM7" s="1069"/>
      <c r="IFN7" s="1069"/>
      <c r="IFO7" s="1069"/>
      <c r="IFP7" s="1069"/>
      <c r="IFQ7" s="1069"/>
      <c r="IFR7" s="1069"/>
      <c r="IFS7" s="1069"/>
      <c r="IFT7" s="1069"/>
      <c r="IFU7" s="1069"/>
      <c r="IFV7" s="1069"/>
      <c r="IFW7" s="1069"/>
      <c r="IFX7" s="1069"/>
      <c r="IFY7" s="1069"/>
      <c r="IFZ7" s="1069"/>
      <c r="IGA7" s="1069"/>
      <c r="IGB7" s="1069"/>
      <c r="IGC7" s="1069"/>
      <c r="IGD7" s="1069"/>
      <c r="IGE7" s="1069"/>
      <c r="IGF7" s="1069"/>
      <c r="IGG7" s="1069"/>
      <c r="IGH7" s="1069"/>
      <c r="IGI7" s="1069"/>
      <c r="IGJ7" s="1069"/>
      <c r="IGK7" s="1069"/>
      <c r="IGL7" s="1069"/>
      <c r="IGM7" s="1069"/>
      <c r="IGN7" s="1069"/>
      <c r="IGO7" s="1069"/>
      <c r="IGP7" s="1069"/>
      <c r="IGQ7" s="1069"/>
      <c r="IGR7" s="1069"/>
      <c r="IGS7" s="1069"/>
      <c r="IGT7" s="1069"/>
      <c r="IGU7" s="1069"/>
      <c r="IGV7" s="1069"/>
      <c r="IGW7" s="1069"/>
      <c r="IGX7" s="1069"/>
      <c r="IGY7" s="1069"/>
      <c r="IGZ7" s="1069"/>
      <c r="IHA7" s="1069"/>
      <c r="IHB7" s="1069"/>
      <c r="IHC7" s="1069"/>
      <c r="IHD7" s="1069"/>
      <c r="IHE7" s="1069"/>
      <c r="IHF7" s="1069"/>
      <c r="IHG7" s="1069"/>
      <c r="IHH7" s="1069"/>
      <c r="IHI7" s="1069"/>
      <c r="IHJ7" s="1069"/>
      <c r="IHK7" s="1069"/>
      <c r="IHL7" s="1069"/>
      <c r="IHM7" s="1069"/>
      <c r="IHN7" s="1069"/>
      <c r="IHO7" s="1069"/>
      <c r="IHP7" s="1069"/>
      <c r="IHQ7" s="1069"/>
      <c r="IHR7" s="1069"/>
      <c r="IHS7" s="1069"/>
      <c r="IHT7" s="1069"/>
      <c r="IHU7" s="1069"/>
      <c r="IHV7" s="1069"/>
      <c r="IHW7" s="1069"/>
      <c r="IHX7" s="1069"/>
      <c r="IHY7" s="1069"/>
      <c r="IHZ7" s="1069"/>
      <c r="IIA7" s="1069"/>
      <c r="IIB7" s="1069"/>
      <c r="IIC7" s="1069"/>
      <c r="IID7" s="1069"/>
      <c r="IIE7" s="1069"/>
      <c r="IIF7" s="1069"/>
      <c r="IIG7" s="1069"/>
      <c r="IIH7" s="1069"/>
      <c r="III7" s="1069"/>
      <c r="IIJ7" s="1069"/>
      <c r="IIK7" s="1069"/>
      <c r="IIL7" s="1069"/>
      <c r="IIM7" s="1069"/>
      <c r="IIN7" s="1069"/>
      <c r="IIO7" s="1069"/>
      <c r="IIP7" s="1069"/>
      <c r="IIQ7" s="1069"/>
      <c r="IIR7" s="1069"/>
      <c r="IIS7" s="1069"/>
      <c r="IIT7" s="1069"/>
      <c r="IIU7" s="1069"/>
      <c r="IIV7" s="1069"/>
      <c r="IIW7" s="1069"/>
      <c r="IIX7" s="1069"/>
      <c r="IIY7" s="1069"/>
      <c r="IIZ7" s="1069"/>
      <c r="IJA7" s="1069"/>
      <c r="IJB7" s="1069"/>
      <c r="IJC7" s="1069"/>
      <c r="IJD7" s="1069"/>
      <c r="IJE7" s="1069"/>
      <c r="IJF7" s="1069"/>
      <c r="IJG7" s="1069"/>
      <c r="IJH7" s="1069"/>
      <c r="IJI7" s="1069"/>
      <c r="IJJ7" s="1069"/>
      <c r="IJK7" s="1069"/>
      <c r="IJL7" s="1069"/>
      <c r="IJM7" s="1069"/>
      <c r="IJN7" s="1069"/>
      <c r="IJO7" s="1069"/>
      <c r="IJP7" s="1069"/>
      <c r="IJQ7" s="1069"/>
      <c r="IJR7" s="1069"/>
      <c r="IJS7" s="1069"/>
      <c r="IJT7" s="1069"/>
      <c r="IJU7" s="1069"/>
      <c r="IJV7" s="1069"/>
      <c r="IJW7" s="1069"/>
      <c r="IJX7" s="1069"/>
      <c r="IJY7" s="1069"/>
      <c r="IJZ7" s="1069"/>
      <c r="IKA7" s="1069"/>
      <c r="IKB7" s="1069"/>
      <c r="IKC7" s="1069"/>
      <c r="IKD7" s="1069"/>
      <c r="IKE7" s="1069"/>
      <c r="IKF7" s="1069"/>
      <c r="IKG7" s="1069"/>
      <c r="IKH7" s="1069"/>
      <c r="IKI7" s="1069"/>
      <c r="IKJ7" s="1069"/>
      <c r="IKK7" s="1069"/>
      <c r="IKL7" s="1069"/>
      <c r="IKM7" s="1069"/>
      <c r="IKN7" s="1069"/>
      <c r="IKO7" s="1069"/>
      <c r="IKP7" s="1069"/>
      <c r="IKQ7" s="1069"/>
      <c r="IKR7" s="1069"/>
      <c r="IKS7" s="1069"/>
      <c r="IKT7" s="1069"/>
      <c r="IKU7" s="1069"/>
      <c r="IKV7" s="1069"/>
      <c r="IKW7" s="1069"/>
      <c r="IKX7" s="1069"/>
      <c r="IKY7" s="1069"/>
      <c r="IKZ7" s="1069"/>
      <c r="ILA7" s="1069"/>
      <c r="ILB7" s="1069"/>
      <c r="ILC7" s="1069"/>
      <c r="ILD7" s="1069"/>
      <c r="ILE7" s="1069"/>
      <c r="ILF7" s="1069"/>
      <c r="ILG7" s="1069"/>
      <c r="ILH7" s="1069"/>
      <c r="ILI7" s="1069"/>
      <c r="ILJ7" s="1069"/>
      <c r="ILK7" s="1069"/>
      <c r="ILL7" s="1069"/>
      <c r="ILM7" s="1069"/>
      <c r="ILN7" s="1069"/>
      <c r="ILO7" s="1069"/>
      <c r="ILP7" s="1069"/>
      <c r="ILQ7" s="1069"/>
      <c r="ILR7" s="1069"/>
      <c r="ILS7" s="1069"/>
      <c r="ILT7" s="1069"/>
      <c r="ILU7" s="1069"/>
      <c r="ILV7" s="1069"/>
      <c r="ILW7" s="1069"/>
      <c r="ILX7" s="1069"/>
      <c r="ILY7" s="1069"/>
      <c r="ILZ7" s="1069"/>
      <c r="IMA7" s="1069"/>
      <c r="IMB7" s="1069"/>
      <c r="IMC7" s="1069"/>
      <c r="IMD7" s="1069"/>
      <c r="IME7" s="1069"/>
      <c r="IMF7" s="1069"/>
      <c r="IMG7" s="1069"/>
      <c r="IMH7" s="1069"/>
      <c r="IMI7" s="1069"/>
      <c r="IMJ7" s="1069"/>
      <c r="IMK7" s="1069"/>
      <c r="IML7" s="1069"/>
      <c r="IMM7" s="1069"/>
      <c r="IMN7" s="1069"/>
      <c r="IMO7" s="1069"/>
      <c r="IMP7" s="1069"/>
      <c r="IMQ7" s="1069"/>
      <c r="IMR7" s="1069"/>
      <c r="IMS7" s="1069"/>
      <c r="IMT7" s="1069"/>
      <c r="IMU7" s="1069"/>
      <c r="IMV7" s="1069"/>
      <c r="IMW7" s="1069"/>
      <c r="IMX7" s="1069"/>
      <c r="IMY7" s="1069"/>
      <c r="IMZ7" s="1069"/>
      <c r="INA7" s="1069"/>
      <c r="INB7" s="1069"/>
      <c r="INC7" s="1069"/>
      <c r="IND7" s="1069"/>
      <c r="INE7" s="1069"/>
      <c r="INF7" s="1069"/>
      <c r="ING7" s="1069"/>
      <c r="INH7" s="1069"/>
      <c r="INI7" s="1069"/>
      <c r="INJ7" s="1069"/>
      <c r="INK7" s="1069"/>
      <c r="INL7" s="1069"/>
      <c r="INM7" s="1069"/>
      <c r="INN7" s="1069"/>
      <c r="INO7" s="1069"/>
      <c r="INP7" s="1069"/>
      <c r="INQ7" s="1069"/>
      <c r="INR7" s="1069"/>
      <c r="INS7" s="1069"/>
      <c r="INT7" s="1069"/>
      <c r="INU7" s="1069"/>
      <c r="INV7" s="1069"/>
      <c r="INW7" s="1069"/>
      <c r="INX7" s="1069"/>
      <c r="INY7" s="1069"/>
      <c r="INZ7" s="1069"/>
      <c r="IOA7" s="1069"/>
      <c r="IOB7" s="1069"/>
      <c r="IOC7" s="1069"/>
      <c r="IOD7" s="1069"/>
      <c r="IOE7" s="1069"/>
      <c r="IOF7" s="1069"/>
      <c r="IOG7" s="1069"/>
      <c r="IOH7" s="1069"/>
      <c r="IOI7" s="1069"/>
      <c r="IOJ7" s="1069"/>
      <c r="IOK7" s="1069"/>
      <c r="IOL7" s="1069"/>
      <c r="IOM7" s="1069"/>
      <c r="ION7" s="1069"/>
      <c r="IOO7" s="1069"/>
      <c r="IOP7" s="1069"/>
      <c r="IOQ7" s="1069"/>
      <c r="IOR7" s="1069"/>
      <c r="IOS7" s="1069"/>
      <c r="IOT7" s="1069"/>
      <c r="IOU7" s="1069"/>
      <c r="IOV7" s="1069"/>
      <c r="IOW7" s="1069"/>
      <c r="IOX7" s="1069"/>
      <c r="IOY7" s="1069"/>
      <c r="IOZ7" s="1069"/>
      <c r="IPA7" s="1069"/>
      <c r="IPB7" s="1069"/>
      <c r="IPC7" s="1069"/>
      <c r="IPD7" s="1069"/>
      <c r="IPE7" s="1069"/>
      <c r="IPF7" s="1069"/>
      <c r="IPG7" s="1069"/>
      <c r="IPH7" s="1069"/>
      <c r="IPI7" s="1069"/>
      <c r="IPJ7" s="1069"/>
      <c r="IPK7" s="1069"/>
      <c r="IPL7" s="1069"/>
      <c r="IPM7" s="1069"/>
      <c r="IPN7" s="1069"/>
      <c r="IPO7" s="1069"/>
      <c r="IPP7" s="1069"/>
      <c r="IPQ7" s="1069"/>
      <c r="IPR7" s="1069"/>
      <c r="IPS7" s="1069"/>
      <c r="IPT7" s="1069"/>
      <c r="IPU7" s="1069"/>
      <c r="IPV7" s="1069"/>
      <c r="IPW7" s="1069"/>
      <c r="IPX7" s="1069"/>
      <c r="IPY7" s="1069"/>
      <c r="IPZ7" s="1069"/>
      <c r="IQA7" s="1069"/>
      <c r="IQB7" s="1069"/>
      <c r="IQC7" s="1069"/>
      <c r="IQD7" s="1069"/>
      <c r="IQE7" s="1069"/>
      <c r="IQF7" s="1069"/>
      <c r="IQG7" s="1069"/>
      <c r="IQH7" s="1069"/>
      <c r="IQI7" s="1069"/>
      <c r="IQJ7" s="1069"/>
      <c r="IQK7" s="1069"/>
      <c r="IQL7" s="1069"/>
      <c r="IQM7" s="1069"/>
      <c r="IQN7" s="1069"/>
      <c r="IQO7" s="1069"/>
      <c r="IQP7" s="1069"/>
      <c r="IQQ7" s="1069"/>
      <c r="IQR7" s="1069"/>
      <c r="IQS7" s="1069"/>
      <c r="IQT7" s="1069"/>
      <c r="IQU7" s="1069"/>
      <c r="IQV7" s="1069"/>
      <c r="IQW7" s="1069"/>
      <c r="IQX7" s="1069"/>
      <c r="IQY7" s="1069"/>
      <c r="IQZ7" s="1069"/>
      <c r="IRA7" s="1069"/>
      <c r="IRB7" s="1069"/>
      <c r="IRC7" s="1069"/>
      <c r="IRD7" s="1069"/>
      <c r="IRE7" s="1069"/>
      <c r="IRF7" s="1069"/>
      <c r="IRG7" s="1069"/>
      <c r="IRH7" s="1069"/>
      <c r="IRI7" s="1069"/>
      <c r="IRJ7" s="1069"/>
      <c r="IRK7" s="1069"/>
      <c r="IRL7" s="1069"/>
      <c r="IRM7" s="1069"/>
      <c r="IRN7" s="1069"/>
      <c r="IRO7" s="1069"/>
      <c r="IRP7" s="1069"/>
      <c r="IRQ7" s="1069"/>
      <c r="IRR7" s="1069"/>
      <c r="IRS7" s="1069"/>
      <c r="IRT7" s="1069"/>
      <c r="IRU7" s="1069"/>
      <c r="IRV7" s="1069"/>
      <c r="IRW7" s="1069"/>
      <c r="IRX7" s="1069"/>
      <c r="IRY7" s="1069"/>
      <c r="IRZ7" s="1069"/>
      <c r="ISA7" s="1069"/>
      <c r="ISB7" s="1069"/>
      <c r="ISC7" s="1069"/>
      <c r="ISD7" s="1069"/>
      <c r="ISE7" s="1069"/>
      <c r="ISF7" s="1069"/>
      <c r="ISG7" s="1069"/>
      <c r="ISH7" s="1069"/>
      <c r="ISI7" s="1069"/>
      <c r="ISJ7" s="1069"/>
      <c r="ISK7" s="1069"/>
      <c r="ISL7" s="1069"/>
      <c r="ISM7" s="1069"/>
      <c r="ISN7" s="1069"/>
      <c r="ISO7" s="1069"/>
      <c r="ISP7" s="1069"/>
      <c r="ISQ7" s="1069"/>
      <c r="ISR7" s="1069"/>
      <c r="ISS7" s="1069"/>
      <c r="IST7" s="1069"/>
      <c r="ISU7" s="1069"/>
      <c r="ISV7" s="1069"/>
      <c r="ISW7" s="1069"/>
      <c r="ISX7" s="1069"/>
      <c r="ISY7" s="1069"/>
      <c r="ISZ7" s="1069"/>
      <c r="ITA7" s="1069"/>
      <c r="ITB7" s="1069"/>
      <c r="ITC7" s="1069"/>
      <c r="ITD7" s="1069"/>
      <c r="ITE7" s="1069"/>
      <c r="ITF7" s="1069"/>
      <c r="ITG7" s="1069"/>
      <c r="ITH7" s="1069"/>
      <c r="ITI7" s="1069"/>
      <c r="ITJ7" s="1069"/>
      <c r="ITK7" s="1069"/>
      <c r="ITL7" s="1069"/>
      <c r="ITM7" s="1069"/>
      <c r="ITN7" s="1069"/>
      <c r="ITO7" s="1069"/>
      <c r="ITP7" s="1069"/>
      <c r="ITQ7" s="1069"/>
      <c r="ITR7" s="1069"/>
      <c r="ITS7" s="1069"/>
      <c r="ITT7" s="1069"/>
      <c r="ITU7" s="1069"/>
      <c r="ITV7" s="1069"/>
      <c r="ITW7" s="1069"/>
      <c r="ITX7" s="1069"/>
      <c r="ITY7" s="1069"/>
      <c r="ITZ7" s="1069"/>
      <c r="IUA7" s="1069"/>
      <c r="IUB7" s="1069"/>
      <c r="IUC7" s="1069"/>
      <c r="IUD7" s="1069"/>
      <c r="IUE7" s="1069"/>
      <c r="IUF7" s="1069"/>
      <c r="IUG7" s="1069"/>
      <c r="IUH7" s="1069"/>
      <c r="IUI7" s="1069"/>
      <c r="IUJ7" s="1069"/>
      <c r="IUK7" s="1069"/>
      <c r="IUL7" s="1069"/>
      <c r="IUM7" s="1069"/>
      <c r="IUN7" s="1069"/>
      <c r="IUO7" s="1069"/>
      <c r="IUP7" s="1069"/>
      <c r="IUQ7" s="1069"/>
      <c r="IUR7" s="1069"/>
      <c r="IUS7" s="1069"/>
      <c r="IUT7" s="1069"/>
      <c r="IUU7" s="1069"/>
      <c r="IUV7" s="1069"/>
      <c r="IUW7" s="1069"/>
      <c r="IUX7" s="1069"/>
      <c r="IUY7" s="1069"/>
      <c r="IUZ7" s="1069"/>
      <c r="IVA7" s="1069"/>
      <c r="IVB7" s="1069"/>
      <c r="IVC7" s="1069"/>
      <c r="IVD7" s="1069"/>
      <c r="IVE7" s="1069"/>
      <c r="IVF7" s="1069"/>
      <c r="IVG7" s="1069"/>
      <c r="IVH7" s="1069"/>
      <c r="IVI7" s="1069"/>
      <c r="IVJ7" s="1069"/>
      <c r="IVK7" s="1069"/>
      <c r="IVL7" s="1069"/>
      <c r="IVM7" s="1069"/>
      <c r="IVN7" s="1069"/>
      <c r="IVO7" s="1069"/>
      <c r="IVP7" s="1069"/>
      <c r="IVQ7" s="1069"/>
      <c r="IVR7" s="1069"/>
      <c r="IVS7" s="1069"/>
      <c r="IVT7" s="1069"/>
      <c r="IVU7" s="1069"/>
      <c r="IVV7" s="1069"/>
      <c r="IVW7" s="1069"/>
      <c r="IVX7" s="1069"/>
      <c r="IVY7" s="1069"/>
      <c r="IVZ7" s="1069"/>
      <c r="IWA7" s="1069"/>
      <c r="IWB7" s="1069"/>
      <c r="IWC7" s="1069"/>
      <c r="IWD7" s="1069"/>
      <c r="IWE7" s="1069"/>
      <c r="IWF7" s="1069"/>
      <c r="IWG7" s="1069"/>
      <c r="IWH7" s="1069"/>
      <c r="IWI7" s="1069"/>
      <c r="IWJ7" s="1069"/>
      <c r="IWK7" s="1069"/>
      <c r="IWL7" s="1069"/>
      <c r="IWM7" s="1069"/>
      <c r="IWN7" s="1069"/>
      <c r="IWO7" s="1069"/>
      <c r="IWP7" s="1069"/>
      <c r="IWQ7" s="1069"/>
      <c r="IWR7" s="1069"/>
      <c r="IWS7" s="1069"/>
      <c r="IWT7" s="1069"/>
      <c r="IWU7" s="1069"/>
      <c r="IWV7" s="1069"/>
      <c r="IWW7" s="1069"/>
      <c r="IWX7" s="1069"/>
      <c r="IWY7" s="1069"/>
      <c r="IWZ7" s="1069"/>
      <c r="IXA7" s="1069"/>
      <c r="IXB7" s="1069"/>
      <c r="IXC7" s="1069"/>
      <c r="IXD7" s="1069"/>
      <c r="IXE7" s="1069"/>
      <c r="IXF7" s="1069"/>
      <c r="IXG7" s="1069"/>
      <c r="IXH7" s="1069"/>
      <c r="IXI7" s="1069"/>
      <c r="IXJ7" s="1069"/>
      <c r="IXK7" s="1069"/>
      <c r="IXL7" s="1069"/>
      <c r="IXM7" s="1069"/>
      <c r="IXN7" s="1069"/>
      <c r="IXO7" s="1069"/>
      <c r="IXP7" s="1069"/>
      <c r="IXQ7" s="1069"/>
      <c r="IXR7" s="1069"/>
      <c r="IXS7" s="1069"/>
      <c r="IXT7" s="1069"/>
      <c r="IXU7" s="1069"/>
      <c r="IXV7" s="1069"/>
      <c r="IXW7" s="1069"/>
      <c r="IXX7" s="1069"/>
      <c r="IXY7" s="1069"/>
      <c r="IXZ7" s="1069"/>
      <c r="IYA7" s="1069"/>
      <c r="IYB7" s="1069"/>
      <c r="IYC7" s="1069"/>
      <c r="IYD7" s="1069"/>
      <c r="IYE7" s="1069"/>
      <c r="IYF7" s="1069"/>
      <c r="IYG7" s="1069"/>
      <c r="IYH7" s="1069"/>
      <c r="IYI7" s="1069"/>
      <c r="IYJ7" s="1069"/>
      <c r="IYK7" s="1069"/>
      <c r="IYL7" s="1069"/>
      <c r="IYM7" s="1069"/>
      <c r="IYN7" s="1069"/>
      <c r="IYO7" s="1069"/>
      <c r="IYP7" s="1069"/>
      <c r="IYQ7" s="1069"/>
      <c r="IYR7" s="1069"/>
      <c r="IYS7" s="1069"/>
      <c r="IYT7" s="1069"/>
      <c r="IYU7" s="1069"/>
      <c r="IYV7" s="1069"/>
      <c r="IYW7" s="1069"/>
      <c r="IYX7" s="1069"/>
      <c r="IYY7" s="1069"/>
      <c r="IYZ7" s="1069"/>
      <c r="IZA7" s="1069"/>
      <c r="IZB7" s="1069"/>
      <c r="IZC7" s="1069"/>
      <c r="IZD7" s="1069"/>
      <c r="IZE7" s="1069"/>
      <c r="IZF7" s="1069"/>
      <c r="IZG7" s="1069"/>
      <c r="IZH7" s="1069"/>
      <c r="IZI7" s="1069"/>
      <c r="IZJ7" s="1069"/>
      <c r="IZK7" s="1069"/>
      <c r="IZL7" s="1069"/>
      <c r="IZM7" s="1069"/>
      <c r="IZN7" s="1069"/>
      <c r="IZO7" s="1069"/>
      <c r="IZP7" s="1069"/>
      <c r="IZQ7" s="1069"/>
      <c r="IZR7" s="1069"/>
      <c r="IZS7" s="1069"/>
      <c r="IZT7" s="1069"/>
      <c r="IZU7" s="1069"/>
      <c r="IZV7" s="1069"/>
      <c r="IZW7" s="1069"/>
      <c r="IZX7" s="1069"/>
      <c r="IZY7" s="1069"/>
      <c r="IZZ7" s="1069"/>
      <c r="JAA7" s="1069"/>
      <c r="JAB7" s="1069"/>
      <c r="JAC7" s="1069"/>
      <c r="JAD7" s="1069"/>
      <c r="JAE7" s="1069"/>
      <c r="JAF7" s="1069"/>
      <c r="JAG7" s="1069"/>
      <c r="JAH7" s="1069"/>
      <c r="JAI7" s="1069"/>
      <c r="JAJ7" s="1069"/>
      <c r="JAK7" s="1069"/>
      <c r="JAL7" s="1069"/>
      <c r="JAM7" s="1069"/>
      <c r="JAN7" s="1069"/>
      <c r="JAO7" s="1069"/>
      <c r="JAP7" s="1069"/>
      <c r="JAQ7" s="1069"/>
      <c r="JAR7" s="1069"/>
      <c r="JAS7" s="1069"/>
      <c r="JAT7" s="1069"/>
      <c r="JAU7" s="1069"/>
      <c r="JAV7" s="1069"/>
      <c r="JAW7" s="1069"/>
      <c r="JAX7" s="1069"/>
      <c r="JAY7" s="1069"/>
      <c r="JAZ7" s="1069"/>
      <c r="JBA7" s="1069"/>
      <c r="JBB7" s="1069"/>
      <c r="JBC7" s="1069"/>
      <c r="JBD7" s="1069"/>
      <c r="JBE7" s="1069"/>
      <c r="JBF7" s="1069"/>
      <c r="JBG7" s="1069"/>
      <c r="JBH7" s="1069"/>
      <c r="JBI7" s="1069"/>
      <c r="JBJ7" s="1069"/>
      <c r="JBK7" s="1069"/>
      <c r="JBL7" s="1069"/>
      <c r="JBM7" s="1069"/>
      <c r="JBN7" s="1069"/>
      <c r="JBO7" s="1069"/>
      <c r="JBP7" s="1069"/>
      <c r="JBQ7" s="1069"/>
      <c r="JBR7" s="1069"/>
      <c r="JBS7" s="1069"/>
      <c r="JBT7" s="1069"/>
      <c r="JBU7" s="1069"/>
      <c r="JBV7" s="1069"/>
      <c r="JBW7" s="1069"/>
      <c r="JBX7" s="1069"/>
      <c r="JBY7" s="1069"/>
      <c r="JBZ7" s="1069"/>
      <c r="JCA7" s="1069"/>
      <c r="JCB7" s="1069"/>
      <c r="JCC7" s="1069"/>
      <c r="JCD7" s="1069"/>
      <c r="JCE7" s="1069"/>
      <c r="JCF7" s="1069"/>
      <c r="JCG7" s="1069"/>
      <c r="JCH7" s="1069"/>
      <c r="JCI7" s="1069"/>
      <c r="JCJ7" s="1069"/>
      <c r="JCK7" s="1069"/>
      <c r="JCL7" s="1069"/>
      <c r="JCM7" s="1069"/>
      <c r="JCN7" s="1069"/>
      <c r="JCO7" s="1069"/>
      <c r="JCP7" s="1069"/>
      <c r="JCQ7" s="1069"/>
      <c r="JCR7" s="1069"/>
      <c r="JCS7" s="1069"/>
      <c r="JCT7" s="1069"/>
      <c r="JCU7" s="1069"/>
      <c r="JCV7" s="1069"/>
      <c r="JCW7" s="1069"/>
      <c r="JCX7" s="1069"/>
      <c r="JCY7" s="1069"/>
      <c r="JCZ7" s="1069"/>
      <c r="JDA7" s="1069"/>
      <c r="JDB7" s="1069"/>
      <c r="JDC7" s="1069"/>
      <c r="JDD7" s="1069"/>
      <c r="JDE7" s="1069"/>
      <c r="JDF7" s="1069"/>
      <c r="JDG7" s="1069"/>
      <c r="JDH7" s="1069"/>
      <c r="JDI7" s="1069"/>
      <c r="JDJ7" s="1069"/>
      <c r="JDK7" s="1069"/>
      <c r="JDL7" s="1069"/>
      <c r="JDM7" s="1069"/>
      <c r="JDN7" s="1069"/>
      <c r="JDO7" s="1069"/>
      <c r="JDP7" s="1069"/>
      <c r="JDQ7" s="1069"/>
      <c r="JDR7" s="1069"/>
      <c r="JDS7" s="1069"/>
      <c r="JDT7" s="1069"/>
      <c r="JDU7" s="1069"/>
      <c r="JDV7" s="1069"/>
      <c r="JDW7" s="1069"/>
      <c r="JDX7" s="1069"/>
      <c r="JDY7" s="1069"/>
      <c r="JDZ7" s="1069"/>
      <c r="JEA7" s="1069"/>
      <c r="JEB7" s="1069"/>
      <c r="JEC7" s="1069"/>
      <c r="JED7" s="1069"/>
      <c r="JEE7" s="1069"/>
      <c r="JEF7" s="1069"/>
      <c r="JEG7" s="1069"/>
      <c r="JEH7" s="1069"/>
      <c r="JEI7" s="1069"/>
      <c r="JEJ7" s="1069"/>
      <c r="JEK7" s="1069"/>
      <c r="JEL7" s="1069"/>
      <c r="JEM7" s="1069"/>
      <c r="JEN7" s="1069"/>
      <c r="JEO7" s="1069"/>
      <c r="JEP7" s="1069"/>
      <c r="JEQ7" s="1069"/>
      <c r="JER7" s="1069"/>
      <c r="JES7" s="1069"/>
      <c r="JET7" s="1069"/>
      <c r="JEU7" s="1069"/>
      <c r="JEV7" s="1069"/>
      <c r="JEW7" s="1069"/>
      <c r="JEX7" s="1069"/>
      <c r="JEY7" s="1069"/>
      <c r="JEZ7" s="1069"/>
      <c r="JFA7" s="1069"/>
      <c r="JFB7" s="1069"/>
      <c r="JFC7" s="1069"/>
      <c r="JFD7" s="1069"/>
      <c r="JFE7" s="1069"/>
      <c r="JFF7" s="1069"/>
      <c r="JFG7" s="1069"/>
      <c r="JFH7" s="1069"/>
      <c r="JFI7" s="1069"/>
      <c r="JFJ7" s="1069"/>
      <c r="JFK7" s="1069"/>
      <c r="JFL7" s="1069"/>
      <c r="JFM7" s="1069"/>
      <c r="JFN7" s="1069"/>
      <c r="JFO7" s="1069"/>
      <c r="JFP7" s="1069"/>
      <c r="JFQ7" s="1069"/>
      <c r="JFR7" s="1069"/>
      <c r="JFS7" s="1069"/>
      <c r="JFT7" s="1069"/>
      <c r="JFU7" s="1069"/>
      <c r="JFV7" s="1069"/>
      <c r="JFW7" s="1069"/>
      <c r="JFX7" s="1069"/>
      <c r="JFY7" s="1069"/>
      <c r="JFZ7" s="1069"/>
      <c r="JGA7" s="1069"/>
      <c r="JGB7" s="1069"/>
      <c r="JGC7" s="1069"/>
      <c r="JGD7" s="1069"/>
      <c r="JGE7" s="1069"/>
      <c r="JGF7" s="1069"/>
      <c r="JGG7" s="1069"/>
      <c r="JGH7" s="1069"/>
      <c r="JGI7" s="1069"/>
      <c r="JGJ7" s="1069"/>
      <c r="JGK7" s="1069"/>
      <c r="JGL7" s="1069"/>
      <c r="JGM7" s="1069"/>
      <c r="JGN7" s="1069"/>
      <c r="JGO7" s="1069"/>
      <c r="JGP7" s="1069"/>
      <c r="JGQ7" s="1069"/>
      <c r="JGR7" s="1069"/>
      <c r="JGS7" s="1069"/>
      <c r="JGT7" s="1069"/>
      <c r="JGU7" s="1069"/>
      <c r="JGV7" s="1069"/>
      <c r="JGW7" s="1069"/>
      <c r="JGX7" s="1069"/>
      <c r="JGY7" s="1069"/>
      <c r="JGZ7" s="1069"/>
      <c r="JHA7" s="1069"/>
      <c r="JHB7" s="1069"/>
      <c r="JHC7" s="1069"/>
      <c r="JHD7" s="1069"/>
      <c r="JHE7" s="1069"/>
      <c r="JHF7" s="1069"/>
      <c r="JHG7" s="1069"/>
      <c r="JHH7" s="1069"/>
      <c r="JHI7" s="1069"/>
      <c r="JHJ7" s="1069"/>
      <c r="JHK7" s="1069"/>
      <c r="JHL7" s="1069"/>
      <c r="JHM7" s="1069"/>
      <c r="JHN7" s="1069"/>
      <c r="JHO7" s="1069"/>
      <c r="JHP7" s="1069"/>
      <c r="JHQ7" s="1069"/>
      <c r="JHR7" s="1069"/>
      <c r="JHS7" s="1069"/>
      <c r="JHT7" s="1069"/>
      <c r="JHU7" s="1069"/>
      <c r="JHV7" s="1069"/>
      <c r="JHW7" s="1069"/>
      <c r="JHX7" s="1069"/>
      <c r="JHY7" s="1069"/>
      <c r="JHZ7" s="1069"/>
      <c r="JIA7" s="1069"/>
      <c r="JIB7" s="1069"/>
      <c r="JIC7" s="1069"/>
      <c r="JID7" s="1069"/>
      <c r="JIE7" s="1069"/>
      <c r="JIF7" s="1069"/>
      <c r="JIG7" s="1069"/>
      <c r="JIH7" s="1069"/>
      <c r="JII7" s="1069"/>
      <c r="JIJ7" s="1069"/>
      <c r="JIK7" s="1069"/>
      <c r="JIL7" s="1069"/>
      <c r="JIM7" s="1069"/>
      <c r="JIN7" s="1069"/>
      <c r="JIO7" s="1069"/>
      <c r="JIP7" s="1069"/>
      <c r="JIQ7" s="1069"/>
      <c r="JIR7" s="1069"/>
      <c r="JIS7" s="1069"/>
      <c r="JIT7" s="1069"/>
      <c r="JIU7" s="1069"/>
      <c r="JIV7" s="1069"/>
      <c r="JIW7" s="1069"/>
      <c r="JIX7" s="1069"/>
      <c r="JIY7" s="1069"/>
      <c r="JIZ7" s="1069"/>
      <c r="JJA7" s="1069"/>
      <c r="JJB7" s="1069"/>
      <c r="JJC7" s="1069"/>
      <c r="JJD7" s="1069"/>
      <c r="JJE7" s="1069"/>
      <c r="JJF7" s="1069"/>
      <c r="JJG7" s="1069"/>
      <c r="JJH7" s="1069"/>
      <c r="JJI7" s="1069"/>
      <c r="JJJ7" s="1069"/>
      <c r="JJK7" s="1069"/>
      <c r="JJL7" s="1069"/>
      <c r="JJM7" s="1069"/>
      <c r="JJN7" s="1069"/>
      <c r="JJO7" s="1069"/>
      <c r="JJP7" s="1069"/>
      <c r="JJQ7" s="1069"/>
      <c r="JJR7" s="1069"/>
      <c r="JJS7" s="1069"/>
      <c r="JJT7" s="1069"/>
      <c r="JJU7" s="1069"/>
      <c r="JJV7" s="1069"/>
      <c r="JJW7" s="1069"/>
      <c r="JJX7" s="1069"/>
      <c r="JJY7" s="1069"/>
      <c r="JJZ7" s="1069"/>
      <c r="JKA7" s="1069"/>
      <c r="JKB7" s="1069"/>
      <c r="JKC7" s="1069"/>
      <c r="JKD7" s="1069"/>
      <c r="JKE7" s="1069"/>
      <c r="JKF7" s="1069"/>
      <c r="JKG7" s="1069"/>
      <c r="JKH7" s="1069"/>
      <c r="JKI7" s="1069"/>
      <c r="JKJ7" s="1069"/>
      <c r="JKK7" s="1069"/>
      <c r="JKL7" s="1069"/>
      <c r="JKM7" s="1069"/>
      <c r="JKN7" s="1069"/>
      <c r="JKO7" s="1069"/>
      <c r="JKP7" s="1069"/>
      <c r="JKQ7" s="1069"/>
      <c r="JKR7" s="1069"/>
      <c r="JKS7" s="1069"/>
      <c r="JKT7" s="1069"/>
      <c r="JKU7" s="1069"/>
      <c r="JKV7" s="1069"/>
      <c r="JKW7" s="1069"/>
      <c r="JKX7" s="1069"/>
      <c r="JKY7" s="1069"/>
      <c r="JKZ7" s="1069"/>
      <c r="JLA7" s="1069"/>
      <c r="JLB7" s="1069"/>
      <c r="JLC7" s="1069"/>
      <c r="JLD7" s="1069"/>
      <c r="JLE7" s="1069"/>
      <c r="JLF7" s="1069"/>
      <c r="JLG7" s="1069"/>
      <c r="JLH7" s="1069"/>
      <c r="JLI7" s="1069"/>
      <c r="JLJ7" s="1069"/>
      <c r="JLK7" s="1069"/>
      <c r="JLL7" s="1069"/>
      <c r="JLM7" s="1069"/>
      <c r="JLN7" s="1069"/>
      <c r="JLO7" s="1069"/>
      <c r="JLP7" s="1069"/>
      <c r="JLQ7" s="1069"/>
      <c r="JLR7" s="1069"/>
      <c r="JLS7" s="1069"/>
      <c r="JLT7" s="1069"/>
      <c r="JLU7" s="1069"/>
      <c r="JLV7" s="1069"/>
      <c r="JLW7" s="1069"/>
      <c r="JLX7" s="1069"/>
      <c r="JLY7" s="1069"/>
      <c r="JLZ7" s="1069"/>
      <c r="JMA7" s="1069"/>
      <c r="JMB7" s="1069"/>
      <c r="JMC7" s="1069"/>
      <c r="JMD7" s="1069"/>
      <c r="JME7" s="1069"/>
      <c r="JMF7" s="1069"/>
      <c r="JMG7" s="1069"/>
      <c r="JMH7" s="1069"/>
      <c r="JMI7" s="1069"/>
      <c r="JMJ7" s="1069"/>
      <c r="JMK7" s="1069"/>
      <c r="JML7" s="1069"/>
      <c r="JMM7" s="1069"/>
      <c r="JMN7" s="1069"/>
      <c r="JMO7" s="1069"/>
      <c r="JMP7" s="1069"/>
      <c r="JMQ7" s="1069"/>
      <c r="JMR7" s="1069"/>
      <c r="JMS7" s="1069"/>
      <c r="JMT7" s="1069"/>
      <c r="JMU7" s="1069"/>
      <c r="JMV7" s="1069"/>
      <c r="JMW7" s="1069"/>
      <c r="JMX7" s="1069"/>
      <c r="JMY7" s="1069"/>
      <c r="JMZ7" s="1069"/>
      <c r="JNA7" s="1069"/>
      <c r="JNB7" s="1069"/>
      <c r="JNC7" s="1069"/>
      <c r="JND7" s="1069"/>
      <c r="JNE7" s="1069"/>
      <c r="JNF7" s="1069"/>
      <c r="JNG7" s="1069"/>
      <c r="JNH7" s="1069"/>
      <c r="JNI7" s="1069"/>
      <c r="JNJ7" s="1069"/>
      <c r="JNK7" s="1069"/>
      <c r="JNL7" s="1069"/>
      <c r="JNM7" s="1069"/>
      <c r="JNN7" s="1069"/>
      <c r="JNO7" s="1069"/>
      <c r="JNP7" s="1069"/>
      <c r="JNQ7" s="1069"/>
      <c r="JNR7" s="1069"/>
      <c r="JNS7" s="1069"/>
      <c r="JNT7" s="1069"/>
      <c r="JNU7" s="1069"/>
      <c r="JNV7" s="1069"/>
      <c r="JNW7" s="1069"/>
      <c r="JNX7" s="1069"/>
      <c r="JNY7" s="1069"/>
      <c r="JNZ7" s="1069"/>
      <c r="JOA7" s="1069"/>
      <c r="JOB7" s="1069"/>
      <c r="JOC7" s="1069"/>
      <c r="JOD7" s="1069"/>
      <c r="JOE7" s="1069"/>
      <c r="JOF7" s="1069"/>
      <c r="JOG7" s="1069"/>
      <c r="JOH7" s="1069"/>
      <c r="JOI7" s="1069"/>
      <c r="JOJ7" s="1069"/>
      <c r="JOK7" s="1069"/>
      <c r="JOL7" s="1069"/>
      <c r="JOM7" s="1069"/>
      <c r="JON7" s="1069"/>
      <c r="JOO7" s="1069"/>
      <c r="JOP7" s="1069"/>
      <c r="JOQ7" s="1069"/>
      <c r="JOR7" s="1069"/>
      <c r="JOS7" s="1069"/>
      <c r="JOT7" s="1069"/>
      <c r="JOU7" s="1069"/>
      <c r="JOV7" s="1069"/>
      <c r="JOW7" s="1069"/>
      <c r="JOX7" s="1069"/>
      <c r="JOY7" s="1069"/>
      <c r="JOZ7" s="1069"/>
      <c r="JPA7" s="1069"/>
      <c r="JPB7" s="1069"/>
      <c r="JPC7" s="1069"/>
      <c r="JPD7" s="1069"/>
      <c r="JPE7" s="1069"/>
      <c r="JPF7" s="1069"/>
      <c r="JPG7" s="1069"/>
      <c r="JPH7" s="1069"/>
      <c r="JPI7" s="1069"/>
      <c r="JPJ7" s="1069"/>
      <c r="JPK7" s="1069"/>
      <c r="JPL7" s="1069"/>
      <c r="JPM7" s="1069"/>
      <c r="JPN7" s="1069"/>
      <c r="JPO7" s="1069"/>
      <c r="JPP7" s="1069"/>
      <c r="JPQ7" s="1069"/>
      <c r="JPR7" s="1069"/>
      <c r="JPS7" s="1069"/>
      <c r="JPT7" s="1069"/>
      <c r="JPU7" s="1069"/>
      <c r="JPV7" s="1069"/>
      <c r="JPW7" s="1069"/>
      <c r="JPX7" s="1069"/>
      <c r="JPY7" s="1069"/>
      <c r="JPZ7" s="1069"/>
      <c r="JQA7" s="1069"/>
      <c r="JQB7" s="1069"/>
      <c r="JQC7" s="1069"/>
      <c r="JQD7" s="1069"/>
      <c r="JQE7" s="1069"/>
      <c r="JQF7" s="1069"/>
      <c r="JQG7" s="1069"/>
      <c r="JQH7" s="1069"/>
      <c r="JQI7" s="1069"/>
      <c r="JQJ7" s="1069"/>
      <c r="JQK7" s="1069"/>
      <c r="JQL7" s="1069"/>
      <c r="JQM7" s="1069"/>
      <c r="JQN7" s="1069"/>
      <c r="JQO7" s="1069"/>
      <c r="JQP7" s="1069"/>
      <c r="JQQ7" s="1069"/>
      <c r="JQR7" s="1069"/>
      <c r="JQS7" s="1069"/>
      <c r="JQT7" s="1069"/>
      <c r="JQU7" s="1069"/>
      <c r="JQV7" s="1069"/>
      <c r="JQW7" s="1069"/>
      <c r="JQX7" s="1069"/>
      <c r="JQY7" s="1069"/>
      <c r="JQZ7" s="1069"/>
      <c r="JRA7" s="1069"/>
      <c r="JRB7" s="1069"/>
      <c r="JRC7" s="1069"/>
      <c r="JRD7" s="1069"/>
      <c r="JRE7" s="1069"/>
      <c r="JRF7" s="1069"/>
      <c r="JRG7" s="1069"/>
      <c r="JRH7" s="1069"/>
      <c r="JRI7" s="1069"/>
      <c r="JRJ7" s="1069"/>
      <c r="JRK7" s="1069"/>
      <c r="JRL7" s="1069"/>
      <c r="JRM7" s="1069"/>
      <c r="JRN7" s="1069"/>
      <c r="JRO7" s="1069"/>
      <c r="JRP7" s="1069"/>
      <c r="JRQ7" s="1069"/>
      <c r="JRR7" s="1069"/>
      <c r="JRS7" s="1069"/>
      <c r="JRT7" s="1069"/>
      <c r="JRU7" s="1069"/>
      <c r="JRV7" s="1069"/>
      <c r="JRW7" s="1069"/>
      <c r="JRX7" s="1069"/>
      <c r="JRY7" s="1069"/>
      <c r="JRZ7" s="1069"/>
      <c r="JSA7" s="1069"/>
      <c r="JSB7" s="1069"/>
      <c r="JSC7" s="1069"/>
      <c r="JSD7" s="1069"/>
      <c r="JSE7" s="1069"/>
      <c r="JSF7" s="1069"/>
      <c r="JSG7" s="1069"/>
      <c r="JSH7" s="1069"/>
      <c r="JSI7" s="1069"/>
      <c r="JSJ7" s="1069"/>
      <c r="JSK7" s="1069"/>
      <c r="JSL7" s="1069"/>
      <c r="JSM7" s="1069"/>
      <c r="JSN7" s="1069"/>
      <c r="JSO7" s="1069"/>
      <c r="JSP7" s="1069"/>
      <c r="JSQ7" s="1069"/>
      <c r="JSR7" s="1069"/>
      <c r="JSS7" s="1069"/>
      <c r="JST7" s="1069"/>
      <c r="JSU7" s="1069"/>
      <c r="JSV7" s="1069"/>
      <c r="JSW7" s="1069"/>
      <c r="JSX7" s="1069"/>
      <c r="JSY7" s="1069"/>
      <c r="JSZ7" s="1069"/>
      <c r="JTA7" s="1069"/>
      <c r="JTB7" s="1069"/>
      <c r="JTC7" s="1069"/>
      <c r="JTD7" s="1069"/>
      <c r="JTE7" s="1069"/>
      <c r="JTF7" s="1069"/>
      <c r="JTG7" s="1069"/>
      <c r="JTH7" s="1069"/>
      <c r="JTI7" s="1069"/>
      <c r="JTJ7" s="1069"/>
      <c r="JTK7" s="1069"/>
      <c r="JTL7" s="1069"/>
      <c r="JTM7" s="1069"/>
      <c r="JTN7" s="1069"/>
      <c r="JTO7" s="1069"/>
      <c r="JTP7" s="1069"/>
      <c r="JTQ7" s="1069"/>
      <c r="JTR7" s="1069"/>
      <c r="JTS7" s="1069"/>
      <c r="JTT7" s="1069"/>
      <c r="JTU7" s="1069"/>
      <c r="JTV7" s="1069"/>
      <c r="JTW7" s="1069"/>
      <c r="JTX7" s="1069"/>
      <c r="JTY7" s="1069"/>
      <c r="JTZ7" s="1069"/>
      <c r="JUA7" s="1069"/>
      <c r="JUB7" s="1069"/>
      <c r="JUC7" s="1069"/>
      <c r="JUD7" s="1069"/>
      <c r="JUE7" s="1069"/>
      <c r="JUF7" s="1069"/>
      <c r="JUG7" s="1069"/>
      <c r="JUH7" s="1069"/>
      <c r="JUI7" s="1069"/>
      <c r="JUJ7" s="1069"/>
      <c r="JUK7" s="1069"/>
      <c r="JUL7" s="1069"/>
      <c r="JUM7" s="1069"/>
      <c r="JUN7" s="1069"/>
      <c r="JUO7" s="1069"/>
      <c r="JUP7" s="1069"/>
      <c r="JUQ7" s="1069"/>
      <c r="JUR7" s="1069"/>
      <c r="JUS7" s="1069"/>
      <c r="JUT7" s="1069"/>
      <c r="JUU7" s="1069"/>
      <c r="JUV7" s="1069"/>
      <c r="JUW7" s="1069"/>
      <c r="JUX7" s="1069"/>
      <c r="JUY7" s="1069"/>
      <c r="JUZ7" s="1069"/>
      <c r="JVA7" s="1069"/>
      <c r="JVB7" s="1069"/>
      <c r="JVC7" s="1069"/>
      <c r="JVD7" s="1069"/>
      <c r="JVE7" s="1069"/>
      <c r="JVF7" s="1069"/>
      <c r="JVG7" s="1069"/>
      <c r="JVH7" s="1069"/>
      <c r="JVI7" s="1069"/>
      <c r="JVJ7" s="1069"/>
      <c r="JVK7" s="1069"/>
      <c r="JVL7" s="1069"/>
      <c r="JVM7" s="1069"/>
      <c r="JVN7" s="1069"/>
      <c r="JVO7" s="1069"/>
      <c r="JVP7" s="1069"/>
      <c r="JVQ7" s="1069"/>
      <c r="JVR7" s="1069"/>
      <c r="JVS7" s="1069"/>
      <c r="JVT7" s="1069"/>
      <c r="JVU7" s="1069"/>
      <c r="JVV7" s="1069"/>
      <c r="JVW7" s="1069"/>
      <c r="JVX7" s="1069"/>
      <c r="JVY7" s="1069"/>
      <c r="JVZ7" s="1069"/>
      <c r="JWA7" s="1069"/>
      <c r="JWB7" s="1069"/>
      <c r="JWC7" s="1069"/>
      <c r="JWD7" s="1069"/>
      <c r="JWE7" s="1069"/>
      <c r="JWF7" s="1069"/>
      <c r="JWG7" s="1069"/>
      <c r="JWH7" s="1069"/>
      <c r="JWI7" s="1069"/>
      <c r="JWJ7" s="1069"/>
      <c r="JWK7" s="1069"/>
      <c r="JWL7" s="1069"/>
      <c r="JWM7" s="1069"/>
      <c r="JWN7" s="1069"/>
      <c r="JWO7" s="1069"/>
      <c r="JWP7" s="1069"/>
      <c r="JWQ7" s="1069"/>
      <c r="JWR7" s="1069"/>
      <c r="JWS7" s="1069"/>
      <c r="JWT7" s="1069"/>
      <c r="JWU7" s="1069"/>
      <c r="JWV7" s="1069"/>
      <c r="JWW7" s="1069"/>
      <c r="JWX7" s="1069"/>
      <c r="JWY7" s="1069"/>
      <c r="JWZ7" s="1069"/>
      <c r="JXA7" s="1069"/>
      <c r="JXB7" s="1069"/>
      <c r="JXC7" s="1069"/>
      <c r="JXD7" s="1069"/>
      <c r="JXE7" s="1069"/>
      <c r="JXF7" s="1069"/>
      <c r="JXG7" s="1069"/>
      <c r="JXH7" s="1069"/>
      <c r="JXI7" s="1069"/>
      <c r="JXJ7" s="1069"/>
      <c r="JXK7" s="1069"/>
      <c r="JXL7" s="1069"/>
      <c r="JXM7" s="1069"/>
      <c r="JXN7" s="1069"/>
      <c r="JXO7" s="1069"/>
      <c r="JXP7" s="1069"/>
      <c r="JXQ7" s="1069"/>
      <c r="JXR7" s="1069"/>
      <c r="JXS7" s="1069"/>
      <c r="JXT7" s="1069"/>
      <c r="JXU7" s="1069"/>
      <c r="JXV7" s="1069"/>
      <c r="JXW7" s="1069"/>
      <c r="JXX7" s="1069"/>
      <c r="JXY7" s="1069"/>
      <c r="JXZ7" s="1069"/>
      <c r="JYA7" s="1069"/>
      <c r="JYB7" s="1069"/>
      <c r="JYC7" s="1069"/>
      <c r="JYD7" s="1069"/>
      <c r="JYE7" s="1069"/>
      <c r="JYF7" s="1069"/>
      <c r="JYG7" s="1069"/>
      <c r="JYH7" s="1069"/>
      <c r="JYI7" s="1069"/>
      <c r="JYJ7" s="1069"/>
      <c r="JYK7" s="1069"/>
      <c r="JYL7" s="1069"/>
      <c r="JYM7" s="1069"/>
      <c r="JYN7" s="1069"/>
      <c r="JYO7" s="1069"/>
      <c r="JYP7" s="1069"/>
      <c r="JYQ7" s="1069"/>
      <c r="JYR7" s="1069"/>
      <c r="JYS7" s="1069"/>
      <c r="JYT7" s="1069"/>
      <c r="JYU7" s="1069"/>
      <c r="JYV7" s="1069"/>
      <c r="JYW7" s="1069"/>
      <c r="JYX7" s="1069"/>
      <c r="JYY7" s="1069"/>
      <c r="JYZ7" s="1069"/>
      <c r="JZA7" s="1069"/>
      <c r="JZB7" s="1069"/>
      <c r="JZC7" s="1069"/>
      <c r="JZD7" s="1069"/>
      <c r="JZE7" s="1069"/>
      <c r="JZF7" s="1069"/>
      <c r="JZG7" s="1069"/>
      <c r="JZH7" s="1069"/>
      <c r="JZI7" s="1069"/>
      <c r="JZJ7" s="1069"/>
      <c r="JZK7" s="1069"/>
      <c r="JZL7" s="1069"/>
      <c r="JZM7" s="1069"/>
      <c r="JZN7" s="1069"/>
      <c r="JZO7" s="1069"/>
      <c r="JZP7" s="1069"/>
      <c r="JZQ7" s="1069"/>
      <c r="JZR7" s="1069"/>
      <c r="JZS7" s="1069"/>
      <c r="JZT7" s="1069"/>
      <c r="JZU7" s="1069"/>
      <c r="JZV7" s="1069"/>
      <c r="JZW7" s="1069"/>
      <c r="JZX7" s="1069"/>
      <c r="JZY7" s="1069"/>
      <c r="JZZ7" s="1069"/>
      <c r="KAA7" s="1069"/>
      <c r="KAB7" s="1069"/>
      <c r="KAC7" s="1069"/>
      <c r="KAD7" s="1069"/>
      <c r="KAE7" s="1069"/>
      <c r="KAF7" s="1069"/>
      <c r="KAG7" s="1069"/>
      <c r="KAH7" s="1069"/>
      <c r="KAI7" s="1069"/>
      <c r="KAJ7" s="1069"/>
      <c r="KAK7" s="1069"/>
      <c r="KAL7" s="1069"/>
      <c r="KAM7" s="1069"/>
      <c r="KAN7" s="1069"/>
      <c r="KAO7" s="1069"/>
      <c r="KAP7" s="1069"/>
      <c r="KAQ7" s="1069"/>
      <c r="KAR7" s="1069"/>
      <c r="KAS7" s="1069"/>
      <c r="KAT7" s="1069"/>
      <c r="KAU7" s="1069"/>
      <c r="KAV7" s="1069"/>
      <c r="KAW7" s="1069"/>
      <c r="KAX7" s="1069"/>
      <c r="KAY7" s="1069"/>
      <c r="KAZ7" s="1069"/>
      <c r="KBA7" s="1069"/>
      <c r="KBB7" s="1069"/>
      <c r="KBC7" s="1069"/>
      <c r="KBD7" s="1069"/>
      <c r="KBE7" s="1069"/>
      <c r="KBF7" s="1069"/>
      <c r="KBG7" s="1069"/>
      <c r="KBH7" s="1069"/>
      <c r="KBI7" s="1069"/>
      <c r="KBJ7" s="1069"/>
      <c r="KBK7" s="1069"/>
      <c r="KBL7" s="1069"/>
      <c r="KBM7" s="1069"/>
      <c r="KBN7" s="1069"/>
      <c r="KBO7" s="1069"/>
      <c r="KBP7" s="1069"/>
      <c r="KBQ7" s="1069"/>
      <c r="KBR7" s="1069"/>
      <c r="KBS7" s="1069"/>
      <c r="KBT7" s="1069"/>
      <c r="KBU7" s="1069"/>
      <c r="KBV7" s="1069"/>
      <c r="KBW7" s="1069"/>
      <c r="KBX7" s="1069"/>
      <c r="KBY7" s="1069"/>
      <c r="KBZ7" s="1069"/>
      <c r="KCA7" s="1069"/>
      <c r="KCB7" s="1069"/>
      <c r="KCC7" s="1069"/>
      <c r="KCD7" s="1069"/>
      <c r="KCE7" s="1069"/>
      <c r="KCF7" s="1069"/>
      <c r="KCG7" s="1069"/>
      <c r="KCH7" s="1069"/>
      <c r="KCI7" s="1069"/>
      <c r="KCJ7" s="1069"/>
      <c r="KCK7" s="1069"/>
      <c r="KCL7" s="1069"/>
      <c r="KCM7" s="1069"/>
      <c r="KCN7" s="1069"/>
      <c r="KCO7" s="1069"/>
      <c r="KCP7" s="1069"/>
      <c r="KCQ7" s="1069"/>
      <c r="KCR7" s="1069"/>
      <c r="KCS7" s="1069"/>
      <c r="KCT7" s="1069"/>
      <c r="KCU7" s="1069"/>
      <c r="KCV7" s="1069"/>
      <c r="KCW7" s="1069"/>
      <c r="KCX7" s="1069"/>
      <c r="KCY7" s="1069"/>
      <c r="KCZ7" s="1069"/>
      <c r="KDA7" s="1069"/>
      <c r="KDB7" s="1069"/>
      <c r="KDC7" s="1069"/>
      <c r="KDD7" s="1069"/>
      <c r="KDE7" s="1069"/>
      <c r="KDF7" s="1069"/>
      <c r="KDG7" s="1069"/>
      <c r="KDH7" s="1069"/>
      <c r="KDI7" s="1069"/>
      <c r="KDJ7" s="1069"/>
      <c r="KDK7" s="1069"/>
      <c r="KDL7" s="1069"/>
      <c r="KDM7" s="1069"/>
      <c r="KDN7" s="1069"/>
      <c r="KDO7" s="1069"/>
      <c r="KDP7" s="1069"/>
      <c r="KDQ7" s="1069"/>
      <c r="KDR7" s="1069"/>
      <c r="KDS7" s="1069"/>
      <c r="KDT7" s="1069"/>
      <c r="KDU7" s="1069"/>
      <c r="KDV7" s="1069"/>
      <c r="KDW7" s="1069"/>
      <c r="KDX7" s="1069"/>
      <c r="KDY7" s="1069"/>
      <c r="KDZ7" s="1069"/>
      <c r="KEA7" s="1069"/>
      <c r="KEB7" s="1069"/>
      <c r="KEC7" s="1069"/>
      <c r="KED7" s="1069"/>
      <c r="KEE7" s="1069"/>
      <c r="KEF7" s="1069"/>
      <c r="KEG7" s="1069"/>
      <c r="KEH7" s="1069"/>
      <c r="KEI7" s="1069"/>
      <c r="KEJ7" s="1069"/>
      <c r="KEK7" s="1069"/>
      <c r="KEL7" s="1069"/>
      <c r="KEM7" s="1069"/>
      <c r="KEN7" s="1069"/>
      <c r="KEO7" s="1069"/>
      <c r="KEP7" s="1069"/>
      <c r="KEQ7" s="1069"/>
      <c r="KER7" s="1069"/>
      <c r="KES7" s="1069"/>
      <c r="KET7" s="1069"/>
      <c r="KEU7" s="1069"/>
      <c r="KEV7" s="1069"/>
      <c r="KEW7" s="1069"/>
      <c r="KEX7" s="1069"/>
      <c r="KEY7" s="1069"/>
      <c r="KEZ7" s="1069"/>
      <c r="KFA7" s="1069"/>
      <c r="KFB7" s="1069"/>
      <c r="KFC7" s="1069"/>
      <c r="KFD7" s="1069"/>
      <c r="KFE7" s="1069"/>
      <c r="KFF7" s="1069"/>
      <c r="KFG7" s="1069"/>
      <c r="KFH7" s="1069"/>
      <c r="KFI7" s="1069"/>
      <c r="KFJ7" s="1069"/>
      <c r="KFK7" s="1069"/>
      <c r="KFL7" s="1069"/>
      <c r="KFM7" s="1069"/>
      <c r="KFN7" s="1069"/>
      <c r="KFO7" s="1069"/>
      <c r="KFP7" s="1069"/>
      <c r="KFQ7" s="1069"/>
      <c r="KFR7" s="1069"/>
      <c r="KFS7" s="1069"/>
      <c r="KFT7" s="1069"/>
      <c r="KFU7" s="1069"/>
      <c r="KFV7" s="1069"/>
      <c r="KFW7" s="1069"/>
      <c r="KFX7" s="1069"/>
      <c r="KFY7" s="1069"/>
      <c r="KFZ7" s="1069"/>
      <c r="KGA7" s="1069"/>
      <c r="KGB7" s="1069"/>
      <c r="KGC7" s="1069"/>
      <c r="KGD7" s="1069"/>
      <c r="KGE7" s="1069"/>
      <c r="KGF7" s="1069"/>
      <c r="KGG7" s="1069"/>
      <c r="KGH7" s="1069"/>
      <c r="KGI7" s="1069"/>
      <c r="KGJ7" s="1069"/>
      <c r="KGK7" s="1069"/>
      <c r="KGL7" s="1069"/>
      <c r="KGM7" s="1069"/>
      <c r="KGN7" s="1069"/>
      <c r="KGO7" s="1069"/>
      <c r="KGP7" s="1069"/>
      <c r="KGQ7" s="1069"/>
      <c r="KGR7" s="1069"/>
      <c r="KGS7" s="1069"/>
      <c r="KGT7" s="1069"/>
      <c r="KGU7" s="1069"/>
      <c r="KGV7" s="1069"/>
      <c r="KGW7" s="1069"/>
      <c r="KGX7" s="1069"/>
      <c r="KGY7" s="1069"/>
      <c r="KGZ7" s="1069"/>
      <c r="KHA7" s="1069"/>
      <c r="KHB7" s="1069"/>
      <c r="KHC7" s="1069"/>
      <c r="KHD7" s="1069"/>
      <c r="KHE7" s="1069"/>
      <c r="KHF7" s="1069"/>
      <c r="KHG7" s="1069"/>
      <c r="KHH7" s="1069"/>
      <c r="KHI7" s="1069"/>
      <c r="KHJ7" s="1069"/>
      <c r="KHK7" s="1069"/>
      <c r="KHL7" s="1069"/>
      <c r="KHM7" s="1069"/>
      <c r="KHN7" s="1069"/>
      <c r="KHO7" s="1069"/>
      <c r="KHP7" s="1069"/>
      <c r="KHQ7" s="1069"/>
      <c r="KHR7" s="1069"/>
      <c r="KHS7" s="1069"/>
      <c r="KHT7" s="1069"/>
      <c r="KHU7" s="1069"/>
      <c r="KHV7" s="1069"/>
      <c r="KHW7" s="1069"/>
      <c r="KHX7" s="1069"/>
      <c r="KHY7" s="1069"/>
      <c r="KHZ7" s="1069"/>
      <c r="KIA7" s="1069"/>
      <c r="KIB7" s="1069"/>
      <c r="KIC7" s="1069"/>
      <c r="KID7" s="1069"/>
      <c r="KIE7" s="1069"/>
      <c r="KIF7" s="1069"/>
      <c r="KIG7" s="1069"/>
      <c r="KIH7" s="1069"/>
      <c r="KII7" s="1069"/>
      <c r="KIJ7" s="1069"/>
      <c r="KIK7" s="1069"/>
      <c r="KIL7" s="1069"/>
      <c r="KIM7" s="1069"/>
      <c r="KIN7" s="1069"/>
      <c r="KIO7" s="1069"/>
      <c r="KIP7" s="1069"/>
      <c r="KIQ7" s="1069"/>
      <c r="KIR7" s="1069"/>
      <c r="KIS7" s="1069"/>
      <c r="KIT7" s="1069"/>
      <c r="KIU7" s="1069"/>
      <c r="KIV7" s="1069"/>
      <c r="KIW7" s="1069"/>
      <c r="KIX7" s="1069"/>
      <c r="KIY7" s="1069"/>
      <c r="KIZ7" s="1069"/>
      <c r="KJA7" s="1069"/>
      <c r="KJB7" s="1069"/>
      <c r="KJC7" s="1069"/>
      <c r="KJD7" s="1069"/>
      <c r="KJE7" s="1069"/>
      <c r="KJF7" s="1069"/>
      <c r="KJG7" s="1069"/>
      <c r="KJH7" s="1069"/>
      <c r="KJI7" s="1069"/>
      <c r="KJJ7" s="1069"/>
      <c r="KJK7" s="1069"/>
      <c r="KJL7" s="1069"/>
      <c r="KJM7" s="1069"/>
      <c r="KJN7" s="1069"/>
      <c r="KJO7" s="1069"/>
      <c r="KJP7" s="1069"/>
      <c r="KJQ7" s="1069"/>
      <c r="KJR7" s="1069"/>
      <c r="KJS7" s="1069"/>
      <c r="KJT7" s="1069"/>
      <c r="KJU7" s="1069"/>
      <c r="KJV7" s="1069"/>
      <c r="KJW7" s="1069"/>
      <c r="KJX7" s="1069"/>
      <c r="KJY7" s="1069"/>
      <c r="KJZ7" s="1069"/>
      <c r="KKA7" s="1069"/>
      <c r="KKB7" s="1069"/>
      <c r="KKC7" s="1069"/>
      <c r="KKD7" s="1069"/>
      <c r="KKE7" s="1069"/>
      <c r="KKF7" s="1069"/>
      <c r="KKG7" s="1069"/>
      <c r="KKH7" s="1069"/>
      <c r="KKI7" s="1069"/>
      <c r="KKJ7" s="1069"/>
      <c r="KKK7" s="1069"/>
      <c r="KKL7" s="1069"/>
      <c r="KKM7" s="1069"/>
      <c r="KKN7" s="1069"/>
      <c r="KKO7" s="1069"/>
      <c r="KKP7" s="1069"/>
      <c r="KKQ7" s="1069"/>
      <c r="KKR7" s="1069"/>
      <c r="KKS7" s="1069"/>
      <c r="KKT7" s="1069"/>
      <c r="KKU7" s="1069"/>
      <c r="KKV7" s="1069"/>
      <c r="KKW7" s="1069"/>
      <c r="KKX7" s="1069"/>
      <c r="KKY7" s="1069"/>
      <c r="KKZ7" s="1069"/>
      <c r="KLA7" s="1069"/>
      <c r="KLB7" s="1069"/>
      <c r="KLC7" s="1069"/>
      <c r="KLD7" s="1069"/>
      <c r="KLE7" s="1069"/>
      <c r="KLF7" s="1069"/>
      <c r="KLG7" s="1069"/>
      <c r="KLH7" s="1069"/>
      <c r="KLI7" s="1069"/>
      <c r="KLJ7" s="1069"/>
      <c r="KLK7" s="1069"/>
      <c r="KLL7" s="1069"/>
      <c r="KLM7" s="1069"/>
      <c r="KLN7" s="1069"/>
      <c r="KLO7" s="1069"/>
      <c r="KLP7" s="1069"/>
      <c r="KLQ7" s="1069"/>
      <c r="KLR7" s="1069"/>
      <c r="KLS7" s="1069"/>
      <c r="KLT7" s="1069"/>
      <c r="KLU7" s="1069"/>
      <c r="KLV7" s="1069"/>
      <c r="KLW7" s="1069"/>
      <c r="KLX7" s="1069"/>
      <c r="KLY7" s="1069"/>
      <c r="KLZ7" s="1069"/>
      <c r="KMA7" s="1069"/>
      <c r="KMB7" s="1069"/>
      <c r="KMC7" s="1069"/>
      <c r="KMD7" s="1069"/>
      <c r="KME7" s="1069"/>
      <c r="KMF7" s="1069"/>
      <c r="KMG7" s="1069"/>
      <c r="KMH7" s="1069"/>
      <c r="KMI7" s="1069"/>
      <c r="KMJ7" s="1069"/>
      <c r="KMK7" s="1069"/>
      <c r="KML7" s="1069"/>
      <c r="KMM7" s="1069"/>
      <c r="KMN7" s="1069"/>
      <c r="KMO7" s="1069"/>
      <c r="KMP7" s="1069"/>
      <c r="KMQ7" s="1069"/>
      <c r="KMR7" s="1069"/>
      <c r="KMS7" s="1069"/>
      <c r="KMT7" s="1069"/>
      <c r="KMU7" s="1069"/>
      <c r="KMV7" s="1069"/>
      <c r="KMW7" s="1069"/>
      <c r="KMX7" s="1069"/>
      <c r="KMY7" s="1069"/>
      <c r="KMZ7" s="1069"/>
      <c r="KNA7" s="1069"/>
      <c r="KNB7" s="1069"/>
      <c r="KNC7" s="1069"/>
      <c r="KND7" s="1069"/>
      <c r="KNE7" s="1069"/>
      <c r="KNF7" s="1069"/>
      <c r="KNG7" s="1069"/>
      <c r="KNH7" s="1069"/>
      <c r="KNI7" s="1069"/>
      <c r="KNJ7" s="1069"/>
      <c r="KNK7" s="1069"/>
      <c r="KNL7" s="1069"/>
      <c r="KNM7" s="1069"/>
      <c r="KNN7" s="1069"/>
      <c r="KNO7" s="1069"/>
      <c r="KNP7" s="1069"/>
      <c r="KNQ7" s="1069"/>
      <c r="KNR7" s="1069"/>
      <c r="KNS7" s="1069"/>
      <c r="KNT7" s="1069"/>
      <c r="KNU7" s="1069"/>
      <c r="KNV7" s="1069"/>
      <c r="KNW7" s="1069"/>
      <c r="KNX7" s="1069"/>
      <c r="KNY7" s="1069"/>
      <c r="KNZ7" s="1069"/>
      <c r="KOA7" s="1069"/>
      <c r="KOB7" s="1069"/>
      <c r="KOC7" s="1069"/>
      <c r="KOD7" s="1069"/>
      <c r="KOE7" s="1069"/>
      <c r="KOF7" s="1069"/>
      <c r="KOG7" s="1069"/>
      <c r="KOH7" s="1069"/>
      <c r="KOI7" s="1069"/>
      <c r="KOJ7" s="1069"/>
      <c r="KOK7" s="1069"/>
      <c r="KOL7" s="1069"/>
      <c r="KOM7" s="1069"/>
      <c r="KON7" s="1069"/>
      <c r="KOO7" s="1069"/>
      <c r="KOP7" s="1069"/>
      <c r="KOQ7" s="1069"/>
      <c r="KOR7" s="1069"/>
      <c r="KOS7" s="1069"/>
      <c r="KOT7" s="1069"/>
      <c r="KOU7" s="1069"/>
      <c r="KOV7" s="1069"/>
      <c r="KOW7" s="1069"/>
      <c r="KOX7" s="1069"/>
      <c r="KOY7" s="1069"/>
      <c r="KOZ7" s="1069"/>
      <c r="KPA7" s="1069"/>
      <c r="KPB7" s="1069"/>
      <c r="KPC7" s="1069"/>
      <c r="KPD7" s="1069"/>
      <c r="KPE7" s="1069"/>
      <c r="KPF7" s="1069"/>
      <c r="KPG7" s="1069"/>
      <c r="KPH7" s="1069"/>
      <c r="KPI7" s="1069"/>
      <c r="KPJ7" s="1069"/>
      <c r="KPK7" s="1069"/>
      <c r="KPL7" s="1069"/>
      <c r="KPM7" s="1069"/>
      <c r="KPN7" s="1069"/>
      <c r="KPO7" s="1069"/>
      <c r="KPP7" s="1069"/>
      <c r="KPQ7" s="1069"/>
      <c r="KPR7" s="1069"/>
      <c r="KPS7" s="1069"/>
      <c r="KPT7" s="1069"/>
      <c r="KPU7" s="1069"/>
      <c r="KPV7" s="1069"/>
      <c r="KPW7" s="1069"/>
      <c r="KPX7" s="1069"/>
      <c r="KPY7" s="1069"/>
      <c r="KPZ7" s="1069"/>
      <c r="KQA7" s="1069"/>
      <c r="KQB7" s="1069"/>
      <c r="KQC7" s="1069"/>
      <c r="KQD7" s="1069"/>
      <c r="KQE7" s="1069"/>
      <c r="KQF7" s="1069"/>
      <c r="KQG7" s="1069"/>
      <c r="KQH7" s="1069"/>
      <c r="KQI7" s="1069"/>
      <c r="KQJ7" s="1069"/>
      <c r="KQK7" s="1069"/>
      <c r="KQL7" s="1069"/>
      <c r="KQM7" s="1069"/>
      <c r="KQN7" s="1069"/>
      <c r="KQO7" s="1069"/>
      <c r="KQP7" s="1069"/>
      <c r="KQQ7" s="1069"/>
      <c r="KQR7" s="1069"/>
      <c r="KQS7" s="1069"/>
      <c r="KQT7" s="1069"/>
      <c r="KQU7" s="1069"/>
      <c r="KQV7" s="1069"/>
      <c r="KQW7" s="1069"/>
      <c r="KQX7" s="1069"/>
      <c r="KQY7" s="1069"/>
      <c r="KQZ7" s="1069"/>
      <c r="KRA7" s="1069"/>
      <c r="KRB7" s="1069"/>
      <c r="KRC7" s="1069"/>
      <c r="KRD7" s="1069"/>
      <c r="KRE7" s="1069"/>
      <c r="KRF7" s="1069"/>
      <c r="KRG7" s="1069"/>
      <c r="KRH7" s="1069"/>
      <c r="KRI7" s="1069"/>
      <c r="KRJ7" s="1069"/>
      <c r="KRK7" s="1069"/>
      <c r="KRL7" s="1069"/>
      <c r="KRM7" s="1069"/>
      <c r="KRN7" s="1069"/>
      <c r="KRO7" s="1069"/>
      <c r="KRP7" s="1069"/>
      <c r="KRQ7" s="1069"/>
      <c r="KRR7" s="1069"/>
      <c r="KRS7" s="1069"/>
      <c r="KRT7" s="1069"/>
      <c r="KRU7" s="1069"/>
      <c r="KRV7" s="1069"/>
      <c r="KRW7" s="1069"/>
      <c r="KRX7" s="1069"/>
      <c r="KRY7" s="1069"/>
      <c r="KRZ7" s="1069"/>
      <c r="KSA7" s="1069"/>
      <c r="KSB7" s="1069"/>
      <c r="KSC7" s="1069"/>
      <c r="KSD7" s="1069"/>
      <c r="KSE7" s="1069"/>
      <c r="KSF7" s="1069"/>
      <c r="KSG7" s="1069"/>
      <c r="KSH7" s="1069"/>
      <c r="KSI7" s="1069"/>
      <c r="KSJ7" s="1069"/>
      <c r="KSK7" s="1069"/>
      <c r="KSL7" s="1069"/>
      <c r="KSM7" s="1069"/>
      <c r="KSN7" s="1069"/>
      <c r="KSO7" s="1069"/>
      <c r="KSP7" s="1069"/>
      <c r="KSQ7" s="1069"/>
      <c r="KSR7" s="1069"/>
      <c r="KSS7" s="1069"/>
      <c r="KST7" s="1069"/>
      <c r="KSU7" s="1069"/>
      <c r="KSV7" s="1069"/>
      <c r="KSW7" s="1069"/>
      <c r="KSX7" s="1069"/>
      <c r="KSY7" s="1069"/>
      <c r="KSZ7" s="1069"/>
      <c r="KTA7" s="1069"/>
      <c r="KTB7" s="1069"/>
      <c r="KTC7" s="1069"/>
      <c r="KTD7" s="1069"/>
      <c r="KTE7" s="1069"/>
      <c r="KTF7" s="1069"/>
      <c r="KTG7" s="1069"/>
      <c r="KTH7" s="1069"/>
      <c r="KTI7" s="1069"/>
      <c r="KTJ7" s="1069"/>
      <c r="KTK7" s="1069"/>
      <c r="KTL7" s="1069"/>
      <c r="KTM7" s="1069"/>
      <c r="KTN7" s="1069"/>
      <c r="KTO7" s="1069"/>
      <c r="KTP7" s="1069"/>
      <c r="KTQ7" s="1069"/>
      <c r="KTR7" s="1069"/>
      <c r="KTS7" s="1069"/>
      <c r="KTT7" s="1069"/>
      <c r="KTU7" s="1069"/>
      <c r="KTV7" s="1069"/>
      <c r="KTW7" s="1069"/>
      <c r="KTX7" s="1069"/>
      <c r="KTY7" s="1069"/>
      <c r="KTZ7" s="1069"/>
      <c r="KUA7" s="1069"/>
      <c r="KUB7" s="1069"/>
      <c r="KUC7" s="1069"/>
      <c r="KUD7" s="1069"/>
      <c r="KUE7" s="1069"/>
      <c r="KUF7" s="1069"/>
      <c r="KUG7" s="1069"/>
      <c r="KUH7" s="1069"/>
      <c r="KUI7" s="1069"/>
      <c r="KUJ7" s="1069"/>
      <c r="KUK7" s="1069"/>
      <c r="KUL7" s="1069"/>
      <c r="KUM7" s="1069"/>
      <c r="KUN7" s="1069"/>
      <c r="KUO7" s="1069"/>
      <c r="KUP7" s="1069"/>
      <c r="KUQ7" s="1069"/>
      <c r="KUR7" s="1069"/>
      <c r="KUS7" s="1069"/>
      <c r="KUT7" s="1069"/>
      <c r="KUU7" s="1069"/>
      <c r="KUV7" s="1069"/>
      <c r="KUW7" s="1069"/>
      <c r="KUX7" s="1069"/>
      <c r="KUY7" s="1069"/>
      <c r="KUZ7" s="1069"/>
      <c r="KVA7" s="1069"/>
      <c r="KVB7" s="1069"/>
      <c r="KVC7" s="1069"/>
      <c r="KVD7" s="1069"/>
      <c r="KVE7" s="1069"/>
      <c r="KVF7" s="1069"/>
      <c r="KVG7" s="1069"/>
      <c r="KVH7" s="1069"/>
      <c r="KVI7" s="1069"/>
      <c r="KVJ7" s="1069"/>
      <c r="KVK7" s="1069"/>
      <c r="KVL7" s="1069"/>
      <c r="KVM7" s="1069"/>
      <c r="KVN7" s="1069"/>
      <c r="KVO7" s="1069"/>
      <c r="KVP7" s="1069"/>
      <c r="KVQ7" s="1069"/>
      <c r="KVR7" s="1069"/>
      <c r="KVS7" s="1069"/>
      <c r="KVT7" s="1069"/>
      <c r="KVU7" s="1069"/>
      <c r="KVV7" s="1069"/>
      <c r="KVW7" s="1069"/>
      <c r="KVX7" s="1069"/>
      <c r="KVY7" s="1069"/>
      <c r="KVZ7" s="1069"/>
      <c r="KWA7" s="1069"/>
      <c r="KWB7" s="1069"/>
      <c r="KWC7" s="1069"/>
      <c r="KWD7" s="1069"/>
      <c r="KWE7" s="1069"/>
      <c r="KWF7" s="1069"/>
      <c r="KWG7" s="1069"/>
      <c r="KWH7" s="1069"/>
      <c r="KWI7" s="1069"/>
      <c r="KWJ7" s="1069"/>
      <c r="KWK7" s="1069"/>
      <c r="KWL7" s="1069"/>
      <c r="KWM7" s="1069"/>
      <c r="KWN7" s="1069"/>
      <c r="KWO7" s="1069"/>
      <c r="KWP7" s="1069"/>
      <c r="KWQ7" s="1069"/>
      <c r="KWR7" s="1069"/>
      <c r="KWS7" s="1069"/>
      <c r="KWT7" s="1069"/>
      <c r="KWU7" s="1069"/>
      <c r="KWV7" s="1069"/>
      <c r="KWW7" s="1069"/>
      <c r="KWX7" s="1069"/>
      <c r="KWY7" s="1069"/>
      <c r="KWZ7" s="1069"/>
      <c r="KXA7" s="1069"/>
      <c r="KXB7" s="1069"/>
      <c r="KXC7" s="1069"/>
      <c r="KXD7" s="1069"/>
      <c r="KXE7" s="1069"/>
      <c r="KXF7" s="1069"/>
      <c r="KXG7" s="1069"/>
      <c r="KXH7" s="1069"/>
      <c r="KXI7" s="1069"/>
      <c r="KXJ7" s="1069"/>
      <c r="KXK7" s="1069"/>
      <c r="KXL7" s="1069"/>
      <c r="KXM7" s="1069"/>
      <c r="KXN7" s="1069"/>
      <c r="KXO7" s="1069"/>
      <c r="KXP7" s="1069"/>
      <c r="KXQ7" s="1069"/>
      <c r="KXR7" s="1069"/>
      <c r="KXS7" s="1069"/>
      <c r="KXT7" s="1069"/>
      <c r="KXU7" s="1069"/>
      <c r="KXV7" s="1069"/>
      <c r="KXW7" s="1069"/>
      <c r="KXX7" s="1069"/>
      <c r="KXY7" s="1069"/>
      <c r="KXZ7" s="1069"/>
      <c r="KYA7" s="1069"/>
      <c r="KYB7" s="1069"/>
      <c r="KYC7" s="1069"/>
      <c r="KYD7" s="1069"/>
      <c r="KYE7" s="1069"/>
      <c r="KYF7" s="1069"/>
      <c r="KYG7" s="1069"/>
      <c r="KYH7" s="1069"/>
      <c r="KYI7" s="1069"/>
      <c r="KYJ7" s="1069"/>
      <c r="KYK7" s="1069"/>
      <c r="KYL7" s="1069"/>
      <c r="KYM7" s="1069"/>
      <c r="KYN7" s="1069"/>
      <c r="KYO7" s="1069"/>
      <c r="KYP7" s="1069"/>
      <c r="KYQ7" s="1069"/>
      <c r="KYR7" s="1069"/>
      <c r="KYS7" s="1069"/>
      <c r="KYT7" s="1069"/>
      <c r="KYU7" s="1069"/>
      <c r="KYV7" s="1069"/>
      <c r="KYW7" s="1069"/>
      <c r="KYX7" s="1069"/>
      <c r="KYY7" s="1069"/>
      <c r="KYZ7" s="1069"/>
      <c r="KZA7" s="1069"/>
      <c r="KZB7" s="1069"/>
      <c r="KZC7" s="1069"/>
      <c r="KZD7" s="1069"/>
      <c r="KZE7" s="1069"/>
      <c r="KZF7" s="1069"/>
      <c r="KZG7" s="1069"/>
      <c r="KZH7" s="1069"/>
      <c r="KZI7" s="1069"/>
      <c r="KZJ7" s="1069"/>
      <c r="KZK7" s="1069"/>
      <c r="KZL7" s="1069"/>
      <c r="KZM7" s="1069"/>
      <c r="KZN7" s="1069"/>
      <c r="KZO7" s="1069"/>
      <c r="KZP7" s="1069"/>
      <c r="KZQ7" s="1069"/>
      <c r="KZR7" s="1069"/>
      <c r="KZS7" s="1069"/>
      <c r="KZT7" s="1069"/>
      <c r="KZU7" s="1069"/>
      <c r="KZV7" s="1069"/>
      <c r="KZW7" s="1069"/>
      <c r="KZX7" s="1069"/>
      <c r="KZY7" s="1069"/>
      <c r="KZZ7" s="1069"/>
      <c r="LAA7" s="1069"/>
      <c r="LAB7" s="1069"/>
      <c r="LAC7" s="1069"/>
      <c r="LAD7" s="1069"/>
      <c r="LAE7" s="1069"/>
      <c r="LAF7" s="1069"/>
      <c r="LAG7" s="1069"/>
      <c r="LAH7" s="1069"/>
      <c r="LAI7" s="1069"/>
      <c r="LAJ7" s="1069"/>
      <c r="LAK7" s="1069"/>
      <c r="LAL7" s="1069"/>
      <c r="LAM7" s="1069"/>
      <c r="LAN7" s="1069"/>
      <c r="LAO7" s="1069"/>
      <c r="LAP7" s="1069"/>
      <c r="LAQ7" s="1069"/>
      <c r="LAR7" s="1069"/>
      <c r="LAS7" s="1069"/>
      <c r="LAT7" s="1069"/>
      <c r="LAU7" s="1069"/>
      <c r="LAV7" s="1069"/>
      <c r="LAW7" s="1069"/>
      <c r="LAX7" s="1069"/>
      <c r="LAY7" s="1069"/>
      <c r="LAZ7" s="1069"/>
      <c r="LBA7" s="1069"/>
      <c r="LBB7" s="1069"/>
      <c r="LBC7" s="1069"/>
      <c r="LBD7" s="1069"/>
      <c r="LBE7" s="1069"/>
      <c r="LBF7" s="1069"/>
      <c r="LBG7" s="1069"/>
      <c r="LBH7" s="1069"/>
      <c r="LBI7" s="1069"/>
      <c r="LBJ7" s="1069"/>
      <c r="LBK7" s="1069"/>
      <c r="LBL7" s="1069"/>
      <c r="LBM7" s="1069"/>
      <c r="LBN7" s="1069"/>
      <c r="LBO7" s="1069"/>
      <c r="LBP7" s="1069"/>
      <c r="LBQ7" s="1069"/>
      <c r="LBR7" s="1069"/>
      <c r="LBS7" s="1069"/>
      <c r="LBT7" s="1069"/>
      <c r="LBU7" s="1069"/>
      <c r="LBV7" s="1069"/>
      <c r="LBW7" s="1069"/>
      <c r="LBX7" s="1069"/>
      <c r="LBY7" s="1069"/>
      <c r="LBZ7" s="1069"/>
      <c r="LCA7" s="1069"/>
      <c r="LCB7" s="1069"/>
      <c r="LCC7" s="1069"/>
      <c r="LCD7" s="1069"/>
      <c r="LCE7" s="1069"/>
      <c r="LCF7" s="1069"/>
      <c r="LCG7" s="1069"/>
      <c r="LCH7" s="1069"/>
      <c r="LCI7" s="1069"/>
      <c r="LCJ7" s="1069"/>
      <c r="LCK7" s="1069"/>
      <c r="LCL7" s="1069"/>
      <c r="LCM7" s="1069"/>
      <c r="LCN7" s="1069"/>
      <c r="LCO7" s="1069"/>
      <c r="LCP7" s="1069"/>
      <c r="LCQ7" s="1069"/>
      <c r="LCR7" s="1069"/>
      <c r="LCS7" s="1069"/>
      <c r="LCT7" s="1069"/>
      <c r="LCU7" s="1069"/>
      <c r="LCV7" s="1069"/>
      <c r="LCW7" s="1069"/>
      <c r="LCX7" s="1069"/>
      <c r="LCY7" s="1069"/>
      <c r="LCZ7" s="1069"/>
      <c r="LDA7" s="1069"/>
      <c r="LDB7" s="1069"/>
      <c r="LDC7" s="1069"/>
      <c r="LDD7" s="1069"/>
      <c r="LDE7" s="1069"/>
      <c r="LDF7" s="1069"/>
      <c r="LDG7" s="1069"/>
      <c r="LDH7" s="1069"/>
      <c r="LDI7" s="1069"/>
      <c r="LDJ7" s="1069"/>
      <c r="LDK7" s="1069"/>
      <c r="LDL7" s="1069"/>
      <c r="LDM7" s="1069"/>
      <c r="LDN7" s="1069"/>
      <c r="LDO7" s="1069"/>
      <c r="LDP7" s="1069"/>
      <c r="LDQ7" s="1069"/>
      <c r="LDR7" s="1069"/>
      <c r="LDS7" s="1069"/>
      <c r="LDT7" s="1069"/>
      <c r="LDU7" s="1069"/>
      <c r="LDV7" s="1069"/>
      <c r="LDW7" s="1069"/>
      <c r="LDX7" s="1069"/>
      <c r="LDY7" s="1069"/>
      <c r="LDZ7" s="1069"/>
      <c r="LEA7" s="1069"/>
      <c r="LEB7" s="1069"/>
      <c r="LEC7" s="1069"/>
      <c r="LED7" s="1069"/>
      <c r="LEE7" s="1069"/>
      <c r="LEF7" s="1069"/>
      <c r="LEG7" s="1069"/>
      <c r="LEH7" s="1069"/>
      <c r="LEI7" s="1069"/>
      <c r="LEJ7" s="1069"/>
      <c r="LEK7" s="1069"/>
      <c r="LEL7" s="1069"/>
      <c r="LEM7" s="1069"/>
      <c r="LEN7" s="1069"/>
      <c r="LEO7" s="1069"/>
      <c r="LEP7" s="1069"/>
      <c r="LEQ7" s="1069"/>
      <c r="LER7" s="1069"/>
      <c r="LES7" s="1069"/>
      <c r="LET7" s="1069"/>
      <c r="LEU7" s="1069"/>
      <c r="LEV7" s="1069"/>
      <c r="LEW7" s="1069"/>
      <c r="LEX7" s="1069"/>
      <c r="LEY7" s="1069"/>
      <c r="LEZ7" s="1069"/>
      <c r="LFA7" s="1069"/>
      <c r="LFB7" s="1069"/>
      <c r="LFC7" s="1069"/>
      <c r="LFD7" s="1069"/>
      <c r="LFE7" s="1069"/>
      <c r="LFF7" s="1069"/>
      <c r="LFG7" s="1069"/>
      <c r="LFH7" s="1069"/>
      <c r="LFI7" s="1069"/>
      <c r="LFJ7" s="1069"/>
      <c r="LFK7" s="1069"/>
      <c r="LFL7" s="1069"/>
      <c r="LFM7" s="1069"/>
      <c r="LFN7" s="1069"/>
      <c r="LFO7" s="1069"/>
      <c r="LFP7" s="1069"/>
      <c r="LFQ7" s="1069"/>
      <c r="LFR7" s="1069"/>
      <c r="LFS7" s="1069"/>
      <c r="LFT7" s="1069"/>
      <c r="LFU7" s="1069"/>
      <c r="LFV7" s="1069"/>
      <c r="LFW7" s="1069"/>
      <c r="LFX7" s="1069"/>
      <c r="LFY7" s="1069"/>
      <c r="LFZ7" s="1069"/>
      <c r="LGA7" s="1069"/>
      <c r="LGB7" s="1069"/>
      <c r="LGC7" s="1069"/>
      <c r="LGD7" s="1069"/>
      <c r="LGE7" s="1069"/>
      <c r="LGF7" s="1069"/>
      <c r="LGG7" s="1069"/>
      <c r="LGH7" s="1069"/>
      <c r="LGI7" s="1069"/>
      <c r="LGJ7" s="1069"/>
      <c r="LGK7" s="1069"/>
      <c r="LGL7" s="1069"/>
      <c r="LGM7" s="1069"/>
      <c r="LGN7" s="1069"/>
      <c r="LGO7" s="1069"/>
      <c r="LGP7" s="1069"/>
      <c r="LGQ7" s="1069"/>
      <c r="LGR7" s="1069"/>
      <c r="LGS7" s="1069"/>
      <c r="LGT7" s="1069"/>
      <c r="LGU7" s="1069"/>
      <c r="LGV7" s="1069"/>
      <c r="LGW7" s="1069"/>
      <c r="LGX7" s="1069"/>
      <c r="LGY7" s="1069"/>
      <c r="LGZ7" s="1069"/>
      <c r="LHA7" s="1069"/>
      <c r="LHB7" s="1069"/>
      <c r="LHC7" s="1069"/>
      <c r="LHD7" s="1069"/>
      <c r="LHE7" s="1069"/>
      <c r="LHF7" s="1069"/>
      <c r="LHG7" s="1069"/>
      <c r="LHH7" s="1069"/>
      <c r="LHI7" s="1069"/>
      <c r="LHJ7" s="1069"/>
      <c r="LHK7" s="1069"/>
      <c r="LHL7" s="1069"/>
      <c r="LHM7" s="1069"/>
      <c r="LHN7" s="1069"/>
      <c r="LHO7" s="1069"/>
      <c r="LHP7" s="1069"/>
      <c r="LHQ7" s="1069"/>
      <c r="LHR7" s="1069"/>
      <c r="LHS7" s="1069"/>
      <c r="LHT7" s="1069"/>
      <c r="LHU7" s="1069"/>
      <c r="LHV7" s="1069"/>
      <c r="LHW7" s="1069"/>
      <c r="LHX7" s="1069"/>
      <c r="LHY7" s="1069"/>
      <c r="LHZ7" s="1069"/>
      <c r="LIA7" s="1069"/>
      <c r="LIB7" s="1069"/>
      <c r="LIC7" s="1069"/>
      <c r="LID7" s="1069"/>
      <c r="LIE7" s="1069"/>
      <c r="LIF7" s="1069"/>
      <c r="LIG7" s="1069"/>
      <c r="LIH7" s="1069"/>
      <c r="LII7" s="1069"/>
      <c r="LIJ7" s="1069"/>
      <c r="LIK7" s="1069"/>
      <c r="LIL7" s="1069"/>
      <c r="LIM7" s="1069"/>
      <c r="LIN7" s="1069"/>
      <c r="LIO7" s="1069"/>
      <c r="LIP7" s="1069"/>
      <c r="LIQ7" s="1069"/>
      <c r="LIR7" s="1069"/>
      <c r="LIS7" s="1069"/>
      <c r="LIT7" s="1069"/>
      <c r="LIU7" s="1069"/>
      <c r="LIV7" s="1069"/>
      <c r="LIW7" s="1069"/>
      <c r="LIX7" s="1069"/>
      <c r="LIY7" s="1069"/>
      <c r="LIZ7" s="1069"/>
      <c r="LJA7" s="1069"/>
      <c r="LJB7" s="1069"/>
      <c r="LJC7" s="1069"/>
      <c r="LJD7" s="1069"/>
      <c r="LJE7" s="1069"/>
      <c r="LJF7" s="1069"/>
      <c r="LJG7" s="1069"/>
      <c r="LJH7" s="1069"/>
      <c r="LJI7" s="1069"/>
      <c r="LJJ7" s="1069"/>
      <c r="LJK7" s="1069"/>
      <c r="LJL7" s="1069"/>
      <c r="LJM7" s="1069"/>
      <c r="LJN7" s="1069"/>
      <c r="LJO7" s="1069"/>
      <c r="LJP7" s="1069"/>
      <c r="LJQ7" s="1069"/>
      <c r="LJR7" s="1069"/>
      <c r="LJS7" s="1069"/>
      <c r="LJT7" s="1069"/>
      <c r="LJU7" s="1069"/>
      <c r="LJV7" s="1069"/>
      <c r="LJW7" s="1069"/>
      <c r="LJX7" s="1069"/>
      <c r="LJY7" s="1069"/>
      <c r="LJZ7" s="1069"/>
      <c r="LKA7" s="1069"/>
      <c r="LKB7" s="1069"/>
      <c r="LKC7" s="1069"/>
      <c r="LKD7" s="1069"/>
      <c r="LKE7" s="1069"/>
      <c r="LKF7" s="1069"/>
      <c r="LKG7" s="1069"/>
      <c r="LKH7" s="1069"/>
      <c r="LKI7" s="1069"/>
      <c r="LKJ7" s="1069"/>
      <c r="LKK7" s="1069"/>
      <c r="LKL7" s="1069"/>
      <c r="LKM7" s="1069"/>
      <c r="LKN7" s="1069"/>
      <c r="LKO7" s="1069"/>
      <c r="LKP7" s="1069"/>
      <c r="LKQ7" s="1069"/>
      <c r="LKR7" s="1069"/>
      <c r="LKS7" s="1069"/>
      <c r="LKT7" s="1069"/>
      <c r="LKU7" s="1069"/>
      <c r="LKV7" s="1069"/>
      <c r="LKW7" s="1069"/>
      <c r="LKX7" s="1069"/>
      <c r="LKY7" s="1069"/>
      <c r="LKZ7" s="1069"/>
      <c r="LLA7" s="1069"/>
      <c r="LLB7" s="1069"/>
      <c r="LLC7" s="1069"/>
      <c r="LLD7" s="1069"/>
      <c r="LLE7" s="1069"/>
      <c r="LLF7" s="1069"/>
      <c r="LLG7" s="1069"/>
      <c r="LLH7" s="1069"/>
      <c r="LLI7" s="1069"/>
      <c r="LLJ7" s="1069"/>
      <c r="LLK7" s="1069"/>
      <c r="LLL7" s="1069"/>
      <c r="LLM7" s="1069"/>
      <c r="LLN7" s="1069"/>
      <c r="LLO7" s="1069"/>
      <c r="LLP7" s="1069"/>
      <c r="LLQ7" s="1069"/>
      <c r="LLR7" s="1069"/>
      <c r="LLS7" s="1069"/>
      <c r="LLT7" s="1069"/>
      <c r="LLU7" s="1069"/>
      <c r="LLV7" s="1069"/>
      <c r="LLW7" s="1069"/>
      <c r="LLX7" s="1069"/>
      <c r="LLY7" s="1069"/>
      <c r="LLZ7" s="1069"/>
      <c r="LMA7" s="1069"/>
      <c r="LMB7" s="1069"/>
      <c r="LMC7" s="1069"/>
      <c r="LMD7" s="1069"/>
      <c r="LME7" s="1069"/>
      <c r="LMF7" s="1069"/>
      <c r="LMG7" s="1069"/>
      <c r="LMH7" s="1069"/>
      <c r="LMI7" s="1069"/>
      <c r="LMJ7" s="1069"/>
      <c r="LMK7" s="1069"/>
      <c r="LML7" s="1069"/>
      <c r="LMM7" s="1069"/>
      <c r="LMN7" s="1069"/>
      <c r="LMO7" s="1069"/>
      <c r="LMP7" s="1069"/>
      <c r="LMQ7" s="1069"/>
      <c r="LMR7" s="1069"/>
      <c r="LMS7" s="1069"/>
      <c r="LMT7" s="1069"/>
      <c r="LMU7" s="1069"/>
      <c r="LMV7" s="1069"/>
      <c r="LMW7" s="1069"/>
      <c r="LMX7" s="1069"/>
      <c r="LMY7" s="1069"/>
      <c r="LMZ7" s="1069"/>
      <c r="LNA7" s="1069"/>
      <c r="LNB7" s="1069"/>
      <c r="LNC7" s="1069"/>
      <c r="LND7" s="1069"/>
      <c r="LNE7" s="1069"/>
      <c r="LNF7" s="1069"/>
      <c r="LNG7" s="1069"/>
      <c r="LNH7" s="1069"/>
      <c r="LNI7" s="1069"/>
      <c r="LNJ7" s="1069"/>
      <c r="LNK7" s="1069"/>
      <c r="LNL7" s="1069"/>
      <c r="LNM7" s="1069"/>
      <c r="LNN7" s="1069"/>
      <c r="LNO7" s="1069"/>
      <c r="LNP7" s="1069"/>
      <c r="LNQ7" s="1069"/>
      <c r="LNR7" s="1069"/>
      <c r="LNS7" s="1069"/>
      <c r="LNT7" s="1069"/>
      <c r="LNU7" s="1069"/>
      <c r="LNV7" s="1069"/>
      <c r="LNW7" s="1069"/>
      <c r="LNX7" s="1069"/>
      <c r="LNY7" s="1069"/>
      <c r="LNZ7" s="1069"/>
      <c r="LOA7" s="1069"/>
      <c r="LOB7" s="1069"/>
      <c r="LOC7" s="1069"/>
      <c r="LOD7" s="1069"/>
      <c r="LOE7" s="1069"/>
      <c r="LOF7" s="1069"/>
      <c r="LOG7" s="1069"/>
      <c r="LOH7" s="1069"/>
      <c r="LOI7" s="1069"/>
      <c r="LOJ7" s="1069"/>
      <c r="LOK7" s="1069"/>
      <c r="LOL7" s="1069"/>
      <c r="LOM7" s="1069"/>
      <c r="LON7" s="1069"/>
      <c r="LOO7" s="1069"/>
      <c r="LOP7" s="1069"/>
      <c r="LOQ7" s="1069"/>
      <c r="LOR7" s="1069"/>
      <c r="LOS7" s="1069"/>
      <c r="LOT7" s="1069"/>
      <c r="LOU7" s="1069"/>
      <c r="LOV7" s="1069"/>
      <c r="LOW7" s="1069"/>
      <c r="LOX7" s="1069"/>
      <c r="LOY7" s="1069"/>
      <c r="LOZ7" s="1069"/>
      <c r="LPA7" s="1069"/>
      <c r="LPB7" s="1069"/>
      <c r="LPC7" s="1069"/>
      <c r="LPD7" s="1069"/>
      <c r="LPE7" s="1069"/>
      <c r="LPF7" s="1069"/>
      <c r="LPG7" s="1069"/>
      <c r="LPH7" s="1069"/>
      <c r="LPI7" s="1069"/>
      <c r="LPJ7" s="1069"/>
      <c r="LPK7" s="1069"/>
      <c r="LPL7" s="1069"/>
      <c r="LPM7" s="1069"/>
      <c r="LPN7" s="1069"/>
      <c r="LPO7" s="1069"/>
      <c r="LPP7" s="1069"/>
      <c r="LPQ7" s="1069"/>
      <c r="LPR7" s="1069"/>
      <c r="LPS7" s="1069"/>
      <c r="LPT7" s="1069"/>
      <c r="LPU7" s="1069"/>
      <c r="LPV7" s="1069"/>
      <c r="LPW7" s="1069"/>
      <c r="LPX7" s="1069"/>
      <c r="LPY7" s="1069"/>
      <c r="LPZ7" s="1069"/>
      <c r="LQA7" s="1069"/>
      <c r="LQB7" s="1069"/>
      <c r="LQC7" s="1069"/>
      <c r="LQD7" s="1069"/>
      <c r="LQE7" s="1069"/>
      <c r="LQF7" s="1069"/>
      <c r="LQG7" s="1069"/>
      <c r="LQH7" s="1069"/>
      <c r="LQI7" s="1069"/>
      <c r="LQJ7" s="1069"/>
      <c r="LQK7" s="1069"/>
      <c r="LQL7" s="1069"/>
      <c r="LQM7" s="1069"/>
      <c r="LQN7" s="1069"/>
      <c r="LQO7" s="1069"/>
      <c r="LQP7" s="1069"/>
      <c r="LQQ7" s="1069"/>
      <c r="LQR7" s="1069"/>
      <c r="LQS7" s="1069"/>
      <c r="LQT7" s="1069"/>
      <c r="LQU7" s="1069"/>
      <c r="LQV7" s="1069"/>
      <c r="LQW7" s="1069"/>
      <c r="LQX7" s="1069"/>
      <c r="LQY7" s="1069"/>
      <c r="LQZ7" s="1069"/>
      <c r="LRA7" s="1069"/>
      <c r="LRB7" s="1069"/>
      <c r="LRC7" s="1069"/>
      <c r="LRD7" s="1069"/>
      <c r="LRE7" s="1069"/>
      <c r="LRF7" s="1069"/>
      <c r="LRG7" s="1069"/>
      <c r="LRH7" s="1069"/>
      <c r="LRI7" s="1069"/>
      <c r="LRJ7" s="1069"/>
      <c r="LRK7" s="1069"/>
      <c r="LRL7" s="1069"/>
      <c r="LRM7" s="1069"/>
      <c r="LRN7" s="1069"/>
      <c r="LRO7" s="1069"/>
      <c r="LRP7" s="1069"/>
      <c r="LRQ7" s="1069"/>
      <c r="LRR7" s="1069"/>
      <c r="LRS7" s="1069"/>
      <c r="LRT7" s="1069"/>
      <c r="LRU7" s="1069"/>
      <c r="LRV7" s="1069"/>
      <c r="LRW7" s="1069"/>
      <c r="LRX7" s="1069"/>
      <c r="LRY7" s="1069"/>
      <c r="LRZ7" s="1069"/>
      <c r="LSA7" s="1069"/>
      <c r="LSB7" s="1069"/>
      <c r="LSC7" s="1069"/>
      <c r="LSD7" s="1069"/>
      <c r="LSE7" s="1069"/>
      <c r="LSF7" s="1069"/>
      <c r="LSG7" s="1069"/>
      <c r="LSH7" s="1069"/>
      <c r="LSI7" s="1069"/>
      <c r="LSJ7" s="1069"/>
      <c r="LSK7" s="1069"/>
      <c r="LSL7" s="1069"/>
      <c r="LSM7" s="1069"/>
      <c r="LSN7" s="1069"/>
      <c r="LSO7" s="1069"/>
      <c r="LSP7" s="1069"/>
      <c r="LSQ7" s="1069"/>
      <c r="LSR7" s="1069"/>
      <c r="LSS7" s="1069"/>
      <c r="LST7" s="1069"/>
      <c r="LSU7" s="1069"/>
      <c r="LSV7" s="1069"/>
      <c r="LSW7" s="1069"/>
      <c r="LSX7" s="1069"/>
      <c r="LSY7" s="1069"/>
      <c r="LSZ7" s="1069"/>
      <c r="LTA7" s="1069"/>
      <c r="LTB7" s="1069"/>
      <c r="LTC7" s="1069"/>
      <c r="LTD7" s="1069"/>
      <c r="LTE7" s="1069"/>
      <c r="LTF7" s="1069"/>
      <c r="LTG7" s="1069"/>
      <c r="LTH7" s="1069"/>
      <c r="LTI7" s="1069"/>
      <c r="LTJ7" s="1069"/>
      <c r="LTK7" s="1069"/>
      <c r="LTL7" s="1069"/>
      <c r="LTM7" s="1069"/>
      <c r="LTN7" s="1069"/>
      <c r="LTO7" s="1069"/>
      <c r="LTP7" s="1069"/>
      <c r="LTQ7" s="1069"/>
      <c r="LTR7" s="1069"/>
      <c r="LTS7" s="1069"/>
      <c r="LTT7" s="1069"/>
      <c r="LTU7" s="1069"/>
      <c r="LTV7" s="1069"/>
      <c r="LTW7" s="1069"/>
      <c r="LTX7" s="1069"/>
      <c r="LTY7" s="1069"/>
      <c r="LTZ7" s="1069"/>
      <c r="LUA7" s="1069"/>
      <c r="LUB7" s="1069"/>
      <c r="LUC7" s="1069"/>
      <c r="LUD7" s="1069"/>
      <c r="LUE7" s="1069"/>
      <c r="LUF7" s="1069"/>
      <c r="LUG7" s="1069"/>
      <c r="LUH7" s="1069"/>
      <c r="LUI7" s="1069"/>
      <c r="LUJ7" s="1069"/>
      <c r="LUK7" s="1069"/>
      <c r="LUL7" s="1069"/>
      <c r="LUM7" s="1069"/>
      <c r="LUN7" s="1069"/>
      <c r="LUO7" s="1069"/>
      <c r="LUP7" s="1069"/>
      <c r="LUQ7" s="1069"/>
      <c r="LUR7" s="1069"/>
      <c r="LUS7" s="1069"/>
      <c r="LUT7" s="1069"/>
      <c r="LUU7" s="1069"/>
      <c r="LUV7" s="1069"/>
      <c r="LUW7" s="1069"/>
      <c r="LUX7" s="1069"/>
      <c r="LUY7" s="1069"/>
      <c r="LUZ7" s="1069"/>
      <c r="LVA7" s="1069"/>
      <c r="LVB7" s="1069"/>
      <c r="LVC7" s="1069"/>
      <c r="LVD7" s="1069"/>
      <c r="LVE7" s="1069"/>
      <c r="LVF7" s="1069"/>
      <c r="LVG7" s="1069"/>
      <c r="LVH7" s="1069"/>
      <c r="LVI7" s="1069"/>
      <c r="LVJ7" s="1069"/>
      <c r="LVK7" s="1069"/>
      <c r="LVL7" s="1069"/>
      <c r="LVM7" s="1069"/>
      <c r="LVN7" s="1069"/>
      <c r="LVO7" s="1069"/>
      <c r="LVP7" s="1069"/>
      <c r="LVQ7" s="1069"/>
      <c r="LVR7" s="1069"/>
      <c r="LVS7" s="1069"/>
      <c r="LVT7" s="1069"/>
      <c r="LVU7" s="1069"/>
      <c r="LVV7" s="1069"/>
      <c r="LVW7" s="1069"/>
      <c r="LVX7" s="1069"/>
      <c r="LVY7" s="1069"/>
      <c r="LVZ7" s="1069"/>
      <c r="LWA7" s="1069"/>
      <c r="LWB7" s="1069"/>
      <c r="LWC7" s="1069"/>
      <c r="LWD7" s="1069"/>
      <c r="LWE7" s="1069"/>
      <c r="LWF7" s="1069"/>
      <c r="LWG7" s="1069"/>
      <c r="LWH7" s="1069"/>
      <c r="LWI7" s="1069"/>
      <c r="LWJ7" s="1069"/>
      <c r="LWK7" s="1069"/>
      <c r="LWL7" s="1069"/>
      <c r="LWM7" s="1069"/>
      <c r="LWN7" s="1069"/>
      <c r="LWO7" s="1069"/>
      <c r="LWP7" s="1069"/>
      <c r="LWQ7" s="1069"/>
      <c r="LWR7" s="1069"/>
      <c r="LWS7" s="1069"/>
      <c r="LWT7" s="1069"/>
      <c r="LWU7" s="1069"/>
      <c r="LWV7" s="1069"/>
      <c r="LWW7" s="1069"/>
      <c r="LWX7" s="1069"/>
      <c r="LWY7" s="1069"/>
      <c r="LWZ7" s="1069"/>
      <c r="LXA7" s="1069"/>
      <c r="LXB7" s="1069"/>
      <c r="LXC7" s="1069"/>
      <c r="LXD7" s="1069"/>
      <c r="LXE7" s="1069"/>
      <c r="LXF7" s="1069"/>
      <c r="LXG7" s="1069"/>
      <c r="LXH7" s="1069"/>
      <c r="LXI7" s="1069"/>
      <c r="LXJ7" s="1069"/>
      <c r="LXK7" s="1069"/>
      <c r="LXL7" s="1069"/>
      <c r="LXM7" s="1069"/>
      <c r="LXN7" s="1069"/>
      <c r="LXO7" s="1069"/>
      <c r="LXP7" s="1069"/>
      <c r="LXQ7" s="1069"/>
      <c r="LXR7" s="1069"/>
      <c r="LXS7" s="1069"/>
      <c r="LXT7" s="1069"/>
      <c r="LXU7" s="1069"/>
      <c r="LXV7" s="1069"/>
      <c r="LXW7" s="1069"/>
      <c r="LXX7" s="1069"/>
      <c r="LXY7" s="1069"/>
      <c r="LXZ7" s="1069"/>
      <c r="LYA7" s="1069"/>
      <c r="LYB7" s="1069"/>
      <c r="LYC7" s="1069"/>
      <c r="LYD7" s="1069"/>
      <c r="LYE7" s="1069"/>
      <c r="LYF7" s="1069"/>
      <c r="LYG7" s="1069"/>
      <c r="LYH7" s="1069"/>
      <c r="LYI7" s="1069"/>
      <c r="LYJ7" s="1069"/>
      <c r="LYK7" s="1069"/>
      <c r="LYL7" s="1069"/>
      <c r="LYM7" s="1069"/>
      <c r="LYN7" s="1069"/>
      <c r="LYO7" s="1069"/>
      <c r="LYP7" s="1069"/>
      <c r="LYQ7" s="1069"/>
      <c r="LYR7" s="1069"/>
      <c r="LYS7" s="1069"/>
      <c r="LYT7" s="1069"/>
      <c r="LYU7" s="1069"/>
      <c r="LYV7" s="1069"/>
      <c r="LYW7" s="1069"/>
      <c r="LYX7" s="1069"/>
      <c r="LYY7" s="1069"/>
      <c r="LYZ7" s="1069"/>
      <c r="LZA7" s="1069"/>
      <c r="LZB7" s="1069"/>
      <c r="LZC7" s="1069"/>
      <c r="LZD7" s="1069"/>
      <c r="LZE7" s="1069"/>
      <c r="LZF7" s="1069"/>
      <c r="LZG7" s="1069"/>
      <c r="LZH7" s="1069"/>
      <c r="LZI7" s="1069"/>
      <c r="LZJ7" s="1069"/>
      <c r="LZK7" s="1069"/>
      <c r="LZL7" s="1069"/>
      <c r="LZM7" s="1069"/>
      <c r="LZN7" s="1069"/>
      <c r="LZO7" s="1069"/>
      <c r="LZP7" s="1069"/>
      <c r="LZQ7" s="1069"/>
      <c r="LZR7" s="1069"/>
      <c r="LZS7" s="1069"/>
      <c r="LZT7" s="1069"/>
      <c r="LZU7" s="1069"/>
      <c r="LZV7" s="1069"/>
      <c r="LZW7" s="1069"/>
      <c r="LZX7" s="1069"/>
      <c r="LZY7" s="1069"/>
      <c r="LZZ7" s="1069"/>
      <c r="MAA7" s="1069"/>
      <c r="MAB7" s="1069"/>
      <c r="MAC7" s="1069"/>
      <c r="MAD7" s="1069"/>
      <c r="MAE7" s="1069"/>
      <c r="MAF7" s="1069"/>
      <c r="MAG7" s="1069"/>
      <c r="MAH7" s="1069"/>
      <c r="MAI7" s="1069"/>
      <c r="MAJ7" s="1069"/>
      <c r="MAK7" s="1069"/>
      <c r="MAL7" s="1069"/>
      <c r="MAM7" s="1069"/>
      <c r="MAN7" s="1069"/>
      <c r="MAO7" s="1069"/>
      <c r="MAP7" s="1069"/>
      <c r="MAQ7" s="1069"/>
      <c r="MAR7" s="1069"/>
      <c r="MAS7" s="1069"/>
      <c r="MAT7" s="1069"/>
      <c r="MAU7" s="1069"/>
      <c r="MAV7" s="1069"/>
      <c r="MAW7" s="1069"/>
      <c r="MAX7" s="1069"/>
      <c r="MAY7" s="1069"/>
      <c r="MAZ7" s="1069"/>
      <c r="MBA7" s="1069"/>
      <c r="MBB7" s="1069"/>
      <c r="MBC7" s="1069"/>
      <c r="MBD7" s="1069"/>
      <c r="MBE7" s="1069"/>
      <c r="MBF7" s="1069"/>
      <c r="MBG7" s="1069"/>
      <c r="MBH7" s="1069"/>
      <c r="MBI7" s="1069"/>
      <c r="MBJ7" s="1069"/>
      <c r="MBK7" s="1069"/>
      <c r="MBL7" s="1069"/>
      <c r="MBM7" s="1069"/>
      <c r="MBN7" s="1069"/>
      <c r="MBO7" s="1069"/>
      <c r="MBP7" s="1069"/>
      <c r="MBQ7" s="1069"/>
      <c r="MBR7" s="1069"/>
      <c r="MBS7" s="1069"/>
      <c r="MBT7" s="1069"/>
      <c r="MBU7" s="1069"/>
      <c r="MBV7" s="1069"/>
      <c r="MBW7" s="1069"/>
      <c r="MBX7" s="1069"/>
      <c r="MBY7" s="1069"/>
      <c r="MBZ7" s="1069"/>
      <c r="MCA7" s="1069"/>
      <c r="MCB7" s="1069"/>
      <c r="MCC7" s="1069"/>
      <c r="MCD7" s="1069"/>
      <c r="MCE7" s="1069"/>
      <c r="MCF7" s="1069"/>
      <c r="MCG7" s="1069"/>
      <c r="MCH7" s="1069"/>
      <c r="MCI7" s="1069"/>
      <c r="MCJ7" s="1069"/>
      <c r="MCK7" s="1069"/>
      <c r="MCL7" s="1069"/>
      <c r="MCM7" s="1069"/>
      <c r="MCN7" s="1069"/>
      <c r="MCO7" s="1069"/>
      <c r="MCP7" s="1069"/>
      <c r="MCQ7" s="1069"/>
      <c r="MCR7" s="1069"/>
      <c r="MCS7" s="1069"/>
      <c r="MCT7" s="1069"/>
      <c r="MCU7" s="1069"/>
      <c r="MCV7" s="1069"/>
      <c r="MCW7" s="1069"/>
      <c r="MCX7" s="1069"/>
      <c r="MCY7" s="1069"/>
      <c r="MCZ7" s="1069"/>
      <c r="MDA7" s="1069"/>
      <c r="MDB7" s="1069"/>
      <c r="MDC7" s="1069"/>
      <c r="MDD7" s="1069"/>
      <c r="MDE7" s="1069"/>
      <c r="MDF7" s="1069"/>
      <c r="MDG7" s="1069"/>
      <c r="MDH7" s="1069"/>
      <c r="MDI7" s="1069"/>
      <c r="MDJ7" s="1069"/>
      <c r="MDK7" s="1069"/>
      <c r="MDL7" s="1069"/>
      <c r="MDM7" s="1069"/>
      <c r="MDN7" s="1069"/>
      <c r="MDO7" s="1069"/>
      <c r="MDP7" s="1069"/>
      <c r="MDQ7" s="1069"/>
      <c r="MDR7" s="1069"/>
      <c r="MDS7" s="1069"/>
      <c r="MDT7" s="1069"/>
      <c r="MDU7" s="1069"/>
      <c r="MDV7" s="1069"/>
      <c r="MDW7" s="1069"/>
      <c r="MDX7" s="1069"/>
      <c r="MDY7" s="1069"/>
      <c r="MDZ7" s="1069"/>
      <c r="MEA7" s="1069"/>
      <c r="MEB7" s="1069"/>
      <c r="MEC7" s="1069"/>
      <c r="MED7" s="1069"/>
      <c r="MEE7" s="1069"/>
      <c r="MEF7" s="1069"/>
      <c r="MEG7" s="1069"/>
      <c r="MEH7" s="1069"/>
      <c r="MEI7" s="1069"/>
      <c r="MEJ7" s="1069"/>
      <c r="MEK7" s="1069"/>
      <c r="MEL7" s="1069"/>
      <c r="MEM7" s="1069"/>
      <c r="MEN7" s="1069"/>
      <c r="MEO7" s="1069"/>
      <c r="MEP7" s="1069"/>
      <c r="MEQ7" s="1069"/>
      <c r="MER7" s="1069"/>
      <c r="MES7" s="1069"/>
      <c r="MET7" s="1069"/>
      <c r="MEU7" s="1069"/>
      <c r="MEV7" s="1069"/>
      <c r="MEW7" s="1069"/>
      <c r="MEX7" s="1069"/>
      <c r="MEY7" s="1069"/>
      <c r="MEZ7" s="1069"/>
      <c r="MFA7" s="1069"/>
      <c r="MFB7" s="1069"/>
      <c r="MFC7" s="1069"/>
      <c r="MFD7" s="1069"/>
      <c r="MFE7" s="1069"/>
      <c r="MFF7" s="1069"/>
      <c r="MFG7" s="1069"/>
      <c r="MFH7" s="1069"/>
      <c r="MFI7" s="1069"/>
      <c r="MFJ7" s="1069"/>
      <c r="MFK7" s="1069"/>
      <c r="MFL7" s="1069"/>
      <c r="MFM7" s="1069"/>
      <c r="MFN7" s="1069"/>
      <c r="MFO7" s="1069"/>
      <c r="MFP7" s="1069"/>
      <c r="MFQ7" s="1069"/>
      <c r="MFR7" s="1069"/>
      <c r="MFS7" s="1069"/>
      <c r="MFT7" s="1069"/>
      <c r="MFU7" s="1069"/>
      <c r="MFV7" s="1069"/>
      <c r="MFW7" s="1069"/>
      <c r="MFX7" s="1069"/>
      <c r="MFY7" s="1069"/>
      <c r="MFZ7" s="1069"/>
      <c r="MGA7" s="1069"/>
      <c r="MGB7" s="1069"/>
      <c r="MGC7" s="1069"/>
      <c r="MGD7" s="1069"/>
      <c r="MGE7" s="1069"/>
      <c r="MGF7" s="1069"/>
      <c r="MGG7" s="1069"/>
      <c r="MGH7" s="1069"/>
      <c r="MGI7" s="1069"/>
      <c r="MGJ7" s="1069"/>
      <c r="MGK7" s="1069"/>
      <c r="MGL7" s="1069"/>
      <c r="MGM7" s="1069"/>
      <c r="MGN7" s="1069"/>
      <c r="MGO7" s="1069"/>
      <c r="MGP7" s="1069"/>
      <c r="MGQ7" s="1069"/>
      <c r="MGR7" s="1069"/>
      <c r="MGS7" s="1069"/>
      <c r="MGT7" s="1069"/>
      <c r="MGU7" s="1069"/>
      <c r="MGV7" s="1069"/>
      <c r="MGW7" s="1069"/>
      <c r="MGX7" s="1069"/>
      <c r="MGY7" s="1069"/>
      <c r="MGZ7" s="1069"/>
      <c r="MHA7" s="1069"/>
      <c r="MHB7" s="1069"/>
      <c r="MHC7" s="1069"/>
      <c r="MHD7" s="1069"/>
      <c r="MHE7" s="1069"/>
      <c r="MHF7" s="1069"/>
      <c r="MHG7" s="1069"/>
      <c r="MHH7" s="1069"/>
      <c r="MHI7" s="1069"/>
      <c r="MHJ7" s="1069"/>
      <c r="MHK7" s="1069"/>
      <c r="MHL7" s="1069"/>
      <c r="MHM7" s="1069"/>
      <c r="MHN7" s="1069"/>
      <c r="MHO7" s="1069"/>
      <c r="MHP7" s="1069"/>
      <c r="MHQ7" s="1069"/>
      <c r="MHR7" s="1069"/>
      <c r="MHS7" s="1069"/>
      <c r="MHT7" s="1069"/>
      <c r="MHU7" s="1069"/>
      <c r="MHV7" s="1069"/>
      <c r="MHW7" s="1069"/>
      <c r="MHX7" s="1069"/>
      <c r="MHY7" s="1069"/>
      <c r="MHZ7" s="1069"/>
      <c r="MIA7" s="1069"/>
      <c r="MIB7" s="1069"/>
      <c r="MIC7" s="1069"/>
      <c r="MID7" s="1069"/>
      <c r="MIE7" s="1069"/>
      <c r="MIF7" s="1069"/>
      <c r="MIG7" s="1069"/>
      <c r="MIH7" s="1069"/>
      <c r="MII7" s="1069"/>
      <c r="MIJ7" s="1069"/>
      <c r="MIK7" s="1069"/>
      <c r="MIL7" s="1069"/>
      <c r="MIM7" s="1069"/>
      <c r="MIN7" s="1069"/>
      <c r="MIO7" s="1069"/>
      <c r="MIP7" s="1069"/>
      <c r="MIQ7" s="1069"/>
      <c r="MIR7" s="1069"/>
      <c r="MIS7" s="1069"/>
      <c r="MIT7" s="1069"/>
      <c r="MIU7" s="1069"/>
      <c r="MIV7" s="1069"/>
      <c r="MIW7" s="1069"/>
      <c r="MIX7" s="1069"/>
      <c r="MIY7" s="1069"/>
      <c r="MIZ7" s="1069"/>
      <c r="MJA7" s="1069"/>
      <c r="MJB7" s="1069"/>
      <c r="MJC7" s="1069"/>
      <c r="MJD7" s="1069"/>
      <c r="MJE7" s="1069"/>
      <c r="MJF7" s="1069"/>
      <c r="MJG7" s="1069"/>
      <c r="MJH7" s="1069"/>
      <c r="MJI7" s="1069"/>
      <c r="MJJ7" s="1069"/>
      <c r="MJK7" s="1069"/>
      <c r="MJL7" s="1069"/>
      <c r="MJM7" s="1069"/>
      <c r="MJN7" s="1069"/>
      <c r="MJO7" s="1069"/>
      <c r="MJP7" s="1069"/>
      <c r="MJQ7" s="1069"/>
      <c r="MJR7" s="1069"/>
      <c r="MJS7" s="1069"/>
      <c r="MJT7" s="1069"/>
      <c r="MJU7" s="1069"/>
      <c r="MJV7" s="1069"/>
      <c r="MJW7" s="1069"/>
      <c r="MJX7" s="1069"/>
      <c r="MJY7" s="1069"/>
      <c r="MJZ7" s="1069"/>
      <c r="MKA7" s="1069"/>
      <c r="MKB7" s="1069"/>
      <c r="MKC7" s="1069"/>
      <c r="MKD7" s="1069"/>
      <c r="MKE7" s="1069"/>
      <c r="MKF7" s="1069"/>
      <c r="MKG7" s="1069"/>
      <c r="MKH7" s="1069"/>
      <c r="MKI7" s="1069"/>
      <c r="MKJ7" s="1069"/>
      <c r="MKK7" s="1069"/>
      <c r="MKL7" s="1069"/>
      <c r="MKM7" s="1069"/>
      <c r="MKN7" s="1069"/>
      <c r="MKO7" s="1069"/>
      <c r="MKP7" s="1069"/>
      <c r="MKQ7" s="1069"/>
      <c r="MKR7" s="1069"/>
      <c r="MKS7" s="1069"/>
      <c r="MKT7" s="1069"/>
      <c r="MKU7" s="1069"/>
      <c r="MKV7" s="1069"/>
      <c r="MKW7" s="1069"/>
      <c r="MKX7" s="1069"/>
      <c r="MKY7" s="1069"/>
      <c r="MKZ7" s="1069"/>
      <c r="MLA7" s="1069"/>
      <c r="MLB7" s="1069"/>
      <c r="MLC7" s="1069"/>
      <c r="MLD7" s="1069"/>
      <c r="MLE7" s="1069"/>
      <c r="MLF7" s="1069"/>
      <c r="MLG7" s="1069"/>
      <c r="MLH7" s="1069"/>
      <c r="MLI7" s="1069"/>
      <c r="MLJ7" s="1069"/>
      <c r="MLK7" s="1069"/>
      <c r="MLL7" s="1069"/>
      <c r="MLM7" s="1069"/>
      <c r="MLN7" s="1069"/>
      <c r="MLO7" s="1069"/>
      <c r="MLP7" s="1069"/>
      <c r="MLQ7" s="1069"/>
      <c r="MLR7" s="1069"/>
      <c r="MLS7" s="1069"/>
      <c r="MLT7" s="1069"/>
      <c r="MLU7" s="1069"/>
      <c r="MLV7" s="1069"/>
      <c r="MLW7" s="1069"/>
      <c r="MLX7" s="1069"/>
      <c r="MLY7" s="1069"/>
      <c r="MLZ7" s="1069"/>
      <c r="MMA7" s="1069"/>
      <c r="MMB7" s="1069"/>
      <c r="MMC7" s="1069"/>
      <c r="MMD7" s="1069"/>
      <c r="MME7" s="1069"/>
      <c r="MMF7" s="1069"/>
      <c r="MMG7" s="1069"/>
      <c r="MMH7" s="1069"/>
      <c r="MMI7" s="1069"/>
      <c r="MMJ7" s="1069"/>
      <c r="MMK7" s="1069"/>
      <c r="MML7" s="1069"/>
      <c r="MMM7" s="1069"/>
      <c r="MMN7" s="1069"/>
      <c r="MMO7" s="1069"/>
      <c r="MMP7" s="1069"/>
      <c r="MMQ7" s="1069"/>
      <c r="MMR7" s="1069"/>
      <c r="MMS7" s="1069"/>
      <c r="MMT7" s="1069"/>
      <c r="MMU7" s="1069"/>
      <c r="MMV7" s="1069"/>
      <c r="MMW7" s="1069"/>
      <c r="MMX7" s="1069"/>
      <c r="MMY7" s="1069"/>
      <c r="MMZ7" s="1069"/>
      <c r="MNA7" s="1069"/>
      <c r="MNB7" s="1069"/>
      <c r="MNC7" s="1069"/>
      <c r="MND7" s="1069"/>
      <c r="MNE7" s="1069"/>
      <c r="MNF7" s="1069"/>
      <c r="MNG7" s="1069"/>
      <c r="MNH7" s="1069"/>
      <c r="MNI7" s="1069"/>
      <c r="MNJ7" s="1069"/>
      <c r="MNK7" s="1069"/>
      <c r="MNL7" s="1069"/>
      <c r="MNM7" s="1069"/>
      <c r="MNN7" s="1069"/>
      <c r="MNO7" s="1069"/>
      <c r="MNP7" s="1069"/>
      <c r="MNQ7" s="1069"/>
      <c r="MNR7" s="1069"/>
      <c r="MNS7" s="1069"/>
      <c r="MNT7" s="1069"/>
      <c r="MNU7" s="1069"/>
      <c r="MNV7" s="1069"/>
      <c r="MNW7" s="1069"/>
      <c r="MNX7" s="1069"/>
      <c r="MNY7" s="1069"/>
      <c r="MNZ7" s="1069"/>
      <c r="MOA7" s="1069"/>
      <c r="MOB7" s="1069"/>
      <c r="MOC7" s="1069"/>
      <c r="MOD7" s="1069"/>
      <c r="MOE7" s="1069"/>
      <c r="MOF7" s="1069"/>
      <c r="MOG7" s="1069"/>
      <c r="MOH7" s="1069"/>
      <c r="MOI7" s="1069"/>
      <c r="MOJ7" s="1069"/>
      <c r="MOK7" s="1069"/>
      <c r="MOL7" s="1069"/>
      <c r="MOM7" s="1069"/>
      <c r="MON7" s="1069"/>
      <c r="MOO7" s="1069"/>
      <c r="MOP7" s="1069"/>
      <c r="MOQ7" s="1069"/>
      <c r="MOR7" s="1069"/>
      <c r="MOS7" s="1069"/>
      <c r="MOT7" s="1069"/>
      <c r="MOU7" s="1069"/>
      <c r="MOV7" s="1069"/>
      <c r="MOW7" s="1069"/>
      <c r="MOX7" s="1069"/>
      <c r="MOY7" s="1069"/>
      <c r="MOZ7" s="1069"/>
      <c r="MPA7" s="1069"/>
      <c r="MPB7" s="1069"/>
      <c r="MPC7" s="1069"/>
      <c r="MPD7" s="1069"/>
      <c r="MPE7" s="1069"/>
      <c r="MPF7" s="1069"/>
      <c r="MPG7" s="1069"/>
      <c r="MPH7" s="1069"/>
      <c r="MPI7" s="1069"/>
      <c r="MPJ7" s="1069"/>
      <c r="MPK7" s="1069"/>
      <c r="MPL7" s="1069"/>
      <c r="MPM7" s="1069"/>
      <c r="MPN7" s="1069"/>
      <c r="MPO7" s="1069"/>
      <c r="MPP7" s="1069"/>
      <c r="MPQ7" s="1069"/>
      <c r="MPR7" s="1069"/>
      <c r="MPS7" s="1069"/>
      <c r="MPT7" s="1069"/>
      <c r="MPU7" s="1069"/>
      <c r="MPV7" s="1069"/>
      <c r="MPW7" s="1069"/>
      <c r="MPX7" s="1069"/>
      <c r="MPY7" s="1069"/>
      <c r="MPZ7" s="1069"/>
      <c r="MQA7" s="1069"/>
      <c r="MQB7" s="1069"/>
      <c r="MQC7" s="1069"/>
      <c r="MQD7" s="1069"/>
      <c r="MQE7" s="1069"/>
      <c r="MQF7" s="1069"/>
      <c r="MQG7" s="1069"/>
      <c r="MQH7" s="1069"/>
      <c r="MQI7" s="1069"/>
      <c r="MQJ7" s="1069"/>
      <c r="MQK7" s="1069"/>
      <c r="MQL7" s="1069"/>
      <c r="MQM7" s="1069"/>
      <c r="MQN7" s="1069"/>
      <c r="MQO7" s="1069"/>
      <c r="MQP7" s="1069"/>
      <c r="MQQ7" s="1069"/>
      <c r="MQR7" s="1069"/>
      <c r="MQS7" s="1069"/>
      <c r="MQT7" s="1069"/>
      <c r="MQU7" s="1069"/>
      <c r="MQV7" s="1069"/>
      <c r="MQW7" s="1069"/>
      <c r="MQX7" s="1069"/>
      <c r="MQY7" s="1069"/>
      <c r="MQZ7" s="1069"/>
      <c r="MRA7" s="1069"/>
      <c r="MRB7" s="1069"/>
      <c r="MRC7" s="1069"/>
      <c r="MRD7" s="1069"/>
      <c r="MRE7" s="1069"/>
      <c r="MRF7" s="1069"/>
      <c r="MRG7" s="1069"/>
      <c r="MRH7" s="1069"/>
      <c r="MRI7" s="1069"/>
      <c r="MRJ7" s="1069"/>
      <c r="MRK7" s="1069"/>
      <c r="MRL7" s="1069"/>
      <c r="MRM7" s="1069"/>
      <c r="MRN7" s="1069"/>
      <c r="MRO7" s="1069"/>
      <c r="MRP7" s="1069"/>
      <c r="MRQ7" s="1069"/>
      <c r="MRR7" s="1069"/>
      <c r="MRS7" s="1069"/>
      <c r="MRT7" s="1069"/>
      <c r="MRU7" s="1069"/>
      <c r="MRV7" s="1069"/>
      <c r="MRW7" s="1069"/>
      <c r="MRX7" s="1069"/>
      <c r="MRY7" s="1069"/>
      <c r="MRZ7" s="1069"/>
      <c r="MSA7" s="1069"/>
      <c r="MSB7" s="1069"/>
      <c r="MSC7" s="1069"/>
      <c r="MSD7" s="1069"/>
      <c r="MSE7" s="1069"/>
      <c r="MSF7" s="1069"/>
      <c r="MSG7" s="1069"/>
      <c r="MSH7" s="1069"/>
      <c r="MSI7" s="1069"/>
      <c r="MSJ7" s="1069"/>
      <c r="MSK7" s="1069"/>
      <c r="MSL7" s="1069"/>
      <c r="MSM7" s="1069"/>
      <c r="MSN7" s="1069"/>
      <c r="MSO7" s="1069"/>
      <c r="MSP7" s="1069"/>
      <c r="MSQ7" s="1069"/>
      <c r="MSR7" s="1069"/>
      <c r="MSS7" s="1069"/>
      <c r="MST7" s="1069"/>
      <c r="MSU7" s="1069"/>
      <c r="MSV7" s="1069"/>
      <c r="MSW7" s="1069"/>
      <c r="MSX7" s="1069"/>
      <c r="MSY7" s="1069"/>
      <c r="MSZ7" s="1069"/>
      <c r="MTA7" s="1069"/>
      <c r="MTB7" s="1069"/>
      <c r="MTC7" s="1069"/>
      <c r="MTD7" s="1069"/>
      <c r="MTE7" s="1069"/>
      <c r="MTF7" s="1069"/>
      <c r="MTG7" s="1069"/>
      <c r="MTH7" s="1069"/>
      <c r="MTI7" s="1069"/>
      <c r="MTJ7" s="1069"/>
      <c r="MTK7" s="1069"/>
      <c r="MTL7" s="1069"/>
      <c r="MTM7" s="1069"/>
      <c r="MTN7" s="1069"/>
      <c r="MTO7" s="1069"/>
      <c r="MTP7" s="1069"/>
      <c r="MTQ7" s="1069"/>
      <c r="MTR7" s="1069"/>
      <c r="MTS7" s="1069"/>
      <c r="MTT7" s="1069"/>
      <c r="MTU7" s="1069"/>
      <c r="MTV7" s="1069"/>
      <c r="MTW7" s="1069"/>
      <c r="MTX7" s="1069"/>
      <c r="MTY7" s="1069"/>
      <c r="MTZ7" s="1069"/>
      <c r="MUA7" s="1069"/>
      <c r="MUB7" s="1069"/>
      <c r="MUC7" s="1069"/>
      <c r="MUD7" s="1069"/>
      <c r="MUE7" s="1069"/>
      <c r="MUF7" s="1069"/>
      <c r="MUG7" s="1069"/>
      <c r="MUH7" s="1069"/>
      <c r="MUI7" s="1069"/>
      <c r="MUJ7" s="1069"/>
      <c r="MUK7" s="1069"/>
      <c r="MUL7" s="1069"/>
      <c r="MUM7" s="1069"/>
      <c r="MUN7" s="1069"/>
      <c r="MUO7" s="1069"/>
      <c r="MUP7" s="1069"/>
      <c r="MUQ7" s="1069"/>
      <c r="MUR7" s="1069"/>
      <c r="MUS7" s="1069"/>
      <c r="MUT7" s="1069"/>
      <c r="MUU7" s="1069"/>
      <c r="MUV7" s="1069"/>
      <c r="MUW7" s="1069"/>
      <c r="MUX7" s="1069"/>
      <c r="MUY7" s="1069"/>
      <c r="MUZ7" s="1069"/>
      <c r="MVA7" s="1069"/>
      <c r="MVB7" s="1069"/>
      <c r="MVC7" s="1069"/>
      <c r="MVD7" s="1069"/>
      <c r="MVE7" s="1069"/>
      <c r="MVF7" s="1069"/>
      <c r="MVG7" s="1069"/>
      <c r="MVH7" s="1069"/>
      <c r="MVI7" s="1069"/>
      <c r="MVJ7" s="1069"/>
      <c r="MVK7" s="1069"/>
      <c r="MVL7" s="1069"/>
      <c r="MVM7" s="1069"/>
      <c r="MVN7" s="1069"/>
      <c r="MVO7" s="1069"/>
      <c r="MVP7" s="1069"/>
      <c r="MVQ7" s="1069"/>
      <c r="MVR7" s="1069"/>
      <c r="MVS7" s="1069"/>
      <c r="MVT7" s="1069"/>
      <c r="MVU7" s="1069"/>
      <c r="MVV7" s="1069"/>
      <c r="MVW7" s="1069"/>
      <c r="MVX7" s="1069"/>
      <c r="MVY7" s="1069"/>
      <c r="MVZ7" s="1069"/>
      <c r="MWA7" s="1069"/>
      <c r="MWB7" s="1069"/>
      <c r="MWC7" s="1069"/>
      <c r="MWD7" s="1069"/>
      <c r="MWE7" s="1069"/>
      <c r="MWF7" s="1069"/>
      <c r="MWG7" s="1069"/>
      <c r="MWH7" s="1069"/>
      <c r="MWI7" s="1069"/>
      <c r="MWJ7" s="1069"/>
      <c r="MWK7" s="1069"/>
      <c r="MWL7" s="1069"/>
      <c r="MWM7" s="1069"/>
      <c r="MWN7" s="1069"/>
      <c r="MWO7" s="1069"/>
      <c r="MWP7" s="1069"/>
      <c r="MWQ7" s="1069"/>
      <c r="MWR7" s="1069"/>
      <c r="MWS7" s="1069"/>
      <c r="MWT7" s="1069"/>
      <c r="MWU7" s="1069"/>
      <c r="MWV7" s="1069"/>
      <c r="MWW7" s="1069"/>
      <c r="MWX7" s="1069"/>
      <c r="MWY7" s="1069"/>
      <c r="MWZ7" s="1069"/>
      <c r="MXA7" s="1069"/>
      <c r="MXB7" s="1069"/>
      <c r="MXC7" s="1069"/>
      <c r="MXD7" s="1069"/>
      <c r="MXE7" s="1069"/>
      <c r="MXF7" s="1069"/>
      <c r="MXG7" s="1069"/>
      <c r="MXH7" s="1069"/>
      <c r="MXI7" s="1069"/>
      <c r="MXJ7" s="1069"/>
      <c r="MXK7" s="1069"/>
      <c r="MXL7" s="1069"/>
      <c r="MXM7" s="1069"/>
      <c r="MXN7" s="1069"/>
      <c r="MXO7" s="1069"/>
      <c r="MXP7" s="1069"/>
      <c r="MXQ7" s="1069"/>
      <c r="MXR7" s="1069"/>
      <c r="MXS7" s="1069"/>
      <c r="MXT7" s="1069"/>
      <c r="MXU7" s="1069"/>
      <c r="MXV7" s="1069"/>
      <c r="MXW7" s="1069"/>
      <c r="MXX7" s="1069"/>
      <c r="MXY7" s="1069"/>
      <c r="MXZ7" s="1069"/>
      <c r="MYA7" s="1069"/>
      <c r="MYB7" s="1069"/>
      <c r="MYC7" s="1069"/>
      <c r="MYD7" s="1069"/>
      <c r="MYE7" s="1069"/>
      <c r="MYF7" s="1069"/>
      <c r="MYG7" s="1069"/>
      <c r="MYH7" s="1069"/>
      <c r="MYI7" s="1069"/>
      <c r="MYJ7" s="1069"/>
      <c r="MYK7" s="1069"/>
      <c r="MYL7" s="1069"/>
      <c r="MYM7" s="1069"/>
      <c r="MYN7" s="1069"/>
      <c r="MYO7" s="1069"/>
      <c r="MYP7" s="1069"/>
      <c r="MYQ7" s="1069"/>
      <c r="MYR7" s="1069"/>
      <c r="MYS7" s="1069"/>
      <c r="MYT7" s="1069"/>
      <c r="MYU7" s="1069"/>
      <c r="MYV7" s="1069"/>
      <c r="MYW7" s="1069"/>
      <c r="MYX7" s="1069"/>
      <c r="MYY7" s="1069"/>
      <c r="MYZ7" s="1069"/>
      <c r="MZA7" s="1069"/>
      <c r="MZB7" s="1069"/>
      <c r="MZC7" s="1069"/>
      <c r="MZD7" s="1069"/>
      <c r="MZE7" s="1069"/>
      <c r="MZF7" s="1069"/>
      <c r="MZG7" s="1069"/>
      <c r="MZH7" s="1069"/>
      <c r="MZI7" s="1069"/>
      <c r="MZJ7" s="1069"/>
      <c r="MZK7" s="1069"/>
      <c r="MZL7" s="1069"/>
      <c r="MZM7" s="1069"/>
      <c r="MZN7" s="1069"/>
      <c r="MZO7" s="1069"/>
      <c r="MZP7" s="1069"/>
      <c r="MZQ7" s="1069"/>
      <c r="MZR7" s="1069"/>
      <c r="MZS7" s="1069"/>
      <c r="MZT7" s="1069"/>
      <c r="MZU7" s="1069"/>
      <c r="MZV7" s="1069"/>
      <c r="MZW7" s="1069"/>
      <c r="MZX7" s="1069"/>
      <c r="MZY7" s="1069"/>
      <c r="MZZ7" s="1069"/>
      <c r="NAA7" s="1069"/>
      <c r="NAB7" s="1069"/>
      <c r="NAC7" s="1069"/>
      <c r="NAD7" s="1069"/>
      <c r="NAE7" s="1069"/>
      <c r="NAF7" s="1069"/>
      <c r="NAG7" s="1069"/>
      <c r="NAH7" s="1069"/>
      <c r="NAI7" s="1069"/>
      <c r="NAJ7" s="1069"/>
      <c r="NAK7" s="1069"/>
      <c r="NAL7" s="1069"/>
      <c r="NAM7" s="1069"/>
      <c r="NAN7" s="1069"/>
      <c r="NAO7" s="1069"/>
      <c r="NAP7" s="1069"/>
      <c r="NAQ7" s="1069"/>
      <c r="NAR7" s="1069"/>
      <c r="NAS7" s="1069"/>
      <c r="NAT7" s="1069"/>
      <c r="NAU7" s="1069"/>
      <c r="NAV7" s="1069"/>
      <c r="NAW7" s="1069"/>
      <c r="NAX7" s="1069"/>
      <c r="NAY7" s="1069"/>
      <c r="NAZ7" s="1069"/>
      <c r="NBA7" s="1069"/>
      <c r="NBB7" s="1069"/>
      <c r="NBC7" s="1069"/>
      <c r="NBD7" s="1069"/>
      <c r="NBE7" s="1069"/>
      <c r="NBF7" s="1069"/>
      <c r="NBG7" s="1069"/>
      <c r="NBH7" s="1069"/>
      <c r="NBI7" s="1069"/>
      <c r="NBJ7" s="1069"/>
      <c r="NBK7" s="1069"/>
      <c r="NBL7" s="1069"/>
      <c r="NBM7" s="1069"/>
      <c r="NBN7" s="1069"/>
      <c r="NBO7" s="1069"/>
      <c r="NBP7" s="1069"/>
      <c r="NBQ7" s="1069"/>
      <c r="NBR7" s="1069"/>
      <c r="NBS7" s="1069"/>
      <c r="NBT7" s="1069"/>
      <c r="NBU7" s="1069"/>
      <c r="NBV7" s="1069"/>
      <c r="NBW7" s="1069"/>
      <c r="NBX7" s="1069"/>
      <c r="NBY7" s="1069"/>
      <c r="NBZ7" s="1069"/>
      <c r="NCA7" s="1069"/>
      <c r="NCB7" s="1069"/>
      <c r="NCC7" s="1069"/>
      <c r="NCD7" s="1069"/>
      <c r="NCE7" s="1069"/>
      <c r="NCF7" s="1069"/>
      <c r="NCG7" s="1069"/>
      <c r="NCH7" s="1069"/>
      <c r="NCI7" s="1069"/>
      <c r="NCJ7" s="1069"/>
      <c r="NCK7" s="1069"/>
      <c r="NCL7" s="1069"/>
      <c r="NCM7" s="1069"/>
      <c r="NCN7" s="1069"/>
      <c r="NCO7" s="1069"/>
      <c r="NCP7" s="1069"/>
      <c r="NCQ7" s="1069"/>
      <c r="NCR7" s="1069"/>
      <c r="NCS7" s="1069"/>
      <c r="NCT7" s="1069"/>
      <c r="NCU7" s="1069"/>
      <c r="NCV7" s="1069"/>
      <c r="NCW7" s="1069"/>
      <c r="NCX7" s="1069"/>
      <c r="NCY7" s="1069"/>
      <c r="NCZ7" s="1069"/>
      <c r="NDA7" s="1069"/>
      <c r="NDB7" s="1069"/>
      <c r="NDC7" s="1069"/>
      <c r="NDD7" s="1069"/>
      <c r="NDE7" s="1069"/>
      <c r="NDF7" s="1069"/>
      <c r="NDG7" s="1069"/>
      <c r="NDH7" s="1069"/>
      <c r="NDI7" s="1069"/>
      <c r="NDJ7" s="1069"/>
      <c r="NDK7" s="1069"/>
      <c r="NDL7" s="1069"/>
      <c r="NDM7" s="1069"/>
      <c r="NDN7" s="1069"/>
      <c r="NDO7" s="1069"/>
      <c r="NDP7" s="1069"/>
      <c r="NDQ7" s="1069"/>
      <c r="NDR7" s="1069"/>
      <c r="NDS7" s="1069"/>
      <c r="NDT7" s="1069"/>
      <c r="NDU7" s="1069"/>
      <c r="NDV7" s="1069"/>
      <c r="NDW7" s="1069"/>
      <c r="NDX7" s="1069"/>
      <c r="NDY7" s="1069"/>
      <c r="NDZ7" s="1069"/>
      <c r="NEA7" s="1069"/>
      <c r="NEB7" s="1069"/>
      <c r="NEC7" s="1069"/>
      <c r="NED7" s="1069"/>
      <c r="NEE7" s="1069"/>
      <c r="NEF7" s="1069"/>
      <c r="NEG7" s="1069"/>
      <c r="NEH7" s="1069"/>
      <c r="NEI7" s="1069"/>
      <c r="NEJ7" s="1069"/>
      <c r="NEK7" s="1069"/>
      <c r="NEL7" s="1069"/>
      <c r="NEM7" s="1069"/>
      <c r="NEN7" s="1069"/>
      <c r="NEO7" s="1069"/>
      <c r="NEP7" s="1069"/>
      <c r="NEQ7" s="1069"/>
      <c r="NER7" s="1069"/>
      <c r="NES7" s="1069"/>
      <c r="NET7" s="1069"/>
      <c r="NEU7" s="1069"/>
      <c r="NEV7" s="1069"/>
      <c r="NEW7" s="1069"/>
      <c r="NEX7" s="1069"/>
      <c r="NEY7" s="1069"/>
      <c r="NEZ7" s="1069"/>
      <c r="NFA7" s="1069"/>
      <c r="NFB7" s="1069"/>
      <c r="NFC7" s="1069"/>
      <c r="NFD7" s="1069"/>
      <c r="NFE7" s="1069"/>
      <c r="NFF7" s="1069"/>
      <c r="NFG7" s="1069"/>
      <c r="NFH7" s="1069"/>
      <c r="NFI7" s="1069"/>
      <c r="NFJ7" s="1069"/>
      <c r="NFK7" s="1069"/>
      <c r="NFL7" s="1069"/>
      <c r="NFM7" s="1069"/>
      <c r="NFN7" s="1069"/>
      <c r="NFO7" s="1069"/>
      <c r="NFP7" s="1069"/>
      <c r="NFQ7" s="1069"/>
      <c r="NFR7" s="1069"/>
      <c r="NFS7" s="1069"/>
      <c r="NFT7" s="1069"/>
      <c r="NFU7" s="1069"/>
      <c r="NFV7" s="1069"/>
      <c r="NFW7" s="1069"/>
      <c r="NFX7" s="1069"/>
      <c r="NFY7" s="1069"/>
      <c r="NFZ7" s="1069"/>
      <c r="NGA7" s="1069"/>
      <c r="NGB7" s="1069"/>
      <c r="NGC7" s="1069"/>
      <c r="NGD7" s="1069"/>
      <c r="NGE7" s="1069"/>
      <c r="NGF7" s="1069"/>
      <c r="NGG7" s="1069"/>
      <c r="NGH7" s="1069"/>
      <c r="NGI7" s="1069"/>
      <c r="NGJ7" s="1069"/>
      <c r="NGK7" s="1069"/>
      <c r="NGL7" s="1069"/>
      <c r="NGM7" s="1069"/>
      <c r="NGN7" s="1069"/>
      <c r="NGO7" s="1069"/>
      <c r="NGP7" s="1069"/>
      <c r="NGQ7" s="1069"/>
      <c r="NGR7" s="1069"/>
      <c r="NGS7" s="1069"/>
      <c r="NGT7" s="1069"/>
      <c r="NGU7" s="1069"/>
      <c r="NGV7" s="1069"/>
      <c r="NGW7" s="1069"/>
      <c r="NGX7" s="1069"/>
      <c r="NGY7" s="1069"/>
      <c r="NGZ7" s="1069"/>
      <c r="NHA7" s="1069"/>
      <c r="NHB7" s="1069"/>
      <c r="NHC7" s="1069"/>
      <c r="NHD7" s="1069"/>
      <c r="NHE7" s="1069"/>
      <c r="NHF7" s="1069"/>
      <c r="NHG7" s="1069"/>
      <c r="NHH7" s="1069"/>
      <c r="NHI7" s="1069"/>
      <c r="NHJ7" s="1069"/>
      <c r="NHK7" s="1069"/>
      <c r="NHL7" s="1069"/>
      <c r="NHM7" s="1069"/>
      <c r="NHN7" s="1069"/>
      <c r="NHO7" s="1069"/>
      <c r="NHP7" s="1069"/>
      <c r="NHQ7" s="1069"/>
      <c r="NHR7" s="1069"/>
      <c r="NHS7" s="1069"/>
      <c r="NHT7" s="1069"/>
      <c r="NHU7" s="1069"/>
      <c r="NHV7" s="1069"/>
      <c r="NHW7" s="1069"/>
      <c r="NHX7" s="1069"/>
      <c r="NHY7" s="1069"/>
      <c r="NHZ7" s="1069"/>
      <c r="NIA7" s="1069"/>
      <c r="NIB7" s="1069"/>
      <c r="NIC7" s="1069"/>
      <c r="NID7" s="1069"/>
      <c r="NIE7" s="1069"/>
      <c r="NIF7" s="1069"/>
      <c r="NIG7" s="1069"/>
      <c r="NIH7" s="1069"/>
      <c r="NII7" s="1069"/>
      <c r="NIJ7" s="1069"/>
      <c r="NIK7" s="1069"/>
      <c r="NIL7" s="1069"/>
      <c r="NIM7" s="1069"/>
      <c r="NIN7" s="1069"/>
      <c r="NIO7" s="1069"/>
      <c r="NIP7" s="1069"/>
      <c r="NIQ7" s="1069"/>
      <c r="NIR7" s="1069"/>
      <c r="NIS7" s="1069"/>
      <c r="NIT7" s="1069"/>
      <c r="NIU7" s="1069"/>
      <c r="NIV7" s="1069"/>
      <c r="NIW7" s="1069"/>
      <c r="NIX7" s="1069"/>
      <c r="NIY7" s="1069"/>
      <c r="NIZ7" s="1069"/>
      <c r="NJA7" s="1069"/>
      <c r="NJB7" s="1069"/>
      <c r="NJC7" s="1069"/>
      <c r="NJD7" s="1069"/>
      <c r="NJE7" s="1069"/>
      <c r="NJF7" s="1069"/>
      <c r="NJG7" s="1069"/>
      <c r="NJH7" s="1069"/>
      <c r="NJI7" s="1069"/>
      <c r="NJJ7" s="1069"/>
      <c r="NJK7" s="1069"/>
      <c r="NJL7" s="1069"/>
      <c r="NJM7" s="1069"/>
      <c r="NJN7" s="1069"/>
      <c r="NJO7" s="1069"/>
      <c r="NJP7" s="1069"/>
      <c r="NJQ7" s="1069"/>
      <c r="NJR7" s="1069"/>
      <c r="NJS7" s="1069"/>
      <c r="NJT7" s="1069"/>
      <c r="NJU7" s="1069"/>
      <c r="NJV7" s="1069"/>
      <c r="NJW7" s="1069"/>
      <c r="NJX7" s="1069"/>
      <c r="NJY7" s="1069"/>
      <c r="NJZ7" s="1069"/>
      <c r="NKA7" s="1069"/>
      <c r="NKB7" s="1069"/>
      <c r="NKC7" s="1069"/>
      <c r="NKD7" s="1069"/>
      <c r="NKE7" s="1069"/>
      <c r="NKF7" s="1069"/>
      <c r="NKG7" s="1069"/>
      <c r="NKH7" s="1069"/>
      <c r="NKI7" s="1069"/>
      <c r="NKJ7" s="1069"/>
      <c r="NKK7" s="1069"/>
      <c r="NKL7" s="1069"/>
      <c r="NKM7" s="1069"/>
      <c r="NKN7" s="1069"/>
      <c r="NKO7" s="1069"/>
      <c r="NKP7" s="1069"/>
      <c r="NKQ7" s="1069"/>
      <c r="NKR7" s="1069"/>
      <c r="NKS7" s="1069"/>
      <c r="NKT7" s="1069"/>
      <c r="NKU7" s="1069"/>
      <c r="NKV7" s="1069"/>
      <c r="NKW7" s="1069"/>
      <c r="NKX7" s="1069"/>
      <c r="NKY7" s="1069"/>
      <c r="NKZ7" s="1069"/>
      <c r="NLA7" s="1069"/>
      <c r="NLB7" s="1069"/>
      <c r="NLC7" s="1069"/>
      <c r="NLD7" s="1069"/>
      <c r="NLE7" s="1069"/>
      <c r="NLF7" s="1069"/>
      <c r="NLG7" s="1069"/>
      <c r="NLH7" s="1069"/>
      <c r="NLI7" s="1069"/>
      <c r="NLJ7" s="1069"/>
      <c r="NLK7" s="1069"/>
      <c r="NLL7" s="1069"/>
      <c r="NLM7" s="1069"/>
      <c r="NLN7" s="1069"/>
      <c r="NLO7" s="1069"/>
      <c r="NLP7" s="1069"/>
      <c r="NLQ7" s="1069"/>
      <c r="NLR7" s="1069"/>
      <c r="NLS7" s="1069"/>
      <c r="NLT7" s="1069"/>
      <c r="NLU7" s="1069"/>
      <c r="NLV7" s="1069"/>
      <c r="NLW7" s="1069"/>
      <c r="NLX7" s="1069"/>
      <c r="NLY7" s="1069"/>
      <c r="NLZ7" s="1069"/>
      <c r="NMA7" s="1069"/>
      <c r="NMB7" s="1069"/>
      <c r="NMC7" s="1069"/>
      <c r="NMD7" s="1069"/>
      <c r="NME7" s="1069"/>
      <c r="NMF7" s="1069"/>
      <c r="NMG7" s="1069"/>
      <c r="NMH7" s="1069"/>
      <c r="NMI7" s="1069"/>
      <c r="NMJ7" s="1069"/>
      <c r="NMK7" s="1069"/>
      <c r="NML7" s="1069"/>
      <c r="NMM7" s="1069"/>
      <c r="NMN7" s="1069"/>
      <c r="NMO7" s="1069"/>
      <c r="NMP7" s="1069"/>
      <c r="NMQ7" s="1069"/>
      <c r="NMR7" s="1069"/>
      <c r="NMS7" s="1069"/>
      <c r="NMT7" s="1069"/>
      <c r="NMU7" s="1069"/>
      <c r="NMV7" s="1069"/>
      <c r="NMW7" s="1069"/>
      <c r="NMX7" s="1069"/>
      <c r="NMY7" s="1069"/>
      <c r="NMZ7" s="1069"/>
      <c r="NNA7" s="1069"/>
      <c r="NNB7" s="1069"/>
      <c r="NNC7" s="1069"/>
      <c r="NND7" s="1069"/>
      <c r="NNE7" s="1069"/>
      <c r="NNF7" s="1069"/>
      <c r="NNG7" s="1069"/>
      <c r="NNH7" s="1069"/>
      <c r="NNI7" s="1069"/>
      <c r="NNJ7" s="1069"/>
      <c r="NNK7" s="1069"/>
      <c r="NNL7" s="1069"/>
      <c r="NNM7" s="1069"/>
      <c r="NNN7" s="1069"/>
      <c r="NNO7" s="1069"/>
      <c r="NNP7" s="1069"/>
      <c r="NNQ7" s="1069"/>
      <c r="NNR7" s="1069"/>
      <c r="NNS7" s="1069"/>
      <c r="NNT7" s="1069"/>
      <c r="NNU7" s="1069"/>
      <c r="NNV7" s="1069"/>
      <c r="NNW7" s="1069"/>
      <c r="NNX7" s="1069"/>
      <c r="NNY7" s="1069"/>
      <c r="NNZ7" s="1069"/>
      <c r="NOA7" s="1069"/>
      <c r="NOB7" s="1069"/>
      <c r="NOC7" s="1069"/>
      <c r="NOD7" s="1069"/>
      <c r="NOE7" s="1069"/>
      <c r="NOF7" s="1069"/>
      <c r="NOG7" s="1069"/>
      <c r="NOH7" s="1069"/>
      <c r="NOI7" s="1069"/>
      <c r="NOJ7" s="1069"/>
      <c r="NOK7" s="1069"/>
      <c r="NOL7" s="1069"/>
      <c r="NOM7" s="1069"/>
      <c r="NON7" s="1069"/>
      <c r="NOO7" s="1069"/>
      <c r="NOP7" s="1069"/>
      <c r="NOQ7" s="1069"/>
      <c r="NOR7" s="1069"/>
      <c r="NOS7" s="1069"/>
      <c r="NOT7" s="1069"/>
      <c r="NOU7" s="1069"/>
      <c r="NOV7" s="1069"/>
      <c r="NOW7" s="1069"/>
      <c r="NOX7" s="1069"/>
      <c r="NOY7" s="1069"/>
      <c r="NOZ7" s="1069"/>
      <c r="NPA7" s="1069"/>
      <c r="NPB7" s="1069"/>
      <c r="NPC7" s="1069"/>
      <c r="NPD7" s="1069"/>
      <c r="NPE7" s="1069"/>
      <c r="NPF7" s="1069"/>
      <c r="NPG7" s="1069"/>
      <c r="NPH7" s="1069"/>
      <c r="NPI7" s="1069"/>
      <c r="NPJ7" s="1069"/>
      <c r="NPK7" s="1069"/>
      <c r="NPL7" s="1069"/>
      <c r="NPM7" s="1069"/>
      <c r="NPN7" s="1069"/>
      <c r="NPO7" s="1069"/>
      <c r="NPP7" s="1069"/>
      <c r="NPQ7" s="1069"/>
      <c r="NPR7" s="1069"/>
      <c r="NPS7" s="1069"/>
      <c r="NPT7" s="1069"/>
      <c r="NPU7" s="1069"/>
      <c r="NPV7" s="1069"/>
      <c r="NPW7" s="1069"/>
      <c r="NPX7" s="1069"/>
      <c r="NPY7" s="1069"/>
      <c r="NPZ7" s="1069"/>
      <c r="NQA7" s="1069"/>
      <c r="NQB7" s="1069"/>
      <c r="NQC7" s="1069"/>
      <c r="NQD7" s="1069"/>
      <c r="NQE7" s="1069"/>
      <c r="NQF7" s="1069"/>
      <c r="NQG7" s="1069"/>
      <c r="NQH7" s="1069"/>
      <c r="NQI7" s="1069"/>
      <c r="NQJ7" s="1069"/>
      <c r="NQK7" s="1069"/>
      <c r="NQL7" s="1069"/>
      <c r="NQM7" s="1069"/>
      <c r="NQN7" s="1069"/>
      <c r="NQO7" s="1069"/>
      <c r="NQP7" s="1069"/>
      <c r="NQQ7" s="1069"/>
      <c r="NQR7" s="1069"/>
      <c r="NQS7" s="1069"/>
      <c r="NQT7" s="1069"/>
      <c r="NQU7" s="1069"/>
      <c r="NQV7" s="1069"/>
      <c r="NQW7" s="1069"/>
      <c r="NQX7" s="1069"/>
      <c r="NQY7" s="1069"/>
      <c r="NQZ7" s="1069"/>
      <c r="NRA7" s="1069"/>
      <c r="NRB7" s="1069"/>
      <c r="NRC7" s="1069"/>
      <c r="NRD7" s="1069"/>
      <c r="NRE7" s="1069"/>
      <c r="NRF7" s="1069"/>
      <c r="NRG7" s="1069"/>
      <c r="NRH7" s="1069"/>
      <c r="NRI7" s="1069"/>
      <c r="NRJ7" s="1069"/>
      <c r="NRK7" s="1069"/>
      <c r="NRL7" s="1069"/>
      <c r="NRM7" s="1069"/>
      <c r="NRN7" s="1069"/>
      <c r="NRO7" s="1069"/>
      <c r="NRP7" s="1069"/>
      <c r="NRQ7" s="1069"/>
      <c r="NRR7" s="1069"/>
      <c r="NRS7" s="1069"/>
      <c r="NRT7" s="1069"/>
      <c r="NRU7" s="1069"/>
      <c r="NRV7" s="1069"/>
      <c r="NRW7" s="1069"/>
      <c r="NRX7" s="1069"/>
      <c r="NRY7" s="1069"/>
      <c r="NRZ7" s="1069"/>
      <c r="NSA7" s="1069"/>
      <c r="NSB7" s="1069"/>
      <c r="NSC7" s="1069"/>
      <c r="NSD7" s="1069"/>
      <c r="NSE7" s="1069"/>
      <c r="NSF7" s="1069"/>
      <c r="NSG7" s="1069"/>
      <c r="NSH7" s="1069"/>
      <c r="NSI7" s="1069"/>
      <c r="NSJ7" s="1069"/>
      <c r="NSK7" s="1069"/>
      <c r="NSL7" s="1069"/>
      <c r="NSM7" s="1069"/>
      <c r="NSN7" s="1069"/>
      <c r="NSO7" s="1069"/>
      <c r="NSP7" s="1069"/>
      <c r="NSQ7" s="1069"/>
      <c r="NSR7" s="1069"/>
      <c r="NSS7" s="1069"/>
      <c r="NST7" s="1069"/>
      <c r="NSU7" s="1069"/>
      <c r="NSV7" s="1069"/>
      <c r="NSW7" s="1069"/>
      <c r="NSX7" s="1069"/>
      <c r="NSY7" s="1069"/>
      <c r="NSZ7" s="1069"/>
      <c r="NTA7" s="1069"/>
      <c r="NTB7" s="1069"/>
      <c r="NTC7" s="1069"/>
      <c r="NTD7" s="1069"/>
      <c r="NTE7" s="1069"/>
      <c r="NTF7" s="1069"/>
      <c r="NTG7" s="1069"/>
      <c r="NTH7" s="1069"/>
      <c r="NTI7" s="1069"/>
      <c r="NTJ7" s="1069"/>
      <c r="NTK7" s="1069"/>
      <c r="NTL7" s="1069"/>
      <c r="NTM7" s="1069"/>
      <c r="NTN7" s="1069"/>
      <c r="NTO7" s="1069"/>
      <c r="NTP7" s="1069"/>
      <c r="NTQ7" s="1069"/>
      <c r="NTR7" s="1069"/>
      <c r="NTS7" s="1069"/>
      <c r="NTT7" s="1069"/>
      <c r="NTU7" s="1069"/>
      <c r="NTV7" s="1069"/>
      <c r="NTW7" s="1069"/>
      <c r="NTX7" s="1069"/>
      <c r="NTY7" s="1069"/>
      <c r="NTZ7" s="1069"/>
      <c r="NUA7" s="1069"/>
      <c r="NUB7" s="1069"/>
      <c r="NUC7" s="1069"/>
      <c r="NUD7" s="1069"/>
      <c r="NUE7" s="1069"/>
      <c r="NUF7" s="1069"/>
      <c r="NUG7" s="1069"/>
      <c r="NUH7" s="1069"/>
      <c r="NUI7" s="1069"/>
      <c r="NUJ7" s="1069"/>
      <c r="NUK7" s="1069"/>
      <c r="NUL7" s="1069"/>
      <c r="NUM7" s="1069"/>
      <c r="NUN7" s="1069"/>
      <c r="NUO7" s="1069"/>
      <c r="NUP7" s="1069"/>
      <c r="NUQ7" s="1069"/>
      <c r="NUR7" s="1069"/>
      <c r="NUS7" s="1069"/>
      <c r="NUT7" s="1069"/>
      <c r="NUU7" s="1069"/>
      <c r="NUV7" s="1069"/>
      <c r="NUW7" s="1069"/>
      <c r="NUX7" s="1069"/>
      <c r="NUY7" s="1069"/>
      <c r="NUZ7" s="1069"/>
      <c r="NVA7" s="1069"/>
      <c r="NVB7" s="1069"/>
      <c r="NVC7" s="1069"/>
      <c r="NVD7" s="1069"/>
      <c r="NVE7" s="1069"/>
      <c r="NVF7" s="1069"/>
      <c r="NVG7" s="1069"/>
      <c r="NVH7" s="1069"/>
      <c r="NVI7" s="1069"/>
      <c r="NVJ7" s="1069"/>
      <c r="NVK7" s="1069"/>
      <c r="NVL7" s="1069"/>
      <c r="NVM7" s="1069"/>
      <c r="NVN7" s="1069"/>
      <c r="NVO7" s="1069"/>
      <c r="NVP7" s="1069"/>
      <c r="NVQ7" s="1069"/>
      <c r="NVR7" s="1069"/>
      <c r="NVS7" s="1069"/>
      <c r="NVT7" s="1069"/>
      <c r="NVU7" s="1069"/>
      <c r="NVV7" s="1069"/>
      <c r="NVW7" s="1069"/>
      <c r="NVX7" s="1069"/>
      <c r="NVY7" s="1069"/>
      <c r="NVZ7" s="1069"/>
      <c r="NWA7" s="1069"/>
      <c r="NWB7" s="1069"/>
      <c r="NWC7" s="1069"/>
      <c r="NWD7" s="1069"/>
      <c r="NWE7" s="1069"/>
      <c r="NWF7" s="1069"/>
      <c r="NWG7" s="1069"/>
      <c r="NWH7" s="1069"/>
      <c r="NWI7" s="1069"/>
      <c r="NWJ7" s="1069"/>
      <c r="NWK7" s="1069"/>
      <c r="NWL7" s="1069"/>
      <c r="NWM7" s="1069"/>
      <c r="NWN7" s="1069"/>
      <c r="NWO7" s="1069"/>
      <c r="NWP7" s="1069"/>
      <c r="NWQ7" s="1069"/>
      <c r="NWR7" s="1069"/>
      <c r="NWS7" s="1069"/>
      <c r="NWT7" s="1069"/>
      <c r="NWU7" s="1069"/>
      <c r="NWV7" s="1069"/>
      <c r="NWW7" s="1069"/>
      <c r="NWX7" s="1069"/>
      <c r="NWY7" s="1069"/>
      <c r="NWZ7" s="1069"/>
      <c r="NXA7" s="1069"/>
      <c r="NXB7" s="1069"/>
      <c r="NXC7" s="1069"/>
      <c r="NXD7" s="1069"/>
      <c r="NXE7" s="1069"/>
      <c r="NXF7" s="1069"/>
      <c r="NXG7" s="1069"/>
      <c r="NXH7" s="1069"/>
      <c r="NXI7" s="1069"/>
      <c r="NXJ7" s="1069"/>
      <c r="NXK7" s="1069"/>
      <c r="NXL7" s="1069"/>
      <c r="NXM7" s="1069"/>
      <c r="NXN7" s="1069"/>
      <c r="NXO7" s="1069"/>
      <c r="NXP7" s="1069"/>
      <c r="NXQ7" s="1069"/>
      <c r="NXR7" s="1069"/>
      <c r="NXS7" s="1069"/>
      <c r="NXT7" s="1069"/>
      <c r="NXU7" s="1069"/>
      <c r="NXV7" s="1069"/>
      <c r="NXW7" s="1069"/>
      <c r="NXX7" s="1069"/>
      <c r="NXY7" s="1069"/>
      <c r="NXZ7" s="1069"/>
      <c r="NYA7" s="1069"/>
      <c r="NYB7" s="1069"/>
      <c r="NYC7" s="1069"/>
      <c r="NYD7" s="1069"/>
      <c r="NYE7" s="1069"/>
      <c r="NYF7" s="1069"/>
      <c r="NYG7" s="1069"/>
      <c r="NYH7" s="1069"/>
      <c r="NYI7" s="1069"/>
      <c r="NYJ7" s="1069"/>
      <c r="NYK7" s="1069"/>
      <c r="NYL7" s="1069"/>
      <c r="NYM7" s="1069"/>
      <c r="NYN7" s="1069"/>
      <c r="NYO7" s="1069"/>
      <c r="NYP7" s="1069"/>
      <c r="NYQ7" s="1069"/>
      <c r="NYR7" s="1069"/>
      <c r="NYS7" s="1069"/>
      <c r="NYT7" s="1069"/>
      <c r="NYU7" s="1069"/>
      <c r="NYV7" s="1069"/>
      <c r="NYW7" s="1069"/>
      <c r="NYX7" s="1069"/>
      <c r="NYY7" s="1069"/>
      <c r="NYZ7" s="1069"/>
      <c r="NZA7" s="1069"/>
      <c r="NZB7" s="1069"/>
      <c r="NZC7" s="1069"/>
      <c r="NZD7" s="1069"/>
      <c r="NZE7" s="1069"/>
      <c r="NZF7" s="1069"/>
      <c r="NZG7" s="1069"/>
      <c r="NZH7" s="1069"/>
      <c r="NZI7" s="1069"/>
      <c r="NZJ7" s="1069"/>
      <c r="NZK7" s="1069"/>
      <c r="NZL7" s="1069"/>
      <c r="NZM7" s="1069"/>
      <c r="NZN7" s="1069"/>
      <c r="NZO7" s="1069"/>
      <c r="NZP7" s="1069"/>
      <c r="NZQ7" s="1069"/>
      <c r="NZR7" s="1069"/>
      <c r="NZS7" s="1069"/>
      <c r="NZT7" s="1069"/>
      <c r="NZU7" s="1069"/>
      <c r="NZV7" s="1069"/>
      <c r="NZW7" s="1069"/>
      <c r="NZX7" s="1069"/>
      <c r="NZY7" s="1069"/>
      <c r="NZZ7" s="1069"/>
      <c r="OAA7" s="1069"/>
      <c r="OAB7" s="1069"/>
      <c r="OAC7" s="1069"/>
      <c r="OAD7" s="1069"/>
      <c r="OAE7" s="1069"/>
      <c r="OAF7" s="1069"/>
      <c r="OAG7" s="1069"/>
      <c r="OAH7" s="1069"/>
      <c r="OAI7" s="1069"/>
      <c r="OAJ7" s="1069"/>
      <c r="OAK7" s="1069"/>
      <c r="OAL7" s="1069"/>
      <c r="OAM7" s="1069"/>
      <c r="OAN7" s="1069"/>
      <c r="OAO7" s="1069"/>
      <c r="OAP7" s="1069"/>
      <c r="OAQ7" s="1069"/>
      <c r="OAR7" s="1069"/>
      <c r="OAS7" s="1069"/>
      <c r="OAT7" s="1069"/>
      <c r="OAU7" s="1069"/>
      <c r="OAV7" s="1069"/>
      <c r="OAW7" s="1069"/>
      <c r="OAX7" s="1069"/>
      <c r="OAY7" s="1069"/>
      <c r="OAZ7" s="1069"/>
      <c r="OBA7" s="1069"/>
      <c r="OBB7" s="1069"/>
      <c r="OBC7" s="1069"/>
      <c r="OBD7" s="1069"/>
      <c r="OBE7" s="1069"/>
      <c r="OBF7" s="1069"/>
      <c r="OBG7" s="1069"/>
      <c r="OBH7" s="1069"/>
      <c r="OBI7" s="1069"/>
      <c r="OBJ7" s="1069"/>
      <c r="OBK7" s="1069"/>
      <c r="OBL7" s="1069"/>
      <c r="OBM7" s="1069"/>
      <c r="OBN7" s="1069"/>
      <c r="OBO7" s="1069"/>
      <c r="OBP7" s="1069"/>
      <c r="OBQ7" s="1069"/>
      <c r="OBR7" s="1069"/>
      <c r="OBS7" s="1069"/>
      <c r="OBT7" s="1069"/>
      <c r="OBU7" s="1069"/>
      <c r="OBV7" s="1069"/>
      <c r="OBW7" s="1069"/>
      <c r="OBX7" s="1069"/>
      <c r="OBY7" s="1069"/>
      <c r="OBZ7" s="1069"/>
      <c r="OCA7" s="1069"/>
      <c r="OCB7" s="1069"/>
      <c r="OCC7" s="1069"/>
      <c r="OCD7" s="1069"/>
      <c r="OCE7" s="1069"/>
      <c r="OCF7" s="1069"/>
      <c r="OCG7" s="1069"/>
      <c r="OCH7" s="1069"/>
      <c r="OCI7" s="1069"/>
      <c r="OCJ7" s="1069"/>
      <c r="OCK7" s="1069"/>
      <c r="OCL7" s="1069"/>
      <c r="OCM7" s="1069"/>
      <c r="OCN7" s="1069"/>
      <c r="OCO7" s="1069"/>
      <c r="OCP7" s="1069"/>
      <c r="OCQ7" s="1069"/>
      <c r="OCR7" s="1069"/>
      <c r="OCS7" s="1069"/>
      <c r="OCT7" s="1069"/>
      <c r="OCU7" s="1069"/>
      <c r="OCV7" s="1069"/>
      <c r="OCW7" s="1069"/>
      <c r="OCX7" s="1069"/>
      <c r="OCY7" s="1069"/>
      <c r="OCZ7" s="1069"/>
      <c r="ODA7" s="1069"/>
      <c r="ODB7" s="1069"/>
      <c r="ODC7" s="1069"/>
      <c r="ODD7" s="1069"/>
      <c r="ODE7" s="1069"/>
      <c r="ODF7" s="1069"/>
      <c r="ODG7" s="1069"/>
      <c r="ODH7" s="1069"/>
      <c r="ODI7" s="1069"/>
      <c r="ODJ7" s="1069"/>
      <c r="ODK7" s="1069"/>
      <c r="ODL7" s="1069"/>
      <c r="ODM7" s="1069"/>
      <c r="ODN7" s="1069"/>
      <c r="ODO7" s="1069"/>
      <c r="ODP7" s="1069"/>
      <c r="ODQ7" s="1069"/>
      <c r="ODR7" s="1069"/>
      <c r="ODS7" s="1069"/>
      <c r="ODT7" s="1069"/>
      <c r="ODU7" s="1069"/>
      <c r="ODV7" s="1069"/>
      <c r="ODW7" s="1069"/>
      <c r="ODX7" s="1069"/>
      <c r="ODY7" s="1069"/>
      <c r="ODZ7" s="1069"/>
      <c r="OEA7" s="1069"/>
      <c r="OEB7" s="1069"/>
      <c r="OEC7" s="1069"/>
      <c r="OED7" s="1069"/>
      <c r="OEE7" s="1069"/>
      <c r="OEF7" s="1069"/>
      <c r="OEG7" s="1069"/>
      <c r="OEH7" s="1069"/>
      <c r="OEI7" s="1069"/>
      <c r="OEJ7" s="1069"/>
      <c r="OEK7" s="1069"/>
      <c r="OEL7" s="1069"/>
      <c r="OEM7" s="1069"/>
      <c r="OEN7" s="1069"/>
      <c r="OEO7" s="1069"/>
      <c r="OEP7" s="1069"/>
      <c r="OEQ7" s="1069"/>
      <c r="OER7" s="1069"/>
      <c r="OES7" s="1069"/>
      <c r="OET7" s="1069"/>
      <c r="OEU7" s="1069"/>
      <c r="OEV7" s="1069"/>
      <c r="OEW7" s="1069"/>
      <c r="OEX7" s="1069"/>
      <c r="OEY7" s="1069"/>
      <c r="OEZ7" s="1069"/>
      <c r="OFA7" s="1069"/>
      <c r="OFB7" s="1069"/>
      <c r="OFC7" s="1069"/>
      <c r="OFD7" s="1069"/>
      <c r="OFE7" s="1069"/>
      <c r="OFF7" s="1069"/>
      <c r="OFG7" s="1069"/>
      <c r="OFH7" s="1069"/>
      <c r="OFI7" s="1069"/>
      <c r="OFJ7" s="1069"/>
      <c r="OFK7" s="1069"/>
      <c r="OFL7" s="1069"/>
      <c r="OFM7" s="1069"/>
      <c r="OFN7" s="1069"/>
      <c r="OFO7" s="1069"/>
      <c r="OFP7" s="1069"/>
      <c r="OFQ7" s="1069"/>
      <c r="OFR7" s="1069"/>
      <c r="OFS7" s="1069"/>
      <c r="OFT7" s="1069"/>
      <c r="OFU7" s="1069"/>
      <c r="OFV7" s="1069"/>
      <c r="OFW7" s="1069"/>
      <c r="OFX7" s="1069"/>
      <c r="OFY7" s="1069"/>
      <c r="OFZ7" s="1069"/>
      <c r="OGA7" s="1069"/>
      <c r="OGB7" s="1069"/>
      <c r="OGC7" s="1069"/>
      <c r="OGD7" s="1069"/>
      <c r="OGE7" s="1069"/>
      <c r="OGF7" s="1069"/>
      <c r="OGG7" s="1069"/>
      <c r="OGH7" s="1069"/>
      <c r="OGI7" s="1069"/>
      <c r="OGJ7" s="1069"/>
      <c r="OGK7" s="1069"/>
      <c r="OGL7" s="1069"/>
      <c r="OGM7" s="1069"/>
      <c r="OGN7" s="1069"/>
      <c r="OGO7" s="1069"/>
      <c r="OGP7" s="1069"/>
      <c r="OGQ7" s="1069"/>
      <c r="OGR7" s="1069"/>
      <c r="OGS7" s="1069"/>
      <c r="OGT7" s="1069"/>
      <c r="OGU7" s="1069"/>
      <c r="OGV7" s="1069"/>
      <c r="OGW7" s="1069"/>
      <c r="OGX7" s="1069"/>
      <c r="OGY7" s="1069"/>
      <c r="OGZ7" s="1069"/>
      <c r="OHA7" s="1069"/>
      <c r="OHB7" s="1069"/>
      <c r="OHC7" s="1069"/>
      <c r="OHD7" s="1069"/>
      <c r="OHE7" s="1069"/>
      <c r="OHF7" s="1069"/>
      <c r="OHG7" s="1069"/>
      <c r="OHH7" s="1069"/>
      <c r="OHI7" s="1069"/>
      <c r="OHJ7" s="1069"/>
      <c r="OHK7" s="1069"/>
      <c r="OHL7" s="1069"/>
      <c r="OHM7" s="1069"/>
      <c r="OHN7" s="1069"/>
      <c r="OHO7" s="1069"/>
      <c r="OHP7" s="1069"/>
      <c r="OHQ7" s="1069"/>
      <c r="OHR7" s="1069"/>
      <c r="OHS7" s="1069"/>
      <c r="OHT7" s="1069"/>
      <c r="OHU7" s="1069"/>
      <c r="OHV7" s="1069"/>
      <c r="OHW7" s="1069"/>
      <c r="OHX7" s="1069"/>
      <c r="OHY7" s="1069"/>
      <c r="OHZ7" s="1069"/>
      <c r="OIA7" s="1069"/>
      <c r="OIB7" s="1069"/>
      <c r="OIC7" s="1069"/>
      <c r="OID7" s="1069"/>
      <c r="OIE7" s="1069"/>
      <c r="OIF7" s="1069"/>
      <c r="OIG7" s="1069"/>
      <c r="OIH7" s="1069"/>
      <c r="OII7" s="1069"/>
      <c r="OIJ7" s="1069"/>
      <c r="OIK7" s="1069"/>
      <c r="OIL7" s="1069"/>
      <c r="OIM7" s="1069"/>
      <c r="OIN7" s="1069"/>
      <c r="OIO7" s="1069"/>
      <c r="OIP7" s="1069"/>
      <c r="OIQ7" s="1069"/>
      <c r="OIR7" s="1069"/>
      <c r="OIS7" s="1069"/>
      <c r="OIT7" s="1069"/>
      <c r="OIU7" s="1069"/>
      <c r="OIV7" s="1069"/>
      <c r="OIW7" s="1069"/>
      <c r="OIX7" s="1069"/>
      <c r="OIY7" s="1069"/>
      <c r="OIZ7" s="1069"/>
      <c r="OJA7" s="1069"/>
      <c r="OJB7" s="1069"/>
      <c r="OJC7" s="1069"/>
      <c r="OJD7" s="1069"/>
      <c r="OJE7" s="1069"/>
      <c r="OJF7" s="1069"/>
      <c r="OJG7" s="1069"/>
      <c r="OJH7" s="1069"/>
      <c r="OJI7" s="1069"/>
      <c r="OJJ7" s="1069"/>
      <c r="OJK7" s="1069"/>
      <c r="OJL7" s="1069"/>
      <c r="OJM7" s="1069"/>
      <c r="OJN7" s="1069"/>
      <c r="OJO7" s="1069"/>
      <c r="OJP7" s="1069"/>
      <c r="OJQ7" s="1069"/>
      <c r="OJR7" s="1069"/>
      <c r="OJS7" s="1069"/>
      <c r="OJT7" s="1069"/>
      <c r="OJU7" s="1069"/>
      <c r="OJV7" s="1069"/>
      <c r="OJW7" s="1069"/>
      <c r="OJX7" s="1069"/>
      <c r="OJY7" s="1069"/>
      <c r="OJZ7" s="1069"/>
      <c r="OKA7" s="1069"/>
      <c r="OKB7" s="1069"/>
      <c r="OKC7" s="1069"/>
      <c r="OKD7" s="1069"/>
      <c r="OKE7" s="1069"/>
      <c r="OKF7" s="1069"/>
      <c r="OKG7" s="1069"/>
      <c r="OKH7" s="1069"/>
      <c r="OKI7" s="1069"/>
      <c r="OKJ7" s="1069"/>
      <c r="OKK7" s="1069"/>
      <c r="OKL7" s="1069"/>
      <c r="OKM7" s="1069"/>
      <c r="OKN7" s="1069"/>
      <c r="OKO7" s="1069"/>
      <c r="OKP7" s="1069"/>
      <c r="OKQ7" s="1069"/>
      <c r="OKR7" s="1069"/>
      <c r="OKS7" s="1069"/>
      <c r="OKT7" s="1069"/>
      <c r="OKU7" s="1069"/>
      <c r="OKV7" s="1069"/>
      <c r="OKW7" s="1069"/>
      <c r="OKX7" s="1069"/>
      <c r="OKY7" s="1069"/>
      <c r="OKZ7" s="1069"/>
      <c r="OLA7" s="1069"/>
      <c r="OLB7" s="1069"/>
      <c r="OLC7" s="1069"/>
      <c r="OLD7" s="1069"/>
      <c r="OLE7" s="1069"/>
      <c r="OLF7" s="1069"/>
      <c r="OLG7" s="1069"/>
      <c r="OLH7" s="1069"/>
      <c r="OLI7" s="1069"/>
      <c r="OLJ7" s="1069"/>
      <c r="OLK7" s="1069"/>
      <c r="OLL7" s="1069"/>
      <c r="OLM7" s="1069"/>
      <c r="OLN7" s="1069"/>
      <c r="OLO7" s="1069"/>
      <c r="OLP7" s="1069"/>
      <c r="OLQ7" s="1069"/>
      <c r="OLR7" s="1069"/>
      <c r="OLS7" s="1069"/>
      <c r="OLT7" s="1069"/>
      <c r="OLU7" s="1069"/>
      <c r="OLV7" s="1069"/>
      <c r="OLW7" s="1069"/>
      <c r="OLX7" s="1069"/>
      <c r="OLY7" s="1069"/>
      <c r="OLZ7" s="1069"/>
      <c r="OMA7" s="1069"/>
      <c r="OMB7" s="1069"/>
      <c r="OMC7" s="1069"/>
      <c r="OMD7" s="1069"/>
      <c r="OME7" s="1069"/>
      <c r="OMF7" s="1069"/>
      <c r="OMG7" s="1069"/>
      <c r="OMH7" s="1069"/>
      <c r="OMI7" s="1069"/>
      <c r="OMJ7" s="1069"/>
      <c r="OMK7" s="1069"/>
      <c r="OML7" s="1069"/>
      <c r="OMM7" s="1069"/>
      <c r="OMN7" s="1069"/>
      <c r="OMO7" s="1069"/>
      <c r="OMP7" s="1069"/>
      <c r="OMQ7" s="1069"/>
      <c r="OMR7" s="1069"/>
      <c r="OMS7" s="1069"/>
      <c r="OMT7" s="1069"/>
      <c r="OMU7" s="1069"/>
      <c r="OMV7" s="1069"/>
      <c r="OMW7" s="1069"/>
      <c r="OMX7" s="1069"/>
      <c r="OMY7" s="1069"/>
      <c r="OMZ7" s="1069"/>
      <c r="ONA7" s="1069"/>
      <c r="ONB7" s="1069"/>
      <c r="ONC7" s="1069"/>
      <c r="OND7" s="1069"/>
      <c r="ONE7" s="1069"/>
      <c r="ONF7" s="1069"/>
      <c r="ONG7" s="1069"/>
      <c r="ONH7" s="1069"/>
      <c r="ONI7" s="1069"/>
      <c r="ONJ7" s="1069"/>
      <c r="ONK7" s="1069"/>
      <c r="ONL7" s="1069"/>
      <c r="ONM7" s="1069"/>
      <c r="ONN7" s="1069"/>
      <c r="ONO7" s="1069"/>
      <c r="ONP7" s="1069"/>
      <c r="ONQ7" s="1069"/>
      <c r="ONR7" s="1069"/>
      <c r="ONS7" s="1069"/>
      <c r="ONT7" s="1069"/>
      <c r="ONU7" s="1069"/>
      <c r="ONV7" s="1069"/>
      <c r="ONW7" s="1069"/>
      <c r="ONX7" s="1069"/>
      <c r="ONY7" s="1069"/>
      <c r="ONZ7" s="1069"/>
      <c r="OOA7" s="1069"/>
      <c r="OOB7" s="1069"/>
      <c r="OOC7" s="1069"/>
      <c r="OOD7" s="1069"/>
      <c r="OOE7" s="1069"/>
      <c r="OOF7" s="1069"/>
      <c r="OOG7" s="1069"/>
      <c r="OOH7" s="1069"/>
      <c r="OOI7" s="1069"/>
      <c r="OOJ7" s="1069"/>
      <c r="OOK7" s="1069"/>
      <c r="OOL7" s="1069"/>
      <c r="OOM7" s="1069"/>
      <c r="OON7" s="1069"/>
      <c r="OOO7" s="1069"/>
      <c r="OOP7" s="1069"/>
      <c r="OOQ7" s="1069"/>
      <c r="OOR7" s="1069"/>
      <c r="OOS7" s="1069"/>
      <c r="OOT7" s="1069"/>
      <c r="OOU7" s="1069"/>
      <c r="OOV7" s="1069"/>
      <c r="OOW7" s="1069"/>
      <c r="OOX7" s="1069"/>
      <c r="OOY7" s="1069"/>
      <c r="OOZ7" s="1069"/>
      <c r="OPA7" s="1069"/>
      <c r="OPB7" s="1069"/>
      <c r="OPC7" s="1069"/>
      <c r="OPD7" s="1069"/>
      <c r="OPE7" s="1069"/>
      <c r="OPF7" s="1069"/>
      <c r="OPG7" s="1069"/>
      <c r="OPH7" s="1069"/>
      <c r="OPI7" s="1069"/>
      <c r="OPJ7" s="1069"/>
      <c r="OPK7" s="1069"/>
      <c r="OPL7" s="1069"/>
      <c r="OPM7" s="1069"/>
      <c r="OPN7" s="1069"/>
      <c r="OPO7" s="1069"/>
      <c r="OPP7" s="1069"/>
      <c r="OPQ7" s="1069"/>
      <c r="OPR7" s="1069"/>
      <c r="OPS7" s="1069"/>
      <c r="OPT7" s="1069"/>
      <c r="OPU7" s="1069"/>
      <c r="OPV7" s="1069"/>
      <c r="OPW7" s="1069"/>
      <c r="OPX7" s="1069"/>
      <c r="OPY7" s="1069"/>
      <c r="OPZ7" s="1069"/>
      <c r="OQA7" s="1069"/>
      <c r="OQB7" s="1069"/>
      <c r="OQC7" s="1069"/>
      <c r="OQD7" s="1069"/>
      <c r="OQE7" s="1069"/>
      <c r="OQF7" s="1069"/>
      <c r="OQG7" s="1069"/>
      <c r="OQH7" s="1069"/>
      <c r="OQI7" s="1069"/>
      <c r="OQJ7" s="1069"/>
      <c r="OQK7" s="1069"/>
      <c r="OQL7" s="1069"/>
      <c r="OQM7" s="1069"/>
      <c r="OQN7" s="1069"/>
      <c r="OQO7" s="1069"/>
      <c r="OQP7" s="1069"/>
      <c r="OQQ7" s="1069"/>
      <c r="OQR7" s="1069"/>
      <c r="OQS7" s="1069"/>
      <c r="OQT7" s="1069"/>
      <c r="OQU7" s="1069"/>
      <c r="OQV7" s="1069"/>
      <c r="OQW7" s="1069"/>
      <c r="OQX7" s="1069"/>
      <c r="OQY7" s="1069"/>
      <c r="OQZ7" s="1069"/>
      <c r="ORA7" s="1069"/>
      <c r="ORB7" s="1069"/>
      <c r="ORC7" s="1069"/>
      <c r="ORD7" s="1069"/>
      <c r="ORE7" s="1069"/>
      <c r="ORF7" s="1069"/>
      <c r="ORG7" s="1069"/>
      <c r="ORH7" s="1069"/>
      <c r="ORI7" s="1069"/>
      <c r="ORJ7" s="1069"/>
      <c r="ORK7" s="1069"/>
      <c r="ORL7" s="1069"/>
      <c r="ORM7" s="1069"/>
      <c r="ORN7" s="1069"/>
      <c r="ORO7" s="1069"/>
      <c r="ORP7" s="1069"/>
      <c r="ORQ7" s="1069"/>
      <c r="ORR7" s="1069"/>
      <c r="ORS7" s="1069"/>
      <c r="ORT7" s="1069"/>
      <c r="ORU7" s="1069"/>
      <c r="ORV7" s="1069"/>
      <c r="ORW7" s="1069"/>
      <c r="ORX7" s="1069"/>
      <c r="ORY7" s="1069"/>
      <c r="ORZ7" s="1069"/>
      <c r="OSA7" s="1069"/>
      <c r="OSB7" s="1069"/>
      <c r="OSC7" s="1069"/>
      <c r="OSD7" s="1069"/>
      <c r="OSE7" s="1069"/>
      <c r="OSF7" s="1069"/>
      <c r="OSG7" s="1069"/>
      <c r="OSH7" s="1069"/>
      <c r="OSI7" s="1069"/>
      <c r="OSJ7" s="1069"/>
      <c r="OSK7" s="1069"/>
      <c r="OSL7" s="1069"/>
      <c r="OSM7" s="1069"/>
      <c r="OSN7" s="1069"/>
      <c r="OSO7" s="1069"/>
      <c r="OSP7" s="1069"/>
      <c r="OSQ7" s="1069"/>
      <c r="OSR7" s="1069"/>
      <c r="OSS7" s="1069"/>
      <c r="OST7" s="1069"/>
      <c r="OSU7" s="1069"/>
      <c r="OSV7" s="1069"/>
      <c r="OSW7" s="1069"/>
      <c r="OSX7" s="1069"/>
      <c r="OSY7" s="1069"/>
      <c r="OSZ7" s="1069"/>
      <c r="OTA7" s="1069"/>
      <c r="OTB7" s="1069"/>
      <c r="OTC7" s="1069"/>
      <c r="OTD7" s="1069"/>
      <c r="OTE7" s="1069"/>
      <c r="OTF7" s="1069"/>
      <c r="OTG7" s="1069"/>
      <c r="OTH7" s="1069"/>
      <c r="OTI7" s="1069"/>
      <c r="OTJ7" s="1069"/>
      <c r="OTK7" s="1069"/>
      <c r="OTL7" s="1069"/>
      <c r="OTM7" s="1069"/>
      <c r="OTN7" s="1069"/>
      <c r="OTO7" s="1069"/>
      <c r="OTP7" s="1069"/>
      <c r="OTQ7" s="1069"/>
      <c r="OTR7" s="1069"/>
      <c r="OTS7" s="1069"/>
      <c r="OTT7" s="1069"/>
      <c r="OTU7" s="1069"/>
      <c r="OTV7" s="1069"/>
      <c r="OTW7" s="1069"/>
      <c r="OTX7" s="1069"/>
      <c r="OTY7" s="1069"/>
      <c r="OTZ7" s="1069"/>
      <c r="OUA7" s="1069"/>
      <c r="OUB7" s="1069"/>
      <c r="OUC7" s="1069"/>
      <c r="OUD7" s="1069"/>
      <c r="OUE7" s="1069"/>
      <c r="OUF7" s="1069"/>
      <c r="OUG7" s="1069"/>
      <c r="OUH7" s="1069"/>
      <c r="OUI7" s="1069"/>
      <c r="OUJ7" s="1069"/>
      <c r="OUK7" s="1069"/>
      <c r="OUL7" s="1069"/>
      <c r="OUM7" s="1069"/>
      <c r="OUN7" s="1069"/>
      <c r="OUO7" s="1069"/>
      <c r="OUP7" s="1069"/>
      <c r="OUQ7" s="1069"/>
      <c r="OUR7" s="1069"/>
      <c r="OUS7" s="1069"/>
      <c r="OUT7" s="1069"/>
      <c r="OUU7" s="1069"/>
      <c r="OUV7" s="1069"/>
      <c r="OUW7" s="1069"/>
      <c r="OUX7" s="1069"/>
      <c r="OUY7" s="1069"/>
      <c r="OUZ7" s="1069"/>
      <c r="OVA7" s="1069"/>
      <c r="OVB7" s="1069"/>
      <c r="OVC7" s="1069"/>
      <c r="OVD7" s="1069"/>
      <c r="OVE7" s="1069"/>
      <c r="OVF7" s="1069"/>
      <c r="OVG7" s="1069"/>
      <c r="OVH7" s="1069"/>
      <c r="OVI7" s="1069"/>
      <c r="OVJ7" s="1069"/>
      <c r="OVK7" s="1069"/>
      <c r="OVL7" s="1069"/>
      <c r="OVM7" s="1069"/>
      <c r="OVN7" s="1069"/>
      <c r="OVO7" s="1069"/>
      <c r="OVP7" s="1069"/>
      <c r="OVQ7" s="1069"/>
      <c r="OVR7" s="1069"/>
      <c r="OVS7" s="1069"/>
      <c r="OVT7" s="1069"/>
      <c r="OVU7" s="1069"/>
      <c r="OVV7" s="1069"/>
      <c r="OVW7" s="1069"/>
      <c r="OVX7" s="1069"/>
      <c r="OVY7" s="1069"/>
      <c r="OVZ7" s="1069"/>
      <c r="OWA7" s="1069"/>
      <c r="OWB7" s="1069"/>
      <c r="OWC7" s="1069"/>
      <c r="OWD7" s="1069"/>
      <c r="OWE7" s="1069"/>
      <c r="OWF7" s="1069"/>
      <c r="OWG7" s="1069"/>
      <c r="OWH7" s="1069"/>
      <c r="OWI7" s="1069"/>
      <c r="OWJ7" s="1069"/>
      <c r="OWK7" s="1069"/>
      <c r="OWL7" s="1069"/>
      <c r="OWM7" s="1069"/>
      <c r="OWN7" s="1069"/>
      <c r="OWO7" s="1069"/>
      <c r="OWP7" s="1069"/>
      <c r="OWQ7" s="1069"/>
      <c r="OWR7" s="1069"/>
      <c r="OWS7" s="1069"/>
      <c r="OWT7" s="1069"/>
      <c r="OWU7" s="1069"/>
      <c r="OWV7" s="1069"/>
      <c r="OWW7" s="1069"/>
      <c r="OWX7" s="1069"/>
      <c r="OWY7" s="1069"/>
      <c r="OWZ7" s="1069"/>
      <c r="OXA7" s="1069"/>
      <c r="OXB7" s="1069"/>
      <c r="OXC7" s="1069"/>
      <c r="OXD7" s="1069"/>
      <c r="OXE7" s="1069"/>
      <c r="OXF7" s="1069"/>
      <c r="OXG7" s="1069"/>
      <c r="OXH7" s="1069"/>
      <c r="OXI7" s="1069"/>
      <c r="OXJ7" s="1069"/>
      <c r="OXK7" s="1069"/>
      <c r="OXL7" s="1069"/>
      <c r="OXM7" s="1069"/>
      <c r="OXN7" s="1069"/>
      <c r="OXO7" s="1069"/>
      <c r="OXP7" s="1069"/>
      <c r="OXQ7" s="1069"/>
      <c r="OXR7" s="1069"/>
      <c r="OXS7" s="1069"/>
      <c r="OXT7" s="1069"/>
      <c r="OXU7" s="1069"/>
      <c r="OXV7" s="1069"/>
      <c r="OXW7" s="1069"/>
      <c r="OXX7" s="1069"/>
      <c r="OXY7" s="1069"/>
      <c r="OXZ7" s="1069"/>
      <c r="OYA7" s="1069"/>
      <c r="OYB7" s="1069"/>
      <c r="OYC7" s="1069"/>
      <c r="OYD7" s="1069"/>
      <c r="OYE7" s="1069"/>
      <c r="OYF7" s="1069"/>
      <c r="OYG7" s="1069"/>
      <c r="OYH7" s="1069"/>
      <c r="OYI7" s="1069"/>
      <c r="OYJ7" s="1069"/>
      <c r="OYK7" s="1069"/>
      <c r="OYL7" s="1069"/>
      <c r="OYM7" s="1069"/>
      <c r="OYN7" s="1069"/>
      <c r="OYO7" s="1069"/>
      <c r="OYP7" s="1069"/>
      <c r="OYQ7" s="1069"/>
      <c r="OYR7" s="1069"/>
      <c r="OYS7" s="1069"/>
      <c r="OYT7" s="1069"/>
      <c r="OYU7" s="1069"/>
      <c r="OYV7" s="1069"/>
      <c r="OYW7" s="1069"/>
      <c r="OYX7" s="1069"/>
      <c r="OYY7" s="1069"/>
      <c r="OYZ7" s="1069"/>
      <c r="OZA7" s="1069"/>
      <c r="OZB7" s="1069"/>
      <c r="OZC7" s="1069"/>
      <c r="OZD7" s="1069"/>
      <c r="OZE7" s="1069"/>
      <c r="OZF7" s="1069"/>
      <c r="OZG7" s="1069"/>
      <c r="OZH7" s="1069"/>
      <c r="OZI7" s="1069"/>
      <c r="OZJ7" s="1069"/>
      <c r="OZK7" s="1069"/>
      <c r="OZL7" s="1069"/>
      <c r="OZM7" s="1069"/>
      <c r="OZN7" s="1069"/>
      <c r="OZO7" s="1069"/>
      <c r="OZP7" s="1069"/>
      <c r="OZQ7" s="1069"/>
      <c r="OZR7" s="1069"/>
      <c r="OZS7" s="1069"/>
      <c r="OZT7" s="1069"/>
      <c r="OZU7" s="1069"/>
      <c r="OZV7" s="1069"/>
      <c r="OZW7" s="1069"/>
      <c r="OZX7" s="1069"/>
      <c r="OZY7" s="1069"/>
      <c r="OZZ7" s="1069"/>
      <c r="PAA7" s="1069"/>
      <c r="PAB7" s="1069"/>
      <c r="PAC7" s="1069"/>
      <c r="PAD7" s="1069"/>
      <c r="PAE7" s="1069"/>
      <c r="PAF7" s="1069"/>
      <c r="PAG7" s="1069"/>
      <c r="PAH7" s="1069"/>
      <c r="PAI7" s="1069"/>
      <c r="PAJ7" s="1069"/>
      <c r="PAK7" s="1069"/>
      <c r="PAL7" s="1069"/>
      <c r="PAM7" s="1069"/>
      <c r="PAN7" s="1069"/>
      <c r="PAO7" s="1069"/>
      <c r="PAP7" s="1069"/>
      <c r="PAQ7" s="1069"/>
      <c r="PAR7" s="1069"/>
      <c r="PAS7" s="1069"/>
      <c r="PAT7" s="1069"/>
      <c r="PAU7" s="1069"/>
      <c r="PAV7" s="1069"/>
      <c r="PAW7" s="1069"/>
      <c r="PAX7" s="1069"/>
      <c r="PAY7" s="1069"/>
      <c r="PAZ7" s="1069"/>
      <c r="PBA7" s="1069"/>
      <c r="PBB7" s="1069"/>
      <c r="PBC7" s="1069"/>
      <c r="PBD7" s="1069"/>
      <c r="PBE7" s="1069"/>
      <c r="PBF7" s="1069"/>
      <c r="PBG7" s="1069"/>
      <c r="PBH7" s="1069"/>
      <c r="PBI7" s="1069"/>
      <c r="PBJ7" s="1069"/>
      <c r="PBK7" s="1069"/>
      <c r="PBL7" s="1069"/>
      <c r="PBM7" s="1069"/>
      <c r="PBN7" s="1069"/>
      <c r="PBO7" s="1069"/>
      <c r="PBP7" s="1069"/>
      <c r="PBQ7" s="1069"/>
      <c r="PBR7" s="1069"/>
      <c r="PBS7" s="1069"/>
      <c r="PBT7" s="1069"/>
      <c r="PBU7" s="1069"/>
      <c r="PBV7" s="1069"/>
      <c r="PBW7" s="1069"/>
      <c r="PBX7" s="1069"/>
      <c r="PBY7" s="1069"/>
      <c r="PBZ7" s="1069"/>
      <c r="PCA7" s="1069"/>
      <c r="PCB7" s="1069"/>
      <c r="PCC7" s="1069"/>
      <c r="PCD7" s="1069"/>
      <c r="PCE7" s="1069"/>
      <c r="PCF7" s="1069"/>
      <c r="PCG7" s="1069"/>
      <c r="PCH7" s="1069"/>
      <c r="PCI7" s="1069"/>
      <c r="PCJ7" s="1069"/>
      <c r="PCK7" s="1069"/>
      <c r="PCL7" s="1069"/>
      <c r="PCM7" s="1069"/>
      <c r="PCN7" s="1069"/>
      <c r="PCO7" s="1069"/>
      <c r="PCP7" s="1069"/>
      <c r="PCQ7" s="1069"/>
      <c r="PCR7" s="1069"/>
      <c r="PCS7" s="1069"/>
      <c r="PCT7" s="1069"/>
      <c r="PCU7" s="1069"/>
      <c r="PCV7" s="1069"/>
      <c r="PCW7" s="1069"/>
      <c r="PCX7" s="1069"/>
      <c r="PCY7" s="1069"/>
      <c r="PCZ7" s="1069"/>
      <c r="PDA7" s="1069"/>
      <c r="PDB7" s="1069"/>
      <c r="PDC7" s="1069"/>
      <c r="PDD7" s="1069"/>
      <c r="PDE7" s="1069"/>
      <c r="PDF7" s="1069"/>
      <c r="PDG7" s="1069"/>
      <c r="PDH7" s="1069"/>
      <c r="PDI7" s="1069"/>
      <c r="PDJ7" s="1069"/>
      <c r="PDK7" s="1069"/>
      <c r="PDL7" s="1069"/>
      <c r="PDM7" s="1069"/>
      <c r="PDN7" s="1069"/>
      <c r="PDO7" s="1069"/>
      <c r="PDP7" s="1069"/>
      <c r="PDQ7" s="1069"/>
      <c r="PDR7" s="1069"/>
      <c r="PDS7" s="1069"/>
      <c r="PDT7" s="1069"/>
      <c r="PDU7" s="1069"/>
      <c r="PDV7" s="1069"/>
      <c r="PDW7" s="1069"/>
      <c r="PDX7" s="1069"/>
      <c r="PDY7" s="1069"/>
      <c r="PDZ7" s="1069"/>
      <c r="PEA7" s="1069"/>
      <c r="PEB7" s="1069"/>
      <c r="PEC7" s="1069"/>
      <c r="PED7" s="1069"/>
      <c r="PEE7" s="1069"/>
      <c r="PEF7" s="1069"/>
      <c r="PEG7" s="1069"/>
      <c r="PEH7" s="1069"/>
      <c r="PEI7" s="1069"/>
      <c r="PEJ7" s="1069"/>
      <c r="PEK7" s="1069"/>
      <c r="PEL7" s="1069"/>
      <c r="PEM7" s="1069"/>
      <c r="PEN7" s="1069"/>
      <c r="PEO7" s="1069"/>
      <c r="PEP7" s="1069"/>
      <c r="PEQ7" s="1069"/>
      <c r="PER7" s="1069"/>
      <c r="PES7" s="1069"/>
      <c r="PET7" s="1069"/>
      <c r="PEU7" s="1069"/>
      <c r="PEV7" s="1069"/>
      <c r="PEW7" s="1069"/>
      <c r="PEX7" s="1069"/>
      <c r="PEY7" s="1069"/>
      <c r="PEZ7" s="1069"/>
      <c r="PFA7" s="1069"/>
      <c r="PFB7" s="1069"/>
      <c r="PFC7" s="1069"/>
      <c r="PFD7" s="1069"/>
      <c r="PFE7" s="1069"/>
      <c r="PFF7" s="1069"/>
      <c r="PFG7" s="1069"/>
      <c r="PFH7" s="1069"/>
      <c r="PFI7" s="1069"/>
      <c r="PFJ7" s="1069"/>
      <c r="PFK7" s="1069"/>
      <c r="PFL7" s="1069"/>
      <c r="PFM7" s="1069"/>
      <c r="PFN7" s="1069"/>
      <c r="PFO7" s="1069"/>
      <c r="PFP7" s="1069"/>
      <c r="PFQ7" s="1069"/>
      <c r="PFR7" s="1069"/>
      <c r="PFS7" s="1069"/>
      <c r="PFT7" s="1069"/>
      <c r="PFU7" s="1069"/>
      <c r="PFV7" s="1069"/>
      <c r="PFW7" s="1069"/>
      <c r="PFX7" s="1069"/>
      <c r="PFY7" s="1069"/>
      <c r="PFZ7" s="1069"/>
      <c r="PGA7" s="1069"/>
      <c r="PGB7" s="1069"/>
      <c r="PGC7" s="1069"/>
      <c r="PGD7" s="1069"/>
      <c r="PGE7" s="1069"/>
      <c r="PGF7" s="1069"/>
      <c r="PGG7" s="1069"/>
      <c r="PGH7" s="1069"/>
      <c r="PGI7" s="1069"/>
      <c r="PGJ7" s="1069"/>
      <c r="PGK7" s="1069"/>
      <c r="PGL7" s="1069"/>
      <c r="PGM7" s="1069"/>
      <c r="PGN7" s="1069"/>
      <c r="PGO7" s="1069"/>
      <c r="PGP7" s="1069"/>
      <c r="PGQ7" s="1069"/>
      <c r="PGR7" s="1069"/>
      <c r="PGS7" s="1069"/>
      <c r="PGT7" s="1069"/>
      <c r="PGU7" s="1069"/>
      <c r="PGV7" s="1069"/>
      <c r="PGW7" s="1069"/>
      <c r="PGX7" s="1069"/>
      <c r="PGY7" s="1069"/>
      <c r="PGZ7" s="1069"/>
      <c r="PHA7" s="1069"/>
      <c r="PHB7" s="1069"/>
      <c r="PHC7" s="1069"/>
      <c r="PHD7" s="1069"/>
      <c r="PHE7" s="1069"/>
      <c r="PHF7" s="1069"/>
      <c r="PHG7" s="1069"/>
      <c r="PHH7" s="1069"/>
      <c r="PHI7" s="1069"/>
      <c r="PHJ7" s="1069"/>
      <c r="PHK7" s="1069"/>
      <c r="PHL7" s="1069"/>
      <c r="PHM7" s="1069"/>
      <c r="PHN7" s="1069"/>
      <c r="PHO7" s="1069"/>
      <c r="PHP7" s="1069"/>
      <c r="PHQ7" s="1069"/>
      <c r="PHR7" s="1069"/>
      <c r="PHS7" s="1069"/>
      <c r="PHT7" s="1069"/>
      <c r="PHU7" s="1069"/>
      <c r="PHV7" s="1069"/>
      <c r="PHW7" s="1069"/>
      <c r="PHX7" s="1069"/>
      <c r="PHY7" s="1069"/>
      <c r="PHZ7" s="1069"/>
      <c r="PIA7" s="1069"/>
      <c r="PIB7" s="1069"/>
      <c r="PIC7" s="1069"/>
      <c r="PID7" s="1069"/>
      <c r="PIE7" s="1069"/>
      <c r="PIF7" s="1069"/>
      <c r="PIG7" s="1069"/>
      <c r="PIH7" s="1069"/>
      <c r="PII7" s="1069"/>
      <c r="PIJ7" s="1069"/>
      <c r="PIK7" s="1069"/>
      <c r="PIL7" s="1069"/>
      <c r="PIM7" s="1069"/>
      <c r="PIN7" s="1069"/>
      <c r="PIO7" s="1069"/>
      <c r="PIP7" s="1069"/>
      <c r="PIQ7" s="1069"/>
      <c r="PIR7" s="1069"/>
      <c r="PIS7" s="1069"/>
      <c r="PIT7" s="1069"/>
      <c r="PIU7" s="1069"/>
      <c r="PIV7" s="1069"/>
      <c r="PIW7" s="1069"/>
      <c r="PIX7" s="1069"/>
      <c r="PIY7" s="1069"/>
      <c r="PIZ7" s="1069"/>
      <c r="PJA7" s="1069"/>
      <c r="PJB7" s="1069"/>
      <c r="PJC7" s="1069"/>
      <c r="PJD7" s="1069"/>
      <c r="PJE7" s="1069"/>
      <c r="PJF7" s="1069"/>
      <c r="PJG7" s="1069"/>
      <c r="PJH7" s="1069"/>
      <c r="PJI7" s="1069"/>
      <c r="PJJ7" s="1069"/>
      <c r="PJK7" s="1069"/>
      <c r="PJL7" s="1069"/>
      <c r="PJM7" s="1069"/>
      <c r="PJN7" s="1069"/>
      <c r="PJO7" s="1069"/>
      <c r="PJP7" s="1069"/>
      <c r="PJQ7" s="1069"/>
      <c r="PJR7" s="1069"/>
      <c r="PJS7" s="1069"/>
      <c r="PJT7" s="1069"/>
      <c r="PJU7" s="1069"/>
      <c r="PJV7" s="1069"/>
      <c r="PJW7" s="1069"/>
      <c r="PJX7" s="1069"/>
      <c r="PJY7" s="1069"/>
      <c r="PJZ7" s="1069"/>
      <c r="PKA7" s="1069"/>
      <c r="PKB7" s="1069"/>
      <c r="PKC7" s="1069"/>
      <c r="PKD7" s="1069"/>
      <c r="PKE7" s="1069"/>
      <c r="PKF7" s="1069"/>
      <c r="PKG7" s="1069"/>
      <c r="PKH7" s="1069"/>
      <c r="PKI7" s="1069"/>
      <c r="PKJ7" s="1069"/>
      <c r="PKK7" s="1069"/>
      <c r="PKL7" s="1069"/>
      <c r="PKM7" s="1069"/>
      <c r="PKN7" s="1069"/>
      <c r="PKO7" s="1069"/>
      <c r="PKP7" s="1069"/>
      <c r="PKQ7" s="1069"/>
      <c r="PKR7" s="1069"/>
      <c r="PKS7" s="1069"/>
      <c r="PKT7" s="1069"/>
      <c r="PKU7" s="1069"/>
      <c r="PKV7" s="1069"/>
      <c r="PKW7" s="1069"/>
      <c r="PKX7" s="1069"/>
      <c r="PKY7" s="1069"/>
      <c r="PKZ7" s="1069"/>
      <c r="PLA7" s="1069"/>
      <c r="PLB7" s="1069"/>
      <c r="PLC7" s="1069"/>
      <c r="PLD7" s="1069"/>
      <c r="PLE7" s="1069"/>
      <c r="PLF7" s="1069"/>
      <c r="PLG7" s="1069"/>
      <c r="PLH7" s="1069"/>
      <c r="PLI7" s="1069"/>
      <c r="PLJ7" s="1069"/>
      <c r="PLK7" s="1069"/>
      <c r="PLL7" s="1069"/>
      <c r="PLM7" s="1069"/>
      <c r="PLN7" s="1069"/>
      <c r="PLO7" s="1069"/>
      <c r="PLP7" s="1069"/>
      <c r="PLQ7" s="1069"/>
      <c r="PLR7" s="1069"/>
      <c r="PLS7" s="1069"/>
      <c r="PLT7" s="1069"/>
      <c r="PLU7" s="1069"/>
      <c r="PLV7" s="1069"/>
      <c r="PLW7" s="1069"/>
      <c r="PLX7" s="1069"/>
      <c r="PLY7" s="1069"/>
      <c r="PLZ7" s="1069"/>
      <c r="PMA7" s="1069"/>
      <c r="PMB7" s="1069"/>
      <c r="PMC7" s="1069"/>
      <c r="PMD7" s="1069"/>
      <c r="PME7" s="1069"/>
      <c r="PMF7" s="1069"/>
      <c r="PMG7" s="1069"/>
      <c r="PMH7" s="1069"/>
      <c r="PMI7" s="1069"/>
      <c r="PMJ7" s="1069"/>
      <c r="PMK7" s="1069"/>
      <c r="PML7" s="1069"/>
      <c r="PMM7" s="1069"/>
      <c r="PMN7" s="1069"/>
      <c r="PMO7" s="1069"/>
      <c r="PMP7" s="1069"/>
      <c r="PMQ7" s="1069"/>
      <c r="PMR7" s="1069"/>
      <c r="PMS7" s="1069"/>
      <c r="PMT7" s="1069"/>
      <c r="PMU7" s="1069"/>
      <c r="PMV7" s="1069"/>
      <c r="PMW7" s="1069"/>
      <c r="PMX7" s="1069"/>
      <c r="PMY7" s="1069"/>
      <c r="PMZ7" s="1069"/>
      <c r="PNA7" s="1069"/>
      <c r="PNB7" s="1069"/>
      <c r="PNC7" s="1069"/>
      <c r="PND7" s="1069"/>
      <c r="PNE7" s="1069"/>
      <c r="PNF7" s="1069"/>
      <c r="PNG7" s="1069"/>
      <c r="PNH7" s="1069"/>
      <c r="PNI7" s="1069"/>
      <c r="PNJ7" s="1069"/>
      <c r="PNK7" s="1069"/>
      <c r="PNL7" s="1069"/>
      <c r="PNM7" s="1069"/>
      <c r="PNN7" s="1069"/>
      <c r="PNO7" s="1069"/>
      <c r="PNP7" s="1069"/>
      <c r="PNQ7" s="1069"/>
      <c r="PNR7" s="1069"/>
      <c r="PNS7" s="1069"/>
      <c r="PNT7" s="1069"/>
      <c r="PNU7" s="1069"/>
      <c r="PNV7" s="1069"/>
      <c r="PNW7" s="1069"/>
      <c r="PNX7" s="1069"/>
      <c r="PNY7" s="1069"/>
      <c r="PNZ7" s="1069"/>
      <c r="POA7" s="1069"/>
      <c r="POB7" s="1069"/>
      <c r="POC7" s="1069"/>
      <c r="POD7" s="1069"/>
      <c r="POE7" s="1069"/>
      <c r="POF7" s="1069"/>
      <c r="POG7" s="1069"/>
      <c r="POH7" s="1069"/>
      <c r="POI7" s="1069"/>
      <c r="POJ7" s="1069"/>
      <c r="POK7" s="1069"/>
      <c r="POL7" s="1069"/>
      <c r="POM7" s="1069"/>
      <c r="PON7" s="1069"/>
      <c r="POO7" s="1069"/>
      <c r="POP7" s="1069"/>
      <c r="POQ7" s="1069"/>
      <c r="POR7" s="1069"/>
      <c r="POS7" s="1069"/>
      <c r="POT7" s="1069"/>
      <c r="POU7" s="1069"/>
      <c r="POV7" s="1069"/>
      <c r="POW7" s="1069"/>
      <c r="POX7" s="1069"/>
      <c r="POY7" s="1069"/>
      <c r="POZ7" s="1069"/>
      <c r="PPA7" s="1069"/>
      <c r="PPB7" s="1069"/>
      <c r="PPC7" s="1069"/>
      <c r="PPD7" s="1069"/>
      <c r="PPE7" s="1069"/>
      <c r="PPF7" s="1069"/>
      <c r="PPG7" s="1069"/>
      <c r="PPH7" s="1069"/>
      <c r="PPI7" s="1069"/>
      <c r="PPJ7" s="1069"/>
      <c r="PPK7" s="1069"/>
      <c r="PPL7" s="1069"/>
      <c r="PPM7" s="1069"/>
      <c r="PPN7" s="1069"/>
      <c r="PPO7" s="1069"/>
      <c r="PPP7" s="1069"/>
      <c r="PPQ7" s="1069"/>
      <c r="PPR7" s="1069"/>
      <c r="PPS7" s="1069"/>
      <c r="PPT7" s="1069"/>
      <c r="PPU7" s="1069"/>
      <c r="PPV7" s="1069"/>
      <c r="PPW7" s="1069"/>
      <c r="PPX7" s="1069"/>
      <c r="PPY7" s="1069"/>
      <c r="PPZ7" s="1069"/>
      <c r="PQA7" s="1069"/>
      <c r="PQB7" s="1069"/>
      <c r="PQC7" s="1069"/>
      <c r="PQD7" s="1069"/>
      <c r="PQE7" s="1069"/>
      <c r="PQF7" s="1069"/>
      <c r="PQG7" s="1069"/>
      <c r="PQH7" s="1069"/>
      <c r="PQI7" s="1069"/>
      <c r="PQJ7" s="1069"/>
      <c r="PQK7" s="1069"/>
      <c r="PQL7" s="1069"/>
      <c r="PQM7" s="1069"/>
      <c r="PQN7" s="1069"/>
      <c r="PQO7" s="1069"/>
      <c r="PQP7" s="1069"/>
      <c r="PQQ7" s="1069"/>
      <c r="PQR7" s="1069"/>
      <c r="PQS7" s="1069"/>
      <c r="PQT7" s="1069"/>
      <c r="PQU7" s="1069"/>
      <c r="PQV7" s="1069"/>
      <c r="PQW7" s="1069"/>
      <c r="PQX7" s="1069"/>
      <c r="PQY7" s="1069"/>
      <c r="PQZ7" s="1069"/>
      <c r="PRA7" s="1069"/>
      <c r="PRB7" s="1069"/>
      <c r="PRC7" s="1069"/>
      <c r="PRD7" s="1069"/>
      <c r="PRE7" s="1069"/>
      <c r="PRF7" s="1069"/>
      <c r="PRG7" s="1069"/>
      <c r="PRH7" s="1069"/>
      <c r="PRI7" s="1069"/>
      <c r="PRJ7" s="1069"/>
      <c r="PRK7" s="1069"/>
      <c r="PRL7" s="1069"/>
      <c r="PRM7" s="1069"/>
      <c r="PRN7" s="1069"/>
      <c r="PRO7" s="1069"/>
      <c r="PRP7" s="1069"/>
      <c r="PRQ7" s="1069"/>
      <c r="PRR7" s="1069"/>
      <c r="PRS7" s="1069"/>
      <c r="PRT7" s="1069"/>
      <c r="PRU7" s="1069"/>
      <c r="PRV7" s="1069"/>
      <c r="PRW7" s="1069"/>
      <c r="PRX7" s="1069"/>
      <c r="PRY7" s="1069"/>
      <c r="PRZ7" s="1069"/>
      <c r="PSA7" s="1069"/>
      <c r="PSB7" s="1069"/>
      <c r="PSC7" s="1069"/>
      <c r="PSD7" s="1069"/>
      <c r="PSE7" s="1069"/>
      <c r="PSF7" s="1069"/>
      <c r="PSG7" s="1069"/>
      <c r="PSH7" s="1069"/>
      <c r="PSI7" s="1069"/>
      <c r="PSJ7" s="1069"/>
      <c r="PSK7" s="1069"/>
      <c r="PSL7" s="1069"/>
      <c r="PSM7" s="1069"/>
      <c r="PSN7" s="1069"/>
      <c r="PSO7" s="1069"/>
      <c r="PSP7" s="1069"/>
      <c r="PSQ7" s="1069"/>
      <c r="PSR7" s="1069"/>
      <c r="PSS7" s="1069"/>
      <c r="PST7" s="1069"/>
      <c r="PSU7" s="1069"/>
      <c r="PSV7" s="1069"/>
      <c r="PSW7" s="1069"/>
      <c r="PSX7" s="1069"/>
      <c r="PSY7" s="1069"/>
      <c r="PSZ7" s="1069"/>
      <c r="PTA7" s="1069"/>
      <c r="PTB7" s="1069"/>
      <c r="PTC7" s="1069"/>
      <c r="PTD7" s="1069"/>
      <c r="PTE7" s="1069"/>
      <c r="PTF7" s="1069"/>
      <c r="PTG7" s="1069"/>
      <c r="PTH7" s="1069"/>
      <c r="PTI7" s="1069"/>
      <c r="PTJ7" s="1069"/>
      <c r="PTK7" s="1069"/>
      <c r="PTL7" s="1069"/>
      <c r="PTM7" s="1069"/>
      <c r="PTN7" s="1069"/>
      <c r="PTO7" s="1069"/>
      <c r="PTP7" s="1069"/>
      <c r="PTQ7" s="1069"/>
      <c r="PTR7" s="1069"/>
      <c r="PTS7" s="1069"/>
      <c r="PTT7" s="1069"/>
      <c r="PTU7" s="1069"/>
      <c r="PTV7" s="1069"/>
      <c r="PTW7" s="1069"/>
      <c r="PTX7" s="1069"/>
      <c r="PTY7" s="1069"/>
      <c r="PTZ7" s="1069"/>
      <c r="PUA7" s="1069"/>
      <c r="PUB7" s="1069"/>
      <c r="PUC7" s="1069"/>
      <c r="PUD7" s="1069"/>
      <c r="PUE7" s="1069"/>
      <c r="PUF7" s="1069"/>
      <c r="PUG7" s="1069"/>
      <c r="PUH7" s="1069"/>
      <c r="PUI7" s="1069"/>
      <c r="PUJ7" s="1069"/>
      <c r="PUK7" s="1069"/>
      <c r="PUL7" s="1069"/>
      <c r="PUM7" s="1069"/>
      <c r="PUN7" s="1069"/>
      <c r="PUO7" s="1069"/>
      <c r="PUP7" s="1069"/>
      <c r="PUQ7" s="1069"/>
      <c r="PUR7" s="1069"/>
      <c r="PUS7" s="1069"/>
      <c r="PUT7" s="1069"/>
      <c r="PUU7" s="1069"/>
      <c r="PUV7" s="1069"/>
      <c r="PUW7" s="1069"/>
      <c r="PUX7" s="1069"/>
      <c r="PUY7" s="1069"/>
      <c r="PUZ7" s="1069"/>
      <c r="PVA7" s="1069"/>
      <c r="PVB7" s="1069"/>
      <c r="PVC7" s="1069"/>
      <c r="PVD7" s="1069"/>
      <c r="PVE7" s="1069"/>
      <c r="PVF7" s="1069"/>
      <c r="PVG7" s="1069"/>
      <c r="PVH7" s="1069"/>
      <c r="PVI7" s="1069"/>
      <c r="PVJ7" s="1069"/>
      <c r="PVK7" s="1069"/>
      <c r="PVL7" s="1069"/>
      <c r="PVM7" s="1069"/>
      <c r="PVN7" s="1069"/>
      <c r="PVO7" s="1069"/>
      <c r="PVP7" s="1069"/>
      <c r="PVQ7" s="1069"/>
      <c r="PVR7" s="1069"/>
      <c r="PVS7" s="1069"/>
      <c r="PVT7" s="1069"/>
      <c r="PVU7" s="1069"/>
      <c r="PVV7" s="1069"/>
      <c r="PVW7" s="1069"/>
      <c r="PVX7" s="1069"/>
      <c r="PVY7" s="1069"/>
      <c r="PVZ7" s="1069"/>
      <c r="PWA7" s="1069"/>
      <c r="PWB7" s="1069"/>
      <c r="PWC7" s="1069"/>
      <c r="PWD7" s="1069"/>
      <c r="PWE7" s="1069"/>
      <c r="PWF7" s="1069"/>
      <c r="PWG7" s="1069"/>
      <c r="PWH7" s="1069"/>
      <c r="PWI7" s="1069"/>
      <c r="PWJ7" s="1069"/>
      <c r="PWK7" s="1069"/>
      <c r="PWL7" s="1069"/>
      <c r="PWM7" s="1069"/>
      <c r="PWN7" s="1069"/>
      <c r="PWO7" s="1069"/>
      <c r="PWP7" s="1069"/>
      <c r="PWQ7" s="1069"/>
      <c r="PWR7" s="1069"/>
      <c r="PWS7" s="1069"/>
      <c r="PWT7" s="1069"/>
      <c r="PWU7" s="1069"/>
      <c r="PWV7" s="1069"/>
      <c r="PWW7" s="1069"/>
      <c r="PWX7" s="1069"/>
      <c r="PWY7" s="1069"/>
      <c r="PWZ7" s="1069"/>
      <c r="PXA7" s="1069"/>
      <c r="PXB7" s="1069"/>
      <c r="PXC7" s="1069"/>
      <c r="PXD7" s="1069"/>
      <c r="PXE7" s="1069"/>
      <c r="PXF7" s="1069"/>
      <c r="PXG7" s="1069"/>
      <c r="PXH7" s="1069"/>
      <c r="PXI7" s="1069"/>
      <c r="PXJ7" s="1069"/>
      <c r="PXK7" s="1069"/>
      <c r="PXL7" s="1069"/>
      <c r="PXM7" s="1069"/>
      <c r="PXN7" s="1069"/>
      <c r="PXO7" s="1069"/>
      <c r="PXP7" s="1069"/>
      <c r="PXQ7" s="1069"/>
      <c r="PXR7" s="1069"/>
      <c r="PXS7" s="1069"/>
      <c r="PXT7" s="1069"/>
      <c r="PXU7" s="1069"/>
      <c r="PXV7" s="1069"/>
      <c r="PXW7" s="1069"/>
      <c r="PXX7" s="1069"/>
      <c r="PXY7" s="1069"/>
      <c r="PXZ7" s="1069"/>
      <c r="PYA7" s="1069"/>
      <c r="PYB7" s="1069"/>
      <c r="PYC7" s="1069"/>
      <c r="PYD7" s="1069"/>
      <c r="PYE7" s="1069"/>
      <c r="PYF7" s="1069"/>
      <c r="PYG7" s="1069"/>
      <c r="PYH7" s="1069"/>
      <c r="PYI7" s="1069"/>
      <c r="PYJ7" s="1069"/>
      <c r="PYK7" s="1069"/>
      <c r="PYL7" s="1069"/>
      <c r="PYM7" s="1069"/>
      <c r="PYN7" s="1069"/>
      <c r="PYO7" s="1069"/>
      <c r="PYP7" s="1069"/>
      <c r="PYQ7" s="1069"/>
      <c r="PYR7" s="1069"/>
      <c r="PYS7" s="1069"/>
      <c r="PYT7" s="1069"/>
      <c r="PYU7" s="1069"/>
      <c r="PYV7" s="1069"/>
      <c r="PYW7" s="1069"/>
      <c r="PYX7" s="1069"/>
      <c r="PYY7" s="1069"/>
      <c r="PYZ7" s="1069"/>
      <c r="PZA7" s="1069"/>
      <c r="PZB7" s="1069"/>
      <c r="PZC7" s="1069"/>
      <c r="PZD7" s="1069"/>
      <c r="PZE7" s="1069"/>
      <c r="PZF7" s="1069"/>
      <c r="PZG7" s="1069"/>
      <c r="PZH7" s="1069"/>
      <c r="PZI7" s="1069"/>
      <c r="PZJ7" s="1069"/>
      <c r="PZK7" s="1069"/>
      <c r="PZL7" s="1069"/>
      <c r="PZM7" s="1069"/>
      <c r="PZN7" s="1069"/>
      <c r="PZO7" s="1069"/>
      <c r="PZP7" s="1069"/>
      <c r="PZQ7" s="1069"/>
      <c r="PZR7" s="1069"/>
      <c r="PZS7" s="1069"/>
      <c r="PZT7" s="1069"/>
      <c r="PZU7" s="1069"/>
      <c r="PZV7" s="1069"/>
      <c r="PZW7" s="1069"/>
      <c r="PZX7" s="1069"/>
      <c r="PZY7" s="1069"/>
      <c r="PZZ7" s="1069"/>
      <c r="QAA7" s="1069"/>
      <c r="QAB7" s="1069"/>
      <c r="QAC7" s="1069"/>
      <c r="QAD7" s="1069"/>
      <c r="QAE7" s="1069"/>
      <c r="QAF7" s="1069"/>
      <c r="QAG7" s="1069"/>
      <c r="QAH7" s="1069"/>
      <c r="QAI7" s="1069"/>
      <c r="QAJ7" s="1069"/>
      <c r="QAK7" s="1069"/>
      <c r="QAL7" s="1069"/>
      <c r="QAM7" s="1069"/>
      <c r="QAN7" s="1069"/>
      <c r="QAO7" s="1069"/>
      <c r="QAP7" s="1069"/>
      <c r="QAQ7" s="1069"/>
      <c r="QAR7" s="1069"/>
      <c r="QAS7" s="1069"/>
      <c r="QAT7" s="1069"/>
      <c r="QAU7" s="1069"/>
      <c r="QAV7" s="1069"/>
      <c r="QAW7" s="1069"/>
      <c r="QAX7" s="1069"/>
      <c r="QAY7" s="1069"/>
      <c r="QAZ7" s="1069"/>
      <c r="QBA7" s="1069"/>
      <c r="QBB7" s="1069"/>
      <c r="QBC7" s="1069"/>
      <c r="QBD7" s="1069"/>
      <c r="QBE7" s="1069"/>
      <c r="QBF7" s="1069"/>
      <c r="QBG7" s="1069"/>
      <c r="QBH7" s="1069"/>
      <c r="QBI7" s="1069"/>
      <c r="QBJ7" s="1069"/>
      <c r="QBK7" s="1069"/>
      <c r="QBL7" s="1069"/>
      <c r="QBM7" s="1069"/>
      <c r="QBN7" s="1069"/>
      <c r="QBO7" s="1069"/>
      <c r="QBP7" s="1069"/>
      <c r="QBQ7" s="1069"/>
      <c r="QBR7" s="1069"/>
      <c r="QBS7" s="1069"/>
      <c r="QBT7" s="1069"/>
      <c r="QBU7" s="1069"/>
      <c r="QBV7" s="1069"/>
      <c r="QBW7" s="1069"/>
      <c r="QBX7" s="1069"/>
      <c r="QBY7" s="1069"/>
      <c r="QBZ7" s="1069"/>
      <c r="QCA7" s="1069"/>
      <c r="QCB7" s="1069"/>
      <c r="QCC7" s="1069"/>
      <c r="QCD7" s="1069"/>
      <c r="QCE7" s="1069"/>
      <c r="QCF7" s="1069"/>
      <c r="QCG7" s="1069"/>
      <c r="QCH7" s="1069"/>
      <c r="QCI7" s="1069"/>
      <c r="QCJ7" s="1069"/>
      <c r="QCK7" s="1069"/>
      <c r="QCL7" s="1069"/>
      <c r="QCM7" s="1069"/>
      <c r="QCN7" s="1069"/>
      <c r="QCO7" s="1069"/>
      <c r="QCP7" s="1069"/>
      <c r="QCQ7" s="1069"/>
      <c r="QCR7" s="1069"/>
      <c r="QCS7" s="1069"/>
      <c r="QCT7" s="1069"/>
      <c r="QCU7" s="1069"/>
      <c r="QCV7" s="1069"/>
      <c r="QCW7" s="1069"/>
      <c r="QCX7" s="1069"/>
      <c r="QCY7" s="1069"/>
      <c r="QCZ7" s="1069"/>
      <c r="QDA7" s="1069"/>
      <c r="QDB7" s="1069"/>
      <c r="QDC7" s="1069"/>
      <c r="QDD7" s="1069"/>
      <c r="QDE7" s="1069"/>
      <c r="QDF7" s="1069"/>
      <c r="QDG7" s="1069"/>
      <c r="QDH7" s="1069"/>
      <c r="QDI7" s="1069"/>
      <c r="QDJ7" s="1069"/>
      <c r="QDK7" s="1069"/>
      <c r="QDL7" s="1069"/>
      <c r="QDM7" s="1069"/>
      <c r="QDN7" s="1069"/>
      <c r="QDO7" s="1069"/>
      <c r="QDP7" s="1069"/>
      <c r="QDQ7" s="1069"/>
      <c r="QDR7" s="1069"/>
      <c r="QDS7" s="1069"/>
      <c r="QDT7" s="1069"/>
      <c r="QDU7" s="1069"/>
      <c r="QDV7" s="1069"/>
      <c r="QDW7" s="1069"/>
      <c r="QDX7" s="1069"/>
      <c r="QDY7" s="1069"/>
      <c r="QDZ7" s="1069"/>
      <c r="QEA7" s="1069"/>
      <c r="QEB7" s="1069"/>
      <c r="QEC7" s="1069"/>
      <c r="QED7" s="1069"/>
      <c r="QEE7" s="1069"/>
      <c r="QEF7" s="1069"/>
      <c r="QEG7" s="1069"/>
      <c r="QEH7" s="1069"/>
      <c r="QEI7" s="1069"/>
      <c r="QEJ7" s="1069"/>
      <c r="QEK7" s="1069"/>
      <c r="QEL7" s="1069"/>
      <c r="QEM7" s="1069"/>
      <c r="QEN7" s="1069"/>
      <c r="QEO7" s="1069"/>
      <c r="QEP7" s="1069"/>
      <c r="QEQ7" s="1069"/>
      <c r="QER7" s="1069"/>
      <c r="QES7" s="1069"/>
      <c r="QET7" s="1069"/>
      <c r="QEU7" s="1069"/>
      <c r="QEV7" s="1069"/>
      <c r="QEW7" s="1069"/>
      <c r="QEX7" s="1069"/>
      <c r="QEY7" s="1069"/>
      <c r="QEZ7" s="1069"/>
      <c r="QFA7" s="1069"/>
      <c r="QFB7" s="1069"/>
      <c r="QFC7" s="1069"/>
      <c r="QFD7" s="1069"/>
      <c r="QFE7" s="1069"/>
      <c r="QFF7" s="1069"/>
      <c r="QFG7" s="1069"/>
      <c r="QFH7" s="1069"/>
      <c r="QFI7" s="1069"/>
      <c r="QFJ7" s="1069"/>
      <c r="QFK7" s="1069"/>
      <c r="QFL7" s="1069"/>
      <c r="QFM7" s="1069"/>
      <c r="QFN7" s="1069"/>
      <c r="QFO7" s="1069"/>
      <c r="QFP7" s="1069"/>
      <c r="QFQ7" s="1069"/>
      <c r="QFR7" s="1069"/>
      <c r="QFS7" s="1069"/>
      <c r="QFT7" s="1069"/>
      <c r="QFU7" s="1069"/>
      <c r="QFV7" s="1069"/>
      <c r="QFW7" s="1069"/>
      <c r="QFX7" s="1069"/>
      <c r="QFY7" s="1069"/>
      <c r="QFZ7" s="1069"/>
      <c r="QGA7" s="1069"/>
      <c r="QGB7" s="1069"/>
      <c r="QGC7" s="1069"/>
      <c r="QGD7" s="1069"/>
      <c r="QGE7" s="1069"/>
      <c r="QGF7" s="1069"/>
      <c r="QGG7" s="1069"/>
      <c r="QGH7" s="1069"/>
      <c r="QGI7" s="1069"/>
      <c r="QGJ7" s="1069"/>
      <c r="QGK7" s="1069"/>
      <c r="QGL7" s="1069"/>
      <c r="QGM7" s="1069"/>
      <c r="QGN7" s="1069"/>
      <c r="QGO7" s="1069"/>
      <c r="QGP7" s="1069"/>
      <c r="QGQ7" s="1069"/>
      <c r="QGR7" s="1069"/>
      <c r="QGS7" s="1069"/>
      <c r="QGT7" s="1069"/>
      <c r="QGU7" s="1069"/>
      <c r="QGV7" s="1069"/>
      <c r="QGW7" s="1069"/>
      <c r="QGX7" s="1069"/>
      <c r="QGY7" s="1069"/>
      <c r="QGZ7" s="1069"/>
      <c r="QHA7" s="1069"/>
      <c r="QHB7" s="1069"/>
      <c r="QHC7" s="1069"/>
      <c r="QHD7" s="1069"/>
      <c r="QHE7" s="1069"/>
      <c r="QHF7" s="1069"/>
      <c r="QHG7" s="1069"/>
      <c r="QHH7" s="1069"/>
      <c r="QHI7" s="1069"/>
      <c r="QHJ7" s="1069"/>
      <c r="QHK7" s="1069"/>
      <c r="QHL7" s="1069"/>
      <c r="QHM7" s="1069"/>
      <c r="QHN7" s="1069"/>
      <c r="QHO7" s="1069"/>
      <c r="QHP7" s="1069"/>
      <c r="QHQ7" s="1069"/>
      <c r="QHR7" s="1069"/>
      <c r="QHS7" s="1069"/>
      <c r="QHT7" s="1069"/>
      <c r="QHU7" s="1069"/>
      <c r="QHV7" s="1069"/>
      <c r="QHW7" s="1069"/>
      <c r="QHX7" s="1069"/>
      <c r="QHY7" s="1069"/>
      <c r="QHZ7" s="1069"/>
      <c r="QIA7" s="1069"/>
      <c r="QIB7" s="1069"/>
      <c r="QIC7" s="1069"/>
      <c r="QID7" s="1069"/>
      <c r="QIE7" s="1069"/>
      <c r="QIF7" s="1069"/>
      <c r="QIG7" s="1069"/>
      <c r="QIH7" s="1069"/>
      <c r="QII7" s="1069"/>
      <c r="QIJ7" s="1069"/>
      <c r="QIK7" s="1069"/>
      <c r="QIL7" s="1069"/>
      <c r="QIM7" s="1069"/>
      <c r="QIN7" s="1069"/>
      <c r="QIO7" s="1069"/>
      <c r="QIP7" s="1069"/>
      <c r="QIQ7" s="1069"/>
      <c r="QIR7" s="1069"/>
      <c r="QIS7" s="1069"/>
      <c r="QIT7" s="1069"/>
      <c r="QIU7" s="1069"/>
      <c r="QIV7" s="1069"/>
      <c r="QIW7" s="1069"/>
      <c r="QIX7" s="1069"/>
      <c r="QIY7" s="1069"/>
      <c r="QIZ7" s="1069"/>
      <c r="QJA7" s="1069"/>
      <c r="QJB7" s="1069"/>
      <c r="QJC7" s="1069"/>
      <c r="QJD7" s="1069"/>
      <c r="QJE7" s="1069"/>
      <c r="QJF7" s="1069"/>
      <c r="QJG7" s="1069"/>
      <c r="QJH7" s="1069"/>
      <c r="QJI7" s="1069"/>
      <c r="QJJ7" s="1069"/>
      <c r="QJK7" s="1069"/>
      <c r="QJL7" s="1069"/>
      <c r="QJM7" s="1069"/>
      <c r="QJN7" s="1069"/>
      <c r="QJO7" s="1069"/>
      <c r="QJP7" s="1069"/>
      <c r="QJQ7" s="1069"/>
      <c r="QJR7" s="1069"/>
      <c r="QJS7" s="1069"/>
      <c r="QJT7" s="1069"/>
      <c r="QJU7" s="1069"/>
      <c r="QJV7" s="1069"/>
      <c r="QJW7" s="1069"/>
      <c r="QJX7" s="1069"/>
      <c r="QJY7" s="1069"/>
      <c r="QJZ7" s="1069"/>
      <c r="QKA7" s="1069"/>
      <c r="QKB7" s="1069"/>
      <c r="QKC7" s="1069"/>
      <c r="QKD7" s="1069"/>
      <c r="QKE7" s="1069"/>
      <c r="QKF7" s="1069"/>
      <c r="QKG7" s="1069"/>
      <c r="QKH7" s="1069"/>
      <c r="QKI7" s="1069"/>
      <c r="QKJ7" s="1069"/>
      <c r="QKK7" s="1069"/>
      <c r="QKL7" s="1069"/>
      <c r="QKM7" s="1069"/>
      <c r="QKN7" s="1069"/>
      <c r="QKO7" s="1069"/>
      <c r="QKP7" s="1069"/>
      <c r="QKQ7" s="1069"/>
      <c r="QKR7" s="1069"/>
      <c r="QKS7" s="1069"/>
      <c r="QKT7" s="1069"/>
      <c r="QKU7" s="1069"/>
      <c r="QKV7" s="1069"/>
      <c r="QKW7" s="1069"/>
      <c r="QKX7" s="1069"/>
      <c r="QKY7" s="1069"/>
      <c r="QKZ7" s="1069"/>
      <c r="QLA7" s="1069"/>
      <c r="QLB7" s="1069"/>
      <c r="QLC7" s="1069"/>
      <c r="QLD7" s="1069"/>
      <c r="QLE7" s="1069"/>
      <c r="QLF7" s="1069"/>
      <c r="QLG7" s="1069"/>
      <c r="QLH7" s="1069"/>
      <c r="QLI7" s="1069"/>
      <c r="QLJ7" s="1069"/>
      <c r="QLK7" s="1069"/>
      <c r="QLL7" s="1069"/>
      <c r="QLM7" s="1069"/>
      <c r="QLN7" s="1069"/>
      <c r="QLO7" s="1069"/>
      <c r="QLP7" s="1069"/>
      <c r="QLQ7" s="1069"/>
      <c r="QLR7" s="1069"/>
      <c r="QLS7" s="1069"/>
      <c r="QLT7" s="1069"/>
      <c r="QLU7" s="1069"/>
      <c r="QLV7" s="1069"/>
      <c r="QLW7" s="1069"/>
      <c r="QLX7" s="1069"/>
      <c r="QLY7" s="1069"/>
      <c r="QLZ7" s="1069"/>
      <c r="QMA7" s="1069"/>
      <c r="QMB7" s="1069"/>
      <c r="QMC7" s="1069"/>
      <c r="QMD7" s="1069"/>
      <c r="QME7" s="1069"/>
      <c r="QMF7" s="1069"/>
      <c r="QMG7" s="1069"/>
      <c r="QMH7" s="1069"/>
      <c r="QMI7" s="1069"/>
      <c r="QMJ7" s="1069"/>
      <c r="QMK7" s="1069"/>
      <c r="QML7" s="1069"/>
      <c r="QMM7" s="1069"/>
      <c r="QMN7" s="1069"/>
      <c r="QMO7" s="1069"/>
      <c r="QMP7" s="1069"/>
      <c r="QMQ7" s="1069"/>
      <c r="QMR7" s="1069"/>
      <c r="QMS7" s="1069"/>
      <c r="QMT7" s="1069"/>
      <c r="QMU7" s="1069"/>
      <c r="QMV7" s="1069"/>
      <c r="QMW7" s="1069"/>
      <c r="QMX7" s="1069"/>
      <c r="QMY7" s="1069"/>
      <c r="QMZ7" s="1069"/>
      <c r="QNA7" s="1069"/>
      <c r="QNB7" s="1069"/>
      <c r="QNC7" s="1069"/>
      <c r="QND7" s="1069"/>
      <c r="QNE7" s="1069"/>
      <c r="QNF7" s="1069"/>
      <c r="QNG7" s="1069"/>
      <c r="QNH7" s="1069"/>
      <c r="QNI7" s="1069"/>
      <c r="QNJ7" s="1069"/>
      <c r="QNK7" s="1069"/>
      <c r="QNL7" s="1069"/>
      <c r="QNM7" s="1069"/>
      <c r="QNN7" s="1069"/>
      <c r="QNO7" s="1069"/>
      <c r="QNP7" s="1069"/>
      <c r="QNQ7" s="1069"/>
      <c r="QNR7" s="1069"/>
      <c r="QNS7" s="1069"/>
      <c r="QNT7" s="1069"/>
      <c r="QNU7" s="1069"/>
      <c r="QNV7" s="1069"/>
      <c r="QNW7" s="1069"/>
      <c r="QNX7" s="1069"/>
      <c r="QNY7" s="1069"/>
      <c r="QNZ7" s="1069"/>
      <c r="QOA7" s="1069"/>
      <c r="QOB7" s="1069"/>
      <c r="QOC7" s="1069"/>
      <c r="QOD7" s="1069"/>
      <c r="QOE7" s="1069"/>
      <c r="QOF7" s="1069"/>
      <c r="QOG7" s="1069"/>
      <c r="QOH7" s="1069"/>
      <c r="QOI7" s="1069"/>
      <c r="QOJ7" s="1069"/>
      <c r="QOK7" s="1069"/>
      <c r="QOL7" s="1069"/>
      <c r="QOM7" s="1069"/>
      <c r="QON7" s="1069"/>
      <c r="QOO7" s="1069"/>
      <c r="QOP7" s="1069"/>
      <c r="QOQ7" s="1069"/>
      <c r="QOR7" s="1069"/>
      <c r="QOS7" s="1069"/>
      <c r="QOT7" s="1069"/>
      <c r="QOU7" s="1069"/>
      <c r="QOV7" s="1069"/>
      <c r="QOW7" s="1069"/>
      <c r="QOX7" s="1069"/>
      <c r="QOY7" s="1069"/>
      <c r="QOZ7" s="1069"/>
      <c r="QPA7" s="1069"/>
      <c r="QPB7" s="1069"/>
      <c r="QPC7" s="1069"/>
      <c r="QPD7" s="1069"/>
      <c r="QPE7" s="1069"/>
      <c r="QPF7" s="1069"/>
      <c r="QPG7" s="1069"/>
      <c r="QPH7" s="1069"/>
      <c r="QPI7" s="1069"/>
      <c r="QPJ7" s="1069"/>
      <c r="QPK7" s="1069"/>
      <c r="QPL7" s="1069"/>
      <c r="QPM7" s="1069"/>
      <c r="QPN7" s="1069"/>
      <c r="QPO7" s="1069"/>
      <c r="QPP7" s="1069"/>
      <c r="QPQ7" s="1069"/>
      <c r="QPR7" s="1069"/>
      <c r="QPS7" s="1069"/>
      <c r="QPT7" s="1069"/>
      <c r="QPU7" s="1069"/>
      <c r="QPV7" s="1069"/>
      <c r="QPW7" s="1069"/>
      <c r="QPX7" s="1069"/>
      <c r="QPY7" s="1069"/>
      <c r="QPZ7" s="1069"/>
      <c r="QQA7" s="1069"/>
      <c r="QQB7" s="1069"/>
      <c r="QQC7" s="1069"/>
      <c r="QQD7" s="1069"/>
      <c r="QQE7" s="1069"/>
      <c r="QQF7" s="1069"/>
      <c r="QQG7" s="1069"/>
      <c r="QQH7" s="1069"/>
      <c r="QQI7" s="1069"/>
      <c r="QQJ7" s="1069"/>
      <c r="QQK7" s="1069"/>
      <c r="QQL7" s="1069"/>
      <c r="QQM7" s="1069"/>
      <c r="QQN7" s="1069"/>
      <c r="QQO7" s="1069"/>
      <c r="QQP7" s="1069"/>
      <c r="QQQ7" s="1069"/>
      <c r="QQR7" s="1069"/>
      <c r="QQS7" s="1069"/>
      <c r="QQT7" s="1069"/>
      <c r="QQU7" s="1069"/>
      <c r="QQV7" s="1069"/>
      <c r="QQW7" s="1069"/>
      <c r="QQX7" s="1069"/>
      <c r="QQY7" s="1069"/>
      <c r="QQZ7" s="1069"/>
      <c r="QRA7" s="1069"/>
      <c r="QRB7" s="1069"/>
      <c r="QRC7" s="1069"/>
      <c r="QRD7" s="1069"/>
      <c r="QRE7" s="1069"/>
      <c r="QRF7" s="1069"/>
      <c r="QRG7" s="1069"/>
      <c r="QRH7" s="1069"/>
      <c r="QRI7" s="1069"/>
      <c r="QRJ7" s="1069"/>
      <c r="QRK7" s="1069"/>
      <c r="QRL7" s="1069"/>
      <c r="QRM7" s="1069"/>
      <c r="QRN7" s="1069"/>
      <c r="QRO7" s="1069"/>
      <c r="QRP7" s="1069"/>
      <c r="QRQ7" s="1069"/>
      <c r="QRR7" s="1069"/>
      <c r="QRS7" s="1069"/>
      <c r="QRT7" s="1069"/>
      <c r="QRU7" s="1069"/>
      <c r="QRV7" s="1069"/>
      <c r="QRW7" s="1069"/>
      <c r="QRX7" s="1069"/>
      <c r="QRY7" s="1069"/>
      <c r="QRZ7" s="1069"/>
      <c r="QSA7" s="1069"/>
      <c r="QSB7" s="1069"/>
      <c r="QSC7" s="1069"/>
      <c r="QSD7" s="1069"/>
      <c r="QSE7" s="1069"/>
      <c r="QSF7" s="1069"/>
      <c r="QSG7" s="1069"/>
      <c r="QSH7" s="1069"/>
      <c r="QSI7" s="1069"/>
      <c r="QSJ7" s="1069"/>
      <c r="QSK7" s="1069"/>
      <c r="QSL7" s="1069"/>
      <c r="QSM7" s="1069"/>
      <c r="QSN7" s="1069"/>
      <c r="QSO7" s="1069"/>
      <c r="QSP7" s="1069"/>
      <c r="QSQ7" s="1069"/>
      <c r="QSR7" s="1069"/>
      <c r="QSS7" s="1069"/>
      <c r="QST7" s="1069"/>
      <c r="QSU7" s="1069"/>
      <c r="QSV7" s="1069"/>
      <c r="QSW7" s="1069"/>
      <c r="QSX7" s="1069"/>
      <c r="QSY7" s="1069"/>
      <c r="QSZ7" s="1069"/>
      <c r="QTA7" s="1069"/>
      <c r="QTB7" s="1069"/>
      <c r="QTC7" s="1069"/>
      <c r="QTD7" s="1069"/>
      <c r="QTE7" s="1069"/>
      <c r="QTF7" s="1069"/>
      <c r="QTG7" s="1069"/>
      <c r="QTH7" s="1069"/>
      <c r="QTI7" s="1069"/>
      <c r="QTJ7" s="1069"/>
      <c r="QTK7" s="1069"/>
      <c r="QTL7" s="1069"/>
      <c r="QTM7" s="1069"/>
      <c r="QTN7" s="1069"/>
      <c r="QTO7" s="1069"/>
      <c r="QTP7" s="1069"/>
      <c r="QTQ7" s="1069"/>
      <c r="QTR7" s="1069"/>
      <c r="QTS7" s="1069"/>
      <c r="QTT7" s="1069"/>
      <c r="QTU7" s="1069"/>
      <c r="QTV7" s="1069"/>
      <c r="QTW7" s="1069"/>
      <c r="QTX7" s="1069"/>
      <c r="QTY7" s="1069"/>
      <c r="QTZ7" s="1069"/>
      <c r="QUA7" s="1069"/>
      <c r="QUB7" s="1069"/>
      <c r="QUC7" s="1069"/>
      <c r="QUD7" s="1069"/>
      <c r="QUE7" s="1069"/>
      <c r="QUF7" s="1069"/>
      <c r="QUG7" s="1069"/>
      <c r="QUH7" s="1069"/>
      <c r="QUI7" s="1069"/>
      <c r="QUJ7" s="1069"/>
      <c r="QUK7" s="1069"/>
      <c r="QUL7" s="1069"/>
      <c r="QUM7" s="1069"/>
      <c r="QUN7" s="1069"/>
      <c r="QUO7" s="1069"/>
      <c r="QUP7" s="1069"/>
      <c r="QUQ7" s="1069"/>
      <c r="QUR7" s="1069"/>
      <c r="QUS7" s="1069"/>
      <c r="QUT7" s="1069"/>
      <c r="QUU7" s="1069"/>
      <c r="QUV7" s="1069"/>
      <c r="QUW7" s="1069"/>
      <c r="QUX7" s="1069"/>
      <c r="QUY7" s="1069"/>
      <c r="QUZ7" s="1069"/>
      <c r="QVA7" s="1069"/>
      <c r="QVB7" s="1069"/>
      <c r="QVC7" s="1069"/>
      <c r="QVD7" s="1069"/>
      <c r="QVE7" s="1069"/>
      <c r="QVF7" s="1069"/>
      <c r="QVG7" s="1069"/>
      <c r="QVH7" s="1069"/>
      <c r="QVI7" s="1069"/>
      <c r="QVJ7" s="1069"/>
      <c r="QVK7" s="1069"/>
      <c r="QVL7" s="1069"/>
      <c r="QVM7" s="1069"/>
      <c r="QVN7" s="1069"/>
      <c r="QVO7" s="1069"/>
      <c r="QVP7" s="1069"/>
      <c r="QVQ7" s="1069"/>
      <c r="QVR7" s="1069"/>
      <c r="QVS7" s="1069"/>
      <c r="QVT7" s="1069"/>
      <c r="QVU7" s="1069"/>
      <c r="QVV7" s="1069"/>
      <c r="QVW7" s="1069"/>
      <c r="QVX7" s="1069"/>
      <c r="QVY7" s="1069"/>
      <c r="QVZ7" s="1069"/>
      <c r="QWA7" s="1069"/>
      <c r="QWB7" s="1069"/>
      <c r="QWC7" s="1069"/>
      <c r="QWD7" s="1069"/>
      <c r="QWE7" s="1069"/>
      <c r="QWF7" s="1069"/>
      <c r="QWG7" s="1069"/>
      <c r="QWH7" s="1069"/>
      <c r="QWI7" s="1069"/>
      <c r="QWJ7" s="1069"/>
      <c r="QWK7" s="1069"/>
      <c r="QWL7" s="1069"/>
      <c r="QWM7" s="1069"/>
      <c r="QWN7" s="1069"/>
      <c r="QWO7" s="1069"/>
      <c r="QWP7" s="1069"/>
      <c r="QWQ7" s="1069"/>
      <c r="QWR7" s="1069"/>
      <c r="QWS7" s="1069"/>
      <c r="QWT7" s="1069"/>
      <c r="QWU7" s="1069"/>
      <c r="QWV7" s="1069"/>
      <c r="QWW7" s="1069"/>
      <c r="QWX7" s="1069"/>
      <c r="QWY7" s="1069"/>
      <c r="QWZ7" s="1069"/>
      <c r="QXA7" s="1069"/>
      <c r="QXB7" s="1069"/>
      <c r="QXC7" s="1069"/>
      <c r="QXD7" s="1069"/>
      <c r="QXE7" s="1069"/>
      <c r="QXF7" s="1069"/>
      <c r="QXG7" s="1069"/>
      <c r="QXH7" s="1069"/>
      <c r="QXI7" s="1069"/>
      <c r="QXJ7" s="1069"/>
      <c r="QXK7" s="1069"/>
      <c r="QXL7" s="1069"/>
      <c r="QXM7" s="1069"/>
      <c r="QXN7" s="1069"/>
      <c r="QXO7" s="1069"/>
      <c r="QXP7" s="1069"/>
      <c r="QXQ7" s="1069"/>
      <c r="QXR7" s="1069"/>
      <c r="QXS7" s="1069"/>
      <c r="QXT7" s="1069"/>
      <c r="QXU7" s="1069"/>
      <c r="QXV7" s="1069"/>
      <c r="QXW7" s="1069"/>
      <c r="QXX7" s="1069"/>
      <c r="QXY7" s="1069"/>
      <c r="QXZ7" s="1069"/>
      <c r="QYA7" s="1069"/>
      <c r="QYB7" s="1069"/>
      <c r="QYC7" s="1069"/>
      <c r="QYD7" s="1069"/>
      <c r="QYE7" s="1069"/>
      <c r="QYF7" s="1069"/>
      <c r="QYG7" s="1069"/>
      <c r="QYH7" s="1069"/>
      <c r="QYI7" s="1069"/>
      <c r="QYJ7" s="1069"/>
      <c r="QYK7" s="1069"/>
      <c r="QYL7" s="1069"/>
      <c r="QYM7" s="1069"/>
      <c r="QYN7" s="1069"/>
      <c r="QYO7" s="1069"/>
      <c r="QYP7" s="1069"/>
      <c r="QYQ7" s="1069"/>
      <c r="QYR7" s="1069"/>
      <c r="QYS7" s="1069"/>
      <c r="QYT7" s="1069"/>
      <c r="QYU7" s="1069"/>
      <c r="QYV7" s="1069"/>
      <c r="QYW7" s="1069"/>
      <c r="QYX7" s="1069"/>
      <c r="QYY7" s="1069"/>
      <c r="QYZ7" s="1069"/>
      <c r="QZA7" s="1069"/>
      <c r="QZB7" s="1069"/>
      <c r="QZC7" s="1069"/>
      <c r="QZD7" s="1069"/>
      <c r="QZE7" s="1069"/>
      <c r="QZF7" s="1069"/>
      <c r="QZG7" s="1069"/>
      <c r="QZH7" s="1069"/>
      <c r="QZI7" s="1069"/>
      <c r="QZJ7" s="1069"/>
      <c r="QZK7" s="1069"/>
      <c r="QZL7" s="1069"/>
      <c r="QZM7" s="1069"/>
      <c r="QZN7" s="1069"/>
      <c r="QZO7" s="1069"/>
      <c r="QZP7" s="1069"/>
      <c r="QZQ7" s="1069"/>
      <c r="QZR7" s="1069"/>
      <c r="QZS7" s="1069"/>
      <c r="QZT7" s="1069"/>
      <c r="QZU7" s="1069"/>
      <c r="QZV7" s="1069"/>
      <c r="QZW7" s="1069"/>
      <c r="QZX7" s="1069"/>
      <c r="QZY7" s="1069"/>
      <c r="QZZ7" s="1069"/>
      <c r="RAA7" s="1069"/>
      <c r="RAB7" s="1069"/>
      <c r="RAC7" s="1069"/>
      <c r="RAD7" s="1069"/>
      <c r="RAE7" s="1069"/>
      <c r="RAF7" s="1069"/>
      <c r="RAG7" s="1069"/>
      <c r="RAH7" s="1069"/>
      <c r="RAI7" s="1069"/>
      <c r="RAJ7" s="1069"/>
      <c r="RAK7" s="1069"/>
      <c r="RAL7" s="1069"/>
      <c r="RAM7" s="1069"/>
      <c r="RAN7" s="1069"/>
      <c r="RAO7" s="1069"/>
      <c r="RAP7" s="1069"/>
      <c r="RAQ7" s="1069"/>
      <c r="RAR7" s="1069"/>
      <c r="RAS7" s="1069"/>
      <c r="RAT7" s="1069"/>
      <c r="RAU7" s="1069"/>
      <c r="RAV7" s="1069"/>
      <c r="RAW7" s="1069"/>
      <c r="RAX7" s="1069"/>
      <c r="RAY7" s="1069"/>
      <c r="RAZ7" s="1069"/>
      <c r="RBA7" s="1069"/>
      <c r="RBB7" s="1069"/>
      <c r="RBC7" s="1069"/>
      <c r="RBD7" s="1069"/>
      <c r="RBE7" s="1069"/>
      <c r="RBF7" s="1069"/>
      <c r="RBG7" s="1069"/>
      <c r="RBH7" s="1069"/>
      <c r="RBI7" s="1069"/>
      <c r="RBJ7" s="1069"/>
      <c r="RBK7" s="1069"/>
      <c r="RBL7" s="1069"/>
      <c r="RBM7" s="1069"/>
      <c r="RBN7" s="1069"/>
      <c r="RBO7" s="1069"/>
      <c r="RBP7" s="1069"/>
      <c r="RBQ7" s="1069"/>
      <c r="RBR7" s="1069"/>
      <c r="RBS7" s="1069"/>
      <c r="RBT7" s="1069"/>
      <c r="RBU7" s="1069"/>
      <c r="RBV7" s="1069"/>
      <c r="RBW7" s="1069"/>
      <c r="RBX7" s="1069"/>
      <c r="RBY7" s="1069"/>
      <c r="RBZ7" s="1069"/>
      <c r="RCA7" s="1069"/>
      <c r="RCB7" s="1069"/>
      <c r="RCC7" s="1069"/>
      <c r="RCD7" s="1069"/>
      <c r="RCE7" s="1069"/>
      <c r="RCF7" s="1069"/>
      <c r="RCG7" s="1069"/>
      <c r="RCH7" s="1069"/>
      <c r="RCI7" s="1069"/>
      <c r="RCJ7" s="1069"/>
      <c r="RCK7" s="1069"/>
      <c r="RCL7" s="1069"/>
      <c r="RCM7" s="1069"/>
      <c r="RCN7" s="1069"/>
      <c r="RCO7" s="1069"/>
      <c r="RCP7" s="1069"/>
      <c r="RCQ7" s="1069"/>
      <c r="RCR7" s="1069"/>
      <c r="RCS7" s="1069"/>
      <c r="RCT7" s="1069"/>
      <c r="RCU7" s="1069"/>
      <c r="RCV7" s="1069"/>
      <c r="RCW7" s="1069"/>
      <c r="RCX7" s="1069"/>
      <c r="RCY7" s="1069"/>
      <c r="RCZ7" s="1069"/>
      <c r="RDA7" s="1069"/>
      <c r="RDB7" s="1069"/>
      <c r="RDC7" s="1069"/>
      <c r="RDD7" s="1069"/>
      <c r="RDE7" s="1069"/>
      <c r="RDF7" s="1069"/>
      <c r="RDG7" s="1069"/>
      <c r="RDH7" s="1069"/>
      <c r="RDI7" s="1069"/>
      <c r="RDJ7" s="1069"/>
      <c r="RDK7" s="1069"/>
      <c r="RDL7" s="1069"/>
      <c r="RDM7" s="1069"/>
      <c r="RDN7" s="1069"/>
      <c r="RDO7" s="1069"/>
      <c r="RDP7" s="1069"/>
      <c r="RDQ7" s="1069"/>
      <c r="RDR7" s="1069"/>
      <c r="RDS7" s="1069"/>
      <c r="RDT7" s="1069"/>
      <c r="RDU7" s="1069"/>
      <c r="RDV7" s="1069"/>
      <c r="RDW7" s="1069"/>
      <c r="RDX7" s="1069"/>
      <c r="RDY7" s="1069"/>
      <c r="RDZ7" s="1069"/>
      <c r="REA7" s="1069"/>
      <c r="REB7" s="1069"/>
      <c r="REC7" s="1069"/>
      <c r="RED7" s="1069"/>
      <c r="REE7" s="1069"/>
      <c r="REF7" s="1069"/>
      <c r="REG7" s="1069"/>
      <c r="REH7" s="1069"/>
      <c r="REI7" s="1069"/>
      <c r="REJ7" s="1069"/>
      <c r="REK7" s="1069"/>
      <c r="REL7" s="1069"/>
      <c r="REM7" s="1069"/>
      <c r="REN7" s="1069"/>
      <c r="REO7" s="1069"/>
      <c r="REP7" s="1069"/>
      <c r="REQ7" s="1069"/>
      <c r="RER7" s="1069"/>
      <c r="RES7" s="1069"/>
      <c r="RET7" s="1069"/>
      <c r="REU7" s="1069"/>
      <c r="REV7" s="1069"/>
      <c r="REW7" s="1069"/>
      <c r="REX7" s="1069"/>
      <c r="REY7" s="1069"/>
      <c r="REZ7" s="1069"/>
      <c r="RFA7" s="1069"/>
      <c r="RFB7" s="1069"/>
      <c r="RFC7" s="1069"/>
      <c r="RFD7" s="1069"/>
      <c r="RFE7" s="1069"/>
      <c r="RFF7" s="1069"/>
      <c r="RFG7" s="1069"/>
      <c r="RFH7" s="1069"/>
      <c r="RFI7" s="1069"/>
      <c r="RFJ7" s="1069"/>
      <c r="RFK7" s="1069"/>
      <c r="RFL7" s="1069"/>
      <c r="RFM7" s="1069"/>
      <c r="RFN7" s="1069"/>
      <c r="RFO7" s="1069"/>
      <c r="RFP7" s="1069"/>
      <c r="RFQ7" s="1069"/>
      <c r="RFR7" s="1069"/>
      <c r="RFS7" s="1069"/>
      <c r="RFT7" s="1069"/>
      <c r="RFU7" s="1069"/>
      <c r="RFV7" s="1069"/>
      <c r="RFW7" s="1069"/>
      <c r="RFX7" s="1069"/>
      <c r="RFY7" s="1069"/>
      <c r="RFZ7" s="1069"/>
      <c r="RGA7" s="1069"/>
      <c r="RGB7" s="1069"/>
      <c r="RGC7" s="1069"/>
      <c r="RGD7" s="1069"/>
      <c r="RGE7" s="1069"/>
      <c r="RGF7" s="1069"/>
      <c r="RGG7" s="1069"/>
      <c r="RGH7" s="1069"/>
      <c r="RGI7" s="1069"/>
      <c r="RGJ7" s="1069"/>
      <c r="RGK7" s="1069"/>
      <c r="RGL7" s="1069"/>
      <c r="RGM7" s="1069"/>
      <c r="RGN7" s="1069"/>
      <c r="RGO7" s="1069"/>
      <c r="RGP7" s="1069"/>
      <c r="RGQ7" s="1069"/>
      <c r="RGR7" s="1069"/>
      <c r="RGS7" s="1069"/>
      <c r="RGT7" s="1069"/>
      <c r="RGU7" s="1069"/>
      <c r="RGV7" s="1069"/>
      <c r="RGW7" s="1069"/>
      <c r="RGX7" s="1069"/>
      <c r="RGY7" s="1069"/>
      <c r="RGZ7" s="1069"/>
      <c r="RHA7" s="1069"/>
      <c r="RHB7" s="1069"/>
      <c r="RHC7" s="1069"/>
      <c r="RHD7" s="1069"/>
      <c r="RHE7" s="1069"/>
      <c r="RHF7" s="1069"/>
      <c r="RHG7" s="1069"/>
      <c r="RHH7" s="1069"/>
      <c r="RHI7" s="1069"/>
      <c r="RHJ7" s="1069"/>
      <c r="RHK7" s="1069"/>
      <c r="RHL7" s="1069"/>
      <c r="RHM7" s="1069"/>
      <c r="RHN7" s="1069"/>
      <c r="RHO7" s="1069"/>
      <c r="RHP7" s="1069"/>
      <c r="RHQ7" s="1069"/>
      <c r="RHR7" s="1069"/>
      <c r="RHS7" s="1069"/>
      <c r="RHT7" s="1069"/>
      <c r="RHU7" s="1069"/>
      <c r="RHV7" s="1069"/>
      <c r="RHW7" s="1069"/>
      <c r="RHX7" s="1069"/>
      <c r="RHY7" s="1069"/>
      <c r="RHZ7" s="1069"/>
      <c r="RIA7" s="1069"/>
      <c r="RIB7" s="1069"/>
      <c r="RIC7" s="1069"/>
      <c r="RID7" s="1069"/>
      <c r="RIE7" s="1069"/>
      <c r="RIF7" s="1069"/>
      <c r="RIG7" s="1069"/>
      <c r="RIH7" s="1069"/>
      <c r="RII7" s="1069"/>
      <c r="RIJ7" s="1069"/>
      <c r="RIK7" s="1069"/>
      <c r="RIL7" s="1069"/>
      <c r="RIM7" s="1069"/>
      <c r="RIN7" s="1069"/>
      <c r="RIO7" s="1069"/>
      <c r="RIP7" s="1069"/>
      <c r="RIQ7" s="1069"/>
      <c r="RIR7" s="1069"/>
      <c r="RIS7" s="1069"/>
      <c r="RIT7" s="1069"/>
      <c r="RIU7" s="1069"/>
      <c r="RIV7" s="1069"/>
      <c r="RIW7" s="1069"/>
      <c r="RIX7" s="1069"/>
      <c r="RIY7" s="1069"/>
      <c r="RIZ7" s="1069"/>
      <c r="RJA7" s="1069"/>
      <c r="RJB7" s="1069"/>
      <c r="RJC7" s="1069"/>
      <c r="RJD7" s="1069"/>
      <c r="RJE7" s="1069"/>
      <c r="RJF7" s="1069"/>
      <c r="RJG7" s="1069"/>
      <c r="RJH7" s="1069"/>
      <c r="RJI7" s="1069"/>
      <c r="RJJ7" s="1069"/>
      <c r="RJK7" s="1069"/>
      <c r="RJL7" s="1069"/>
      <c r="RJM7" s="1069"/>
      <c r="RJN7" s="1069"/>
      <c r="RJO7" s="1069"/>
      <c r="RJP7" s="1069"/>
      <c r="RJQ7" s="1069"/>
      <c r="RJR7" s="1069"/>
      <c r="RJS7" s="1069"/>
      <c r="RJT7" s="1069"/>
      <c r="RJU7" s="1069"/>
      <c r="RJV7" s="1069"/>
      <c r="RJW7" s="1069"/>
      <c r="RJX7" s="1069"/>
      <c r="RJY7" s="1069"/>
      <c r="RJZ7" s="1069"/>
      <c r="RKA7" s="1069"/>
      <c r="RKB7" s="1069"/>
      <c r="RKC7" s="1069"/>
      <c r="RKD7" s="1069"/>
      <c r="RKE7" s="1069"/>
      <c r="RKF7" s="1069"/>
      <c r="RKG7" s="1069"/>
      <c r="RKH7" s="1069"/>
      <c r="RKI7" s="1069"/>
      <c r="RKJ7" s="1069"/>
      <c r="RKK7" s="1069"/>
      <c r="RKL7" s="1069"/>
      <c r="RKM7" s="1069"/>
      <c r="RKN7" s="1069"/>
      <c r="RKO7" s="1069"/>
      <c r="RKP7" s="1069"/>
      <c r="RKQ7" s="1069"/>
      <c r="RKR7" s="1069"/>
      <c r="RKS7" s="1069"/>
      <c r="RKT7" s="1069"/>
      <c r="RKU7" s="1069"/>
      <c r="RKV7" s="1069"/>
      <c r="RKW7" s="1069"/>
      <c r="RKX7" s="1069"/>
      <c r="RKY7" s="1069"/>
      <c r="RKZ7" s="1069"/>
      <c r="RLA7" s="1069"/>
      <c r="RLB7" s="1069"/>
      <c r="RLC7" s="1069"/>
      <c r="RLD7" s="1069"/>
      <c r="RLE7" s="1069"/>
      <c r="RLF7" s="1069"/>
      <c r="RLG7" s="1069"/>
      <c r="RLH7" s="1069"/>
      <c r="RLI7" s="1069"/>
      <c r="RLJ7" s="1069"/>
      <c r="RLK7" s="1069"/>
      <c r="RLL7" s="1069"/>
      <c r="RLM7" s="1069"/>
      <c r="RLN7" s="1069"/>
      <c r="RLO7" s="1069"/>
      <c r="RLP7" s="1069"/>
      <c r="RLQ7" s="1069"/>
      <c r="RLR7" s="1069"/>
      <c r="RLS7" s="1069"/>
      <c r="RLT7" s="1069"/>
      <c r="RLU7" s="1069"/>
      <c r="RLV7" s="1069"/>
      <c r="RLW7" s="1069"/>
      <c r="RLX7" s="1069"/>
      <c r="RLY7" s="1069"/>
      <c r="RLZ7" s="1069"/>
      <c r="RMA7" s="1069"/>
      <c r="RMB7" s="1069"/>
      <c r="RMC7" s="1069"/>
      <c r="RMD7" s="1069"/>
      <c r="RME7" s="1069"/>
      <c r="RMF7" s="1069"/>
      <c r="RMG7" s="1069"/>
      <c r="RMH7" s="1069"/>
      <c r="RMI7" s="1069"/>
      <c r="RMJ7" s="1069"/>
      <c r="RMK7" s="1069"/>
      <c r="RML7" s="1069"/>
      <c r="RMM7" s="1069"/>
      <c r="RMN7" s="1069"/>
      <c r="RMO7" s="1069"/>
      <c r="RMP7" s="1069"/>
      <c r="RMQ7" s="1069"/>
      <c r="RMR7" s="1069"/>
      <c r="RMS7" s="1069"/>
      <c r="RMT7" s="1069"/>
      <c r="RMU7" s="1069"/>
      <c r="RMV7" s="1069"/>
      <c r="RMW7" s="1069"/>
      <c r="RMX7" s="1069"/>
      <c r="RMY7" s="1069"/>
      <c r="RMZ7" s="1069"/>
      <c r="RNA7" s="1069"/>
      <c r="RNB7" s="1069"/>
      <c r="RNC7" s="1069"/>
      <c r="RND7" s="1069"/>
      <c r="RNE7" s="1069"/>
      <c r="RNF7" s="1069"/>
      <c r="RNG7" s="1069"/>
      <c r="RNH7" s="1069"/>
      <c r="RNI7" s="1069"/>
      <c r="RNJ7" s="1069"/>
      <c r="RNK7" s="1069"/>
      <c r="RNL7" s="1069"/>
      <c r="RNM7" s="1069"/>
      <c r="RNN7" s="1069"/>
      <c r="RNO7" s="1069"/>
      <c r="RNP7" s="1069"/>
      <c r="RNQ7" s="1069"/>
      <c r="RNR7" s="1069"/>
      <c r="RNS7" s="1069"/>
      <c r="RNT7" s="1069"/>
      <c r="RNU7" s="1069"/>
      <c r="RNV7" s="1069"/>
      <c r="RNW7" s="1069"/>
      <c r="RNX7" s="1069"/>
      <c r="RNY7" s="1069"/>
      <c r="RNZ7" s="1069"/>
      <c r="ROA7" s="1069"/>
      <c r="ROB7" s="1069"/>
      <c r="ROC7" s="1069"/>
      <c r="ROD7" s="1069"/>
      <c r="ROE7" s="1069"/>
      <c r="ROF7" s="1069"/>
      <c r="ROG7" s="1069"/>
      <c r="ROH7" s="1069"/>
      <c r="ROI7" s="1069"/>
      <c r="ROJ7" s="1069"/>
      <c r="ROK7" s="1069"/>
      <c r="ROL7" s="1069"/>
      <c r="ROM7" s="1069"/>
      <c r="RON7" s="1069"/>
      <c r="ROO7" s="1069"/>
      <c r="ROP7" s="1069"/>
      <c r="ROQ7" s="1069"/>
      <c r="ROR7" s="1069"/>
      <c r="ROS7" s="1069"/>
      <c r="ROT7" s="1069"/>
      <c r="ROU7" s="1069"/>
      <c r="ROV7" s="1069"/>
      <c r="ROW7" s="1069"/>
      <c r="ROX7" s="1069"/>
      <c r="ROY7" s="1069"/>
      <c r="ROZ7" s="1069"/>
      <c r="RPA7" s="1069"/>
      <c r="RPB7" s="1069"/>
      <c r="RPC7" s="1069"/>
      <c r="RPD7" s="1069"/>
      <c r="RPE7" s="1069"/>
      <c r="RPF7" s="1069"/>
      <c r="RPG7" s="1069"/>
      <c r="RPH7" s="1069"/>
      <c r="RPI7" s="1069"/>
      <c r="RPJ7" s="1069"/>
      <c r="RPK7" s="1069"/>
      <c r="RPL7" s="1069"/>
      <c r="RPM7" s="1069"/>
      <c r="RPN7" s="1069"/>
      <c r="RPO7" s="1069"/>
      <c r="RPP7" s="1069"/>
      <c r="RPQ7" s="1069"/>
      <c r="RPR7" s="1069"/>
      <c r="RPS7" s="1069"/>
      <c r="RPT7" s="1069"/>
      <c r="RPU7" s="1069"/>
      <c r="RPV7" s="1069"/>
      <c r="RPW7" s="1069"/>
      <c r="RPX7" s="1069"/>
      <c r="RPY7" s="1069"/>
      <c r="RPZ7" s="1069"/>
      <c r="RQA7" s="1069"/>
      <c r="RQB7" s="1069"/>
      <c r="RQC7" s="1069"/>
      <c r="RQD7" s="1069"/>
      <c r="RQE7" s="1069"/>
      <c r="RQF7" s="1069"/>
      <c r="RQG7" s="1069"/>
      <c r="RQH7" s="1069"/>
      <c r="RQI7" s="1069"/>
      <c r="RQJ7" s="1069"/>
      <c r="RQK7" s="1069"/>
      <c r="RQL7" s="1069"/>
      <c r="RQM7" s="1069"/>
      <c r="RQN7" s="1069"/>
      <c r="RQO7" s="1069"/>
      <c r="RQP7" s="1069"/>
      <c r="RQQ7" s="1069"/>
      <c r="RQR7" s="1069"/>
      <c r="RQS7" s="1069"/>
      <c r="RQT7" s="1069"/>
      <c r="RQU7" s="1069"/>
      <c r="RQV7" s="1069"/>
      <c r="RQW7" s="1069"/>
      <c r="RQX7" s="1069"/>
      <c r="RQY7" s="1069"/>
      <c r="RQZ7" s="1069"/>
      <c r="RRA7" s="1069"/>
      <c r="RRB7" s="1069"/>
      <c r="RRC7" s="1069"/>
      <c r="RRD7" s="1069"/>
      <c r="RRE7" s="1069"/>
      <c r="RRF7" s="1069"/>
      <c r="RRG7" s="1069"/>
      <c r="RRH7" s="1069"/>
      <c r="RRI7" s="1069"/>
      <c r="RRJ7" s="1069"/>
      <c r="RRK7" s="1069"/>
      <c r="RRL7" s="1069"/>
      <c r="RRM7" s="1069"/>
      <c r="RRN7" s="1069"/>
      <c r="RRO7" s="1069"/>
      <c r="RRP7" s="1069"/>
      <c r="RRQ7" s="1069"/>
      <c r="RRR7" s="1069"/>
      <c r="RRS7" s="1069"/>
      <c r="RRT7" s="1069"/>
      <c r="RRU7" s="1069"/>
      <c r="RRV7" s="1069"/>
      <c r="RRW7" s="1069"/>
      <c r="RRX7" s="1069"/>
      <c r="RRY7" s="1069"/>
      <c r="RRZ7" s="1069"/>
      <c r="RSA7" s="1069"/>
      <c r="RSB7" s="1069"/>
      <c r="RSC7" s="1069"/>
      <c r="RSD7" s="1069"/>
      <c r="RSE7" s="1069"/>
      <c r="RSF7" s="1069"/>
      <c r="RSG7" s="1069"/>
      <c r="RSH7" s="1069"/>
      <c r="RSI7" s="1069"/>
      <c r="RSJ7" s="1069"/>
      <c r="RSK7" s="1069"/>
      <c r="RSL7" s="1069"/>
      <c r="RSM7" s="1069"/>
      <c r="RSN7" s="1069"/>
      <c r="RSO7" s="1069"/>
      <c r="RSP7" s="1069"/>
      <c r="RSQ7" s="1069"/>
      <c r="RSR7" s="1069"/>
      <c r="RSS7" s="1069"/>
      <c r="RST7" s="1069"/>
      <c r="RSU7" s="1069"/>
      <c r="RSV7" s="1069"/>
      <c r="RSW7" s="1069"/>
      <c r="RSX7" s="1069"/>
      <c r="RSY7" s="1069"/>
      <c r="RSZ7" s="1069"/>
      <c r="RTA7" s="1069"/>
      <c r="RTB7" s="1069"/>
      <c r="RTC7" s="1069"/>
      <c r="RTD7" s="1069"/>
      <c r="RTE7" s="1069"/>
      <c r="RTF7" s="1069"/>
      <c r="RTG7" s="1069"/>
      <c r="RTH7" s="1069"/>
      <c r="RTI7" s="1069"/>
      <c r="RTJ7" s="1069"/>
      <c r="RTK7" s="1069"/>
      <c r="RTL7" s="1069"/>
      <c r="RTM7" s="1069"/>
      <c r="RTN7" s="1069"/>
      <c r="RTO7" s="1069"/>
      <c r="RTP7" s="1069"/>
      <c r="RTQ7" s="1069"/>
      <c r="RTR7" s="1069"/>
      <c r="RTS7" s="1069"/>
      <c r="RTT7" s="1069"/>
      <c r="RTU7" s="1069"/>
      <c r="RTV7" s="1069"/>
      <c r="RTW7" s="1069"/>
      <c r="RTX7" s="1069"/>
      <c r="RTY7" s="1069"/>
      <c r="RTZ7" s="1069"/>
      <c r="RUA7" s="1069"/>
      <c r="RUB7" s="1069"/>
      <c r="RUC7" s="1069"/>
      <c r="RUD7" s="1069"/>
      <c r="RUE7" s="1069"/>
      <c r="RUF7" s="1069"/>
      <c r="RUG7" s="1069"/>
      <c r="RUH7" s="1069"/>
      <c r="RUI7" s="1069"/>
      <c r="RUJ7" s="1069"/>
      <c r="RUK7" s="1069"/>
      <c r="RUL7" s="1069"/>
      <c r="RUM7" s="1069"/>
      <c r="RUN7" s="1069"/>
      <c r="RUO7" s="1069"/>
      <c r="RUP7" s="1069"/>
      <c r="RUQ7" s="1069"/>
      <c r="RUR7" s="1069"/>
      <c r="RUS7" s="1069"/>
      <c r="RUT7" s="1069"/>
      <c r="RUU7" s="1069"/>
      <c r="RUV7" s="1069"/>
      <c r="RUW7" s="1069"/>
      <c r="RUX7" s="1069"/>
      <c r="RUY7" s="1069"/>
      <c r="RUZ7" s="1069"/>
      <c r="RVA7" s="1069"/>
      <c r="RVB7" s="1069"/>
      <c r="RVC7" s="1069"/>
      <c r="RVD7" s="1069"/>
      <c r="RVE7" s="1069"/>
      <c r="RVF7" s="1069"/>
      <c r="RVG7" s="1069"/>
      <c r="RVH7" s="1069"/>
      <c r="RVI7" s="1069"/>
      <c r="RVJ7" s="1069"/>
      <c r="RVK7" s="1069"/>
      <c r="RVL7" s="1069"/>
      <c r="RVM7" s="1069"/>
      <c r="RVN7" s="1069"/>
      <c r="RVO7" s="1069"/>
      <c r="RVP7" s="1069"/>
      <c r="RVQ7" s="1069"/>
      <c r="RVR7" s="1069"/>
      <c r="RVS7" s="1069"/>
      <c r="RVT7" s="1069"/>
      <c r="RVU7" s="1069"/>
      <c r="RVV7" s="1069"/>
      <c r="RVW7" s="1069"/>
      <c r="RVX7" s="1069"/>
      <c r="RVY7" s="1069"/>
      <c r="RVZ7" s="1069"/>
      <c r="RWA7" s="1069"/>
      <c r="RWB7" s="1069"/>
      <c r="RWC7" s="1069"/>
      <c r="RWD7" s="1069"/>
      <c r="RWE7" s="1069"/>
      <c r="RWF7" s="1069"/>
      <c r="RWG7" s="1069"/>
      <c r="RWH7" s="1069"/>
      <c r="RWI7" s="1069"/>
      <c r="RWJ7" s="1069"/>
      <c r="RWK7" s="1069"/>
      <c r="RWL7" s="1069"/>
      <c r="RWM7" s="1069"/>
      <c r="RWN7" s="1069"/>
      <c r="RWO7" s="1069"/>
      <c r="RWP7" s="1069"/>
      <c r="RWQ7" s="1069"/>
      <c r="RWR7" s="1069"/>
      <c r="RWS7" s="1069"/>
      <c r="RWT7" s="1069"/>
      <c r="RWU7" s="1069"/>
      <c r="RWV7" s="1069"/>
      <c r="RWW7" s="1069"/>
      <c r="RWX7" s="1069"/>
      <c r="RWY7" s="1069"/>
      <c r="RWZ7" s="1069"/>
      <c r="RXA7" s="1069"/>
      <c r="RXB7" s="1069"/>
      <c r="RXC7" s="1069"/>
      <c r="RXD7" s="1069"/>
      <c r="RXE7" s="1069"/>
      <c r="RXF7" s="1069"/>
      <c r="RXG7" s="1069"/>
      <c r="RXH7" s="1069"/>
      <c r="RXI7" s="1069"/>
      <c r="RXJ7" s="1069"/>
      <c r="RXK7" s="1069"/>
      <c r="RXL7" s="1069"/>
      <c r="RXM7" s="1069"/>
      <c r="RXN7" s="1069"/>
      <c r="RXO7" s="1069"/>
      <c r="RXP7" s="1069"/>
      <c r="RXQ7" s="1069"/>
      <c r="RXR7" s="1069"/>
      <c r="RXS7" s="1069"/>
      <c r="RXT7" s="1069"/>
      <c r="RXU7" s="1069"/>
      <c r="RXV7" s="1069"/>
      <c r="RXW7" s="1069"/>
      <c r="RXX7" s="1069"/>
      <c r="RXY7" s="1069"/>
      <c r="RXZ7" s="1069"/>
      <c r="RYA7" s="1069"/>
      <c r="RYB7" s="1069"/>
      <c r="RYC7" s="1069"/>
      <c r="RYD7" s="1069"/>
      <c r="RYE7" s="1069"/>
      <c r="RYF7" s="1069"/>
      <c r="RYG7" s="1069"/>
      <c r="RYH7" s="1069"/>
      <c r="RYI7" s="1069"/>
      <c r="RYJ7" s="1069"/>
      <c r="RYK7" s="1069"/>
      <c r="RYL7" s="1069"/>
      <c r="RYM7" s="1069"/>
      <c r="RYN7" s="1069"/>
      <c r="RYO7" s="1069"/>
      <c r="RYP7" s="1069"/>
      <c r="RYQ7" s="1069"/>
      <c r="RYR7" s="1069"/>
      <c r="RYS7" s="1069"/>
      <c r="RYT7" s="1069"/>
      <c r="RYU7" s="1069"/>
      <c r="RYV7" s="1069"/>
      <c r="RYW7" s="1069"/>
      <c r="RYX7" s="1069"/>
      <c r="RYY7" s="1069"/>
      <c r="RYZ7" s="1069"/>
      <c r="RZA7" s="1069"/>
      <c r="RZB7" s="1069"/>
      <c r="RZC7" s="1069"/>
      <c r="RZD7" s="1069"/>
      <c r="RZE7" s="1069"/>
      <c r="RZF7" s="1069"/>
      <c r="RZG7" s="1069"/>
      <c r="RZH7" s="1069"/>
      <c r="RZI7" s="1069"/>
      <c r="RZJ7" s="1069"/>
      <c r="RZK7" s="1069"/>
      <c r="RZL7" s="1069"/>
      <c r="RZM7" s="1069"/>
      <c r="RZN7" s="1069"/>
      <c r="RZO7" s="1069"/>
      <c r="RZP7" s="1069"/>
      <c r="RZQ7" s="1069"/>
      <c r="RZR7" s="1069"/>
      <c r="RZS7" s="1069"/>
      <c r="RZT7" s="1069"/>
      <c r="RZU7" s="1069"/>
      <c r="RZV7" s="1069"/>
      <c r="RZW7" s="1069"/>
      <c r="RZX7" s="1069"/>
      <c r="RZY7" s="1069"/>
      <c r="RZZ7" s="1069"/>
      <c r="SAA7" s="1069"/>
      <c r="SAB7" s="1069"/>
      <c r="SAC7" s="1069"/>
      <c r="SAD7" s="1069"/>
      <c r="SAE7" s="1069"/>
      <c r="SAF7" s="1069"/>
      <c r="SAG7" s="1069"/>
      <c r="SAH7" s="1069"/>
      <c r="SAI7" s="1069"/>
      <c r="SAJ7" s="1069"/>
      <c r="SAK7" s="1069"/>
      <c r="SAL7" s="1069"/>
      <c r="SAM7" s="1069"/>
      <c r="SAN7" s="1069"/>
      <c r="SAO7" s="1069"/>
      <c r="SAP7" s="1069"/>
      <c r="SAQ7" s="1069"/>
      <c r="SAR7" s="1069"/>
      <c r="SAS7" s="1069"/>
      <c r="SAT7" s="1069"/>
      <c r="SAU7" s="1069"/>
      <c r="SAV7" s="1069"/>
      <c r="SAW7" s="1069"/>
      <c r="SAX7" s="1069"/>
      <c r="SAY7" s="1069"/>
      <c r="SAZ7" s="1069"/>
      <c r="SBA7" s="1069"/>
      <c r="SBB7" s="1069"/>
      <c r="SBC7" s="1069"/>
      <c r="SBD7" s="1069"/>
      <c r="SBE7" s="1069"/>
      <c r="SBF7" s="1069"/>
      <c r="SBG7" s="1069"/>
      <c r="SBH7" s="1069"/>
      <c r="SBI7" s="1069"/>
      <c r="SBJ7" s="1069"/>
      <c r="SBK7" s="1069"/>
      <c r="SBL7" s="1069"/>
      <c r="SBM7" s="1069"/>
      <c r="SBN7" s="1069"/>
      <c r="SBO7" s="1069"/>
      <c r="SBP7" s="1069"/>
      <c r="SBQ7" s="1069"/>
      <c r="SBR7" s="1069"/>
      <c r="SBS7" s="1069"/>
      <c r="SBT7" s="1069"/>
      <c r="SBU7" s="1069"/>
      <c r="SBV7" s="1069"/>
      <c r="SBW7" s="1069"/>
      <c r="SBX7" s="1069"/>
      <c r="SBY7" s="1069"/>
      <c r="SBZ7" s="1069"/>
      <c r="SCA7" s="1069"/>
      <c r="SCB7" s="1069"/>
      <c r="SCC7" s="1069"/>
      <c r="SCD7" s="1069"/>
      <c r="SCE7" s="1069"/>
      <c r="SCF7" s="1069"/>
      <c r="SCG7" s="1069"/>
      <c r="SCH7" s="1069"/>
      <c r="SCI7" s="1069"/>
      <c r="SCJ7" s="1069"/>
      <c r="SCK7" s="1069"/>
      <c r="SCL7" s="1069"/>
      <c r="SCM7" s="1069"/>
      <c r="SCN7" s="1069"/>
      <c r="SCO7" s="1069"/>
      <c r="SCP7" s="1069"/>
      <c r="SCQ7" s="1069"/>
      <c r="SCR7" s="1069"/>
      <c r="SCS7" s="1069"/>
      <c r="SCT7" s="1069"/>
      <c r="SCU7" s="1069"/>
      <c r="SCV7" s="1069"/>
      <c r="SCW7" s="1069"/>
      <c r="SCX7" s="1069"/>
      <c r="SCY7" s="1069"/>
      <c r="SCZ7" s="1069"/>
      <c r="SDA7" s="1069"/>
      <c r="SDB7" s="1069"/>
      <c r="SDC7" s="1069"/>
      <c r="SDD7" s="1069"/>
      <c r="SDE7" s="1069"/>
      <c r="SDF7" s="1069"/>
      <c r="SDG7" s="1069"/>
      <c r="SDH7" s="1069"/>
      <c r="SDI7" s="1069"/>
      <c r="SDJ7" s="1069"/>
      <c r="SDK7" s="1069"/>
      <c r="SDL7" s="1069"/>
      <c r="SDM7" s="1069"/>
      <c r="SDN7" s="1069"/>
      <c r="SDO7" s="1069"/>
      <c r="SDP7" s="1069"/>
      <c r="SDQ7" s="1069"/>
      <c r="SDR7" s="1069"/>
      <c r="SDS7" s="1069"/>
      <c r="SDT7" s="1069"/>
      <c r="SDU7" s="1069"/>
      <c r="SDV7" s="1069"/>
      <c r="SDW7" s="1069"/>
      <c r="SDX7" s="1069"/>
      <c r="SDY7" s="1069"/>
      <c r="SDZ7" s="1069"/>
      <c r="SEA7" s="1069"/>
      <c r="SEB7" s="1069"/>
      <c r="SEC7" s="1069"/>
      <c r="SED7" s="1069"/>
      <c r="SEE7" s="1069"/>
      <c r="SEF7" s="1069"/>
      <c r="SEG7" s="1069"/>
      <c r="SEH7" s="1069"/>
      <c r="SEI7" s="1069"/>
      <c r="SEJ7" s="1069"/>
      <c r="SEK7" s="1069"/>
      <c r="SEL7" s="1069"/>
      <c r="SEM7" s="1069"/>
      <c r="SEN7" s="1069"/>
      <c r="SEO7" s="1069"/>
      <c r="SEP7" s="1069"/>
      <c r="SEQ7" s="1069"/>
      <c r="SER7" s="1069"/>
      <c r="SES7" s="1069"/>
      <c r="SET7" s="1069"/>
      <c r="SEU7" s="1069"/>
      <c r="SEV7" s="1069"/>
      <c r="SEW7" s="1069"/>
      <c r="SEX7" s="1069"/>
      <c r="SEY7" s="1069"/>
      <c r="SEZ7" s="1069"/>
      <c r="SFA7" s="1069"/>
      <c r="SFB7" s="1069"/>
      <c r="SFC7" s="1069"/>
      <c r="SFD7" s="1069"/>
      <c r="SFE7" s="1069"/>
      <c r="SFF7" s="1069"/>
      <c r="SFG7" s="1069"/>
      <c r="SFH7" s="1069"/>
      <c r="SFI7" s="1069"/>
      <c r="SFJ7" s="1069"/>
      <c r="SFK7" s="1069"/>
      <c r="SFL7" s="1069"/>
      <c r="SFM7" s="1069"/>
      <c r="SFN7" s="1069"/>
      <c r="SFO7" s="1069"/>
      <c r="SFP7" s="1069"/>
      <c r="SFQ7" s="1069"/>
      <c r="SFR7" s="1069"/>
      <c r="SFS7" s="1069"/>
      <c r="SFT7" s="1069"/>
      <c r="SFU7" s="1069"/>
      <c r="SFV7" s="1069"/>
      <c r="SFW7" s="1069"/>
      <c r="SFX7" s="1069"/>
      <c r="SFY7" s="1069"/>
      <c r="SFZ7" s="1069"/>
      <c r="SGA7" s="1069"/>
      <c r="SGB7" s="1069"/>
      <c r="SGC7" s="1069"/>
      <c r="SGD7" s="1069"/>
      <c r="SGE7" s="1069"/>
      <c r="SGF7" s="1069"/>
      <c r="SGG7" s="1069"/>
      <c r="SGH7" s="1069"/>
      <c r="SGI7" s="1069"/>
      <c r="SGJ7" s="1069"/>
      <c r="SGK7" s="1069"/>
      <c r="SGL7" s="1069"/>
      <c r="SGM7" s="1069"/>
      <c r="SGN7" s="1069"/>
      <c r="SGO7" s="1069"/>
      <c r="SGP7" s="1069"/>
      <c r="SGQ7" s="1069"/>
      <c r="SGR7" s="1069"/>
      <c r="SGS7" s="1069"/>
      <c r="SGT7" s="1069"/>
      <c r="SGU7" s="1069"/>
      <c r="SGV7" s="1069"/>
      <c r="SGW7" s="1069"/>
      <c r="SGX7" s="1069"/>
      <c r="SGY7" s="1069"/>
      <c r="SGZ7" s="1069"/>
      <c r="SHA7" s="1069"/>
      <c r="SHB7" s="1069"/>
      <c r="SHC7" s="1069"/>
      <c r="SHD7" s="1069"/>
      <c r="SHE7" s="1069"/>
      <c r="SHF7" s="1069"/>
      <c r="SHG7" s="1069"/>
      <c r="SHH7" s="1069"/>
      <c r="SHI7" s="1069"/>
      <c r="SHJ7" s="1069"/>
      <c r="SHK7" s="1069"/>
      <c r="SHL7" s="1069"/>
      <c r="SHM7" s="1069"/>
      <c r="SHN7" s="1069"/>
      <c r="SHO7" s="1069"/>
      <c r="SHP7" s="1069"/>
      <c r="SHQ7" s="1069"/>
      <c r="SHR7" s="1069"/>
      <c r="SHS7" s="1069"/>
      <c r="SHT7" s="1069"/>
      <c r="SHU7" s="1069"/>
      <c r="SHV7" s="1069"/>
      <c r="SHW7" s="1069"/>
      <c r="SHX7" s="1069"/>
      <c r="SHY7" s="1069"/>
      <c r="SHZ7" s="1069"/>
      <c r="SIA7" s="1069"/>
      <c r="SIB7" s="1069"/>
      <c r="SIC7" s="1069"/>
      <c r="SID7" s="1069"/>
      <c r="SIE7" s="1069"/>
      <c r="SIF7" s="1069"/>
      <c r="SIG7" s="1069"/>
      <c r="SIH7" s="1069"/>
      <c r="SII7" s="1069"/>
      <c r="SIJ7" s="1069"/>
      <c r="SIK7" s="1069"/>
      <c r="SIL7" s="1069"/>
      <c r="SIM7" s="1069"/>
      <c r="SIN7" s="1069"/>
      <c r="SIO7" s="1069"/>
      <c r="SIP7" s="1069"/>
      <c r="SIQ7" s="1069"/>
      <c r="SIR7" s="1069"/>
      <c r="SIS7" s="1069"/>
      <c r="SIT7" s="1069"/>
      <c r="SIU7" s="1069"/>
      <c r="SIV7" s="1069"/>
      <c r="SIW7" s="1069"/>
      <c r="SIX7" s="1069"/>
      <c r="SIY7" s="1069"/>
      <c r="SIZ7" s="1069"/>
      <c r="SJA7" s="1069"/>
      <c r="SJB7" s="1069"/>
      <c r="SJC7" s="1069"/>
      <c r="SJD7" s="1069"/>
      <c r="SJE7" s="1069"/>
      <c r="SJF7" s="1069"/>
      <c r="SJG7" s="1069"/>
      <c r="SJH7" s="1069"/>
      <c r="SJI7" s="1069"/>
      <c r="SJJ7" s="1069"/>
      <c r="SJK7" s="1069"/>
      <c r="SJL7" s="1069"/>
      <c r="SJM7" s="1069"/>
      <c r="SJN7" s="1069"/>
      <c r="SJO7" s="1069"/>
      <c r="SJP7" s="1069"/>
      <c r="SJQ7" s="1069"/>
      <c r="SJR7" s="1069"/>
      <c r="SJS7" s="1069"/>
      <c r="SJT7" s="1069"/>
      <c r="SJU7" s="1069"/>
      <c r="SJV7" s="1069"/>
      <c r="SJW7" s="1069"/>
      <c r="SJX7" s="1069"/>
      <c r="SJY7" s="1069"/>
      <c r="SJZ7" s="1069"/>
      <c r="SKA7" s="1069"/>
      <c r="SKB7" s="1069"/>
      <c r="SKC7" s="1069"/>
      <c r="SKD7" s="1069"/>
      <c r="SKE7" s="1069"/>
      <c r="SKF7" s="1069"/>
      <c r="SKG7" s="1069"/>
      <c r="SKH7" s="1069"/>
      <c r="SKI7" s="1069"/>
      <c r="SKJ7" s="1069"/>
      <c r="SKK7" s="1069"/>
      <c r="SKL7" s="1069"/>
      <c r="SKM7" s="1069"/>
      <c r="SKN7" s="1069"/>
      <c r="SKO7" s="1069"/>
      <c r="SKP7" s="1069"/>
      <c r="SKQ7" s="1069"/>
      <c r="SKR7" s="1069"/>
      <c r="SKS7" s="1069"/>
      <c r="SKT7" s="1069"/>
      <c r="SKU7" s="1069"/>
      <c r="SKV7" s="1069"/>
      <c r="SKW7" s="1069"/>
      <c r="SKX7" s="1069"/>
      <c r="SKY7" s="1069"/>
      <c r="SKZ7" s="1069"/>
      <c r="SLA7" s="1069"/>
      <c r="SLB7" s="1069"/>
      <c r="SLC7" s="1069"/>
      <c r="SLD7" s="1069"/>
      <c r="SLE7" s="1069"/>
      <c r="SLF7" s="1069"/>
      <c r="SLG7" s="1069"/>
      <c r="SLH7" s="1069"/>
      <c r="SLI7" s="1069"/>
      <c r="SLJ7" s="1069"/>
      <c r="SLK7" s="1069"/>
      <c r="SLL7" s="1069"/>
      <c r="SLM7" s="1069"/>
      <c r="SLN7" s="1069"/>
      <c r="SLO7" s="1069"/>
      <c r="SLP7" s="1069"/>
      <c r="SLQ7" s="1069"/>
      <c r="SLR7" s="1069"/>
      <c r="SLS7" s="1069"/>
      <c r="SLT7" s="1069"/>
      <c r="SLU7" s="1069"/>
      <c r="SLV7" s="1069"/>
      <c r="SLW7" s="1069"/>
      <c r="SLX7" s="1069"/>
      <c r="SLY7" s="1069"/>
      <c r="SLZ7" s="1069"/>
      <c r="SMA7" s="1069"/>
      <c r="SMB7" s="1069"/>
      <c r="SMC7" s="1069"/>
      <c r="SMD7" s="1069"/>
      <c r="SME7" s="1069"/>
      <c r="SMF7" s="1069"/>
      <c r="SMG7" s="1069"/>
      <c r="SMH7" s="1069"/>
      <c r="SMI7" s="1069"/>
      <c r="SMJ7" s="1069"/>
      <c r="SMK7" s="1069"/>
      <c r="SML7" s="1069"/>
      <c r="SMM7" s="1069"/>
      <c r="SMN7" s="1069"/>
      <c r="SMO7" s="1069"/>
      <c r="SMP7" s="1069"/>
      <c r="SMQ7" s="1069"/>
      <c r="SMR7" s="1069"/>
      <c r="SMS7" s="1069"/>
      <c r="SMT7" s="1069"/>
      <c r="SMU7" s="1069"/>
      <c r="SMV7" s="1069"/>
      <c r="SMW7" s="1069"/>
      <c r="SMX7" s="1069"/>
      <c r="SMY7" s="1069"/>
      <c r="SMZ7" s="1069"/>
      <c r="SNA7" s="1069"/>
      <c r="SNB7" s="1069"/>
      <c r="SNC7" s="1069"/>
      <c r="SND7" s="1069"/>
      <c r="SNE7" s="1069"/>
      <c r="SNF7" s="1069"/>
      <c r="SNG7" s="1069"/>
      <c r="SNH7" s="1069"/>
      <c r="SNI7" s="1069"/>
      <c r="SNJ7" s="1069"/>
      <c r="SNK7" s="1069"/>
      <c r="SNL7" s="1069"/>
      <c r="SNM7" s="1069"/>
      <c r="SNN7" s="1069"/>
      <c r="SNO7" s="1069"/>
      <c r="SNP7" s="1069"/>
      <c r="SNQ7" s="1069"/>
      <c r="SNR7" s="1069"/>
      <c r="SNS7" s="1069"/>
      <c r="SNT7" s="1069"/>
      <c r="SNU7" s="1069"/>
      <c r="SNV7" s="1069"/>
      <c r="SNW7" s="1069"/>
      <c r="SNX7" s="1069"/>
      <c r="SNY7" s="1069"/>
      <c r="SNZ7" s="1069"/>
      <c r="SOA7" s="1069"/>
      <c r="SOB7" s="1069"/>
      <c r="SOC7" s="1069"/>
      <c r="SOD7" s="1069"/>
      <c r="SOE7" s="1069"/>
      <c r="SOF7" s="1069"/>
      <c r="SOG7" s="1069"/>
      <c r="SOH7" s="1069"/>
      <c r="SOI7" s="1069"/>
      <c r="SOJ7" s="1069"/>
      <c r="SOK7" s="1069"/>
      <c r="SOL7" s="1069"/>
      <c r="SOM7" s="1069"/>
      <c r="SON7" s="1069"/>
      <c r="SOO7" s="1069"/>
      <c r="SOP7" s="1069"/>
      <c r="SOQ7" s="1069"/>
      <c r="SOR7" s="1069"/>
      <c r="SOS7" s="1069"/>
      <c r="SOT7" s="1069"/>
      <c r="SOU7" s="1069"/>
      <c r="SOV7" s="1069"/>
      <c r="SOW7" s="1069"/>
      <c r="SOX7" s="1069"/>
      <c r="SOY7" s="1069"/>
      <c r="SOZ7" s="1069"/>
      <c r="SPA7" s="1069"/>
      <c r="SPB7" s="1069"/>
      <c r="SPC7" s="1069"/>
      <c r="SPD7" s="1069"/>
      <c r="SPE7" s="1069"/>
      <c r="SPF7" s="1069"/>
      <c r="SPG7" s="1069"/>
      <c r="SPH7" s="1069"/>
      <c r="SPI7" s="1069"/>
      <c r="SPJ7" s="1069"/>
      <c r="SPK7" s="1069"/>
      <c r="SPL7" s="1069"/>
      <c r="SPM7" s="1069"/>
      <c r="SPN7" s="1069"/>
      <c r="SPO7" s="1069"/>
      <c r="SPP7" s="1069"/>
      <c r="SPQ7" s="1069"/>
      <c r="SPR7" s="1069"/>
      <c r="SPS7" s="1069"/>
      <c r="SPT7" s="1069"/>
      <c r="SPU7" s="1069"/>
      <c r="SPV7" s="1069"/>
      <c r="SPW7" s="1069"/>
      <c r="SPX7" s="1069"/>
      <c r="SPY7" s="1069"/>
      <c r="SPZ7" s="1069"/>
      <c r="SQA7" s="1069"/>
      <c r="SQB7" s="1069"/>
      <c r="SQC7" s="1069"/>
      <c r="SQD7" s="1069"/>
      <c r="SQE7" s="1069"/>
      <c r="SQF7" s="1069"/>
      <c r="SQG7" s="1069"/>
      <c r="SQH7" s="1069"/>
      <c r="SQI7" s="1069"/>
      <c r="SQJ7" s="1069"/>
      <c r="SQK7" s="1069"/>
      <c r="SQL7" s="1069"/>
      <c r="SQM7" s="1069"/>
      <c r="SQN7" s="1069"/>
      <c r="SQO7" s="1069"/>
      <c r="SQP7" s="1069"/>
      <c r="SQQ7" s="1069"/>
      <c r="SQR7" s="1069"/>
      <c r="SQS7" s="1069"/>
      <c r="SQT7" s="1069"/>
      <c r="SQU7" s="1069"/>
      <c r="SQV7" s="1069"/>
      <c r="SQW7" s="1069"/>
      <c r="SQX7" s="1069"/>
      <c r="SQY7" s="1069"/>
      <c r="SQZ7" s="1069"/>
      <c r="SRA7" s="1069"/>
      <c r="SRB7" s="1069"/>
      <c r="SRC7" s="1069"/>
      <c r="SRD7" s="1069"/>
      <c r="SRE7" s="1069"/>
      <c r="SRF7" s="1069"/>
      <c r="SRG7" s="1069"/>
      <c r="SRH7" s="1069"/>
      <c r="SRI7" s="1069"/>
      <c r="SRJ7" s="1069"/>
      <c r="SRK7" s="1069"/>
      <c r="SRL7" s="1069"/>
      <c r="SRM7" s="1069"/>
      <c r="SRN7" s="1069"/>
      <c r="SRO7" s="1069"/>
      <c r="SRP7" s="1069"/>
      <c r="SRQ7" s="1069"/>
      <c r="SRR7" s="1069"/>
      <c r="SRS7" s="1069"/>
      <c r="SRT7" s="1069"/>
      <c r="SRU7" s="1069"/>
      <c r="SRV7" s="1069"/>
      <c r="SRW7" s="1069"/>
      <c r="SRX7" s="1069"/>
      <c r="SRY7" s="1069"/>
      <c r="SRZ7" s="1069"/>
      <c r="SSA7" s="1069"/>
      <c r="SSB7" s="1069"/>
      <c r="SSC7" s="1069"/>
      <c r="SSD7" s="1069"/>
      <c r="SSE7" s="1069"/>
      <c r="SSF7" s="1069"/>
      <c r="SSG7" s="1069"/>
      <c r="SSH7" s="1069"/>
      <c r="SSI7" s="1069"/>
      <c r="SSJ7" s="1069"/>
      <c r="SSK7" s="1069"/>
      <c r="SSL7" s="1069"/>
      <c r="SSM7" s="1069"/>
      <c r="SSN7" s="1069"/>
      <c r="SSO7" s="1069"/>
      <c r="SSP7" s="1069"/>
      <c r="SSQ7" s="1069"/>
      <c r="SSR7" s="1069"/>
      <c r="SSS7" s="1069"/>
      <c r="SST7" s="1069"/>
      <c r="SSU7" s="1069"/>
      <c r="SSV7" s="1069"/>
      <c r="SSW7" s="1069"/>
      <c r="SSX7" s="1069"/>
      <c r="SSY7" s="1069"/>
      <c r="SSZ7" s="1069"/>
      <c r="STA7" s="1069"/>
      <c r="STB7" s="1069"/>
      <c r="STC7" s="1069"/>
      <c r="STD7" s="1069"/>
      <c r="STE7" s="1069"/>
      <c r="STF7" s="1069"/>
      <c r="STG7" s="1069"/>
      <c r="STH7" s="1069"/>
      <c r="STI7" s="1069"/>
      <c r="STJ7" s="1069"/>
      <c r="STK7" s="1069"/>
      <c r="STL7" s="1069"/>
      <c r="STM7" s="1069"/>
      <c r="STN7" s="1069"/>
      <c r="STO7" s="1069"/>
      <c r="STP7" s="1069"/>
      <c r="STQ7" s="1069"/>
      <c r="STR7" s="1069"/>
      <c r="STS7" s="1069"/>
      <c r="STT7" s="1069"/>
      <c r="STU7" s="1069"/>
      <c r="STV7" s="1069"/>
      <c r="STW7" s="1069"/>
      <c r="STX7" s="1069"/>
      <c r="STY7" s="1069"/>
      <c r="STZ7" s="1069"/>
      <c r="SUA7" s="1069"/>
      <c r="SUB7" s="1069"/>
      <c r="SUC7" s="1069"/>
      <c r="SUD7" s="1069"/>
      <c r="SUE7" s="1069"/>
      <c r="SUF7" s="1069"/>
      <c r="SUG7" s="1069"/>
      <c r="SUH7" s="1069"/>
      <c r="SUI7" s="1069"/>
      <c r="SUJ7" s="1069"/>
      <c r="SUK7" s="1069"/>
      <c r="SUL7" s="1069"/>
      <c r="SUM7" s="1069"/>
      <c r="SUN7" s="1069"/>
      <c r="SUO7" s="1069"/>
      <c r="SUP7" s="1069"/>
      <c r="SUQ7" s="1069"/>
      <c r="SUR7" s="1069"/>
      <c r="SUS7" s="1069"/>
      <c r="SUT7" s="1069"/>
      <c r="SUU7" s="1069"/>
      <c r="SUV7" s="1069"/>
      <c r="SUW7" s="1069"/>
      <c r="SUX7" s="1069"/>
      <c r="SUY7" s="1069"/>
      <c r="SUZ7" s="1069"/>
      <c r="SVA7" s="1069"/>
      <c r="SVB7" s="1069"/>
      <c r="SVC7" s="1069"/>
      <c r="SVD7" s="1069"/>
      <c r="SVE7" s="1069"/>
      <c r="SVF7" s="1069"/>
      <c r="SVG7" s="1069"/>
      <c r="SVH7" s="1069"/>
      <c r="SVI7" s="1069"/>
      <c r="SVJ7" s="1069"/>
      <c r="SVK7" s="1069"/>
      <c r="SVL7" s="1069"/>
      <c r="SVM7" s="1069"/>
      <c r="SVN7" s="1069"/>
      <c r="SVO7" s="1069"/>
      <c r="SVP7" s="1069"/>
      <c r="SVQ7" s="1069"/>
      <c r="SVR7" s="1069"/>
      <c r="SVS7" s="1069"/>
      <c r="SVT7" s="1069"/>
      <c r="SVU7" s="1069"/>
      <c r="SVV7" s="1069"/>
      <c r="SVW7" s="1069"/>
      <c r="SVX7" s="1069"/>
      <c r="SVY7" s="1069"/>
      <c r="SVZ7" s="1069"/>
      <c r="SWA7" s="1069"/>
      <c r="SWB7" s="1069"/>
      <c r="SWC7" s="1069"/>
      <c r="SWD7" s="1069"/>
      <c r="SWE7" s="1069"/>
      <c r="SWF7" s="1069"/>
      <c r="SWG7" s="1069"/>
      <c r="SWH7" s="1069"/>
      <c r="SWI7" s="1069"/>
      <c r="SWJ7" s="1069"/>
      <c r="SWK7" s="1069"/>
      <c r="SWL7" s="1069"/>
      <c r="SWM7" s="1069"/>
      <c r="SWN7" s="1069"/>
      <c r="SWO7" s="1069"/>
      <c r="SWP7" s="1069"/>
      <c r="SWQ7" s="1069"/>
      <c r="SWR7" s="1069"/>
      <c r="SWS7" s="1069"/>
      <c r="SWT7" s="1069"/>
      <c r="SWU7" s="1069"/>
      <c r="SWV7" s="1069"/>
      <c r="SWW7" s="1069"/>
      <c r="SWX7" s="1069"/>
      <c r="SWY7" s="1069"/>
      <c r="SWZ7" s="1069"/>
      <c r="SXA7" s="1069"/>
      <c r="SXB7" s="1069"/>
      <c r="SXC7" s="1069"/>
      <c r="SXD7" s="1069"/>
      <c r="SXE7" s="1069"/>
      <c r="SXF7" s="1069"/>
      <c r="SXG7" s="1069"/>
      <c r="SXH7" s="1069"/>
      <c r="SXI7" s="1069"/>
      <c r="SXJ7" s="1069"/>
      <c r="SXK7" s="1069"/>
      <c r="SXL7" s="1069"/>
      <c r="SXM7" s="1069"/>
      <c r="SXN7" s="1069"/>
      <c r="SXO7" s="1069"/>
      <c r="SXP7" s="1069"/>
      <c r="SXQ7" s="1069"/>
      <c r="SXR7" s="1069"/>
      <c r="SXS7" s="1069"/>
      <c r="SXT7" s="1069"/>
      <c r="SXU7" s="1069"/>
      <c r="SXV7" s="1069"/>
      <c r="SXW7" s="1069"/>
      <c r="SXX7" s="1069"/>
      <c r="SXY7" s="1069"/>
      <c r="SXZ7" s="1069"/>
      <c r="SYA7" s="1069"/>
      <c r="SYB7" s="1069"/>
      <c r="SYC7" s="1069"/>
      <c r="SYD7" s="1069"/>
      <c r="SYE7" s="1069"/>
      <c r="SYF7" s="1069"/>
      <c r="SYG7" s="1069"/>
      <c r="SYH7" s="1069"/>
      <c r="SYI7" s="1069"/>
      <c r="SYJ7" s="1069"/>
      <c r="SYK7" s="1069"/>
      <c r="SYL7" s="1069"/>
      <c r="SYM7" s="1069"/>
      <c r="SYN7" s="1069"/>
      <c r="SYO7" s="1069"/>
      <c r="SYP7" s="1069"/>
      <c r="SYQ7" s="1069"/>
      <c r="SYR7" s="1069"/>
      <c r="SYS7" s="1069"/>
      <c r="SYT7" s="1069"/>
      <c r="SYU7" s="1069"/>
      <c r="SYV7" s="1069"/>
      <c r="SYW7" s="1069"/>
      <c r="SYX7" s="1069"/>
      <c r="SYY7" s="1069"/>
      <c r="SYZ7" s="1069"/>
      <c r="SZA7" s="1069"/>
      <c r="SZB7" s="1069"/>
      <c r="SZC7" s="1069"/>
      <c r="SZD7" s="1069"/>
      <c r="SZE7" s="1069"/>
      <c r="SZF7" s="1069"/>
      <c r="SZG7" s="1069"/>
      <c r="SZH7" s="1069"/>
      <c r="SZI7" s="1069"/>
      <c r="SZJ7" s="1069"/>
      <c r="SZK7" s="1069"/>
      <c r="SZL7" s="1069"/>
      <c r="SZM7" s="1069"/>
      <c r="SZN7" s="1069"/>
      <c r="SZO7" s="1069"/>
      <c r="SZP7" s="1069"/>
      <c r="SZQ7" s="1069"/>
      <c r="SZR7" s="1069"/>
      <c r="SZS7" s="1069"/>
      <c r="SZT7" s="1069"/>
      <c r="SZU7" s="1069"/>
      <c r="SZV7" s="1069"/>
      <c r="SZW7" s="1069"/>
      <c r="SZX7" s="1069"/>
      <c r="SZY7" s="1069"/>
      <c r="SZZ7" s="1069"/>
      <c r="TAA7" s="1069"/>
      <c r="TAB7" s="1069"/>
      <c r="TAC7" s="1069"/>
      <c r="TAD7" s="1069"/>
      <c r="TAE7" s="1069"/>
      <c r="TAF7" s="1069"/>
      <c r="TAG7" s="1069"/>
      <c r="TAH7" s="1069"/>
      <c r="TAI7" s="1069"/>
      <c r="TAJ7" s="1069"/>
      <c r="TAK7" s="1069"/>
      <c r="TAL7" s="1069"/>
      <c r="TAM7" s="1069"/>
      <c r="TAN7" s="1069"/>
      <c r="TAO7" s="1069"/>
      <c r="TAP7" s="1069"/>
      <c r="TAQ7" s="1069"/>
      <c r="TAR7" s="1069"/>
      <c r="TAS7" s="1069"/>
      <c r="TAT7" s="1069"/>
      <c r="TAU7" s="1069"/>
      <c r="TAV7" s="1069"/>
      <c r="TAW7" s="1069"/>
      <c r="TAX7" s="1069"/>
      <c r="TAY7" s="1069"/>
      <c r="TAZ7" s="1069"/>
      <c r="TBA7" s="1069"/>
      <c r="TBB7" s="1069"/>
      <c r="TBC7" s="1069"/>
      <c r="TBD7" s="1069"/>
      <c r="TBE7" s="1069"/>
      <c r="TBF7" s="1069"/>
      <c r="TBG7" s="1069"/>
      <c r="TBH7" s="1069"/>
      <c r="TBI7" s="1069"/>
      <c r="TBJ7" s="1069"/>
      <c r="TBK7" s="1069"/>
      <c r="TBL7" s="1069"/>
      <c r="TBM7" s="1069"/>
      <c r="TBN7" s="1069"/>
      <c r="TBO7" s="1069"/>
      <c r="TBP7" s="1069"/>
      <c r="TBQ7" s="1069"/>
      <c r="TBR7" s="1069"/>
      <c r="TBS7" s="1069"/>
      <c r="TBT7" s="1069"/>
      <c r="TBU7" s="1069"/>
      <c r="TBV7" s="1069"/>
      <c r="TBW7" s="1069"/>
      <c r="TBX7" s="1069"/>
      <c r="TBY7" s="1069"/>
      <c r="TBZ7" s="1069"/>
      <c r="TCA7" s="1069"/>
      <c r="TCB7" s="1069"/>
      <c r="TCC7" s="1069"/>
      <c r="TCD7" s="1069"/>
      <c r="TCE7" s="1069"/>
      <c r="TCF7" s="1069"/>
      <c r="TCG7" s="1069"/>
      <c r="TCH7" s="1069"/>
      <c r="TCI7" s="1069"/>
      <c r="TCJ7" s="1069"/>
      <c r="TCK7" s="1069"/>
      <c r="TCL7" s="1069"/>
      <c r="TCM7" s="1069"/>
      <c r="TCN7" s="1069"/>
      <c r="TCO7" s="1069"/>
      <c r="TCP7" s="1069"/>
      <c r="TCQ7" s="1069"/>
      <c r="TCR7" s="1069"/>
      <c r="TCS7" s="1069"/>
      <c r="TCT7" s="1069"/>
      <c r="TCU7" s="1069"/>
      <c r="TCV7" s="1069"/>
      <c r="TCW7" s="1069"/>
      <c r="TCX7" s="1069"/>
      <c r="TCY7" s="1069"/>
      <c r="TCZ7" s="1069"/>
      <c r="TDA7" s="1069"/>
      <c r="TDB7" s="1069"/>
      <c r="TDC7" s="1069"/>
      <c r="TDD7" s="1069"/>
      <c r="TDE7" s="1069"/>
      <c r="TDF7" s="1069"/>
      <c r="TDG7" s="1069"/>
      <c r="TDH7" s="1069"/>
      <c r="TDI7" s="1069"/>
      <c r="TDJ7" s="1069"/>
      <c r="TDK7" s="1069"/>
      <c r="TDL7" s="1069"/>
      <c r="TDM7" s="1069"/>
      <c r="TDN7" s="1069"/>
      <c r="TDO7" s="1069"/>
      <c r="TDP7" s="1069"/>
      <c r="TDQ7" s="1069"/>
      <c r="TDR7" s="1069"/>
      <c r="TDS7" s="1069"/>
      <c r="TDT7" s="1069"/>
      <c r="TDU7" s="1069"/>
      <c r="TDV7" s="1069"/>
      <c r="TDW7" s="1069"/>
      <c r="TDX7" s="1069"/>
      <c r="TDY7" s="1069"/>
      <c r="TDZ7" s="1069"/>
      <c r="TEA7" s="1069"/>
      <c r="TEB7" s="1069"/>
      <c r="TEC7" s="1069"/>
      <c r="TED7" s="1069"/>
      <c r="TEE7" s="1069"/>
      <c r="TEF7" s="1069"/>
      <c r="TEG7" s="1069"/>
      <c r="TEH7" s="1069"/>
      <c r="TEI7" s="1069"/>
      <c r="TEJ7" s="1069"/>
      <c r="TEK7" s="1069"/>
      <c r="TEL7" s="1069"/>
      <c r="TEM7" s="1069"/>
      <c r="TEN7" s="1069"/>
      <c r="TEO7" s="1069"/>
      <c r="TEP7" s="1069"/>
      <c r="TEQ7" s="1069"/>
      <c r="TER7" s="1069"/>
      <c r="TES7" s="1069"/>
      <c r="TET7" s="1069"/>
      <c r="TEU7" s="1069"/>
      <c r="TEV7" s="1069"/>
      <c r="TEW7" s="1069"/>
      <c r="TEX7" s="1069"/>
      <c r="TEY7" s="1069"/>
      <c r="TEZ7" s="1069"/>
      <c r="TFA7" s="1069"/>
      <c r="TFB7" s="1069"/>
      <c r="TFC7" s="1069"/>
      <c r="TFD7" s="1069"/>
      <c r="TFE7" s="1069"/>
      <c r="TFF7" s="1069"/>
      <c r="TFG7" s="1069"/>
      <c r="TFH7" s="1069"/>
      <c r="TFI7" s="1069"/>
      <c r="TFJ7" s="1069"/>
      <c r="TFK7" s="1069"/>
      <c r="TFL7" s="1069"/>
      <c r="TFM7" s="1069"/>
      <c r="TFN7" s="1069"/>
      <c r="TFO7" s="1069"/>
      <c r="TFP7" s="1069"/>
      <c r="TFQ7" s="1069"/>
      <c r="TFR7" s="1069"/>
      <c r="TFS7" s="1069"/>
      <c r="TFT7" s="1069"/>
      <c r="TFU7" s="1069"/>
      <c r="TFV7" s="1069"/>
      <c r="TFW7" s="1069"/>
      <c r="TFX7" s="1069"/>
      <c r="TFY7" s="1069"/>
      <c r="TFZ7" s="1069"/>
      <c r="TGA7" s="1069"/>
      <c r="TGB7" s="1069"/>
      <c r="TGC7" s="1069"/>
      <c r="TGD7" s="1069"/>
      <c r="TGE7" s="1069"/>
      <c r="TGF7" s="1069"/>
      <c r="TGG7" s="1069"/>
      <c r="TGH7" s="1069"/>
      <c r="TGI7" s="1069"/>
      <c r="TGJ7" s="1069"/>
      <c r="TGK7" s="1069"/>
      <c r="TGL7" s="1069"/>
      <c r="TGM7" s="1069"/>
      <c r="TGN7" s="1069"/>
      <c r="TGO7" s="1069"/>
      <c r="TGP7" s="1069"/>
      <c r="TGQ7" s="1069"/>
      <c r="TGR7" s="1069"/>
      <c r="TGS7" s="1069"/>
      <c r="TGT7" s="1069"/>
      <c r="TGU7" s="1069"/>
      <c r="TGV7" s="1069"/>
      <c r="TGW7" s="1069"/>
      <c r="TGX7" s="1069"/>
      <c r="TGY7" s="1069"/>
      <c r="TGZ7" s="1069"/>
      <c r="THA7" s="1069"/>
      <c r="THB7" s="1069"/>
      <c r="THC7" s="1069"/>
      <c r="THD7" s="1069"/>
      <c r="THE7" s="1069"/>
      <c r="THF7" s="1069"/>
      <c r="THG7" s="1069"/>
      <c r="THH7" s="1069"/>
      <c r="THI7" s="1069"/>
      <c r="THJ7" s="1069"/>
      <c r="THK7" s="1069"/>
      <c r="THL7" s="1069"/>
      <c r="THM7" s="1069"/>
      <c r="THN7" s="1069"/>
      <c r="THO7" s="1069"/>
      <c r="THP7" s="1069"/>
      <c r="THQ7" s="1069"/>
      <c r="THR7" s="1069"/>
      <c r="THS7" s="1069"/>
      <c r="THT7" s="1069"/>
      <c r="THU7" s="1069"/>
      <c r="THV7" s="1069"/>
      <c r="THW7" s="1069"/>
      <c r="THX7" s="1069"/>
      <c r="THY7" s="1069"/>
      <c r="THZ7" s="1069"/>
      <c r="TIA7" s="1069"/>
      <c r="TIB7" s="1069"/>
      <c r="TIC7" s="1069"/>
      <c r="TID7" s="1069"/>
      <c r="TIE7" s="1069"/>
      <c r="TIF7" s="1069"/>
      <c r="TIG7" s="1069"/>
      <c r="TIH7" s="1069"/>
      <c r="TII7" s="1069"/>
      <c r="TIJ7" s="1069"/>
      <c r="TIK7" s="1069"/>
      <c r="TIL7" s="1069"/>
      <c r="TIM7" s="1069"/>
      <c r="TIN7" s="1069"/>
      <c r="TIO7" s="1069"/>
      <c r="TIP7" s="1069"/>
      <c r="TIQ7" s="1069"/>
      <c r="TIR7" s="1069"/>
      <c r="TIS7" s="1069"/>
      <c r="TIT7" s="1069"/>
      <c r="TIU7" s="1069"/>
      <c r="TIV7" s="1069"/>
      <c r="TIW7" s="1069"/>
      <c r="TIX7" s="1069"/>
      <c r="TIY7" s="1069"/>
      <c r="TIZ7" s="1069"/>
      <c r="TJA7" s="1069"/>
      <c r="TJB7" s="1069"/>
      <c r="TJC7" s="1069"/>
      <c r="TJD7" s="1069"/>
      <c r="TJE7" s="1069"/>
      <c r="TJF7" s="1069"/>
      <c r="TJG7" s="1069"/>
      <c r="TJH7" s="1069"/>
      <c r="TJI7" s="1069"/>
      <c r="TJJ7" s="1069"/>
      <c r="TJK7" s="1069"/>
      <c r="TJL7" s="1069"/>
      <c r="TJM7" s="1069"/>
      <c r="TJN7" s="1069"/>
      <c r="TJO7" s="1069"/>
      <c r="TJP7" s="1069"/>
      <c r="TJQ7" s="1069"/>
      <c r="TJR7" s="1069"/>
      <c r="TJS7" s="1069"/>
      <c r="TJT7" s="1069"/>
      <c r="TJU7" s="1069"/>
      <c r="TJV7" s="1069"/>
      <c r="TJW7" s="1069"/>
      <c r="TJX7" s="1069"/>
      <c r="TJY7" s="1069"/>
      <c r="TJZ7" s="1069"/>
      <c r="TKA7" s="1069"/>
      <c r="TKB7" s="1069"/>
      <c r="TKC7" s="1069"/>
      <c r="TKD7" s="1069"/>
      <c r="TKE7" s="1069"/>
      <c r="TKF7" s="1069"/>
      <c r="TKG7" s="1069"/>
      <c r="TKH7" s="1069"/>
      <c r="TKI7" s="1069"/>
      <c r="TKJ7" s="1069"/>
      <c r="TKK7" s="1069"/>
      <c r="TKL7" s="1069"/>
      <c r="TKM7" s="1069"/>
      <c r="TKN7" s="1069"/>
      <c r="TKO7" s="1069"/>
      <c r="TKP7" s="1069"/>
      <c r="TKQ7" s="1069"/>
      <c r="TKR7" s="1069"/>
      <c r="TKS7" s="1069"/>
      <c r="TKT7" s="1069"/>
      <c r="TKU7" s="1069"/>
      <c r="TKV7" s="1069"/>
      <c r="TKW7" s="1069"/>
      <c r="TKX7" s="1069"/>
      <c r="TKY7" s="1069"/>
      <c r="TKZ7" s="1069"/>
      <c r="TLA7" s="1069"/>
      <c r="TLB7" s="1069"/>
      <c r="TLC7" s="1069"/>
      <c r="TLD7" s="1069"/>
      <c r="TLE7" s="1069"/>
      <c r="TLF7" s="1069"/>
      <c r="TLG7" s="1069"/>
      <c r="TLH7" s="1069"/>
      <c r="TLI7" s="1069"/>
      <c r="TLJ7" s="1069"/>
      <c r="TLK7" s="1069"/>
      <c r="TLL7" s="1069"/>
      <c r="TLM7" s="1069"/>
      <c r="TLN7" s="1069"/>
      <c r="TLO7" s="1069"/>
      <c r="TLP7" s="1069"/>
      <c r="TLQ7" s="1069"/>
      <c r="TLR7" s="1069"/>
      <c r="TLS7" s="1069"/>
      <c r="TLT7" s="1069"/>
      <c r="TLU7" s="1069"/>
      <c r="TLV7" s="1069"/>
      <c r="TLW7" s="1069"/>
      <c r="TLX7" s="1069"/>
      <c r="TLY7" s="1069"/>
      <c r="TLZ7" s="1069"/>
      <c r="TMA7" s="1069"/>
      <c r="TMB7" s="1069"/>
      <c r="TMC7" s="1069"/>
      <c r="TMD7" s="1069"/>
      <c r="TME7" s="1069"/>
      <c r="TMF7" s="1069"/>
      <c r="TMG7" s="1069"/>
      <c r="TMH7" s="1069"/>
      <c r="TMI7" s="1069"/>
      <c r="TMJ7" s="1069"/>
      <c r="TMK7" s="1069"/>
      <c r="TML7" s="1069"/>
      <c r="TMM7" s="1069"/>
      <c r="TMN7" s="1069"/>
      <c r="TMO7" s="1069"/>
      <c r="TMP7" s="1069"/>
      <c r="TMQ7" s="1069"/>
      <c r="TMR7" s="1069"/>
      <c r="TMS7" s="1069"/>
      <c r="TMT7" s="1069"/>
      <c r="TMU7" s="1069"/>
      <c r="TMV7" s="1069"/>
      <c r="TMW7" s="1069"/>
      <c r="TMX7" s="1069"/>
      <c r="TMY7" s="1069"/>
      <c r="TMZ7" s="1069"/>
      <c r="TNA7" s="1069"/>
      <c r="TNB7" s="1069"/>
      <c r="TNC7" s="1069"/>
      <c r="TND7" s="1069"/>
      <c r="TNE7" s="1069"/>
      <c r="TNF7" s="1069"/>
      <c r="TNG7" s="1069"/>
      <c r="TNH7" s="1069"/>
      <c r="TNI7" s="1069"/>
      <c r="TNJ7" s="1069"/>
      <c r="TNK7" s="1069"/>
      <c r="TNL7" s="1069"/>
      <c r="TNM7" s="1069"/>
      <c r="TNN7" s="1069"/>
      <c r="TNO7" s="1069"/>
      <c r="TNP7" s="1069"/>
      <c r="TNQ7" s="1069"/>
      <c r="TNR7" s="1069"/>
      <c r="TNS7" s="1069"/>
      <c r="TNT7" s="1069"/>
      <c r="TNU7" s="1069"/>
      <c r="TNV7" s="1069"/>
      <c r="TNW7" s="1069"/>
      <c r="TNX7" s="1069"/>
      <c r="TNY7" s="1069"/>
      <c r="TNZ7" s="1069"/>
      <c r="TOA7" s="1069"/>
      <c r="TOB7" s="1069"/>
      <c r="TOC7" s="1069"/>
      <c r="TOD7" s="1069"/>
      <c r="TOE7" s="1069"/>
      <c r="TOF7" s="1069"/>
      <c r="TOG7" s="1069"/>
      <c r="TOH7" s="1069"/>
      <c r="TOI7" s="1069"/>
      <c r="TOJ7" s="1069"/>
      <c r="TOK7" s="1069"/>
      <c r="TOL7" s="1069"/>
      <c r="TOM7" s="1069"/>
      <c r="TON7" s="1069"/>
      <c r="TOO7" s="1069"/>
      <c r="TOP7" s="1069"/>
      <c r="TOQ7" s="1069"/>
      <c r="TOR7" s="1069"/>
      <c r="TOS7" s="1069"/>
      <c r="TOT7" s="1069"/>
      <c r="TOU7" s="1069"/>
      <c r="TOV7" s="1069"/>
      <c r="TOW7" s="1069"/>
      <c r="TOX7" s="1069"/>
      <c r="TOY7" s="1069"/>
      <c r="TOZ7" s="1069"/>
      <c r="TPA7" s="1069"/>
      <c r="TPB7" s="1069"/>
      <c r="TPC7" s="1069"/>
      <c r="TPD7" s="1069"/>
      <c r="TPE7" s="1069"/>
      <c r="TPF7" s="1069"/>
      <c r="TPG7" s="1069"/>
      <c r="TPH7" s="1069"/>
      <c r="TPI7" s="1069"/>
      <c r="TPJ7" s="1069"/>
      <c r="TPK7" s="1069"/>
      <c r="TPL7" s="1069"/>
      <c r="TPM7" s="1069"/>
      <c r="TPN7" s="1069"/>
      <c r="TPO7" s="1069"/>
      <c r="TPP7" s="1069"/>
      <c r="TPQ7" s="1069"/>
      <c r="TPR7" s="1069"/>
      <c r="TPS7" s="1069"/>
      <c r="TPT7" s="1069"/>
      <c r="TPU7" s="1069"/>
      <c r="TPV7" s="1069"/>
      <c r="TPW7" s="1069"/>
      <c r="TPX7" s="1069"/>
      <c r="TPY7" s="1069"/>
      <c r="TPZ7" s="1069"/>
      <c r="TQA7" s="1069"/>
      <c r="TQB7" s="1069"/>
      <c r="TQC7" s="1069"/>
      <c r="TQD7" s="1069"/>
      <c r="TQE7" s="1069"/>
      <c r="TQF7" s="1069"/>
      <c r="TQG7" s="1069"/>
      <c r="TQH7" s="1069"/>
      <c r="TQI7" s="1069"/>
      <c r="TQJ7" s="1069"/>
      <c r="TQK7" s="1069"/>
      <c r="TQL7" s="1069"/>
      <c r="TQM7" s="1069"/>
      <c r="TQN7" s="1069"/>
      <c r="TQO7" s="1069"/>
      <c r="TQP7" s="1069"/>
      <c r="TQQ7" s="1069"/>
      <c r="TQR7" s="1069"/>
      <c r="TQS7" s="1069"/>
      <c r="TQT7" s="1069"/>
      <c r="TQU7" s="1069"/>
      <c r="TQV7" s="1069"/>
      <c r="TQW7" s="1069"/>
      <c r="TQX7" s="1069"/>
      <c r="TQY7" s="1069"/>
      <c r="TQZ7" s="1069"/>
      <c r="TRA7" s="1069"/>
      <c r="TRB7" s="1069"/>
      <c r="TRC7" s="1069"/>
      <c r="TRD7" s="1069"/>
      <c r="TRE7" s="1069"/>
      <c r="TRF7" s="1069"/>
      <c r="TRG7" s="1069"/>
      <c r="TRH7" s="1069"/>
      <c r="TRI7" s="1069"/>
      <c r="TRJ7" s="1069"/>
      <c r="TRK7" s="1069"/>
      <c r="TRL7" s="1069"/>
      <c r="TRM7" s="1069"/>
      <c r="TRN7" s="1069"/>
      <c r="TRO7" s="1069"/>
      <c r="TRP7" s="1069"/>
      <c r="TRQ7" s="1069"/>
      <c r="TRR7" s="1069"/>
      <c r="TRS7" s="1069"/>
      <c r="TRT7" s="1069"/>
      <c r="TRU7" s="1069"/>
      <c r="TRV7" s="1069"/>
      <c r="TRW7" s="1069"/>
      <c r="TRX7" s="1069"/>
      <c r="TRY7" s="1069"/>
      <c r="TRZ7" s="1069"/>
      <c r="TSA7" s="1069"/>
      <c r="TSB7" s="1069"/>
      <c r="TSC7" s="1069"/>
      <c r="TSD7" s="1069"/>
      <c r="TSE7" s="1069"/>
      <c r="TSF7" s="1069"/>
      <c r="TSG7" s="1069"/>
      <c r="TSH7" s="1069"/>
      <c r="TSI7" s="1069"/>
      <c r="TSJ7" s="1069"/>
      <c r="TSK7" s="1069"/>
      <c r="TSL7" s="1069"/>
      <c r="TSM7" s="1069"/>
      <c r="TSN7" s="1069"/>
      <c r="TSO7" s="1069"/>
      <c r="TSP7" s="1069"/>
      <c r="TSQ7" s="1069"/>
      <c r="TSR7" s="1069"/>
      <c r="TSS7" s="1069"/>
      <c r="TST7" s="1069"/>
      <c r="TSU7" s="1069"/>
      <c r="TSV7" s="1069"/>
      <c r="TSW7" s="1069"/>
      <c r="TSX7" s="1069"/>
      <c r="TSY7" s="1069"/>
      <c r="TSZ7" s="1069"/>
      <c r="TTA7" s="1069"/>
      <c r="TTB7" s="1069"/>
      <c r="TTC7" s="1069"/>
      <c r="TTD7" s="1069"/>
      <c r="TTE7" s="1069"/>
      <c r="TTF7" s="1069"/>
      <c r="TTG7" s="1069"/>
      <c r="TTH7" s="1069"/>
      <c r="TTI7" s="1069"/>
      <c r="TTJ7" s="1069"/>
      <c r="TTK7" s="1069"/>
      <c r="TTL7" s="1069"/>
      <c r="TTM7" s="1069"/>
      <c r="TTN7" s="1069"/>
      <c r="TTO7" s="1069"/>
      <c r="TTP7" s="1069"/>
      <c r="TTQ7" s="1069"/>
      <c r="TTR7" s="1069"/>
      <c r="TTS7" s="1069"/>
      <c r="TTT7" s="1069"/>
      <c r="TTU7" s="1069"/>
      <c r="TTV7" s="1069"/>
      <c r="TTW7" s="1069"/>
      <c r="TTX7" s="1069"/>
      <c r="TTY7" s="1069"/>
      <c r="TTZ7" s="1069"/>
      <c r="TUA7" s="1069"/>
      <c r="TUB7" s="1069"/>
      <c r="TUC7" s="1069"/>
      <c r="TUD7" s="1069"/>
      <c r="TUE7" s="1069"/>
      <c r="TUF7" s="1069"/>
      <c r="TUG7" s="1069"/>
      <c r="TUH7" s="1069"/>
      <c r="TUI7" s="1069"/>
      <c r="TUJ7" s="1069"/>
      <c r="TUK7" s="1069"/>
      <c r="TUL7" s="1069"/>
      <c r="TUM7" s="1069"/>
      <c r="TUN7" s="1069"/>
      <c r="TUO7" s="1069"/>
      <c r="TUP7" s="1069"/>
      <c r="TUQ7" s="1069"/>
      <c r="TUR7" s="1069"/>
      <c r="TUS7" s="1069"/>
      <c r="TUT7" s="1069"/>
      <c r="TUU7" s="1069"/>
      <c r="TUV7" s="1069"/>
      <c r="TUW7" s="1069"/>
      <c r="TUX7" s="1069"/>
      <c r="TUY7" s="1069"/>
      <c r="TUZ7" s="1069"/>
      <c r="TVA7" s="1069"/>
      <c r="TVB7" s="1069"/>
      <c r="TVC7" s="1069"/>
      <c r="TVD7" s="1069"/>
      <c r="TVE7" s="1069"/>
      <c r="TVF7" s="1069"/>
      <c r="TVG7" s="1069"/>
      <c r="TVH7" s="1069"/>
      <c r="TVI7" s="1069"/>
      <c r="TVJ7" s="1069"/>
      <c r="TVK7" s="1069"/>
      <c r="TVL7" s="1069"/>
      <c r="TVM7" s="1069"/>
      <c r="TVN7" s="1069"/>
      <c r="TVO7" s="1069"/>
      <c r="TVP7" s="1069"/>
      <c r="TVQ7" s="1069"/>
      <c r="TVR7" s="1069"/>
      <c r="TVS7" s="1069"/>
      <c r="TVT7" s="1069"/>
      <c r="TVU7" s="1069"/>
      <c r="TVV7" s="1069"/>
      <c r="TVW7" s="1069"/>
      <c r="TVX7" s="1069"/>
      <c r="TVY7" s="1069"/>
      <c r="TVZ7" s="1069"/>
      <c r="TWA7" s="1069"/>
      <c r="TWB7" s="1069"/>
      <c r="TWC7" s="1069"/>
      <c r="TWD7" s="1069"/>
      <c r="TWE7" s="1069"/>
      <c r="TWF7" s="1069"/>
      <c r="TWG7" s="1069"/>
      <c r="TWH7" s="1069"/>
      <c r="TWI7" s="1069"/>
      <c r="TWJ7" s="1069"/>
      <c r="TWK7" s="1069"/>
      <c r="TWL7" s="1069"/>
      <c r="TWM7" s="1069"/>
      <c r="TWN7" s="1069"/>
      <c r="TWO7" s="1069"/>
      <c r="TWP7" s="1069"/>
      <c r="TWQ7" s="1069"/>
      <c r="TWR7" s="1069"/>
      <c r="TWS7" s="1069"/>
      <c r="TWT7" s="1069"/>
      <c r="TWU7" s="1069"/>
      <c r="TWV7" s="1069"/>
      <c r="TWW7" s="1069"/>
      <c r="TWX7" s="1069"/>
      <c r="TWY7" s="1069"/>
      <c r="TWZ7" s="1069"/>
      <c r="TXA7" s="1069"/>
      <c r="TXB7" s="1069"/>
      <c r="TXC7" s="1069"/>
      <c r="TXD7" s="1069"/>
      <c r="TXE7" s="1069"/>
      <c r="TXF7" s="1069"/>
      <c r="TXG7" s="1069"/>
      <c r="TXH7" s="1069"/>
      <c r="TXI7" s="1069"/>
      <c r="TXJ7" s="1069"/>
      <c r="TXK7" s="1069"/>
      <c r="TXL7" s="1069"/>
      <c r="TXM7" s="1069"/>
      <c r="TXN7" s="1069"/>
      <c r="TXO7" s="1069"/>
      <c r="TXP7" s="1069"/>
      <c r="TXQ7" s="1069"/>
      <c r="TXR7" s="1069"/>
      <c r="TXS7" s="1069"/>
      <c r="TXT7" s="1069"/>
      <c r="TXU7" s="1069"/>
      <c r="TXV7" s="1069"/>
      <c r="TXW7" s="1069"/>
      <c r="TXX7" s="1069"/>
      <c r="TXY7" s="1069"/>
      <c r="TXZ7" s="1069"/>
      <c r="TYA7" s="1069"/>
      <c r="TYB7" s="1069"/>
      <c r="TYC7" s="1069"/>
      <c r="TYD7" s="1069"/>
      <c r="TYE7" s="1069"/>
      <c r="TYF7" s="1069"/>
      <c r="TYG7" s="1069"/>
      <c r="TYH7" s="1069"/>
      <c r="TYI7" s="1069"/>
      <c r="TYJ7" s="1069"/>
      <c r="TYK7" s="1069"/>
      <c r="TYL7" s="1069"/>
      <c r="TYM7" s="1069"/>
      <c r="TYN7" s="1069"/>
      <c r="TYO7" s="1069"/>
      <c r="TYP7" s="1069"/>
      <c r="TYQ7" s="1069"/>
      <c r="TYR7" s="1069"/>
      <c r="TYS7" s="1069"/>
      <c r="TYT7" s="1069"/>
      <c r="TYU7" s="1069"/>
      <c r="TYV7" s="1069"/>
      <c r="TYW7" s="1069"/>
      <c r="TYX7" s="1069"/>
      <c r="TYY7" s="1069"/>
      <c r="TYZ7" s="1069"/>
      <c r="TZA7" s="1069"/>
      <c r="TZB7" s="1069"/>
      <c r="TZC7" s="1069"/>
      <c r="TZD7" s="1069"/>
      <c r="TZE7" s="1069"/>
      <c r="TZF7" s="1069"/>
      <c r="TZG7" s="1069"/>
      <c r="TZH7" s="1069"/>
      <c r="TZI7" s="1069"/>
      <c r="TZJ7" s="1069"/>
      <c r="TZK7" s="1069"/>
      <c r="TZL7" s="1069"/>
      <c r="TZM7" s="1069"/>
      <c r="TZN7" s="1069"/>
      <c r="TZO7" s="1069"/>
      <c r="TZP7" s="1069"/>
      <c r="TZQ7" s="1069"/>
      <c r="TZR7" s="1069"/>
      <c r="TZS7" s="1069"/>
      <c r="TZT7" s="1069"/>
      <c r="TZU7" s="1069"/>
      <c r="TZV7" s="1069"/>
      <c r="TZW7" s="1069"/>
      <c r="TZX7" s="1069"/>
      <c r="TZY7" s="1069"/>
      <c r="TZZ7" s="1069"/>
      <c r="UAA7" s="1069"/>
      <c r="UAB7" s="1069"/>
      <c r="UAC7" s="1069"/>
      <c r="UAD7" s="1069"/>
      <c r="UAE7" s="1069"/>
      <c r="UAF7" s="1069"/>
      <c r="UAG7" s="1069"/>
      <c r="UAH7" s="1069"/>
      <c r="UAI7" s="1069"/>
      <c r="UAJ7" s="1069"/>
      <c r="UAK7" s="1069"/>
      <c r="UAL7" s="1069"/>
      <c r="UAM7" s="1069"/>
      <c r="UAN7" s="1069"/>
      <c r="UAO7" s="1069"/>
      <c r="UAP7" s="1069"/>
      <c r="UAQ7" s="1069"/>
      <c r="UAR7" s="1069"/>
      <c r="UAS7" s="1069"/>
      <c r="UAT7" s="1069"/>
      <c r="UAU7" s="1069"/>
      <c r="UAV7" s="1069"/>
      <c r="UAW7" s="1069"/>
      <c r="UAX7" s="1069"/>
      <c r="UAY7" s="1069"/>
      <c r="UAZ7" s="1069"/>
      <c r="UBA7" s="1069"/>
      <c r="UBB7" s="1069"/>
      <c r="UBC7" s="1069"/>
      <c r="UBD7" s="1069"/>
      <c r="UBE7" s="1069"/>
      <c r="UBF7" s="1069"/>
      <c r="UBG7" s="1069"/>
      <c r="UBH7" s="1069"/>
      <c r="UBI7" s="1069"/>
      <c r="UBJ7" s="1069"/>
      <c r="UBK7" s="1069"/>
      <c r="UBL7" s="1069"/>
      <c r="UBM7" s="1069"/>
      <c r="UBN7" s="1069"/>
      <c r="UBO7" s="1069"/>
      <c r="UBP7" s="1069"/>
      <c r="UBQ7" s="1069"/>
      <c r="UBR7" s="1069"/>
      <c r="UBS7" s="1069"/>
      <c r="UBT7" s="1069"/>
      <c r="UBU7" s="1069"/>
      <c r="UBV7" s="1069"/>
      <c r="UBW7" s="1069"/>
      <c r="UBX7" s="1069"/>
      <c r="UBY7" s="1069"/>
      <c r="UBZ7" s="1069"/>
      <c r="UCA7" s="1069"/>
      <c r="UCB7" s="1069"/>
      <c r="UCC7" s="1069"/>
      <c r="UCD7" s="1069"/>
      <c r="UCE7" s="1069"/>
      <c r="UCF7" s="1069"/>
      <c r="UCG7" s="1069"/>
      <c r="UCH7" s="1069"/>
      <c r="UCI7" s="1069"/>
      <c r="UCJ7" s="1069"/>
      <c r="UCK7" s="1069"/>
      <c r="UCL7" s="1069"/>
      <c r="UCM7" s="1069"/>
      <c r="UCN7" s="1069"/>
      <c r="UCO7" s="1069"/>
      <c r="UCP7" s="1069"/>
      <c r="UCQ7" s="1069"/>
      <c r="UCR7" s="1069"/>
      <c r="UCS7" s="1069"/>
      <c r="UCT7" s="1069"/>
      <c r="UCU7" s="1069"/>
      <c r="UCV7" s="1069"/>
      <c r="UCW7" s="1069"/>
      <c r="UCX7" s="1069"/>
      <c r="UCY7" s="1069"/>
      <c r="UCZ7" s="1069"/>
      <c r="UDA7" s="1069"/>
      <c r="UDB7" s="1069"/>
      <c r="UDC7" s="1069"/>
      <c r="UDD7" s="1069"/>
      <c r="UDE7" s="1069"/>
      <c r="UDF7" s="1069"/>
      <c r="UDG7" s="1069"/>
      <c r="UDH7" s="1069"/>
      <c r="UDI7" s="1069"/>
      <c r="UDJ7" s="1069"/>
      <c r="UDK7" s="1069"/>
      <c r="UDL7" s="1069"/>
      <c r="UDM7" s="1069"/>
      <c r="UDN7" s="1069"/>
      <c r="UDO7" s="1069"/>
      <c r="UDP7" s="1069"/>
      <c r="UDQ7" s="1069"/>
      <c r="UDR7" s="1069"/>
      <c r="UDS7" s="1069"/>
      <c r="UDT7" s="1069"/>
      <c r="UDU7" s="1069"/>
      <c r="UDV7" s="1069"/>
      <c r="UDW7" s="1069"/>
      <c r="UDX7" s="1069"/>
      <c r="UDY7" s="1069"/>
      <c r="UDZ7" s="1069"/>
      <c r="UEA7" s="1069"/>
      <c r="UEB7" s="1069"/>
      <c r="UEC7" s="1069"/>
      <c r="UED7" s="1069"/>
      <c r="UEE7" s="1069"/>
      <c r="UEF7" s="1069"/>
      <c r="UEG7" s="1069"/>
      <c r="UEH7" s="1069"/>
      <c r="UEI7" s="1069"/>
      <c r="UEJ7" s="1069"/>
      <c r="UEK7" s="1069"/>
      <c r="UEL7" s="1069"/>
      <c r="UEM7" s="1069"/>
      <c r="UEN7" s="1069"/>
      <c r="UEO7" s="1069"/>
      <c r="UEP7" s="1069"/>
      <c r="UEQ7" s="1069"/>
      <c r="UER7" s="1069"/>
      <c r="UES7" s="1069"/>
      <c r="UET7" s="1069"/>
      <c r="UEU7" s="1069"/>
      <c r="UEV7" s="1069"/>
      <c r="UEW7" s="1069"/>
      <c r="UEX7" s="1069"/>
      <c r="UEY7" s="1069"/>
      <c r="UEZ7" s="1069"/>
      <c r="UFA7" s="1069"/>
      <c r="UFB7" s="1069"/>
      <c r="UFC7" s="1069"/>
      <c r="UFD7" s="1069"/>
      <c r="UFE7" s="1069"/>
      <c r="UFF7" s="1069"/>
      <c r="UFG7" s="1069"/>
      <c r="UFH7" s="1069"/>
      <c r="UFI7" s="1069"/>
      <c r="UFJ7" s="1069"/>
      <c r="UFK7" s="1069"/>
      <c r="UFL7" s="1069"/>
      <c r="UFM7" s="1069"/>
      <c r="UFN7" s="1069"/>
      <c r="UFO7" s="1069"/>
      <c r="UFP7" s="1069"/>
      <c r="UFQ7" s="1069"/>
      <c r="UFR7" s="1069"/>
      <c r="UFS7" s="1069"/>
      <c r="UFT7" s="1069"/>
      <c r="UFU7" s="1069"/>
      <c r="UFV7" s="1069"/>
      <c r="UFW7" s="1069"/>
      <c r="UFX7" s="1069"/>
      <c r="UFY7" s="1069"/>
      <c r="UFZ7" s="1069"/>
      <c r="UGA7" s="1069"/>
      <c r="UGB7" s="1069"/>
      <c r="UGC7" s="1069"/>
      <c r="UGD7" s="1069"/>
      <c r="UGE7" s="1069"/>
      <c r="UGF7" s="1069"/>
      <c r="UGG7" s="1069"/>
      <c r="UGH7" s="1069"/>
      <c r="UGI7" s="1069"/>
      <c r="UGJ7" s="1069"/>
      <c r="UGK7" s="1069"/>
      <c r="UGL7" s="1069"/>
      <c r="UGM7" s="1069"/>
      <c r="UGN7" s="1069"/>
      <c r="UGO7" s="1069"/>
      <c r="UGP7" s="1069"/>
      <c r="UGQ7" s="1069"/>
      <c r="UGR7" s="1069"/>
      <c r="UGS7" s="1069"/>
      <c r="UGT7" s="1069"/>
      <c r="UGU7" s="1069"/>
      <c r="UGV7" s="1069"/>
      <c r="UGW7" s="1069"/>
      <c r="UGX7" s="1069"/>
      <c r="UGY7" s="1069"/>
      <c r="UGZ7" s="1069"/>
      <c r="UHA7" s="1069"/>
      <c r="UHB7" s="1069"/>
      <c r="UHC7" s="1069"/>
      <c r="UHD7" s="1069"/>
      <c r="UHE7" s="1069"/>
      <c r="UHF7" s="1069"/>
      <c r="UHG7" s="1069"/>
      <c r="UHH7" s="1069"/>
      <c r="UHI7" s="1069"/>
      <c r="UHJ7" s="1069"/>
      <c r="UHK7" s="1069"/>
      <c r="UHL7" s="1069"/>
      <c r="UHM7" s="1069"/>
      <c r="UHN7" s="1069"/>
      <c r="UHO7" s="1069"/>
      <c r="UHP7" s="1069"/>
      <c r="UHQ7" s="1069"/>
      <c r="UHR7" s="1069"/>
      <c r="UHS7" s="1069"/>
      <c r="UHT7" s="1069"/>
      <c r="UHU7" s="1069"/>
      <c r="UHV7" s="1069"/>
      <c r="UHW7" s="1069"/>
      <c r="UHX7" s="1069"/>
      <c r="UHY7" s="1069"/>
      <c r="UHZ7" s="1069"/>
      <c r="UIA7" s="1069"/>
      <c r="UIB7" s="1069"/>
      <c r="UIC7" s="1069"/>
      <c r="UID7" s="1069"/>
      <c r="UIE7" s="1069"/>
      <c r="UIF7" s="1069"/>
      <c r="UIG7" s="1069"/>
      <c r="UIH7" s="1069"/>
      <c r="UII7" s="1069"/>
      <c r="UIJ7" s="1069"/>
      <c r="UIK7" s="1069"/>
      <c r="UIL7" s="1069"/>
      <c r="UIM7" s="1069"/>
      <c r="UIN7" s="1069"/>
      <c r="UIO7" s="1069"/>
      <c r="UIP7" s="1069"/>
      <c r="UIQ7" s="1069"/>
      <c r="UIR7" s="1069"/>
      <c r="UIS7" s="1069"/>
      <c r="UIT7" s="1069"/>
      <c r="UIU7" s="1069"/>
      <c r="UIV7" s="1069"/>
      <c r="UIW7" s="1069"/>
      <c r="UIX7" s="1069"/>
      <c r="UIY7" s="1069"/>
      <c r="UIZ7" s="1069"/>
      <c r="UJA7" s="1069"/>
      <c r="UJB7" s="1069"/>
      <c r="UJC7" s="1069"/>
      <c r="UJD7" s="1069"/>
      <c r="UJE7" s="1069"/>
      <c r="UJF7" s="1069"/>
      <c r="UJG7" s="1069"/>
      <c r="UJH7" s="1069"/>
      <c r="UJI7" s="1069"/>
      <c r="UJJ7" s="1069"/>
      <c r="UJK7" s="1069"/>
      <c r="UJL7" s="1069"/>
      <c r="UJM7" s="1069"/>
      <c r="UJN7" s="1069"/>
      <c r="UJO7" s="1069"/>
      <c r="UJP7" s="1069"/>
      <c r="UJQ7" s="1069"/>
      <c r="UJR7" s="1069"/>
      <c r="UJS7" s="1069"/>
      <c r="UJT7" s="1069"/>
      <c r="UJU7" s="1069"/>
      <c r="UJV7" s="1069"/>
      <c r="UJW7" s="1069"/>
      <c r="UJX7" s="1069"/>
      <c r="UJY7" s="1069"/>
      <c r="UJZ7" s="1069"/>
      <c r="UKA7" s="1069"/>
      <c r="UKB7" s="1069"/>
      <c r="UKC7" s="1069"/>
      <c r="UKD7" s="1069"/>
      <c r="UKE7" s="1069"/>
      <c r="UKF7" s="1069"/>
      <c r="UKG7" s="1069"/>
      <c r="UKH7" s="1069"/>
      <c r="UKI7" s="1069"/>
      <c r="UKJ7" s="1069"/>
      <c r="UKK7" s="1069"/>
      <c r="UKL7" s="1069"/>
      <c r="UKM7" s="1069"/>
      <c r="UKN7" s="1069"/>
      <c r="UKO7" s="1069"/>
      <c r="UKP7" s="1069"/>
      <c r="UKQ7" s="1069"/>
      <c r="UKR7" s="1069"/>
      <c r="UKS7" s="1069"/>
      <c r="UKT7" s="1069"/>
      <c r="UKU7" s="1069"/>
      <c r="UKV7" s="1069"/>
      <c r="UKW7" s="1069"/>
      <c r="UKX7" s="1069"/>
      <c r="UKY7" s="1069"/>
      <c r="UKZ7" s="1069"/>
      <c r="ULA7" s="1069"/>
      <c r="ULB7" s="1069"/>
      <c r="ULC7" s="1069"/>
      <c r="ULD7" s="1069"/>
      <c r="ULE7" s="1069"/>
      <c r="ULF7" s="1069"/>
      <c r="ULG7" s="1069"/>
      <c r="ULH7" s="1069"/>
      <c r="ULI7" s="1069"/>
      <c r="ULJ7" s="1069"/>
      <c r="ULK7" s="1069"/>
      <c r="ULL7" s="1069"/>
      <c r="ULM7" s="1069"/>
      <c r="ULN7" s="1069"/>
      <c r="ULO7" s="1069"/>
      <c r="ULP7" s="1069"/>
      <c r="ULQ7" s="1069"/>
      <c r="ULR7" s="1069"/>
      <c r="ULS7" s="1069"/>
      <c r="ULT7" s="1069"/>
      <c r="ULU7" s="1069"/>
      <c r="ULV7" s="1069"/>
      <c r="ULW7" s="1069"/>
      <c r="ULX7" s="1069"/>
      <c r="ULY7" s="1069"/>
      <c r="ULZ7" s="1069"/>
      <c r="UMA7" s="1069"/>
      <c r="UMB7" s="1069"/>
      <c r="UMC7" s="1069"/>
      <c r="UMD7" s="1069"/>
      <c r="UME7" s="1069"/>
      <c r="UMF7" s="1069"/>
      <c r="UMG7" s="1069"/>
      <c r="UMH7" s="1069"/>
      <c r="UMI7" s="1069"/>
      <c r="UMJ7" s="1069"/>
      <c r="UMK7" s="1069"/>
      <c r="UML7" s="1069"/>
      <c r="UMM7" s="1069"/>
      <c r="UMN7" s="1069"/>
      <c r="UMO7" s="1069"/>
      <c r="UMP7" s="1069"/>
      <c r="UMQ7" s="1069"/>
      <c r="UMR7" s="1069"/>
      <c r="UMS7" s="1069"/>
      <c r="UMT7" s="1069"/>
      <c r="UMU7" s="1069"/>
      <c r="UMV7" s="1069"/>
      <c r="UMW7" s="1069"/>
      <c r="UMX7" s="1069"/>
      <c r="UMY7" s="1069"/>
      <c r="UMZ7" s="1069"/>
      <c r="UNA7" s="1069"/>
      <c r="UNB7" s="1069"/>
      <c r="UNC7" s="1069"/>
      <c r="UND7" s="1069"/>
      <c r="UNE7" s="1069"/>
      <c r="UNF7" s="1069"/>
      <c r="UNG7" s="1069"/>
      <c r="UNH7" s="1069"/>
      <c r="UNI7" s="1069"/>
      <c r="UNJ7" s="1069"/>
      <c r="UNK7" s="1069"/>
      <c r="UNL7" s="1069"/>
      <c r="UNM7" s="1069"/>
      <c r="UNN7" s="1069"/>
      <c r="UNO7" s="1069"/>
      <c r="UNP7" s="1069"/>
      <c r="UNQ7" s="1069"/>
      <c r="UNR7" s="1069"/>
      <c r="UNS7" s="1069"/>
      <c r="UNT7" s="1069"/>
      <c r="UNU7" s="1069"/>
      <c r="UNV7" s="1069"/>
      <c r="UNW7" s="1069"/>
      <c r="UNX7" s="1069"/>
      <c r="UNY7" s="1069"/>
      <c r="UNZ7" s="1069"/>
      <c r="UOA7" s="1069"/>
      <c r="UOB7" s="1069"/>
      <c r="UOC7" s="1069"/>
      <c r="UOD7" s="1069"/>
      <c r="UOE7" s="1069"/>
      <c r="UOF7" s="1069"/>
      <c r="UOG7" s="1069"/>
      <c r="UOH7" s="1069"/>
      <c r="UOI7" s="1069"/>
      <c r="UOJ7" s="1069"/>
      <c r="UOK7" s="1069"/>
      <c r="UOL7" s="1069"/>
      <c r="UOM7" s="1069"/>
      <c r="UON7" s="1069"/>
      <c r="UOO7" s="1069"/>
      <c r="UOP7" s="1069"/>
      <c r="UOQ7" s="1069"/>
      <c r="UOR7" s="1069"/>
      <c r="UOS7" s="1069"/>
      <c r="UOT7" s="1069"/>
      <c r="UOU7" s="1069"/>
      <c r="UOV7" s="1069"/>
      <c r="UOW7" s="1069"/>
      <c r="UOX7" s="1069"/>
      <c r="UOY7" s="1069"/>
      <c r="UOZ7" s="1069"/>
      <c r="UPA7" s="1069"/>
      <c r="UPB7" s="1069"/>
      <c r="UPC7" s="1069"/>
      <c r="UPD7" s="1069"/>
      <c r="UPE7" s="1069"/>
      <c r="UPF7" s="1069"/>
      <c r="UPG7" s="1069"/>
      <c r="UPH7" s="1069"/>
      <c r="UPI7" s="1069"/>
      <c r="UPJ7" s="1069"/>
      <c r="UPK7" s="1069"/>
      <c r="UPL7" s="1069"/>
      <c r="UPM7" s="1069"/>
      <c r="UPN7" s="1069"/>
      <c r="UPO7" s="1069"/>
      <c r="UPP7" s="1069"/>
      <c r="UPQ7" s="1069"/>
      <c r="UPR7" s="1069"/>
      <c r="UPS7" s="1069"/>
      <c r="UPT7" s="1069"/>
      <c r="UPU7" s="1069"/>
      <c r="UPV7" s="1069"/>
      <c r="UPW7" s="1069"/>
      <c r="UPX7" s="1069"/>
      <c r="UPY7" s="1069"/>
      <c r="UPZ7" s="1069"/>
      <c r="UQA7" s="1069"/>
      <c r="UQB7" s="1069"/>
      <c r="UQC7" s="1069"/>
      <c r="UQD7" s="1069"/>
      <c r="UQE7" s="1069"/>
      <c r="UQF7" s="1069"/>
      <c r="UQG7" s="1069"/>
      <c r="UQH7" s="1069"/>
      <c r="UQI7" s="1069"/>
      <c r="UQJ7" s="1069"/>
      <c r="UQK7" s="1069"/>
      <c r="UQL7" s="1069"/>
      <c r="UQM7" s="1069"/>
      <c r="UQN7" s="1069"/>
      <c r="UQO7" s="1069"/>
      <c r="UQP7" s="1069"/>
      <c r="UQQ7" s="1069"/>
      <c r="UQR7" s="1069"/>
      <c r="UQS7" s="1069"/>
      <c r="UQT7" s="1069"/>
      <c r="UQU7" s="1069"/>
      <c r="UQV7" s="1069"/>
      <c r="UQW7" s="1069"/>
      <c r="UQX7" s="1069"/>
      <c r="UQY7" s="1069"/>
      <c r="UQZ7" s="1069"/>
      <c r="URA7" s="1069"/>
      <c r="URB7" s="1069"/>
      <c r="URC7" s="1069"/>
      <c r="URD7" s="1069"/>
      <c r="URE7" s="1069"/>
      <c r="URF7" s="1069"/>
      <c r="URG7" s="1069"/>
      <c r="URH7" s="1069"/>
      <c r="URI7" s="1069"/>
      <c r="URJ7" s="1069"/>
      <c r="URK7" s="1069"/>
      <c r="URL7" s="1069"/>
      <c r="URM7" s="1069"/>
      <c r="URN7" s="1069"/>
      <c r="URO7" s="1069"/>
      <c r="URP7" s="1069"/>
      <c r="URQ7" s="1069"/>
      <c r="URR7" s="1069"/>
      <c r="URS7" s="1069"/>
      <c r="URT7" s="1069"/>
      <c r="URU7" s="1069"/>
      <c r="URV7" s="1069"/>
      <c r="URW7" s="1069"/>
      <c r="URX7" s="1069"/>
      <c r="URY7" s="1069"/>
      <c r="URZ7" s="1069"/>
      <c r="USA7" s="1069"/>
      <c r="USB7" s="1069"/>
      <c r="USC7" s="1069"/>
      <c r="USD7" s="1069"/>
      <c r="USE7" s="1069"/>
      <c r="USF7" s="1069"/>
      <c r="USG7" s="1069"/>
      <c r="USH7" s="1069"/>
      <c r="USI7" s="1069"/>
      <c r="USJ7" s="1069"/>
      <c r="USK7" s="1069"/>
      <c r="USL7" s="1069"/>
      <c r="USM7" s="1069"/>
      <c r="USN7" s="1069"/>
      <c r="USO7" s="1069"/>
      <c r="USP7" s="1069"/>
      <c r="USQ7" s="1069"/>
      <c r="USR7" s="1069"/>
      <c r="USS7" s="1069"/>
      <c r="UST7" s="1069"/>
      <c r="USU7" s="1069"/>
      <c r="USV7" s="1069"/>
      <c r="USW7" s="1069"/>
      <c r="USX7" s="1069"/>
      <c r="USY7" s="1069"/>
      <c r="USZ7" s="1069"/>
      <c r="UTA7" s="1069"/>
      <c r="UTB7" s="1069"/>
      <c r="UTC7" s="1069"/>
      <c r="UTD7" s="1069"/>
      <c r="UTE7" s="1069"/>
      <c r="UTF7" s="1069"/>
      <c r="UTG7" s="1069"/>
      <c r="UTH7" s="1069"/>
      <c r="UTI7" s="1069"/>
      <c r="UTJ7" s="1069"/>
      <c r="UTK7" s="1069"/>
      <c r="UTL7" s="1069"/>
      <c r="UTM7" s="1069"/>
      <c r="UTN7" s="1069"/>
      <c r="UTO7" s="1069"/>
      <c r="UTP7" s="1069"/>
      <c r="UTQ7" s="1069"/>
      <c r="UTR7" s="1069"/>
      <c r="UTS7" s="1069"/>
      <c r="UTT7" s="1069"/>
      <c r="UTU7" s="1069"/>
      <c r="UTV7" s="1069"/>
      <c r="UTW7" s="1069"/>
      <c r="UTX7" s="1069"/>
      <c r="UTY7" s="1069"/>
      <c r="UTZ7" s="1069"/>
      <c r="UUA7" s="1069"/>
      <c r="UUB7" s="1069"/>
      <c r="UUC7" s="1069"/>
      <c r="UUD7" s="1069"/>
      <c r="UUE7" s="1069"/>
      <c r="UUF7" s="1069"/>
      <c r="UUG7" s="1069"/>
      <c r="UUH7" s="1069"/>
      <c r="UUI7" s="1069"/>
      <c r="UUJ7" s="1069"/>
      <c r="UUK7" s="1069"/>
      <c r="UUL7" s="1069"/>
      <c r="UUM7" s="1069"/>
      <c r="UUN7" s="1069"/>
      <c r="UUO7" s="1069"/>
      <c r="UUP7" s="1069"/>
      <c r="UUQ7" s="1069"/>
      <c r="UUR7" s="1069"/>
      <c r="UUS7" s="1069"/>
      <c r="UUT7" s="1069"/>
      <c r="UUU7" s="1069"/>
      <c r="UUV7" s="1069"/>
      <c r="UUW7" s="1069"/>
      <c r="UUX7" s="1069"/>
      <c r="UUY7" s="1069"/>
      <c r="UUZ7" s="1069"/>
      <c r="UVA7" s="1069"/>
      <c r="UVB7" s="1069"/>
      <c r="UVC7" s="1069"/>
      <c r="UVD7" s="1069"/>
      <c r="UVE7" s="1069"/>
      <c r="UVF7" s="1069"/>
      <c r="UVG7" s="1069"/>
      <c r="UVH7" s="1069"/>
      <c r="UVI7" s="1069"/>
      <c r="UVJ7" s="1069"/>
      <c r="UVK7" s="1069"/>
      <c r="UVL7" s="1069"/>
      <c r="UVM7" s="1069"/>
      <c r="UVN7" s="1069"/>
      <c r="UVO7" s="1069"/>
      <c r="UVP7" s="1069"/>
      <c r="UVQ7" s="1069"/>
      <c r="UVR7" s="1069"/>
      <c r="UVS7" s="1069"/>
      <c r="UVT7" s="1069"/>
      <c r="UVU7" s="1069"/>
      <c r="UVV7" s="1069"/>
      <c r="UVW7" s="1069"/>
      <c r="UVX7" s="1069"/>
      <c r="UVY7" s="1069"/>
      <c r="UVZ7" s="1069"/>
      <c r="UWA7" s="1069"/>
      <c r="UWB7" s="1069"/>
      <c r="UWC7" s="1069"/>
      <c r="UWD7" s="1069"/>
      <c r="UWE7" s="1069"/>
      <c r="UWF7" s="1069"/>
      <c r="UWG7" s="1069"/>
      <c r="UWH7" s="1069"/>
      <c r="UWI7" s="1069"/>
      <c r="UWJ7" s="1069"/>
      <c r="UWK7" s="1069"/>
      <c r="UWL7" s="1069"/>
      <c r="UWM7" s="1069"/>
      <c r="UWN7" s="1069"/>
      <c r="UWO7" s="1069"/>
      <c r="UWP7" s="1069"/>
      <c r="UWQ7" s="1069"/>
      <c r="UWR7" s="1069"/>
      <c r="UWS7" s="1069"/>
      <c r="UWT7" s="1069"/>
      <c r="UWU7" s="1069"/>
      <c r="UWV7" s="1069"/>
      <c r="UWW7" s="1069"/>
      <c r="UWX7" s="1069"/>
      <c r="UWY7" s="1069"/>
      <c r="UWZ7" s="1069"/>
      <c r="UXA7" s="1069"/>
      <c r="UXB7" s="1069"/>
      <c r="UXC7" s="1069"/>
      <c r="UXD7" s="1069"/>
      <c r="UXE7" s="1069"/>
      <c r="UXF7" s="1069"/>
      <c r="UXG7" s="1069"/>
      <c r="UXH7" s="1069"/>
      <c r="UXI7" s="1069"/>
      <c r="UXJ7" s="1069"/>
      <c r="UXK7" s="1069"/>
      <c r="UXL7" s="1069"/>
      <c r="UXM7" s="1069"/>
      <c r="UXN7" s="1069"/>
      <c r="UXO7" s="1069"/>
      <c r="UXP7" s="1069"/>
      <c r="UXQ7" s="1069"/>
      <c r="UXR7" s="1069"/>
      <c r="UXS7" s="1069"/>
      <c r="UXT7" s="1069"/>
      <c r="UXU7" s="1069"/>
      <c r="UXV7" s="1069"/>
      <c r="UXW7" s="1069"/>
      <c r="UXX7" s="1069"/>
      <c r="UXY7" s="1069"/>
      <c r="UXZ7" s="1069"/>
      <c r="UYA7" s="1069"/>
      <c r="UYB7" s="1069"/>
      <c r="UYC7" s="1069"/>
      <c r="UYD7" s="1069"/>
      <c r="UYE7" s="1069"/>
      <c r="UYF7" s="1069"/>
      <c r="UYG7" s="1069"/>
      <c r="UYH7" s="1069"/>
      <c r="UYI7" s="1069"/>
      <c r="UYJ7" s="1069"/>
      <c r="UYK7" s="1069"/>
      <c r="UYL7" s="1069"/>
      <c r="UYM7" s="1069"/>
      <c r="UYN7" s="1069"/>
      <c r="UYO7" s="1069"/>
      <c r="UYP7" s="1069"/>
      <c r="UYQ7" s="1069"/>
      <c r="UYR7" s="1069"/>
      <c r="UYS7" s="1069"/>
      <c r="UYT7" s="1069"/>
      <c r="UYU7" s="1069"/>
      <c r="UYV7" s="1069"/>
      <c r="UYW7" s="1069"/>
      <c r="UYX7" s="1069"/>
      <c r="UYY7" s="1069"/>
      <c r="UYZ7" s="1069"/>
      <c r="UZA7" s="1069"/>
      <c r="UZB7" s="1069"/>
      <c r="UZC7" s="1069"/>
      <c r="UZD7" s="1069"/>
      <c r="UZE7" s="1069"/>
      <c r="UZF7" s="1069"/>
      <c r="UZG7" s="1069"/>
      <c r="UZH7" s="1069"/>
      <c r="UZI7" s="1069"/>
      <c r="UZJ7" s="1069"/>
      <c r="UZK7" s="1069"/>
      <c r="UZL7" s="1069"/>
      <c r="UZM7" s="1069"/>
      <c r="UZN7" s="1069"/>
      <c r="UZO7" s="1069"/>
      <c r="UZP7" s="1069"/>
      <c r="UZQ7" s="1069"/>
      <c r="UZR7" s="1069"/>
      <c r="UZS7" s="1069"/>
      <c r="UZT7" s="1069"/>
      <c r="UZU7" s="1069"/>
      <c r="UZV7" s="1069"/>
      <c r="UZW7" s="1069"/>
      <c r="UZX7" s="1069"/>
      <c r="UZY7" s="1069"/>
      <c r="UZZ7" s="1069"/>
      <c r="VAA7" s="1069"/>
      <c r="VAB7" s="1069"/>
      <c r="VAC7" s="1069"/>
      <c r="VAD7" s="1069"/>
      <c r="VAE7" s="1069"/>
      <c r="VAF7" s="1069"/>
      <c r="VAG7" s="1069"/>
      <c r="VAH7" s="1069"/>
      <c r="VAI7" s="1069"/>
      <c r="VAJ7" s="1069"/>
      <c r="VAK7" s="1069"/>
      <c r="VAL7" s="1069"/>
      <c r="VAM7" s="1069"/>
      <c r="VAN7" s="1069"/>
      <c r="VAO7" s="1069"/>
      <c r="VAP7" s="1069"/>
      <c r="VAQ7" s="1069"/>
      <c r="VAR7" s="1069"/>
      <c r="VAS7" s="1069"/>
      <c r="VAT7" s="1069"/>
      <c r="VAU7" s="1069"/>
      <c r="VAV7" s="1069"/>
      <c r="VAW7" s="1069"/>
      <c r="VAX7" s="1069"/>
      <c r="VAY7" s="1069"/>
      <c r="VAZ7" s="1069"/>
      <c r="VBA7" s="1069"/>
      <c r="VBB7" s="1069"/>
      <c r="VBC7" s="1069"/>
      <c r="VBD7" s="1069"/>
      <c r="VBE7" s="1069"/>
      <c r="VBF7" s="1069"/>
      <c r="VBG7" s="1069"/>
      <c r="VBH7" s="1069"/>
      <c r="VBI7" s="1069"/>
      <c r="VBJ7" s="1069"/>
      <c r="VBK7" s="1069"/>
      <c r="VBL7" s="1069"/>
      <c r="VBM7" s="1069"/>
      <c r="VBN7" s="1069"/>
      <c r="VBO7" s="1069"/>
      <c r="VBP7" s="1069"/>
      <c r="VBQ7" s="1069"/>
      <c r="VBR7" s="1069"/>
      <c r="VBS7" s="1069"/>
      <c r="VBT7" s="1069"/>
      <c r="VBU7" s="1069"/>
      <c r="VBV7" s="1069"/>
      <c r="VBW7" s="1069"/>
      <c r="VBX7" s="1069"/>
      <c r="VBY7" s="1069"/>
      <c r="VBZ7" s="1069"/>
      <c r="VCA7" s="1069"/>
      <c r="VCB7" s="1069"/>
      <c r="VCC7" s="1069"/>
      <c r="VCD7" s="1069"/>
      <c r="VCE7" s="1069"/>
      <c r="VCF7" s="1069"/>
      <c r="VCG7" s="1069"/>
      <c r="VCH7" s="1069"/>
      <c r="VCI7" s="1069"/>
      <c r="VCJ7" s="1069"/>
      <c r="VCK7" s="1069"/>
      <c r="VCL7" s="1069"/>
      <c r="VCM7" s="1069"/>
      <c r="VCN7" s="1069"/>
      <c r="VCO7" s="1069"/>
      <c r="VCP7" s="1069"/>
      <c r="VCQ7" s="1069"/>
      <c r="VCR7" s="1069"/>
      <c r="VCS7" s="1069"/>
      <c r="VCT7" s="1069"/>
      <c r="VCU7" s="1069"/>
      <c r="VCV7" s="1069"/>
      <c r="VCW7" s="1069"/>
      <c r="VCX7" s="1069"/>
      <c r="VCY7" s="1069"/>
      <c r="VCZ7" s="1069"/>
      <c r="VDA7" s="1069"/>
      <c r="VDB7" s="1069"/>
      <c r="VDC7" s="1069"/>
      <c r="VDD7" s="1069"/>
      <c r="VDE7" s="1069"/>
      <c r="VDF7" s="1069"/>
      <c r="VDG7" s="1069"/>
      <c r="VDH7" s="1069"/>
      <c r="VDI7" s="1069"/>
      <c r="VDJ7" s="1069"/>
      <c r="VDK7" s="1069"/>
      <c r="VDL7" s="1069"/>
      <c r="VDM7" s="1069"/>
      <c r="VDN7" s="1069"/>
      <c r="VDO7" s="1069"/>
      <c r="VDP7" s="1069"/>
      <c r="VDQ7" s="1069"/>
      <c r="VDR7" s="1069"/>
      <c r="VDS7" s="1069"/>
      <c r="VDT7" s="1069"/>
      <c r="VDU7" s="1069"/>
      <c r="VDV7" s="1069"/>
      <c r="VDW7" s="1069"/>
      <c r="VDX7" s="1069"/>
      <c r="VDY7" s="1069"/>
      <c r="VDZ7" s="1069"/>
      <c r="VEA7" s="1069"/>
      <c r="VEB7" s="1069"/>
      <c r="VEC7" s="1069"/>
      <c r="VED7" s="1069"/>
      <c r="VEE7" s="1069"/>
      <c r="VEF7" s="1069"/>
      <c r="VEG7" s="1069"/>
      <c r="VEH7" s="1069"/>
      <c r="VEI7" s="1069"/>
      <c r="VEJ7" s="1069"/>
      <c r="VEK7" s="1069"/>
      <c r="VEL7" s="1069"/>
      <c r="VEM7" s="1069"/>
      <c r="VEN7" s="1069"/>
      <c r="VEO7" s="1069"/>
      <c r="VEP7" s="1069"/>
      <c r="VEQ7" s="1069"/>
      <c r="VER7" s="1069"/>
      <c r="VES7" s="1069"/>
      <c r="VET7" s="1069"/>
      <c r="VEU7" s="1069"/>
      <c r="VEV7" s="1069"/>
      <c r="VEW7" s="1069"/>
      <c r="VEX7" s="1069"/>
      <c r="VEY7" s="1069"/>
      <c r="VEZ7" s="1069"/>
      <c r="VFA7" s="1069"/>
      <c r="VFB7" s="1069"/>
      <c r="VFC7" s="1069"/>
      <c r="VFD7" s="1069"/>
      <c r="VFE7" s="1069"/>
      <c r="VFF7" s="1069"/>
      <c r="VFG7" s="1069"/>
      <c r="VFH7" s="1069"/>
      <c r="VFI7" s="1069"/>
      <c r="VFJ7" s="1069"/>
      <c r="VFK7" s="1069"/>
      <c r="VFL7" s="1069"/>
      <c r="VFM7" s="1069"/>
      <c r="VFN7" s="1069"/>
      <c r="VFO7" s="1069"/>
      <c r="VFP7" s="1069"/>
      <c r="VFQ7" s="1069"/>
      <c r="VFR7" s="1069"/>
      <c r="VFS7" s="1069"/>
      <c r="VFT7" s="1069"/>
      <c r="VFU7" s="1069"/>
      <c r="VFV7" s="1069"/>
      <c r="VFW7" s="1069"/>
      <c r="VFX7" s="1069"/>
      <c r="VFY7" s="1069"/>
      <c r="VFZ7" s="1069"/>
      <c r="VGA7" s="1069"/>
      <c r="VGB7" s="1069"/>
      <c r="VGC7" s="1069"/>
      <c r="VGD7" s="1069"/>
      <c r="VGE7" s="1069"/>
      <c r="VGF7" s="1069"/>
      <c r="VGG7" s="1069"/>
      <c r="VGH7" s="1069"/>
      <c r="VGI7" s="1069"/>
      <c r="VGJ7" s="1069"/>
      <c r="VGK7" s="1069"/>
      <c r="VGL7" s="1069"/>
      <c r="VGM7" s="1069"/>
      <c r="VGN7" s="1069"/>
      <c r="VGO7" s="1069"/>
      <c r="VGP7" s="1069"/>
      <c r="VGQ7" s="1069"/>
      <c r="VGR7" s="1069"/>
      <c r="VGS7" s="1069"/>
      <c r="VGT7" s="1069"/>
      <c r="VGU7" s="1069"/>
      <c r="VGV7" s="1069"/>
      <c r="VGW7" s="1069"/>
      <c r="VGX7" s="1069"/>
      <c r="VGY7" s="1069"/>
      <c r="VGZ7" s="1069"/>
      <c r="VHA7" s="1069"/>
      <c r="VHB7" s="1069"/>
      <c r="VHC7" s="1069"/>
      <c r="VHD7" s="1069"/>
      <c r="VHE7" s="1069"/>
      <c r="VHF7" s="1069"/>
      <c r="VHG7" s="1069"/>
      <c r="VHH7" s="1069"/>
      <c r="VHI7" s="1069"/>
      <c r="VHJ7" s="1069"/>
      <c r="VHK7" s="1069"/>
      <c r="VHL7" s="1069"/>
      <c r="VHM7" s="1069"/>
      <c r="VHN7" s="1069"/>
      <c r="VHO7" s="1069"/>
      <c r="VHP7" s="1069"/>
      <c r="VHQ7" s="1069"/>
      <c r="VHR7" s="1069"/>
      <c r="VHS7" s="1069"/>
      <c r="VHT7" s="1069"/>
      <c r="VHU7" s="1069"/>
      <c r="VHV7" s="1069"/>
      <c r="VHW7" s="1069"/>
      <c r="VHX7" s="1069"/>
      <c r="VHY7" s="1069"/>
      <c r="VHZ7" s="1069"/>
      <c r="VIA7" s="1069"/>
      <c r="VIB7" s="1069"/>
      <c r="VIC7" s="1069"/>
      <c r="VID7" s="1069"/>
      <c r="VIE7" s="1069"/>
      <c r="VIF7" s="1069"/>
      <c r="VIG7" s="1069"/>
      <c r="VIH7" s="1069"/>
      <c r="VII7" s="1069"/>
      <c r="VIJ7" s="1069"/>
      <c r="VIK7" s="1069"/>
      <c r="VIL7" s="1069"/>
      <c r="VIM7" s="1069"/>
      <c r="VIN7" s="1069"/>
      <c r="VIO7" s="1069"/>
      <c r="VIP7" s="1069"/>
      <c r="VIQ7" s="1069"/>
      <c r="VIR7" s="1069"/>
      <c r="VIS7" s="1069"/>
      <c r="VIT7" s="1069"/>
      <c r="VIU7" s="1069"/>
      <c r="VIV7" s="1069"/>
      <c r="VIW7" s="1069"/>
      <c r="VIX7" s="1069"/>
      <c r="VIY7" s="1069"/>
      <c r="VIZ7" s="1069"/>
      <c r="VJA7" s="1069"/>
      <c r="VJB7" s="1069"/>
      <c r="VJC7" s="1069"/>
      <c r="VJD7" s="1069"/>
      <c r="VJE7" s="1069"/>
      <c r="VJF7" s="1069"/>
      <c r="VJG7" s="1069"/>
      <c r="VJH7" s="1069"/>
      <c r="VJI7" s="1069"/>
      <c r="VJJ7" s="1069"/>
      <c r="VJK7" s="1069"/>
      <c r="VJL7" s="1069"/>
      <c r="VJM7" s="1069"/>
      <c r="VJN7" s="1069"/>
      <c r="VJO7" s="1069"/>
      <c r="VJP7" s="1069"/>
      <c r="VJQ7" s="1069"/>
      <c r="VJR7" s="1069"/>
      <c r="VJS7" s="1069"/>
      <c r="VJT7" s="1069"/>
      <c r="VJU7" s="1069"/>
      <c r="VJV7" s="1069"/>
      <c r="VJW7" s="1069"/>
      <c r="VJX7" s="1069"/>
      <c r="VJY7" s="1069"/>
      <c r="VJZ7" s="1069"/>
      <c r="VKA7" s="1069"/>
      <c r="VKB7" s="1069"/>
      <c r="VKC7" s="1069"/>
      <c r="VKD7" s="1069"/>
      <c r="VKE7" s="1069"/>
      <c r="VKF7" s="1069"/>
      <c r="VKG7" s="1069"/>
      <c r="VKH7" s="1069"/>
      <c r="VKI7" s="1069"/>
      <c r="VKJ7" s="1069"/>
      <c r="VKK7" s="1069"/>
      <c r="VKL7" s="1069"/>
      <c r="VKM7" s="1069"/>
      <c r="VKN7" s="1069"/>
      <c r="VKO7" s="1069"/>
      <c r="VKP7" s="1069"/>
      <c r="VKQ7" s="1069"/>
      <c r="VKR7" s="1069"/>
      <c r="VKS7" s="1069"/>
      <c r="VKT7" s="1069"/>
      <c r="VKU7" s="1069"/>
      <c r="VKV7" s="1069"/>
      <c r="VKW7" s="1069"/>
      <c r="VKX7" s="1069"/>
      <c r="VKY7" s="1069"/>
      <c r="VKZ7" s="1069"/>
      <c r="VLA7" s="1069"/>
      <c r="VLB7" s="1069"/>
      <c r="VLC7" s="1069"/>
      <c r="VLD7" s="1069"/>
      <c r="VLE7" s="1069"/>
      <c r="VLF7" s="1069"/>
      <c r="VLG7" s="1069"/>
      <c r="VLH7" s="1069"/>
      <c r="VLI7" s="1069"/>
      <c r="VLJ7" s="1069"/>
      <c r="VLK7" s="1069"/>
      <c r="VLL7" s="1069"/>
      <c r="VLM7" s="1069"/>
      <c r="VLN7" s="1069"/>
      <c r="VLO7" s="1069"/>
      <c r="VLP7" s="1069"/>
      <c r="VLQ7" s="1069"/>
      <c r="VLR7" s="1069"/>
      <c r="VLS7" s="1069"/>
      <c r="VLT7" s="1069"/>
      <c r="VLU7" s="1069"/>
      <c r="VLV7" s="1069"/>
      <c r="VLW7" s="1069"/>
      <c r="VLX7" s="1069"/>
      <c r="VLY7" s="1069"/>
      <c r="VLZ7" s="1069"/>
      <c r="VMA7" s="1069"/>
      <c r="VMB7" s="1069"/>
      <c r="VMC7" s="1069"/>
      <c r="VMD7" s="1069"/>
      <c r="VME7" s="1069"/>
      <c r="VMF7" s="1069"/>
      <c r="VMG7" s="1069"/>
      <c r="VMH7" s="1069"/>
      <c r="VMI7" s="1069"/>
      <c r="VMJ7" s="1069"/>
      <c r="VMK7" s="1069"/>
      <c r="VML7" s="1069"/>
      <c r="VMM7" s="1069"/>
      <c r="VMN7" s="1069"/>
      <c r="VMO7" s="1069"/>
      <c r="VMP7" s="1069"/>
      <c r="VMQ7" s="1069"/>
      <c r="VMR7" s="1069"/>
      <c r="VMS7" s="1069"/>
      <c r="VMT7" s="1069"/>
      <c r="VMU7" s="1069"/>
      <c r="VMV7" s="1069"/>
      <c r="VMW7" s="1069"/>
      <c r="VMX7" s="1069"/>
      <c r="VMY7" s="1069"/>
      <c r="VMZ7" s="1069"/>
      <c r="VNA7" s="1069"/>
      <c r="VNB7" s="1069"/>
      <c r="VNC7" s="1069"/>
      <c r="VND7" s="1069"/>
      <c r="VNE7" s="1069"/>
      <c r="VNF7" s="1069"/>
      <c r="VNG7" s="1069"/>
      <c r="VNH7" s="1069"/>
      <c r="VNI7" s="1069"/>
      <c r="VNJ7" s="1069"/>
      <c r="VNK7" s="1069"/>
      <c r="VNL7" s="1069"/>
      <c r="VNM7" s="1069"/>
      <c r="VNN7" s="1069"/>
      <c r="VNO7" s="1069"/>
      <c r="VNP7" s="1069"/>
      <c r="VNQ7" s="1069"/>
      <c r="VNR7" s="1069"/>
      <c r="VNS7" s="1069"/>
      <c r="VNT7" s="1069"/>
      <c r="VNU7" s="1069"/>
      <c r="VNV7" s="1069"/>
      <c r="VNW7" s="1069"/>
      <c r="VNX7" s="1069"/>
      <c r="VNY7" s="1069"/>
      <c r="VNZ7" s="1069"/>
      <c r="VOA7" s="1069"/>
      <c r="VOB7" s="1069"/>
      <c r="VOC7" s="1069"/>
      <c r="VOD7" s="1069"/>
      <c r="VOE7" s="1069"/>
      <c r="VOF7" s="1069"/>
      <c r="VOG7" s="1069"/>
      <c r="VOH7" s="1069"/>
      <c r="VOI7" s="1069"/>
      <c r="VOJ7" s="1069"/>
      <c r="VOK7" s="1069"/>
      <c r="VOL7" s="1069"/>
      <c r="VOM7" s="1069"/>
      <c r="VON7" s="1069"/>
      <c r="VOO7" s="1069"/>
      <c r="VOP7" s="1069"/>
      <c r="VOQ7" s="1069"/>
      <c r="VOR7" s="1069"/>
      <c r="VOS7" s="1069"/>
      <c r="VOT7" s="1069"/>
      <c r="VOU7" s="1069"/>
      <c r="VOV7" s="1069"/>
      <c r="VOW7" s="1069"/>
      <c r="VOX7" s="1069"/>
      <c r="VOY7" s="1069"/>
      <c r="VOZ7" s="1069"/>
      <c r="VPA7" s="1069"/>
      <c r="VPB7" s="1069"/>
      <c r="VPC7" s="1069"/>
      <c r="VPD7" s="1069"/>
      <c r="VPE7" s="1069"/>
      <c r="VPF7" s="1069"/>
      <c r="VPG7" s="1069"/>
      <c r="VPH7" s="1069"/>
      <c r="VPI7" s="1069"/>
      <c r="VPJ7" s="1069"/>
      <c r="VPK7" s="1069"/>
      <c r="VPL7" s="1069"/>
      <c r="VPM7" s="1069"/>
      <c r="VPN7" s="1069"/>
      <c r="VPO7" s="1069"/>
      <c r="VPP7" s="1069"/>
      <c r="VPQ7" s="1069"/>
      <c r="VPR7" s="1069"/>
      <c r="VPS7" s="1069"/>
      <c r="VPT7" s="1069"/>
      <c r="VPU7" s="1069"/>
      <c r="VPV7" s="1069"/>
      <c r="VPW7" s="1069"/>
      <c r="VPX7" s="1069"/>
      <c r="VPY7" s="1069"/>
      <c r="VPZ7" s="1069"/>
      <c r="VQA7" s="1069"/>
      <c r="VQB7" s="1069"/>
      <c r="VQC7" s="1069"/>
      <c r="VQD7" s="1069"/>
      <c r="VQE7" s="1069"/>
      <c r="VQF7" s="1069"/>
      <c r="VQG7" s="1069"/>
      <c r="VQH7" s="1069"/>
      <c r="VQI7" s="1069"/>
      <c r="VQJ7" s="1069"/>
      <c r="VQK7" s="1069"/>
      <c r="VQL7" s="1069"/>
      <c r="VQM7" s="1069"/>
      <c r="VQN7" s="1069"/>
      <c r="VQO7" s="1069"/>
      <c r="VQP7" s="1069"/>
      <c r="VQQ7" s="1069"/>
      <c r="VQR7" s="1069"/>
      <c r="VQS7" s="1069"/>
      <c r="VQT7" s="1069"/>
      <c r="VQU7" s="1069"/>
      <c r="VQV7" s="1069"/>
      <c r="VQW7" s="1069"/>
      <c r="VQX7" s="1069"/>
      <c r="VQY7" s="1069"/>
      <c r="VQZ7" s="1069"/>
      <c r="VRA7" s="1069"/>
      <c r="VRB7" s="1069"/>
      <c r="VRC7" s="1069"/>
      <c r="VRD7" s="1069"/>
      <c r="VRE7" s="1069"/>
      <c r="VRF7" s="1069"/>
      <c r="VRG7" s="1069"/>
      <c r="VRH7" s="1069"/>
      <c r="VRI7" s="1069"/>
      <c r="VRJ7" s="1069"/>
      <c r="VRK7" s="1069"/>
      <c r="VRL7" s="1069"/>
      <c r="VRM7" s="1069"/>
      <c r="VRN7" s="1069"/>
      <c r="VRO7" s="1069"/>
      <c r="VRP7" s="1069"/>
      <c r="VRQ7" s="1069"/>
      <c r="VRR7" s="1069"/>
      <c r="VRS7" s="1069"/>
      <c r="VRT7" s="1069"/>
      <c r="VRU7" s="1069"/>
      <c r="VRV7" s="1069"/>
      <c r="VRW7" s="1069"/>
      <c r="VRX7" s="1069"/>
      <c r="VRY7" s="1069"/>
      <c r="VRZ7" s="1069"/>
      <c r="VSA7" s="1069"/>
      <c r="VSB7" s="1069"/>
      <c r="VSC7" s="1069"/>
      <c r="VSD7" s="1069"/>
      <c r="VSE7" s="1069"/>
      <c r="VSF7" s="1069"/>
      <c r="VSG7" s="1069"/>
      <c r="VSH7" s="1069"/>
      <c r="VSI7" s="1069"/>
      <c r="VSJ7" s="1069"/>
      <c r="VSK7" s="1069"/>
      <c r="VSL7" s="1069"/>
      <c r="VSM7" s="1069"/>
      <c r="VSN7" s="1069"/>
      <c r="VSO7" s="1069"/>
      <c r="VSP7" s="1069"/>
      <c r="VSQ7" s="1069"/>
      <c r="VSR7" s="1069"/>
      <c r="VSS7" s="1069"/>
      <c r="VST7" s="1069"/>
      <c r="VSU7" s="1069"/>
      <c r="VSV7" s="1069"/>
      <c r="VSW7" s="1069"/>
      <c r="VSX7" s="1069"/>
      <c r="VSY7" s="1069"/>
      <c r="VSZ7" s="1069"/>
      <c r="VTA7" s="1069"/>
      <c r="VTB7" s="1069"/>
      <c r="VTC7" s="1069"/>
      <c r="VTD7" s="1069"/>
      <c r="VTE7" s="1069"/>
      <c r="VTF7" s="1069"/>
      <c r="VTG7" s="1069"/>
      <c r="VTH7" s="1069"/>
      <c r="VTI7" s="1069"/>
      <c r="VTJ7" s="1069"/>
      <c r="VTK7" s="1069"/>
      <c r="VTL7" s="1069"/>
      <c r="VTM7" s="1069"/>
      <c r="VTN7" s="1069"/>
      <c r="VTO7" s="1069"/>
      <c r="VTP7" s="1069"/>
      <c r="VTQ7" s="1069"/>
      <c r="VTR7" s="1069"/>
      <c r="VTS7" s="1069"/>
      <c r="VTT7" s="1069"/>
      <c r="VTU7" s="1069"/>
      <c r="VTV7" s="1069"/>
      <c r="VTW7" s="1069"/>
      <c r="VTX7" s="1069"/>
      <c r="VTY7" s="1069"/>
      <c r="VTZ7" s="1069"/>
      <c r="VUA7" s="1069"/>
      <c r="VUB7" s="1069"/>
      <c r="VUC7" s="1069"/>
      <c r="VUD7" s="1069"/>
      <c r="VUE7" s="1069"/>
      <c r="VUF7" s="1069"/>
      <c r="VUG7" s="1069"/>
      <c r="VUH7" s="1069"/>
      <c r="VUI7" s="1069"/>
      <c r="VUJ7" s="1069"/>
      <c r="VUK7" s="1069"/>
      <c r="VUL7" s="1069"/>
      <c r="VUM7" s="1069"/>
      <c r="VUN7" s="1069"/>
      <c r="VUO7" s="1069"/>
      <c r="VUP7" s="1069"/>
      <c r="VUQ7" s="1069"/>
      <c r="VUR7" s="1069"/>
      <c r="VUS7" s="1069"/>
      <c r="VUT7" s="1069"/>
      <c r="VUU7" s="1069"/>
      <c r="VUV7" s="1069"/>
      <c r="VUW7" s="1069"/>
      <c r="VUX7" s="1069"/>
      <c r="VUY7" s="1069"/>
      <c r="VUZ7" s="1069"/>
      <c r="VVA7" s="1069"/>
      <c r="VVB7" s="1069"/>
      <c r="VVC7" s="1069"/>
      <c r="VVD7" s="1069"/>
      <c r="VVE7" s="1069"/>
      <c r="VVF7" s="1069"/>
      <c r="VVG7" s="1069"/>
      <c r="VVH7" s="1069"/>
      <c r="VVI7" s="1069"/>
      <c r="VVJ7" s="1069"/>
      <c r="VVK7" s="1069"/>
      <c r="VVL7" s="1069"/>
      <c r="VVM7" s="1069"/>
      <c r="VVN7" s="1069"/>
      <c r="VVO7" s="1069"/>
      <c r="VVP7" s="1069"/>
      <c r="VVQ7" s="1069"/>
      <c r="VVR7" s="1069"/>
      <c r="VVS7" s="1069"/>
      <c r="VVT7" s="1069"/>
      <c r="VVU7" s="1069"/>
      <c r="VVV7" s="1069"/>
      <c r="VVW7" s="1069"/>
      <c r="VVX7" s="1069"/>
      <c r="VVY7" s="1069"/>
      <c r="VVZ7" s="1069"/>
      <c r="VWA7" s="1069"/>
      <c r="VWB7" s="1069"/>
      <c r="VWC7" s="1069"/>
      <c r="VWD7" s="1069"/>
      <c r="VWE7" s="1069"/>
      <c r="VWF7" s="1069"/>
      <c r="VWG7" s="1069"/>
      <c r="VWH7" s="1069"/>
      <c r="VWI7" s="1069"/>
      <c r="VWJ7" s="1069"/>
      <c r="VWK7" s="1069"/>
      <c r="VWL7" s="1069"/>
      <c r="VWM7" s="1069"/>
      <c r="VWN7" s="1069"/>
      <c r="VWO7" s="1069"/>
      <c r="VWP7" s="1069"/>
      <c r="VWQ7" s="1069"/>
      <c r="VWR7" s="1069"/>
      <c r="VWS7" s="1069"/>
      <c r="VWT7" s="1069"/>
      <c r="VWU7" s="1069"/>
      <c r="VWV7" s="1069"/>
      <c r="VWW7" s="1069"/>
      <c r="VWX7" s="1069"/>
      <c r="VWY7" s="1069"/>
      <c r="VWZ7" s="1069"/>
      <c r="VXA7" s="1069"/>
      <c r="VXB7" s="1069"/>
      <c r="VXC7" s="1069"/>
      <c r="VXD7" s="1069"/>
      <c r="VXE7" s="1069"/>
      <c r="VXF7" s="1069"/>
      <c r="VXG7" s="1069"/>
      <c r="VXH7" s="1069"/>
      <c r="VXI7" s="1069"/>
      <c r="VXJ7" s="1069"/>
      <c r="VXK7" s="1069"/>
      <c r="VXL7" s="1069"/>
      <c r="VXM7" s="1069"/>
      <c r="VXN7" s="1069"/>
      <c r="VXO7" s="1069"/>
      <c r="VXP7" s="1069"/>
      <c r="VXQ7" s="1069"/>
      <c r="VXR7" s="1069"/>
      <c r="VXS7" s="1069"/>
      <c r="VXT7" s="1069"/>
      <c r="VXU7" s="1069"/>
      <c r="VXV7" s="1069"/>
      <c r="VXW7" s="1069"/>
      <c r="VXX7" s="1069"/>
      <c r="VXY7" s="1069"/>
      <c r="VXZ7" s="1069"/>
      <c r="VYA7" s="1069"/>
      <c r="VYB7" s="1069"/>
      <c r="VYC7" s="1069"/>
      <c r="VYD7" s="1069"/>
      <c r="VYE7" s="1069"/>
      <c r="VYF7" s="1069"/>
      <c r="VYG7" s="1069"/>
      <c r="VYH7" s="1069"/>
      <c r="VYI7" s="1069"/>
      <c r="VYJ7" s="1069"/>
      <c r="VYK7" s="1069"/>
      <c r="VYL7" s="1069"/>
      <c r="VYM7" s="1069"/>
      <c r="VYN7" s="1069"/>
      <c r="VYO7" s="1069"/>
      <c r="VYP7" s="1069"/>
      <c r="VYQ7" s="1069"/>
      <c r="VYR7" s="1069"/>
      <c r="VYS7" s="1069"/>
      <c r="VYT7" s="1069"/>
      <c r="VYU7" s="1069"/>
      <c r="VYV7" s="1069"/>
      <c r="VYW7" s="1069"/>
      <c r="VYX7" s="1069"/>
      <c r="VYY7" s="1069"/>
      <c r="VYZ7" s="1069"/>
      <c r="VZA7" s="1069"/>
      <c r="VZB7" s="1069"/>
      <c r="VZC7" s="1069"/>
      <c r="VZD7" s="1069"/>
      <c r="VZE7" s="1069"/>
      <c r="VZF7" s="1069"/>
      <c r="VZG7" s="1069"/>
      <c r="VZH7" s="1069"/>
      <c r="VZI7" s="1069"/>
      <c r="VZJ7" s="1069"/>
      <c r="VZK7" s="1069"/>
      <c r="VZL7" s="1069"/>
      <c r="VZM7" s="1069"/>
      <c r="VZN7" s="1069"/>
      <c r="VZO7" s="1069"/>
      <c r="VZP7" s="1069"/>
      <c r="VZQ7" s="1069"/>
      <c r="VZR7" s="1069"/>
      <c r="VZS7" s="1069"/>
      <c r="VZT7" s="1069"/>
      <c r="VZU7" s="1069"/>
      <c r="VZV7" s="1069"/>
      <c r="VZW7" s="1069"/>
      <c r="VZX7" s="1069"/>
      <c r="VZY7" s="1069"/>
      <c r="VZZ7" s="1069"/>
      <c r="WAA7" s="1069"/>
      <c r="WAB7" s="1069"/>
      <c r="WAC7" s="1069"/>
      <c r="WAD7" s="1069"/>
      <c r="WAE7" s="1069"/>
      <c r="WAF7" s="1069"/>
      <c r="WAG7" s="1069"/>
      <c r="WAH7" s="1069"/>
      <c r="WAI7" s="1069"/>
      <c r="WAJ7" s="1069"/>
      <c r="WAK7" s="1069"/>
      <c r="WAL7" s="1069"/>
      <c r="WAM7" s="1069"/>
      <c r="WAN7" s="1069"/>
      <c r="WAO7" s="1069"/>
      <c r="WAP7" s="1069"/>
      <c r="WAQ7" s="1069"/>
      <c r="WAR7" s="1069"/>
      <c r="WAS7" s="1069"/>
      <c r="WAT7" s="1069"/>
      <c r="WAU7" s="1069"/>
      <c r="WAV7" s="1069"/>
      <c r="WAW7" s="1069"/>
      <c r="WAX7" s="1069"/>
      <c r="WAY7" s="1069"/>
      <c r="WAZ7" s="1069"/>
      <c r="WBA7" s="1069"/>
      <c r="WBB7" s="1069"/>
      <c r="WBC7" s="1069"/>
      <c r="WBD7" s="1069"/>
      <c r="WBE7" s="1069"/>
      <c r="WBF7" s="1069"/>
      <c r="WBG7" s="1069"/>
      <c r="WBH7" s="1069"/>
      <c r="WBI7" s="1069"/>
      <c r="WBJ7" s="1069"/>
      <c r="WBK7" s="1069"/>
      <c r="WBL7" s="1069"/>
      <c r="WBM7" s="1069"/>
      <c r="WBN7" s="1069"/>
      <c r="WBO7" s="1069"/>
      <c r="WBP7" s="1069"/>
      <c r="WBQ7" s="1069"/>
      <c r="WBR7" s="1069"/>
      <c r="WBS7" s="1069"/>
      <c r="WBT7" s="1069"/>
      <c r="WBU7" s="1069"/>
      <c r="WBV7" s="1069"/>
      <c r="WBW7" s="1069"/>
      <c r="WBX7" s="1069"/>
      <c r="WBY7" s="1069"/>
      <c r="WBZ7" s="1069"/>
      <c r="WCA7" s="1069"/>
      <c r="WCB7" s="1069"/>
      <c r="WCC7" s="1069"/>
      <c r="WCD7" s="1069"/>
      <c r="WCE7" s="1069"/>
      <c r="WCF7" s="1069"/>
      <c r="WCG7" s="1069"/>
      <c r="WCH7" s="1069"/>
      <c r="WCI7" s="1069"/>
      <c r="WCJ7" s="1069"/>
      <c r="WCK7" s="1069"/>
      <c r="WCL7" s="1069"/>
      <c r="WCM7" s="1069"/>
      <c r="WCN7" s="1069"/>
      <c r="WCO7" s="1069"/>
      <c r="WCP7" s="1069"/>
      <c r="WCQ7" s="1069"/>
      <c r="WCR7" s="1069"/>
      <c r="WCS7" s="1069"/>
      <c r="WCT7" s="1069"/>
      <c r="WCU7" s="1069"/>
      <c r="WCV7" s="1069"/>
      <c r="WCW7" s="1069"/>
      <c r="WCX7" s="1069"/>
      <c r="WCY7" s="1069"/>
      <c r="WCZ7" s="1069"/>
      <c r="WDA7" s="1069"/>
      <c r="WDB7" s="1069"/>
      <c r="WDC7" s="1069"/>
      <c r="WDD7" s="1069"/>
      <c r="WDE7" s="1069"/>
      <c r="WDF7" s="1069"/>
      <c r="WDG7" s="1069"/>
      <c r="WDH7" s="1069"/>
      <c r="WDI7" s="1069"/>
      <c r="WDJ7" s="1069"/>
      <c r="WDK7" s="1069"/>
      <c r="WDL7" s="1069"/>
      <c r="WDM7" s="1069"/>
      <c r="WDN7" s="1069"/>
      <c r="WDO7" s="1069"/>
      <c r="WDP7" s="1069"/>
      <c r="WDQ7" s="1069"/>
      <c r="WDR7" s="1069"/>
      <c r="WDS7" s="1069"/>
      <c r="WDT7" s="1069"/>
      <c r="WDU7" s="1069"/>
      <c r="WDV7" s="1069"/>
      <c r="WDW7" s="1069"/>
      <c r="WDX7" s="1069"/>
      <c r="WDY7" s="1069"/>
      <c r="WDZ7" s="1069"/>
      <c r="WEA7" s="1069"/>
      <c r="WEB7" s="1069"/>
      <c r="WEC7" s="1069"/>
      <c r="WED7" s="1069"/>
      <c r="WEE7" s="1069"/>
      <c r="WEF7" s="1069"/>
      <c r="WEG7" s="1069"/>
      <c r="WEH7" s="1069"/>
      <c r="WEI7" s="1069"/>
      <c r="WEJ7" s="1069"/>
      <c r="WEK7" s="1069"/>
      <c r="WEL7" s="1069"/>
      <c r="WEM7" s="1069"/>
      <c r="WEN7" s="1069"/>
      <c r="WEO7" s="1069"/>
      <c r="WEP7" s="1069"/>
      <c r="WEQ7" s="1069"/>
      <c r="WER7" s="1069"/>
      <c r="WES7" s="1069"/>
      <c r="WET7" s="1069"/>
      <c r="WEU7" s="1069"/>
      <c r="WEV7" s="1069"/>
      <c r="WEW7" s="1069"/>
      <c r="WEX7" s="1069"/>
      <c r="WEY7" s="1069"/>
      <c r="WEZ7" s="1069"/>
      <c r="WFA7" s="1069"/>
      <c r="WFB7" s="1069"/>
      <c r="WFC7" s="1069"/>
      <c r="WFD7" s="1069"/>
      <c r="WFE7" s="1069"/>
      <c r="WFF7" s="1069"/>
      <c r="WFG7" s="1069"/>
      <c r="WFH7" s="1069"/>
      <c r="WFI7" s="1069"/>
      <c r="WFJ7" s="1069"/>
      <c r="WFK7" s="1069"/>
      <c r="WFL7" s="1069"/>
      <c r="WFM7" s="1069"/>
      <c r="WFN7" s="1069"/>
      <c r="WFO7" s="1069"/>
      <c r="WFP7" s="1069"/>
      <c r="WFQ7" s="1069"/>
      <c r="WFR7" s="1069"/>
      <c r="WFS7" s="1069"/>
      <c r="WFT7" s="1069"/>
      <c r="WFU7" s="1069"/>
      <c r="WFV7" s="1069"/>
      <c r="WFW7" s="1069"/>
      <c r="WFX7" s="1069"/>
      <c r="WFY7" s="1069"/>
      <c r="WFZ7" s="1069"/>
      <c r="WGA7" s="1069"/>
      <c r="WGB7" s="1069"/>
      <c r="WGC7" s="1069"/>
      <c r="WGD7" s="1069"/>
      <c r="WGE7" s="1069"/>
      <c r="WGF7" s="1069"/>
      <c r="WGG7" s="1069"/>
      <c r="WGH7" s="1069"/>
      <c r="WGI7" s="1069"/>
      <c r="WGJ7" s="1069"/>
      <c r="WGK7" s="1069"/>
      <c r="WGL7" s="1069"/>
      <c r="WGM7" s="1069"/>
      <c r="WGN7" s="1069"/>
      <c r="WGO7" s="1069"/>
      <c r="WGP7" s="1069"/>
      <c r="WGQ7" s="1069"/>
      <c r="WGR7" s="1069"/>
      <c r="WGS7" s="1069"/>
      <c r="WGT7" s="1069"/>
      <c r="WGU7" s="1069"/>
      <c r="WGV7" s="1069"/>
      <c r="WGW7" s="1069"/>
      <c r="WGX7" s="1069"/>
      <c r="WGY7" s="1069"/>
      <c r="WGZ7" s="1069"/>
      <c r="WHA7" s="1069"/>
      <c r="WHB7" s="1069"/>
      <c r="WHC7" s="1069"/>
      <c r="WHD7" s="1069"/>
      <c r="WHE7" s="1069"/>
      <c r="WHF7" s="1069"/>
      <c r="WHG7" s="1069"/>
      <c r="WHH7" s="1069"/>
      <c r="WHI7" s="1069"/>
      <c r="WHJ7" s="1069"/>
      <c r="WHK7" s="1069"/>
      <c r="WHL7" s="1069"/>
      <c r="WHM7" s="1069"/>
      <c r="WHN7" s="1069"/>
      <c r="WHO7" s="1069"/>
      <c r="WHP7" s="1069"/>
      <c r="WHQ7" s="1069"/>
      <c r="WHR7" s="1069"/>
      <c r="WHS7" s="1069"/>
      <c r="WHT7" s="1069"/>
      <c r="WHU7" s="1069"/>
      <c r="WHV7" s="1069"/>
      <c r="WHW7" s="1069"/>
      <c r="WHX7" s="1069"/>
      <c r="WHY7" s="1069"/>
      <c r="WHZ7" s="1069"/>
      <c r="WIA7" s="1069"/>
      <c r="WIB7" s="1069"/>
      <c r="WIC7" s="1069"/>
      <c r="WID7" s="1069"/>
      <c r="WIE7" s="1069"/>
      <c r="WIF7" s="1069"/>
      <c r="WIG7" s="1069"/>
      <c r="WIH7" s="1069"/>
      <c r="WII7" s="1069"/>
      <c r="WIJ7" s="1069"/>
      <c r="WIK7" s="1069"/>
      <c r="WIL7" s="1069"/>
      <c r="WIM7" s="1069"/>
      <c r="WIN7" s="1069"/>
      <c r="WIO7" s="1069"/>
      <c r="WIP7" s="1069"/>
      <c r="WIQ7" s="1069"/>
      <c r="WIR7" s="1069"/>
      <c r="WIS7" s="1069"/>
      <c r="WIT7" s="1069"/>
      <c r="WIU7" s="1069"/>
      <c r="WIV7" s="1069"/>
      <c r="WIW7" s="1069"/>
      <c r="WIX7" s="1069"/>
      <c r="WIY7" s="1069"/>
      <c r="WIZ7" s="1069"/>
      <c r="WJA7" s="1069"/>
      <c r="WJB7" s="1069"/>
      <c r="WJC7" s="1069"/>
      <c r="WJD7" s="1069"/>
      <c r="WJE7" s="1069"/>
      <c r="WJF7" s="1069"/>
      <c r="WJG7" s="1069"/>
      <c r="WJH7" s="1069"/>
      <c r="WJI7" s="1069"/>
      <c r="WJJ7" s="1069"/>
      <c r="WJK7" s="1069"/>
      <c r="WJL7" s="1069"/>
      <c r="WJM7" s="1069"/>
      <c r="WJN7" s="1069"/>
      <c r="WJO7" s="1069"/>
      <c r="WJP7" s="1069"/>
      <c r="WJQ7" s="1069"/>
      <c r="WJR7" s="1069"/>
      <c r="WJS7" s="1069"/>
      <c r="WJT7" s="1069"/>
      <c r="WJU7" s="1069"/>
      <c r="WJV7" s="1069"/>
      <c r="WJW7" s="1069"/>
      <c r="WJX7" s="1069"/>
      <c r="WJY7" s="1069"/>
      <c r="WJZ7" s="1069"/>
      <c r="WKA7" s="1069"/>
      <c r="WKB7" s="1069"/>
      <c r="WKC7" s="1069"/>
      <c r="WKD7" s="1069"/>
      <c r="WKE7" s="1069"/>
      <c r="WKF7" s="1069"/>
      <c r="WKG7" s="1069"/>
      <c r="WKH7" s="1069"/>
      <c r="WKI7" s="1069"/>
      <c r="WKJ7" s="1069"/>
      <c r="WKK7" s="1069"/>
      <c r="WKL7" s="1069"/>
      <c r="WKM7" s="1069"/>
      <c r="WKN7" s="1069"/>
      <c r="WKO7" s="1069"/>
      <c r="WKP7" s="1069"/>
      <c r="WKQ7" s="1069"/>
      <c r="WKR7" s="1069"/>
      <c r="WKS7" s="1069"/>
      <c r="WKT7" s="1069"/>
      <c r="WKU7" s="1069"/>
      <c r="WKV7" s="1069"/>
      <c r="WKW7" s="1069"/>
      <c r="WKX7" s="1069"/>
      <c r="WKY7" s="1069"/>
      <c r="WKZ7" s="1069"/>
      <c r="WLA7" s="1069"/>
      <c r="WLB7" s="1069"/>
      <c r="WLC7" s="1069"/>
      <c r="WLD7" s="1069"/>
      <c r="WLE7" s="1069"/>
      <c r="WLF7" s="1069"/>
      <c r="WLG7" s="1069"/>
      <c r="WLH7" s="1069"/>
      <c r="WLI7" s="1069"/>
      <c r="WLJ7" s="1069"/>
      <c r="WLK7" s="1069"/>
      <c r="WLL7" s="1069"/>
      <c r="WLM7" s="1069"/>
      <c r="WLN7" s="1069"/>
      <c r="WLO7" s="1069"/>
      <c r="WLP7" s="1069"/>
      <c r="WLQ7" s="1069"/>
      <c r="WLR7" s="1069"/>
      <c r="WLS7" s="1069"/>
      <c r="WLT7" s="1069"/>
      <c r="WLU7" s="1069"/>
      <c r="WLV7" s="1069"/>
      <c r="WLW7" s="1069"/>
      <c r="WLX7" s="1069"/>
      <c r="WLY7" s="1069"/>
      <c r="WLZ7" s="1069"/>
      <c r="WMA7" s="1069"/>
      <c r="WMB7" s="1069"/>
      <c r="WMC7" s="1069"/>
      <c r="WMD7" s="1069"/>
      <c r="WME7" s="1069"/>
      <c r="WMF7" s="1069"/>
      <c r="WMG7" s="1069"/>
      <c r="WMH7" s="1069"/>
      <c r="WMI7" s="1069"/>
      <c r="WMJ7" s="1069"/>
      <c r="WMK7" s="1069"/>
      <c r="WML7" s="1069"/>
      <c r="WMM7" s="1069"/>
      <c r="WMN7" s="1069"/>
      <c r="WMO7" s="1069"/>
      <c r="WMP7" s="1069"/>
      <c r="WMQ7" s="1069"/>
      <c r="WMR7" s="1069"/>
      <c r="WMS7" s="1069"/>
      <c r="WMT7" s="1069"/>
      <c r="WMU7" s="1069"/>
      <c r="WMV7" s="1069"/>
      <c r="WMW7" s="1069"/>
      <c r="WMX7" s="1069"/>
      <c r="WMY7" s="1069"/>
      <c r="WMZ7" s="1069"/>
      <c r="WNA7" s="1069"/>
      <c r="WNB7" s="1069"/>
      <c r="WNC7" s="1069"/>
      <c r="WND7" s="1069"/>
      <c r="WNE7" s="1069"/>
      <c r="WNF7" s="1069"/>
      <c r="WNG7" s="1069"/>
      <c r="WNH7" s="1069"/>
      <c r="WNI7" s="1069"/>
      <c r="WNJ7" s="1069"/>
      <c r="WNK7" s="1069"/>
      <c r="WNL7" s="1069"/>
      <c r="WNM7" s="1069"/>
      <c r="WNN7" s="1069"/>
      <c r="WNO7" s="1069"/>
      <c r="WNP7" s="1069"/>
      <c r="WNQ7" s="1069"/>
      <c r="WNR7" s="1069"/>
      <c r="WNS7" s="1069"/>
      <c r="WNT7" s="1069"/>
      <c r="WNU7" s="1069"/>
      <c r="WNV7" s="1069"/>
      <c r="WNW7" s="1069"/>
      <c r="WNX7" s="1069"/>
      <c r="WNY7" s="1069"/>
      <c r="WNZ7" s="1069"/>
      <c r="WOA7" s="1069"/>
      <c r="WOB7" s="1069"/>
      <c r="WOC7" s="1069"/>
      <c r="WOD7" s="1069"/>
      <c r="WOE7" s="1069"/>
      <c r="WOF7" s="1069"/>
      <c r="WOG7" s="1069"/>
      <c r="WOH7" s="1069"/>
      <c r="WOI7" s="1069"/>
      <c r="WOJ7" s="1069"/>
      <c r="WOK7" s="1069"/>
      <c r="WOL7" s="1069"/>
      <c r="WOM7" s="1069"/>
      <c r="WON7" s="1069"/>
      <c r="WOO7" s="1069"/>
      <c r="WOP7" s="1069"/>
      <c r="WOQ7" s="1069"/>
      <c r="WOR7" s="1069"/>
      <c r="WOS7" s="1069"/>
      <c r="WOT7" s="1069"/>
      <c r="WOU7" s="1069"/>
      <c r="WOV7" s="1069"/>
      <c r="WOW7" s="1069"/>
      <c r="WOX7" s="1069"/>
      <c r="WOY7" s="1069"/>
      <c r="WOZ7" s="1069"/>
      <c r="WPA7" s="1069"/>
      <c r="WPB7" s="1069"/>
      <c r="WPC7" s="1069"/>
      <c r="WPD7" s="1069"/>
      <c r="WPE7" s="1069"/>
      <c r="WPF7" s="1069"/>
      <c r="WPG7" s="1069"/>
      <c r="WPH7" s="1069"/>
      <c r="WPI7" s="1069"/>
      <c r="WPJ7" s="1069"/>
      <c r="WPK7" s="1069"/>
      <c r="WPL7" s="1069"/>
      <c r="WPM7" s="1069"/>
      <c r="WPN7" s="1069"/>
      <c r="WPO7" s="1069"/>
      <c r="WPP7" s="1069"/>
      <c r="WPQ7" s="1069"/>
      <c r="WPR7" s="1069"/>
      <c r="WPS7" s="1069"/>
      <c r="WPT7" s="1069"/>
      <c r="WPU7" s="1069"/>
      <c r="WPV7" s="1069"/>
      <c r="WPW7" s="1069"/>
      <c r="WPX7" s="1069"/>
      <c r="WPY7" s="1069"/>
      <c r="WPZ7" s="1069"/>
      <c r="WQA7" s="1069"/>
      <c r="WQB7" s="1069"/>
      <c r="WQC7" s="1069"/>
      <c r="WQD7" s="1069"/>
      <c r="WQE7" s="1069"/>
      <c r="WQF7" s="1069"/>
      <c r="WQG7" s="1069"/>
      <c r="WQH7" s="1069"/>
      <c r="WQI7" s="1069"/>
      <c r="WQJ7" s="1069"/>
      <c r="WQK7" s="1069"/>
      <c r="WQL7" s="1069"/>
      <c r="WQM7" s="1069"/>
      <c r="WQN7" s="1069"/>
      <c r="WQO7" s="1069"/>
      <c r="WQP7" s="1069"/>
      <c r="WQQ7" s="1069"/>
      <c r="WQR7" s="1069"/>
      <c r="WQS7" s="1069"/>
      <c r="WQT7" s="1069"/>
      <c r="WQU7" s="1069"/>
      <c r="WQV7" s="1069"/>
      <c r="WQW7" s="1069"/>
      <c r="WQX7" s="1069"/>
      <c r="WQY7" s="1069"/>
      <c r="WQZ7" s="1069"/>
      <c r="WRA7" s="1069"/>
      <c r="WRB7" s="1069"/>
      <c r="WRC7" s="1069"/>
      <c r="WRD7" s="1069"/>
      <c r="WRE7" s="1069"/>
      <c r="WRF7" s="1069"/>
      <c r="WRG7" s="1069"/>
      <c r="WRH7" s="1069"/>
      <c r="WRI7" s="1069"/>
      <c r="WRJ7" s="1069"/>
      <c r="WRK7" s="1069"/>
      <c r="WRL7" s="1069"/>
      <c r="WRM7" s="1069"/>
      <c r="WRN7" s="1069"/>
      <c r="WRO7" s="1069"/>
      <c r="WRP7" s="1069"/>
      <c r="WRQ7" s="1069"/>
      <c r="WRR7" s="1069"/>
      <c r="WRS7" s="1069"/>
      <c r="WRT7" s="1069"/>
      <c r="WRU7" s="1069"/>
      <c r="WRV7" s="1069"/>
      <c r="WRW7" s="1069"/>
      <c r="WRX7" s="1069"/>
      <c r="WRY7" s="1069"/>
      <c r="WRZ7" s="1069"/>
      <c r="WSA7" s="1069"/>
      <c r="WSB7" s="1069"/>
      <c r="WSC7" s="1069"/>
      <c r="WSD7" s="1069"/>
      <c r="WSE7" s="1069"/>
      <c r="WSF7" s="1069"/>
      <c r="WSG7" s="1069"/>
      <c r="WSH7" s="1069"/>
      <c r="WSI7" s="1069"/>
      <c r="WSJ7" s="1069"/>
      <c r="WSK7" s="1069"/>
      <c r="WSL7" s="1069"/>
      <c r="WSM7" s="1069"/>
      <c r="WSN7" s="1069"/>
      <c r="WSO7" s="1069"/>
      <c r="WSP7" s="1069"/>
      <c r="WSQ7" s="1069"/>
      <c r="WSR7" s="1069"/>
      <c r="WSS7" s="1069"/>
      <c r="WST7" s="1069"/>
      <c r="WSU7" s="1069"/>
      <c r="WSV7" s="1069"/>
      <c r="WSW7" s="1069"/>
      <c r="WSX7" s="1069"/>
      <c r="WSY7" s="1069"/>
      <c r="WSZ7" s="1069"/>
      <c r="WTA7" s="1069"/>
      <c r="WTB7" s="1069"/>
      <c r="WTC7" s="1069"/>
      <c r="WTD7" s="1069"/>
      <c r="WTE7" s="1069"/>
      <c r="WTF7" s="1069"/>
      <c r="WTG7" s="1069"/>
      <c r="WTH7" s="1069"/>
      <c r="WTI7" s="1069"/>
      <c r="WTJ7" s="1069"/>
      <c r="WTK7" s="1069"/>
      <c r="WTL7" s="1069"/>
      <c r="WTM7" s="1069"/>
      <c r="WTN7" s="1069"/>
      <c r="WTO7" s="1069"/>
      <c r="WTP7" s="1069"/>
      <c r="WTQ7" s="1069"/>
      <c r="WTR7" s="1069"/>
      <c r="WTS7" s="1069"/>
      <c r="WTT7" s="1069"/>
      <c r="WTU7" s="1069"/>
      <c r="WTV7" s="1069"/>
      <c r="WTW7" s="1069"/>
      <c r="WTX7" s="1069"/>
      <c r="WTY7" s="1069"/>
      <c r="WTZ7" s="1069"/>
      <c r="WUA7" s="1069"/>
      <c r="WUB7" s="1069"/>
      <c r="WUC7" s="1069"/>
      <c r="WUD7" s="1069"/>
      <c r="WUE7" s="1069"/>
      <c r="WUF7" s="1069"/>
      <c r="WUG7" s="1069"/>
      <c r="WUH7" s="1069"/>
      <c r="WUI7" s="1069"/>
      <c r="WUJ7" s="1069"/>
      <c r="WUK7" s="1069"/>
      <c r="WUL7" s="1069"/>
      <c r="WUM7" s="1069"/>
      <c r="WUN7" s="1069"/>
      <c r="WUO7" s="1069"/>
      <c r="WUP7" s="1069"/>
      <c r="WUQ7" s="1069"/>
      <c r="WUR7" s="1069"/>
      <c r="WUS7" s="1069"/>
      <c r="WUT7" s="1069"/>
      <c r="WUU7" s="1069"/>
      <c r="WUV7" s="1069"/>
      <c r="WUW7" s="1069"/>
      <c r="WUX7" s="1069"/>
      <c r="WUY7" s="1069"/>
      <c r="WUZ7" s="1069"/>
      <c r="WVA7" s="1069"/>
      <c r="WVB7" s="1069"/>
      <c r="WVC7" s="1069"/>
      <c r="WVD7" s="1069"/>
      <c r="WVE7" s="1069"/>
      <c r="WVF7" s="1069"/>
      <c r="WVG7" s="1069"/>
      <c r="WVH7" s="1069"/>
      <c r="WVI7" s="1069"/>
      <c r="WVJ7" s="1069"/>
      <c r="WVK7" s="1069"/>
      <c r="WVL7" s="1069"/>
      <c r="WVM7" s="1069"/>
      <c r="WVN7" s="1069"/>
      <c r="WVO7" s="1069"/>
      <c r="WVP7" s="1069"/>
      <c r="WVQ7" s="1069"/>
      <c r="WVR7" s="1069"/>
      <c r="WVS7" s="1069"/>
      <c r="WVT7" s="1069"/>
      <c r="WVU7" s="1069"/>
      <c r="WVV7" s="1069"/>
      <c r="WVW7" s="1069"/>
      <c r="WVX7" s="1069"/>
      <c r="WVY7" s="1069"/>
      <c r="WVZ7" s="1069"/>
      <c r="WWA7" s="1069"/>
      <c r="WWB7" s="1069"/>
      <c r="WWC7" s="1069"/>
      <c r="WWD7" s="1069"/>
      <c r="WWE7" s="1069"/>
      <c r="WWF7" s="1069"/>
      <c r="WWG7" s="1069"/>
      <c r="WWH7" s="1069"/>
      <c r="WWI7" s="1069"/>
      <c r="WWJ7" s="1069"/>
      <c r="WWK7" s="1069"/>
      <c r="WWL7" s="1069"/>
      <c r="WWM7" s="1069"/>
      <c r="WWN7" s="1069"/>
      <c r="WWO7" s="1069"/>
      <c r="WWP7" s="1069"/>
      <c r="WWQ7" s="1069"/>
      <c r="WWR7" s="1069"/>
      <c r="WWS7" s="1069"/>
      <c r="WWT7" s="1069"/>
      <c r="WWU7" s="1069"/>
      <c r="WWV7" s="1069"/>
      <c r="WWW7" s="1069"/>
      <c r="WWX7" s="1069"/>
      <c r="WWY7" s="1069"/>
      <c r="WWZ7" s="1069"/>
      <c r="WXA7" s="1069"/>
      <c r="WXB7" s="1069"/>
      <c r="WXC7" s="1069"/>
      <c r="WXD7" s="1069"/>
      <c r="WXE7" s="1069"/>
      <c r="WXF7" s="1069"/>
      <c r="WXG7" s="1069"/>
      <c r="WXH7" s="1069"/>
      <c r="WXI7" s="1069"/>
      <c r="WXJ7" s="1069"/>
      <c r="WXK7" s="1069"/>
      <c r="WXL7" s="1069"/>
      <c r="WXM7" s="1069"/>
      <c r="WXN7" s="1069"/>
      <c r="WXO7" s="1069"/>
      <c r="WXP7" s="1069"/>
      <c r="WXQ7" s="1069"/>
      <c r="WXR7" s="1069"/>
      <c r="WXS7" s="1069"/>
      <c r="WXT7" s="1069"/>
      <c r="WXU7" s="1069"/>
      <c r="WXV7" s="1069"/>
      <c r="WXW7" s="1069"/>
      <c r="WXX7" s="1069"/>
      <c r="WXY7" s="1069"/>
      <c r="WXZ7" s="1069"/>
      <c r="WYA7" s="1069"/>
      <c r="WYB7" s="1069"/>
      <c r="WYC7" s="1069"/>
      <c r="WYD7" s="1069"/>
      <c r="WYE7" s="1069"/>
      <c r="WYF7" s="1069"/>
      <c r="WYG7" s="1069"/>
      <c r="WYH7" s="1069"/>
      <c r="WYI7" s="1069"/>
      <c r="WYJ7" s="1069"/>
      <c r="WYK7" s="1069"/>
      <c r="WYL7" s="1069"/>
      <c r="WYM7" s="1069"/>
      <c r="WYN7" s="1069"/>
      <c r="WYO7" s="1069"/>
      <c r="WYP7" s="1069"/>
      <c r="WYQ7" s="1069"/>
      <c r="WYR7" s="1069"/>
      <c r="WYS7" s="1069"/>
      <c r="WYT7" s="1069"/>
      <c r="WYU7" s="1069"/>
      <c r="WYV7" s="1069"/>
      <c r="WYW7" s="1069"/>
      <c r="WYX7" s="1069"/>
      <c r="WYY7" s="1069"/>
      <c r="WYZ7" s="1069"/>
      <c r="WZA7" s="1069"/>
      <c r="WZB7" s="1069"/>
      <c r="WZC7" s="1069"/>
      <c r="WZD7" s="1069"/>
      <c r="WZE7" s="1069"/>
      <c r="WZF7" s="1069"/>
      <c r="WZG7" s="1069"/>
      <c r="WZH7" s="1069"/>
      <c r="WZI7" s="1069"/>
      <c r="WZJ7" s="1069"/>
      <c r="WZK7" s="1069"/>
      <c r="WZL7" s="1069"/>
      <c r="WZM7" s="1069"/>
      <c r="WZN7" s="1069"/>
      <c r="WZO7" s="1069"/>
      <c r="WZP7" s="1069"/>
      <c r="WZQ7" s="1069"/>
      <c r="WZR7" s="1069"/>
      <c r="WZS7" s="1069"/>
      <c r="WZT7" s="1069"/>
      <c r="WZU7" s="1069"/>
      <c r="WZV7" s="1069"/>
      <c r="WZW7" s="1069"/>
      <c r="WZX7" s="1069"/>
      <c r="WZY7" s="1069"/>
      <c r="WZZ7" s="1069"/>
      <c r="XAA7" s="1069"/>
      <c r="XAB7" s="1069"/>
      <c r="XAC7" s="1069"/>
      <c r="XAD7" s="1069"/>
      <c r="XAE7" s="1069"/>
      <c r="XAF7" s="1069"/>
      <c r="XAG7" s="1069"/>
      <c r="XAH7" s="1069"/>
      <c r="XAI7" s="1069"/>
      <c r="XAJ7" s="1069"/>
      <c r="XAK7" s="1069"/>
      <c r="XAL7" s="1069"/>
      <c r="XAM7" s="1069"/>
      <c r="XAN7" s="1069"/>
      <c r="XAO7" s="1069"/>
      <c r="XAP7" s="1069"/>
      <c r="XAQ7" s="1069"/>
      <c r="XAR7" s="1069"/>
      <c r="XAS7" s="1069"/>
      <c r="XAT7" s="1069"/>
      <c r="XAU7" s="1069"/>
      <c r="XAV7" s="1069"/>
      <c r="XAW7" s="1069"/>
      <c r="XAX7" s="1069"/>
      <c r="XAY7" s="1069"/>
      <c r="XAZ7" s="1069"/>
      <c r="XBA7" s="1069"/>
      <c r="XBB7" s="1069"/>
      <c r="XBC7" s="1069"/>
      <c r="XBD7" s="1069"/>
      <c r="XBE7" s="1069"/>
      <c r="XBF7" s="1069"/>
      <c r="XBG7" s="1069"/>
      <c r="XBH7" s="1069"/>
      <c r="XBI7" s="1069"/>
      <c r="XBJ7" s="1069"/>
      <c r="XBK7" s="1069"/>
      <c r="XBL7" s="1069"/>
      <c r="XBM7" s="1069"/>
      <c r="XBN7" s="1069"/>
      <c r="XBO7" s="1069"/>
      <c r="XBP7" s="1069"/>
      <c r="XBQ7" s="1069"/>
      <c r="XBR7" s="1069"/>
      <c r="XBS7" s="1069"/>
      <c r="XBT7" s="1069"/>
      <c r="XBU7" s="1069"/>
      <c r="XBV7" s="1069"/>
      <c r="XBW7" s="1069"/>
      <c r="XBX7" s="1069"/>
      <c r="XBY7" s="1069"/>
      <c r="XBZ7" s="1069"/>
      <c r="XCA7" s="1069"/>
      <c r="XCB7" s="1069"/>
      <c r="XCC7" s="1069"/>
      <c r="XCD7" s="1069"/>
      <c r="XCE7" s="1069"/>
      <c r="XCF7" s="1069"/>
      <c r="XCG7" s="1069"/>
      <c r="XCH7" s="1069"/>
      <c r="XCI7" s="1069"/>
      <c r="XCJ7" s="1069"/>
      <c r="XCK7" s="1069"/>
      <c r="XCL7" s="1069"/>
      <c r="XCM7" s="1069"/>
      <c r="XCN7" s="1069"/>
      <c r="XCO7" s="1069"/>
      <c r="XCP7" s="1069"/>
      <c r="XCQ7" s="1069"/>
      <c r="XCR7" s="1069"/>
      <c r="XCS7" s="1069"/>
      <c r="XCT7" s="1069"/>
      <c r="XCU7" s="1069"/>
      <c r="XCV7" s="1069"/>
      <c r="XCW7" s="1069"/>
      <c r="XCX7" s="1069"/>
      <c r="XCY7" s="1069"/>
      <c r="XCZ7" s="1069"/>
      <c r="XDA7" s="1069"/>
      <c r="XDB7" s="1069"/>
      <c r="XDC7" s="1069"/>
      <c r="XDD7" s="1069"/>
      <c r="XDE7" s="1069"/>
      <c r="XDF7" s="1069"/>
      <c r="XDG7" s="1069"/>
      <c r="XDH7" s="1069"/>
      <c r="XDI7" s="1069"/>
      <c r="XDJ7" s="1069"/>
      <c r="XDK7" s="1069"/>
      <c r="XDL7" s="1069"/>
      <c r="XDM7" s="1069"/>
      <c r="XDN7" s="1069"/>
      <c r="XDO7" s="1069"/>
      <c r="XDP7" s="1069"/>
      <c r="XDQ7" s="1069"/>
      <c r="XDR7" s="1069"/>
      <c r="XDS7" s="1069"/>
      <c r="XDT7" s="1069"/>
      <c r="XDU7" s="1069"/>
      <c r="XDV7" s="1069"/>
      <c r="XDW7" s="1069"/>
      <c r="XDX7" s="1069"/>
      <c r="XDY7" s="1069"/>
      <c r="XDZ7" s="1069"/>
      <c r="XEA7" s="1069"/>
      <c r="XEB7" s="1069"/>
      <c r="XEC7" s="1069"/>
      <c r="XED7" s="1069"/>
      <c r="XEE7" s="1069"/>
      <c r="XEF7" s="1069"/>
      <c r="XEG7" s="1069"/>
      <c r="XEH7" s="1069"/>
      <c r="XEI7" s="1069"/>
      <c r="XEJ7" s="1069"/>
      <c r="XEK7" s="1069"/>
      <c r="XEL7" s="1069"/>
      <c r="XEM7" s="1069"/>
      <c r="XEN7" s="1069"/>
      <c r="XEO7" s="1069"/>
      <c r="XEP7" s="1069"/>
      <c r="XEQ7" s="1069"/>
      <c r="XER7" s="1069"/>
      <c r="XES7" s="1069"/>
      <c r="XET7" s="1069"/>
      <c r="XEU7" s="1069"/>
      <c r="XEV7" s="1069"/>
      <c r="XEW7" s="1069"/>
      <c r="XEX7" s="1069"/>
      <c r="XEY7" s="1069"/>
      <c r="XEZ7" s="1069"/>
      <c r="XFA7" s="1069"/>
      <c r="XFB7" s="1069"/>
      <c r="XFC7" s="1069"/>
      <c r="XFD7" s="1069"/>
    </row>
    <row r="8" spans="1:16384" s="403" customFormat="1" ht="25.5" x14ac:dyDescent="0.25">
      <c r="A8" s="445" t="s">
        <v>24</v>
      </c>
      <c r="B8" s="573" t="s">
        <v>282</v>
      </c>
      <c r="C8" s="573" t="s">
        <v>283</v>
      </c>
      <c r="D8" s="573" t="s">
        <v>284</v>
      </c>
      <c r="E8" s="573" t="s">
        <v>285</v>
      </c>
      <c r="F8" s="573" t="s">
        <v>286</v>
      </c>
      <c r="G8" s="573" t="s">
        <v>287</v>
      </c>
      <c r="H8" s="574" t="s">
        <v>288</v>
      </c>
      <c r="I8" s="404"/>
      <c r="J8" s="405"/>
      <c r="K8" s="406"/>
      <c r="L8" s="407"/>
      <c r="M8" s="407"/>
      <c r="N8" s="407"/>
      <c r="O8" s="407"/>
      <c r="P8" s="408"/>
      <c r="Q8" s="404"/>
      <c r="R8" s="405"/>
      <c r="S8" s="406"/>
      <c r="T8" s="407"/>
      <c r="U8" s="407"/>
      <c r="V8" s="407"/>
      <c r="W8" s="407"/>
      <c r="X8" s="408"/>
      <c r="Y8" s="404"/>
      <c r="Z8" s="405"/>
      <c r="AA8" s="406"/>
      <c r="AB8" s="407"/>
      <c r="AC8" s="407"/>
      <c r="AD8" s="407"/>
      <c r="AE8" s="407"/>
      <c r="AF8" s="408"/>
      <c r="AG8" s="404"/>
      <c r="AH8" s="405"/>
      <c r="AI8" s="406"/>
      <c r="AJ8" s="407"/>
      <c r="AK8" s="407"/>
      <c r="AL8" s="407"/>
      <c r="AM8" s="407"/>
      <c r="AN8" s="408"/>
      <c r="AO8" s="404"/>
      <c r="AP8" s="405"/>
      <c r="AQ8" s="406"/>
      <c r="AR8" s="407"/>
      <c r="AS8" s="407"/>
      <c r="AT8" s="407"/>
      <c r="AU8" s="407"/>
      <c r="AV8" s="408"/>
      <c r="AW8" s="404"/>
      <c r="AX8" s="405"/>
      <c r="AY8" s="406"/>
      <c r="AZ8" s="407"/>
      <c r="BA8" s="407"/>
      <c r="BB8" s="407"/>
      <c r="BC8" s="407"/>
      <c r="BD8" s="408"/>
      <c r="BE8" s="404"/>
      <c r="BF8" s="405"/>
      <c r="BG8" s="406"/>
      <c r="BH8" s="407"/>
      <c r="BI8" s="407"/>
      <c r="BJ8" s="407"/>
      <c r="BK8" s="407"/>
      <c r="BL8" s="408"/>
      <c r="BM8" s="404"/>
      <c r="BN8" s="405"/>
      <c r="BO8" s="406"/>
      <c r="BP8" s="407"/>
      <c r="BQ8" s="407"/>
      <c r="BR8" s="407"/>
      <c r="BS8" s="407"/>
      <c r="BT8" s="408"/>
      <c r="BU8" s="404"/>
      <c r="BV8" s="405"/>
      <c r="BW8" s="406"/>
      <c r="BX8" s="407"/>
      <c r="BY8" s="407"/>
      <c r="BZ8" s="407"/>
      <c r="CA8" s="407"/>
      <c r="CB8" s="408"/>
      <c r="CC8" s="404"/>
      <c r="CD8" s="405"/>
      <c r="CE8" s="406"/>
      <c r="CF8" s="407"/>
      <c r="CG8" s="407"/>
      <c r="CH8" s="407"/>
      <c r="CI8" s="407"/>
      <c r="CJ8" s="408"/>
      <c r="CK8" s="404"/>
      <c r="CL8" s="405"/>
      <c r="CM8" s="406"/>
      <c r="CN8" s="407"/>
      <c r="CO8" s="407"/>
      <c r="CP8" s="407"/>
      <c r="CQ8" s="407"/>
      <c r="CR8" s="408"/>
      <c r="CS8" s="404"/>
      <c r="CT8" s="405"/>
      <c r="CU8" s="406"/>
      <c r="CV8" s="407"/>
      <c r="CW8" s="407"/>
      <c r="CX8" s="407"/>
      <c r="CY8" s="407"/>
      <c r="CZ8" s="408"/>
      <c r="DA8" s="404"/>
      <c r="DB8" s="405"/>
      <c r="DC8" s="406"/>
      <c r="DD8" s="407"/>
      <c r="DE8" s="407"/>
      <c r="DF8" s="407"/>
      <c r="DG8" s="407"/>
      <c r="DH8" s="408"/>
      <c r="DI8" s="404"/>
      <c r="DJ8" s="405"/>
      <c r="DK8" s="406"/>
      <c r="DL8" s="407"/>
      <c r="DM8" s="407"/>
      <c r="DN8" s="407"/>
      <c r="DO8" s="407"/>
      <c r="DP8" s="408"/>
      <c r="DQ8" s="404"/>
      <c r="DR8" s="405"/>
      <c r="DS8" s="406"/>
      <c r="DT8" s="407"/>
      <c r="DU8" s="407"/>
      <c r="DV8" s="407"/>
      <c r="DW8" s="407"/>
      <c r="DX8" s="408"/>
      <c r="DY8" s="404"/>
      <c r="DZ8" s="405"/>
      <c r="EA8" s="406"/>
      <c r="EB8" s="407"/>
      <c r="EC8" s="407"/>
      <c r="ED8" s="407"/>
      <c r="EE8" s="407"/>
      <c r="EF8" s="408"/>
      <c r="EG8" s="404"/>
      <c r="EH8" s="405"/>
      <c r="EI8" s="406"/>
      <c r="EJ8" s="407"/>
      <c r="EK8" s="407"/>
      <c r="EL8" s="407"/>
      <c r="EM8" s="407"/>
      <c r="EN8" s="408"/>
      <c r="EO8" s="404"/>
      <c r="EP8" s="405"/>
      <c r="EQ8" s="406"/>
      <c r="ER8" s="407"/>
      <c r="ES8" s="407"/>
      <c r="ET8" s="407"/>
      <c r="EU8" s="407"/>
      <c r="EV8" s="408"/>
      <c r="EW8" s="404"/>
      <c r="EX8" s="405"/>
      <c r="EY8" s="406"/>
      <c r="EZ8" s="407"/>
      <c r="FA8" s="407"/>
      <c r="FB8" s="407"/>
      <c r="FC8" s="407"/>
      <c r="FD8" s="408"/>
      <c r="FE8" s="404"/>
      <c r="FF8" s="405"/>
      <c r="FG8" s="406"/>
      <c r="FH8" s="407"/>
      <c r="FI8" s="407"/>
      <c r="FJ8" s="407"/>
      <c r="FK8" s="407"/>
      <c r="FL8" s="408"/>
      <c r="FM8" s="404"/>
      <c r="FN8" s="405"/>
      <c r="FO8" s="406"/>
      <c r="FP8" s="407"/>
      <c r="FQ8" s="407"/>
      <c r="FR8" s="407"/>
      <c r="FS8" s="407"/>
      <c r="FT8" s="408"/>
      <c r="FU8" s="404"/>
      <c r="FV8" s="405"/>
      <c r="FW8" s="406"/>
      <c r="FX8" s="407"/>
      <c r="FY8" s="407"/>
      <c r="FZ8" s="407"/>
      <c r="GA8" s="407"/>
      <c r="GB8" s="408"/>
      <c r="GC8" s="404"/>
      <c r="GD8" s="405"/>
      <c r="GE8" s="406"/>
      <c r="GF8" s="407"/>
      <c r="GG8" s="407"/>
      <c r="GH8" s="407"/>
      <c r="GI8" s="407"/>
      <c r="GJ8" s="408"/>
      <c r="GK8" s="404"/>
      <c r="GL8" s="405"/>
      <c r="GM8" s="406"/>
      <c r="GN8" s="407"/>
      <c r="GO8" s="407"/>
      <c r="GP8" s="407"/>
      <c r="GQ8" s="407"/>
      <c r="GR8" s="408"/>
      <c r="GS8" s="404"/>
      <c r="GT8" s="405"/>
      <c r="GU8" s="406"/>
      <c r="GV8" s="407"/>
      <c r="GW8" s="407"/>
      <c r="GX8" s="407"/>
      <c r="GY8" s="407"/>
      <c r="GZ8" s="408"/>
      <c r="HA8" s="404"/>
      <c r="HB8" s="405"/>
      <c r="HC8" s="406"/>
      <c r="HD8" s="407"/>
      <c r="HE8" s="407"/>
      <c r="HF8" s="407"/>
      <c r="HG8" s="407"/>
      <c r="HH8" s="408"/>
      <c r="HI8" s="404"/>
      <c r="HJ8" s="405"/>
      <c r="HK8" s="406"/>
      <c r="HL8" s="407"/>
      <c r="HM8" s="407"/>
      <c r="HN8" s="407"/>
      <c r="HO8" s="407"/>
      <c r="HP8" s="408"/>
      <c r="HQ8" s="404"/>
      <c r="HR8" s="405"/>
      <c r="HS8" s="406"/>
      <c r="HT8" s="407"/>
      <c r="HU8" s="407"/>
      <c r="HV8" s="407"/>
      <c r="HW8" s="407"/>
      <c r="HX8" s="408"/>
      <c r="HY8" s="404"/>
      <c r="HZ8" s="405"/>
      <c r="IA8" s="406"/>
      <c r="IB8" s="407"/>
      <c r="IC8" s="407"/>
      <c r="ID8" s="407"/>
      <c r="IE8" s="407"/>
      <c r="IF8" s="408"/>
      <c r="IG8" s="404"/>
      <c r="IH8" s="405"/>
      <c r="II8" s="406"/>
      <c r="IJ8" s="407"/>
      <c r="IK8" s="407"/>
      <c r="IL8" s="407"/>
      <c r="IM8" s="407"/>
      <c r="IN8" s="408"/>
      <c r="IO8" s="404"/>
      <c r="IP8" s="405"/>
      <c r="IQ8" s="406"/>
      <c r="IR8" s="407"/>
      <c r="IS8" s="407"/>
      <c r="IT8" s="407"/>
      <c r="IU8" s="407"/>
      <c r="IV8" s="408"/>
      <c r="IW8" s="404"/>
      <c r="IX8" s="405"/>
      <c r="IY8" s="406"/>
      <c r="IZ8" s="407"/>
      <c r="JA8" s="407"/>
      <c r="JB8" s="407"/>
      <c r="JC8" s="407"/>
      <c r="JD8" s="408"/>
      <c r="JE8" s="404"/>
      <c r="JF8" s="405"/>
      <c r="JG8" s="406"/>
      <c r="JH8" s="407"/>
      <c r="JI8" s="407"/>
      <c r="JJ8" s="407"/>
      <c r="JK8" s="407"/>
      <c r="JL8" s="408"/>
      <c r="JM8" s="404"/>
      <c r="JN8" s="405"/>
      <c r="JO8" s="406"/>
      <c r="JP8" s="407"/>
      <c r="JQ8" s="407"/>
      <c r="JR8" s="407"/>
      <c r="JS8" s="407"/>
      <c r="JT8" s="408"/>
      <c r="JU8" s="404"/>
      <c r="JV8" s="405"/>
      <c r="JW8" s="406"/>
      <c r="JX8" s="407"/>
      <c r="JY8" s="407"/>
      <c r="JZ8" s="407"/>
      <c r="KA8" s="407"/>
      <c r="KB8" s="408"/>
      <c r="KC8" s="404"/>
      <c r="KD8" s="405"/>
      <c r="KE8" s="406"/>
      <c r="KF8" s="407"/>
      <c r="KG8" s="407"/>
      <c r="KH8" s="407"/>
      <c r="KI8" s="407"/>
      <c r="KJ8" s="408"/>
      <c r="KK8" s="404"/>
      <c r="KL8" s="405"/>
      <c r="KM8" s="406"/>
      <c r="KN8" s="407"/>
      <c r="KO8" s="407"/>
      <c r="KP8" s="407"/>
      <c r="KQ8" s="407"/>
      <c r="KR8" s="408"/>
      <c r="KS8" s="404"/>
      <c r="KT8" s="405"/>
      <c r="KU8" s="406"/>
      <c r="KV8" s="407"/>
      <c r="KW8" s="407"/>
      <c r="KX8" s="407"/>
      <c r="KY8" s="407"/>
      <c r="KZ8" s="408"/>
      <c r="LA8" s="404"/>
      <c r="LB8" s="405"/>
      <c r="LC8" s="406"/>
      <c r="LD8" s="407"/>
      <c r="LE8" s="407"/>
      <c r="LF8" s="407"/>
      <c r="LG8" s="407"/>
      <c r="LH8" s="408"/>
      <c r="LI8" s="404"/>
      <c r="LJ8" s="405"/>
      <c r="LK8" s="406"/>
      <c r="LL8" s="407"/>
      <c r="LM8" s="407"/>
      <c r="LN8" s="407"/>
      <c r="LO8" s="407"/>
      <c r="LP8" s="408"/>
      <c r="LQ8" s="404"/>
      <c r="LR8" s="405"/>
      <c r="LS8" s="406"/>
      <c r="LT8" s="407"/>
      <c r="LU8" s="407"/>
      <c r="LV8" s="407"/>
      <c r="LW8" s="407"/>
      <c r="LX8" s="408"/>
      <c r="LY8" s="404"/>
      <c r="LZ8" s="405"/>
      <c r="MA8" s="406"/>
      <c r="MB8" s="407"/>
      <c r="MC8" s="407"/>
      <c r="MD8" s="407"/>
      <c r="ME8" s="407"/>
      <c r="MF8" s="408"/>
      <c r="MG8" s="404"/>
      <c r="MH8" s="405"/>
      <c r="MI8" s="406"/>
      <c r="MJ8" s="407"/>
      <c r="MK8" s="407"/>
      <c r="ML8" s="407"/>
      <c r="MM8" s="407"/>
      <c r="MN8" s="408"/>
      <c r="MO8" s="404"/>
      <c r="MP8" s="405"/>
      <c r="MQ8" s="406"/>
      <c r="MR8" s="407"/>
      <c r="MS8" s="407"/>
      <c r="MT8" s="407"/>
      <c r="MU8" s="407"/>
      <c r="MV8" s="408"/>
      <c r="MW8" s="404"/>
      <c r="MX8" s="405"/>
      <c r="MY8" s="406"/>
      <c r="MZ8" s="407"/>
      <c r="NA8" s="407"/>
      <c r="NB8" s="407"/>
      <c r="NC8" s="407"/>
      <c r="ND8" s="408"/>
      <c r="NE8" s="404"/>
      <c r="NF8" s="405"/>
      <c r="NG8" s="406"/>
      <c r="NH8" s="407"/>
      <c r="NI8" s="407"/>
      <c r="NJ8" s="407"/>
      <c r="NK8" s="407"/>
      <c r="NL8" s="408"/>
      <c r="NM8" s="404"/>
      <c r="NN8" s="405"/>
      <c r="NO8" s="406"/>
      <c r="NP8" s="407"/>
      <c r="NQ8" s="407"/>
      <c r="NR8" s="407"/>
      <c r="NS8" s="407"/>
      <c r="NT8" s="408"/>
      <c r="NU8" s="404"/>
      <c r="NV8" s="405"/>
      <c r="NW8" s="406"/>
      <c r="NX8" s="407"/>
      <c r="NY8" s="407"/>
      <c r="NZ8" s="407"/>
      <c r="OA8" s="407"/>
      <c r="OB8" s="408"/>
      <c r="OC8" s="404"/>
      <c r="OD8" s="405"/>
      <c r="OE8" s="406"/>
      <c r="OF8" s="407"/>
      <c r="OG8" s="407"/>
      <c r="OH8" s="407"/>
      <c r="OI8" s="407"/>
      <c r="OJ8" s="408"/>
      <c r="OK8" s="404"/>
      <c r="OL8" s="405"/>
      <c r="OM8" s="406"/>
      <c r="ON8" s="407"/>
      <c r="OO8" s="407"/>
      <c r="OP8" s="407"/>
      <c r="OQ8" s="407"/>
      <c r="OR8" s="408"/>
      <c r="OS8" s="404"/>
      <c r="OT8" s="405"/>
      <c r="OU8" s="406"/>
      <c r="OV8" s="407"/>
      <c r="OW8" s="407"/>
      <c r="OX8" s="407"/>
      <c r="OY8" s="407"/>
      <c r="OZ8" s="408"/>
      <c r="PA8" s="404"/>
      <c r="PB8" s="405"/>
      <c r="PC8" s="406"/>
      <c r="PD8" s="407"/>
      <c r="PE8" s="407"/>
      <c r="PF8" s="407"/>
      <c r="PG8" s="407"/>
      <c r="PH8" s="408"/>
      <c r="PI8" s="404"/>
      <c r="PJ8" s="405"/>
      <c r="PK8" s="406"/>
      <c r="PL8" s="407"/>
      <c r="PM8" s="407"/>
      <c r="PN8" s="407"/>
      <c r="PO8" s="407"/>
      <c r="PP8" s="408"/>
      <c r="PQ8" s="404"/>
      <c r="PR8" s="405"/>
      <c r="PS8" s="406"/>
      <c r="PT8" s="407"/>
      <c r="PU8" s="407"/>
      <c r="PV8" s="407"/>
      <c r="PW8" s="407"/>
      <c r="PX8" s="408"/>
      <c r="PY8" s="404"/>
      <c r="PZ8" s="405"/>
      <c r="QA8" s="406"/>
      <c r="QB8" s="407"/>
      <c r="QC8" s="407"/>
      <c r="QD8" s="407"/>
      <c r="QE8" s="407"/>
      <c r="QF8" s="408"/>
      <c r="QG8" s="404"/>
      <c r="QH8" s="405"/>
      <c r="QI8" s="406"/>
      <c r="QJ8" s="407"/>
      <c r="QK8" s="407"/>
      <c r="QL8" s="407"/>
      <c r="QM8" s="407"/>
      <c r="QN8" s="408"/>
      <c r="QO8" s="404"/>
      <c r="QP8" s="405"/>
      <c r="QQ8" s="406"/>
      <c r="QR8" s="407"/>
      <c r="QS8" s="407"/>
      <c r="QT8" s="407"/>
      <c r="QU8" s="407"/>
      <c r="QV8" s="408"/>
      <c r="QW8" s="404"/>
      <c r="QX8" s="405"/>
      <c r="QY8" s="406"/>
      <c r="QZ8" s="407"/>
      <c r="RA8" s="407"/>
      <c r="RB8" s="407"/>
      <c r="RC8" s="407"/>
      <c r="RD8" s="408"/>
      <c r="RE8" s="404"/>
      <c r="RF8" s="405"/>
      <c r="RG8" s="406"/>
      <c r="RH8" s="407"/>
      <c r="RI8" s="407"/>
      <c r="RJ8" s="407"/>
      <c r="RK8" s="407"/>
      <c r="RL8" s="408"/>
      <c r="RM8" s="404"/>
      <c r="RN8" s="405"/>
      <c r="RO8" s="406"/>
      <c r="RP8" s="407"/>
      <c r="RQ8" s="407"/>
      <c r="RR8" s="407"/>
      <c r="RS8" s="407"/>
      <c r="RT8" s="408"/>
      <c r="RU8" s="404"/>
      <c r="RV8" s="405"/>
      <c r="RW8" s="406"/>
      <c r="RX8" s="407"/>
      <c r="RY8" s="407"/>
      <c r="RZ8" s="407"/>
      <c r="SA8" s="407"/>
      <c r="SB8" s="408"/>
      <c r="SC8" s="404"/>
      <c r="SD8" s="405"/>
      <c r="SE8" s="406"/>
      <c r="SF8" s="407"/>
      <c r="SG8" s="407"/>
      <c r="SH8" s="407"/>
      <c r="SI8" s="407"/>
      <c r="SJ8" s="408"/>
      <c r="SK8" s="404"/>
      <c r="SL8" s="405"/>
      <c r="SM8" s="406"/>
      <c r="SN8" s="407"/>
      <c r="SO8" s="407"/>
      <c r="SP8" s="407"/>
      <c r="SQ8" s="407"/>
      <c r="SR8" s="408"/>
      <c r="SS8" s="404"/>
      <c r="ST8" s="405"/>
      <c r="SU8" s="406"/>
      <c r="SV8" s="407"/>
      <c r="SW8" s="407"/>
      <c r="SX8" s="407"/>
      <c r="SY8" s="407"/>
      <c r="SZ8" s="408"/>
      <c r="TA8" s="404"/>
      <c r="TB8" s="405"/>
      <c r="TC8" s="406"/>
      <c r="TD8" s="407"/>
      <c r="TE8" s="407"/>
      <c r="TF8" s="407"/>
      <c r="TG8" s="407"/>
      <c r="TH8" s="408"/>
      <c r="TI8" s="404"/>
      <c r="TJ8" s="405"/>
      <c r="TK8" s="406"/>
      <c r="TL8" s="407"/>
      <c r="TM8" s="407"/>
      <c r="TN8" s="407"/>
      <c r="TO8" s="407"/>
      <c r="TP8" s="408"/>
      <c r="TQ8" s="404"/>
      <c r="TR8" s="405"/>
      <c r="TS8" s="406"/>
      <c r="TT8" s="407"/>
      <c r="TU8" s="407"/>
      <c r="TV8" s="407"/>
      <c r="TW8" s="407"/>
      <c r="TX8" s="408"/>
      <c r="TY8" s="404"/>
      <c r="TZ8" s="405"/>
      <c r="UA8" s="406"/>
      <c r="UB8" s="407"/>
      <c r="UC8" s="407"/>
      <c r="UD8" s="407"/>
      <c r="UE8" s="407"/>
      <c r="UF8" s="408"/>
      <c r="UG8" s="404"/>
      <c r="UH8" s="405"/>
      <c r="UI8" s="406"/>
      <c r="UJ8" s="407"/>
      <c r="UK8" s="407"/>
      <c r="UL8" s="407"/>
      <c r="UM8" s="407"/>
      <c r="UN8" s="408"/>
      <c r="UO8" s="404"/>
      <c r="UP8" s="405"/>
      <c r="UQ8" s="406"/>
      <c r="UR8" s="407"/>
      <c r="US8" s="407"/>
      <c r="UT8" s="407"/>
      <c r="UU8" s="407"/>
      <c r="UV8" s="408"/>
      <c r="UW8" s="404"/>
      <c r="UX8" s="405"/>
      <c r="UY8" s="406"/>
      <c r="UZ8" s="407"/>
      <c r="VA8" s="407"/>
      <c r="VB8" s="407"/>
      <c r="VC8" s="407"/>
      <c r="VD8" s="408"/>
      <c r="VE8" s="404"/>
      <c r="VF8" s="405"/>
      <c r="VG8" s="406"/>
      <c r="VH8" s="407"/>
      <c r="VI8" s="407"/>
      <c r="VJ8" s="407"/>
      <c r="VK8" s="407"/>
      <c r="VL8" s="408"/>
      <c r="VM8" s="404"/>
      <c r="VN8" s="405"/>
      <c r="VO8" s="406"/>
      <c r="VP8" s="407"/>
      <c r="VQ8" s="407"/>
      <c r="VR8" s="407"/>
      <c r="VS8" s="407"/>
      <c r="VT8" s="408"/>
      <c r="VU8" s="404"/>
      <c r="VV8" s="405"/>
      <c r="VW8" s="406"/>
      <c r="VX8" s="407"/>
      <c r="VY8" s="407"/>
      <c r="VZ8" s="407"/>
      <c r="WA8" s="407"/>
      <c r="WB8" s="408"/>
      <c r="WC8" s="404"/>
      <c r="WD8" s="405"/>
      <c r="WE8" s="406"/>
      <c r="WF8" s="407"/>
      <c r="WG8" s="407"/>
      <c r="WH8" s="407"/>
      <c r="WI8" s="407"/>
      <c r="WJ8" s="408"/>
      <c r="WK8" s="404"/>
      <c r="WL8" s="405"/>
      <c r="WM8" s="406"/>
      <c r="WN8" s="407"/>
      <c r="WO8" s="407"/>
      <c r="WP8" s="407"/>
      <c r="WQ8" s="407"/>
      <c r="WR8" s="408"/>
      <c r="WS8" s="404"/>
      <c r="WT8" s="405"/>
      <c r="WU8" s="406"/>
      <c r="WV8" s="407"/>
      <c r="WW8" s="407"/>
      <c r="WX8" s="407"/>
      <c r="WY8" s="407"/>
      <c r="WZ8" s="408"/>
      <c r="XA8" s="404"/>
      <c r="XB8" s="405"/>
      <c r="XC8" s="406"/>
      <c r="XD8" s="407"/>
      <c r="XE8" s="407"/>
      <c r="XF8" s="407"/>
      <c r="XG8" s="407"/>
      <c r="XH8" s="408"/>
      <c r="XI8" s="404"/>
      <c r="XJ8" s="405"/>
      <c r="XK8" s="406"/>
      <c r="XL8" s="407"/>
      <c r="XM8" s="407"/>
      <c r="XN8" s="407"/>
      <c r="XO8" s="407"/>
      <c r="XP8" s="408"/>
      <c r="XQ8" s="404"/>
      <c r="XR8" s="405"/>
      <c r="XS8" s="406"/>
      <c r="XT8" s="407"/>
      <c r="XU8" s="407"/>
      <c r="XV8" s="407"/>
      <c r="XW8" s="407"/>
      <c r="XX8" s="408"/>
      <c r="XY8" s="404"/>
      <c r="XZ8" s="405"/>
      <c r="YA8" s="406"/>
      <c r="YB8" s="407"/>
      <c r="YC8" s="407"/>
      <c r="YD8" s="407"/>
      <c r="YE8" s="407"/>
      <c r="YF8" s="408"/>
      <c r="YG8" s="404"/>
      <c r="YH8" s="405"/>
      <c r="YI8" s="406"/>
      <c r="YJ8" s="407"/>
      <c r="YK8" s="407"/>
      <c r="YL8" s="407"/>
      <c r="YM8" s="407"/>
      <c r="YN8" s="408"/>
      <c r="YO8" s="404"/>
      <c r="YP8" s="405"/>
      <c r="YQ8" s="406"/>
      <c r="YR8" s="407"/>
      <c r="YS8" s="407"/>
      <c r="YT8" s="407"/>
      <c r="YU8" s="407"/>
      <c r="YV8" s="408"/>
      <c r="YW8" s="404"/>
      <c r="YX8" s="405"/>
      <c r="YY8" s="406"/>
      <c r="YZ8" s="407"/>
      <c r="ZA8" s="407"/>
      <c r="ZB8" s="407"/>
      <c r="ZC8" s="407"/>
      <c r="ZD8" s="408"/>
      <c r="ZE8" s="404"/>
      <c r="ZF8" s="405"/>
      <c r="ZG8" s="406"/>
      <c r="ZH8" s="407"/>
      <c r="ZI8" s="407"/>
      <c r="ZJ8" s="407"/>
      <c r="ZK8" s="407"/>
      <c r="ZL8" s="408"/>
      <c r="ZM8" s="404"/>
      <c r="ZN8" s="405"/>
      <c r="ZO8" s="406"/>
      <c r="ZP8" s="407"/>
      <c r="ZQ8" s="407"/>
      <c r="ZR8" s="407"/>
      <c r="ZS8" s="407"/>
      <c r="ZT8" s="408"/>
      <c r="ZU8" s="404"/>
      <c r="ZV8" s="405"/>
      <c r="ZW8" s="406"/>
      <c r="ZX8" s="407"/>
      <c r="ZY8" s="407"/>
      <c r="ZZ8" s="407"/>
      <c r="AAA8" s="407"/>
      <c r="AAB8" s="408"/>
      <c r="AAC8" s="404"/>
      <c r="AAD8" s="405"/>
      <c r="AAE8" s="406"/>
      <c r="AAF8" s="407"/>
      <c r="AAG8" s="407"/>
      <c r="AAH8" s="407"/>
      <c r="AAI8" s="407"/>
      <c r="AAJ8" s="408"/>
      <c r="AAK8" s="404"/>
      <c r="AAL8" s="405"/>
      <c r="AAM8" s="406"/>
      <c r="AAN8" s="407"/>
      <c r="AAO8" s="407"/>
      <c r="AAP8" s="407"/>
      <c r="AAQ8" s="407"/>
      <c r="AAR8" s="408"/>
      <c r="AAS8" s="404"/>
      <c r="AAT8" s="405"/>
      <c r="AAU8" s="406"/>
      <c r="AAV8" s="407"/>
      <c r="AAW8" s="407"/>
      <c r="AAX8" s="407"/>
      <c r="AAY8" s="407"/>
      <c r="AAZ8" s="408"/>
      <c r="ABA8" s="404"/>
      <c r="ABB8" s="405"/>
      <c r="ABC8" s="406"/>
      <c r="ABD8" s="407"/>
      <c r="ABE8" s="407"/>
      <c r="ABF8" s="407"/>
      <c r="ABG8" s="407"/>
      <c r="ABH8" s="408"/>
      <c r="ABI8" s="404"/>
      <c r="ABJ8" s="405"/>
      <c r="ABK8" s="406"/>
      <c r="ABL8" s="407"/>
      <c r="ABM8" s="407"/>
      <c r="ABN8" s="407"/>
      <c r="ABO8" s="407"/>
      <c r="ABP8" s="408"/>
      <c r="ABQ8" s="404"/>
      <c r="ABR8" s="405"/>
      <c r="ABS8" s="406"/>
      <c r="ABT8" s="407"/>
      <c r="ABU8" s="407"/>
      <c r="ABV8" s="407"/>
      <c r="ABW8" s="407"/>
      <c r="ABX8" s="408"/>
      <c r="ABY8" s="404"/>
      <c r="ABZ8" s="405"/>
      <c r="ACA8" s="406"/>
      <c r="ACB8" s="407"/>
      <c r="ACC8" s="407"/>
      <c r="ACD8" s="407"/>
      <c r="ACE8" s="407"/>
      <c r="ACF8" s="408"/>
      <c r="ACG8" s="404"/>
      <c r="ACH8" s="405"/>
      <c r="ACI8" s="406"/>
      <c r="ACJ8" s="407"/>
      <c r="ACK8" s="407"/>
      <c r="ACL8" s="407"/>
      <c r="ACM8" s="407"/>
      <c r="ACN8" s="408"/>
      <c r="ACO8" s="404"/>
      <c r="ACP8" s="405"/>
      <c r="ACQ8" s="406"/>
      <c r="ACR8" s="407"/>
      <c r="ACS8" s="407"/>
      <c r="ACT8" s="407"/>
      <c r="ACU8" s="407"/>
      <c r="ACV8" s="408"/>
      <c r="ACW8" s="404"/>
      <c r="ACX8" s="405"/>
      <c r="ACY8" s="406"/>
      <c r="ACZ8" s="407"/>
      <c r="ADA8" s="407"/>
      <c r="ADB8" s="407"/>
      <c r="ADC8" s="407"/>
      <c r="ADD8" s="408"/>
      <c r="ADE8" s="404"/>
      <c r="ADF8" s="405"/>
      <c r="ADG8" s="406"/>
      <c r="ADH8" s="407"/>
      <c r="ADI8" s="407"/>
      <c r="ADJ8" s="407"/>
      <c r="ADK8" s="407"/>
      <c r="ADL8" s="408"/>
      <c r="ADM8" s="404"/>
      <c r="ADN8" s="405"/>
      <c r="ADO8" s="406"/>
      <c r="ADP8" s="407"/>
      <c r="ADQ8" s="407"/>
      <c r="ADR8" s="407"/>
      <c r="ADS8" s="407"/>
      <c r="ADT8" s="408"/>
      <c r="ADU8" s="404"/>
      <c r="ADV8" s="405"/>
      <c r="ADW8" s="406"/>
      <c r="ADX8" s="407"/>
      <c r="ADY8" s="407"/>
      <c r="ADZ8" s="407"/>
      <c r="AEA8" s="407"/>
      <c r="AEB8" s="408"/>
      <c r="AEC8" s="404"/>
      <c r="AED8" s="405"/>
      <c r="AEE8" s="406"/>
      <c r="AEF8" s="407"/>
      <c r="AEG8" s="407"/>
      <c r="AEH8" s="407"/>
      <c r="AEI8" s="407"/>
      <c r="AEJ8" s="408"/>
      <c r="AEK8" s="404"/>
      <c r="AEL8" s="405"/>
      <c r="AEM8" s="406"/>
      <c r="AEN8" s="407"/>
      <c r="AEO8" s="407"/>
      <c r="AEP8" s="407"/>
      <c r="AEQ8" s="407"/>
      <c r="AER8" s="408"/>
      <c r="AES8" s="404"/>
      <c r="AET8" s="405"/>
      <c r="AEU8" s="406"/>
      <c r="AEV8" s="407"/>
      <c r="AEW8" s="407"/>
      <c r="AEX8" s="407"/>
      <c r="AEY8" s="407"/>
      <c r="AEZ8" s="408"/>
      <c r="AFA8" s="404"/>
      <c r="AFB8" s="405"/>
      <c r="AFC8" s="406"/>
      <c r="AFD8" s="407"/>
      <c r="AFE8" s="407"/>
      <c r="AFF8" s="407"/>
      <c r="AFG8" s="407"/>
      <c r="AFH8" s="408"/>
      <c r="AFI8" s="404"/>
      <c r="AFJ8" s="405"/>
      <c r="AFK8" s="406"/>
      <c r="AFL8" s="407"/>
      <c r="AFM8" s="407"/>
      <c r="AFN8" s="407"/>
      <c r="AFO8" s="407"/>
      <c r="AFP8" s="408"/>
      <c r="AFQ8" s="404"/>
      <c r="AFR8" s="405"/>
      <c r="AFS8" s="406"/>
      <c r="AFT8" s="407"/>
      <c r="AFU8" s="407"/>
      <c r="AFV8" s="407"/>
      <c r="AFW8" s="407"/>
      <c r="AFX8" s="408"/>
      <c r="AFY8" s="404"/>
      <c r="AFZ8" s="405"/>
      <c r="AGA8" s="406"/>
      <c r="AGB8" s="407"/>
      <c r="AGC8" s="407"/>
      <c r="AGD8" s="407"/>
      <c r="AGE8" s="407"/>
      <c r="AGF8" s="408"/>
      <c r="AGG8" s="404"/>
      <c r="AGH8" s="405"/>
      <c r="AGI8" s="406"/>
      <c r="AGJ8" s="407"/>
      <c r="AGK8" s="407"/>
      <c r="AGL8" s="407"/>
      <c r="AGM8" s="407"/>
      <c r="AGN8" s="408"/>
      <c r="AGO8" s="404"/>
      <c r="AGP8" s="405"/>
      <c r="AGQ8" s="406"/>
      <c r="AGR8" s="407"/>
      <c r="AGS8" s="407"/>
      <c r="AGT8" s="407"/>
      <c r="AGU8" s="407"/>
      <c r="AGV8" s="408"/>
      <c r="AGW8" s="404"/>
      <c r="AGX8" s="405"/>
      <c r="AGY8" s="406"/>
      <c r="AGZ8" s="407"/>
      <c r="AHA8" s="407"/>
      <c r="AHB8" s="407"/>
      <c r="AHC8" s="407"/>
      <c r="AHD8" s="408"/>
      <c r="AHE8" s="404"/>
      <c r="AHF8" s="405"/>
      <c r="AHG8" s="406"/>
      <c r="AHH8" s="407"/>
      <c r="AHI8" s="407"/>
      <c r="AHJ8" s="407"/>
      <c r="AHK8" s="407"/>
      <c r="AHL8" s="408"/>
      <c r="AHM8" s="404"/>
      <c r="AHN8" s="405"/>
      <c r="AHO8" s="406"/>
      <c r="AHP8" s="407"/>
      <c r="AHQ8" s="407"/>
      <c r="AHR8" s="407"/>
      <c r="AHS8" s="407"/>
      <c r="AHT8" s="408"/>
      <c r="AHU8" s="404"/>
      <c r="AHV8" s="405"/>
      <c r="AHW8" s="406"/>
      <c r="AHX8" s="407"/>
      <c r="AHY8" s="407"/>
      <c r="AHZ8" s="407"/>
      <c r="AIA8" s="407"/>
      <c r="AIB8" s="408"/>
      <c r="AIC8" s="404"/>
      <c r="AID8" s="405"/>
      <c r="AIE8" s="406"/>
      <c r="AIF8" s="407"/>
      <c r="AIG8" s="407"/>
      <c r="AIH8" s="407"/>
      <c r="AII8" s="407"/>
      <c r="AIJ8" s="408"/>
      <c r="AIK8" s="404"/>
      <c r="AIL8" s="405"/>
      <c r="AIM8" s="406"/>
      <c r="AIN8" s="407"/>
      <c r="AIO8" s="407"/>
      <c r="AIP8" s="407"/>
      <c r="AIQ8" s="407"/>
      <c r="AIR8" s="408"/>
      <c r="AIS8" s="404"/>
      <c r="AIT8" s="405"/>
      <c r="AIU8" s="406"/>
      <c r="AIV8" s="407"/>
      <c r="AIW8" s="407"/>
      <c r="AIX8" s="407"/>
      <c r="AIY8" s="407"/>
      <c r="AIZ8" s="408"/>
      <c r="AJA8" s="404"/>
      <c r="AJB8" s="405"/>
      <c r="AJC8" s="406"/>
      <c r="AJD8" s="407"/>
      <c r="AJE8" s="407"/>
      <c r="AJF8" s="407"/>
      <c r="AJG8" s="407"/>
      <c r="AJH8" s="408"/>
      <c r="AJI8" s="404"/>
      <c r="AJJ8" s="405"/>
      <c r="AJK8" s="406"/>
      <c r="AJL8" s="407"/>
      <c r="AJM8" s="407"/>
      <c r="AJN8" s="407"/>
      <c r="AJO8" s="407"/>
      <c r="AJP8" s="408"/>
      <c r="AJQ8" s="404"/>
      <c r="AJR8" s="405"/>
      <c r="AJS8" s="406"/>
      <c r="AJT8" s="407"/>
      <c r="AJU8" s="407"/>
      <c r="AJV8" s="407"/>
      <c r="AJW8" s="407"/>
      <c r="AJX8" s="408"/>
      <c r="AJY8" s="404"/>
      <c r="AJZ8" s="405"/>
      <c r="AKA8" s="406"/>
      <c r="AKB8" s="407"/>
      <c r="AKC8" s="407"/>
      <c r="AKD8" s="407"/>
      <c r="AKE8" s="407"/>
      <c r="AKF8" s="408"/>
      <c r="AKG8" s="404"/>
      <c r="AKH8" s="405"/>
      <c r="AKI8" s="406"/>
      <c r="AKJ8" s="407"/>
      <c r="AKK8" s="407"/>
      <c r="AKL8" s="407"/>
      <c r="AKM8" s="407"/>
      <c r="AKN8" s="408"/>
      <c r="AKO8" s="404"/>
      <c r="AKP8" s="405"/>
      <c r="AKQ8" s="406"/>
      <c r="AKR8" s="407"/>
      <c r="AKS8" s="407"/>
      <c r="AKT8" s="407"/>
      <c r="AKU8" s="407"/>
      <c r="AKV8" s="408"/>
      <c r="AKW8" s="404"/>
      <c r="AKX8" s="405"/>
      <c r="AKY8" s="406"/>
      <c r="AKZ8" s="407"/>
      <c r="ALA8" s="407"/>
      <c r="ALB8" s="407"/>
      <c r="ALC8" s="407"/>
      <c r="ALD8" s="408"/>
      <c r="ALE8" s="404"/>
      <c r="ALF8" s="405"/>
      <c r="ALG8" s="406"/>
      <c r="ALH8" s="407"/>
      <c r="ALI8" s="407"/>
      <c r="ALJ8" s="407"/>
      <c r="ALK8" s="407"/>
      <c r="ALL8" s="408"/>
      <c r="ALM8" s="404"/>
      <c r="ALN8" s="405"/>
      <c r="ALO8" s="406"/>
      <c r="ALP8" s="407"/>
      <c r="ALQ8" s="407"/>
      <c r="ALR8" s="407"/>
      <c r="ALS8" s="407"/>
      <c r="ALT8" s="408"/>
      <c r="ALU8" s="404"/>
      <c r="ALV8" s="405"/>
      <c r="ALW8" s="406"/>
      <c r="ALX8" s="407"/>
      <c r="ALY8" s="407"/>
      <c r="ALZ8" s="407"/>
      <c r="AMA8" s="407"/>
      <c r="AMB8" s="408"/>
      <c r="AMC8" s="404"/>
      <c r="AMD8" s="405"/>
      <c r="AME8" s="406"/>
      <c r="AMF8" s="407"/>
      <c r="AMG8" s="407"/>
      <c r="AMH8" s="407"/>
      <c r="AMI8" s="407"/>
      <c r="AMJ8" s="408"/>
      <c r="AMK8" s="404"/>
      <c r="AML8" s="405"/>
      <c r="AMM8" s="406"/>
      <c r="AMN8" s="407"/>
      <c r="AMO8" s="407"/>
      <c r="AMP8" s="407"/>
      <c r="AMQ8" s="407"/>
      <c r="AMR8" s="408"/>
      <c r="AMS8" s="404"/>
      <c r="AMT8" s="405"/>
      <c r="AMU8" s="406"/>
      <c r="AMV8" s="407"/>
      <c r="AMW8" s="407"/>
      <c r="AMX8" s="407"/>
      <c r="AMY8" s="407"/>
      <c r="AMZ8" s="408"/>
      <c r="ANA8" s="404"/>
      <c r="ANB8" s="405"/>
      <c r="ANC8" s="406"/>
      <c r="AND8" s="407"/>
      <c r="ANE8" s="407"/>
      <c r="ANF8" s="407"/>
      <c r="ANG8" s="407"/>
      <c r="ANH8" s="408"/>
      <c r="ANI8" s="404"/>
      <c r="ANJ8" s="405"/>
      <c r="ANK8" s="406"/>
      <c r="ANL8" s="407"/>
      <c r="ANM8" s="407"/>
      <c r="ANN8" s="407"/>
      <c r="ANO8" s="407"/>
      <c r="ANP8" s="408"/>
      <c r="ANQ8" s="404"/>
      <c r="ANR8" s="405"/>
      <c r="ANS8" s="406"/>
      <c r="ANT8" s="407"/>
      <c r="ANU8" s="407"/>
      <c r="ANV8" s="407"/>
      <c r="ANW8" s="407"/>
      <c r="ANX8" s="408"/>
      <c r="ANY8" s="404"/>
      <c r="ANZ8" s="405"/>
      <c r="AOA8" s="406"/>
      <c r="AOB8" s="407"/>
      <c r="AOC8" s="407"/>
      <c r="AOD8" s="407"/>
      <c r="AOE8" s="407"/>
      <c r="AOF8" s="408"/>
      <c r="AOG8" s="404"/>
      <c r="AOH8" s="405"/>
      <c r="AOI8" s="406"/>
      <c r="AOJ8" s="407"/>
      <c r="AOK8" s="407"/>
      <c r="AOL8" s="407"/>
      <c r="AOM8" s="407"/>
      <c r="AON8" s="408"/>
      <c r="AOO8" s="404"/>
      <c r="AOP8" s="405"/>
      <c r="AOQ8" s="406"/>
      <c r="AOR8" s="407"/>
      <c r="AOS8" s="407"/>
      <c r="AOT8" s="407"/>
      <c r="AOU8" s="407"/>
      <c r="AOV8" s="408"/>
      <c r="AOW8" s="404"/>
      <c r="AOX8" s="405"/>
      <c r="AOY8" s="406"/>
      <c r="AOZ8" s="407"/>
      <c r="APA8" s="407"/>
      <c r="APB8" s="407"/>
      <c r="APC8" s="407"/>
      <c r="APD8" s="408"/>
      <c r="APE8" s="404"/>
      <c r="APF8" s="405"/>
      <c r="APG8" s="406"/>
      <c r="APH8" s="407"/>
      <c r="API8" s="407"/>
      <c r="APJ8" s="407"/>
      <c r="APK8" s="407"/>
      <c r="APL8" s="408"/>
      <c r="APM8" s="404"/>
      <c r="APN8" s="405"/>
      <c r="APO8" s="406"/>
      <c r="APP8" s="407"/>
      <c r="APQ8" s="407"/>
      <c r="APR8" s="407"/>
      <c r="APS8" s="407"/>
      <c r="APT8" s="408"/>
      <c r="APU8" s="404"/>
      <c r="APV8" s="405"/>
      <c r="APW8" s="406"/>
      <c r="APX8" s="407"/>
      <c r="APY8" s="407"/>
      <c r="APZ8" s="407"/>
      <c r="AQA8" s="407"/>
      <c r="AQB8" s="408"/>
      <c r="AQC8" s="404"/>
      <c r="AQD8" s="405"/>
      <c r="AQE8" s="406"/>
      <c r="AQF8" s="407"/>
      <c r="AQG8" s="407"/>
      <c r="AQH8" s="407"/>
      <c r="AQI8" s="407"/>
      <c r="AQJ8" s="408"/>
      <c r="AQK8" s="404"/>
      <c r="AQL8" s="405"/>
      <c r="AQM8" s="406"/>
      <c r="AQN8" s="407"/>
      <c r="AQO8" s="407"/>
      <c r="AQP8" s="407"/>
      <c r="AQQ8" s="407"/>
      <c r="AQR8" s="408"/>
      <c r="AQS8" s="404"/>
      <c r="AQT8" s="405"/>
      <c r="AQU8" s="406"/>
      <c r="AQV8" s="407"/>
      <c r="AQW8" s="407"/>
      <c r="AQX8" s="407"/>
      <c r="AQY8" s="407"/>
      <c r="AQZ8" s="408"/>
      <c r="ARA8" s="404"/>
      <c r="ARB8" s="405"/>
      <c r="ARC8" s="406"/>
      <c r="ARD8" s="407"/>
      <c r="ARE8" s="407"/>
      <c r="ARF8" s="407"/>
      <c r="ARG8" s="407"/>
      <c r="ARH8" s="408"/>
      <c r="ARI8" s="404"/>
      <c r="ARJ8" s="405"/>
      <c r="ARK8" s="406"/>
      <c r="ARL8" s="407"/>
      <c r="ARM8" s="407"/>
      <c r="ARN8" s="407"/>
      <c r="ARO8" s="407"/>
      <c r="ARP8" s="408"/>
      <c r="ARQ8" s="404"/>
      <c r="ARR8" s="405"/>
      <c r="ARS8" s="406"/>
      <c r="ART8" s="407"/>
      <c r="ARU8" s="407"/>
      <c r="ARV8" s="407"/>
      <c r="ARW8" s="407"/>
      <c r="ARX8" s="408"/>
      <c r="ARY8" s="404"/>
      <c r="ARZ8" s="405"/>
      <c r="ASA8" s="406"/>
      <c r="ASB8" s="407"/>
      <c r="ASC8" s="407"/>
      <c r="ASD8" s="407"/>
      <c r="ASE8" s="407"/>
      <c r="ASF8" s="408"/>
      <c r="ASG8" s="404"/>
      <c r="ASH8" s="405"/>
      <c r="ASI8" s="406"/>
      <c r="ASJ8" s="407"/>
      <c r="ASK8" s="407"/>
      <c r="ASL8" s="407"/>
      <c r="ASM8" s="407"/>
      <c r="ASN8" s="408"/>
      <c r="ASO8" s="404"/>
      <c r="ASP8" s="405"/>
      <c r="ASQ8" s="406"/>
      <c r="ASR8" s="407"/>
      <c r="ASS8" s="407"/>
      <c r="AST8" s="407"/>
      <c r="ASU8" s="407"/>
      <c r="ASV8" s="408"/>
      <c r="ASW8" s="404"/>
      <c r="ASX8" s="405"/>
      <c r="ASY8" s="406"/>
      <c r="ASZ8" s="407"/>
      <c r="ATA8" s="407"/>
      <c r="ATB8" s="407"/>
      <c r="ATC8" s="407"/>
      <c r="ATD8" s="408"/>
      <c r="ATE8" s="404"/>
      <c r="ATF8" s="405"/>
      <c r="ATG8" s="406"/>
      <c r="ATH8" s="407"/>
      <c r="ATI8" s="407"/>
      <c r="ATJ8" s="407"/>
      <c r="ATK8" s="407"/>
      <c r="ATL8" s="408"/>
      <c r="ATM8" s="404"/>
      <c r="ATN8" s="405"/>
      <c r="ATO8" s="406"/>
      <c r="ATP8" s="407"/>
      <c r="ATQ8" s="407"/>
      <c r="ATR8" s="407"/>
      <c r="ATS8" s="407"/>
      <c r="ATT8" s="408"/>
      <c r="ATU8" s="404"/>
      <c r="ATV8" s="405"/>
      <c r="ATW8" s="406"/>
      <c r="ATX8" s="407"/>
      <c r="ATY8" s="407"/>
      <c r="ATZ8" s="407"/>
      <c r="AUA8" s="407"/>
      <c r="AUB8" s="408"/>
      <c r="AUC8" s="404"/>
      <c r="AUD8" s="405"/>
      <c r="AUE8" s="406"/>
      <c r="AUF8" s="407"/>
      <c r="AUG8" s="407"/>
      <c r="AUH8" s="407"/>
      <c r="AUI8" s="407"/>
      <c r="AUJ8" s="408"/>
      <c r="AUK8" s="404"/>
      <c r="AUL8" s="405"/>
      <c r="AUM8" s="406"/>
      <c r="AUN8" s="407"/>
      <c r="AUO8" s="407"/>
      <c r="AUP8" s="407"/>
      <c r="AUQ8" s="407"/>
      <c r="AUR8" s="408"/>
      <c r="AUS8" s="404"/>
      <c r="AUT8" s="405"/>
      <c r="AUU8" s="406"/>
      <c r="AUV8" s="407"/>
      <c r="AUW8" s="407"/>
      <c r="AUX8" s="407"/>
      <c r="AUY8" s="407"/>
      <c r="AUZ8" s="408"/>
      <c r="AVA8" s="404"/>
      <c r="AVB8" s="405"/>
      <c r="AVC8" s="406"/>
      <c r="AVD8" s="407"/>
      <c r="AVE8" s="407"/>
      <c r="AVF8" s="407"/>
      <c r="AVG8" s="407"/>
      <c r="AVH8" s="408"/>
      <c r="AVI8" s="404"/>
      <c r="AVJ8" s="405"/>
      <c r="AVK8" s="406"/>
      <c r="AVL8" s="407"/>
      <c r="AVM8" s="407"/>
      <c r="AVN8" s="407"/>
      <c r="AVO8" s="407"/>
      <c r="AVP8" s="408"/>
      <c r="AVQ8" s="404"/>
      <c r="AVR8" s="405"/>
      <c r="AVS8" s="406"/>
      <c r="AVT8" s="407"/>
      <c r="AVU8" s="407"/>
      <c r="AVV8" s="407"/>
      <c r="AVW8" s="407"/>
      <c r="AVX8" s="408"/>
      <c r="AVY8" s="404"/>
      <c r="AVZ8" s="405"/>
      <c r="AWA8" s="406"/>
      <c r="AWB8" s="407"/>
      <c r="AWC8" s="407"/>
      <c r="AWD8" s="407"/>
      <c r="AWE8" s="407"/>
      <c r="AWF8" s="408"/>
      <c r="AWG8" s="404"/>
      <c r="AWH8" s="405"/>
      <c r="AWI8" s="406"/>
      <c r="AWJ8" s="407"/>
      <c r="AWK8" s="407"/>
      <c r="AWL8" s="407"/>
      <c r="AWM8" s="407"/>
      <c r="AWN8" s="408"/>
      <c r="AWO8" s="404"/>
      <c r="AWP8" s="405"/>
      <c r="AWQ8" s="406"/>
      <c r="AWR8" s="407"/>
      <c r="AWS8" s="407"/>
      <c r="AWT8" s="407"/>
      <c r="AWU8" s="407"/>
      <c r="AWV8" s="408"/>
      <c r="AWW8" s="404"/>
      <c r="AWX8" s="405"/>
      <c r="AWY8" s="406"/>
      <c r="AWZ8" s="407"/>
      <c r="AXA8" s="407"/>
      <c r="AXB8" s="407"/>
      <c r="AXC8" s="407"/>
      <c r="AXD8" s="408"/>
      <c r="AXE8" s="404"/>
      <c r="AXF8" s="405"/>
      <c r="AXG8" s="406"/>
      <c r="AXH8" s="407"/>
      <c r="AXI8" s="407"/>
      <c r="AXJ8" s="407"/>
      <c r="AXK8" s="407"/>
      <c r="AXL8" s="408"/>
      <c r="AXM8" s="404"/>
      <c r="AXN8" s="405"/>
      <c r="AXO8" s="406"/>
      <c r="AXP8" s="407"/>
      <c r="AXQ8" s="407"/>
      <c r="AXR8" s="407"/>
      <c r="AXS8" s="407"/>
      <c r="AXT8" s="408"/>
      <c r="AXU8" s="404"/>
      <c r="AXV8" s="405"/>
      <c r="AXW8" s="406"/>
      <c r="AXX8" s="407"/>
      <c r="AXY8" s="407"/>
      <c r="AXZ8" s="407"/>
      <c r="AYA8" s="407"/>
      <c r="AYB8" s="408"/>
      <c r="AYC8" s="404"/>
      <c r="AYD8" s="405"/>
      <c r="AYE8" s="406"/>
      <c r="AYF8" s="407"/>
      <c r="AYG8" s="407"/>
      <c r="AYH8" s="407"/>
      <c r="AYI8" s="407"/>
      <c r="AYJ8" s="408"/>
      <c r="AYK8" s="404"/>
      <c r="AYL8" s="405"/>
      <c r="AYM8" s="406"/>
      <c r="AYN8" s="407"/>
      <c r="AYO8" s="407"/>
      <c r="AYP8" s="407"/>
      <c r="AYQ8" s="407"/>
      <c r="AYR8" s="408"/>
      <c r="AYS8" s="404"/>
      <c r="AYT8" s="405"/>
      <c r="AYU8" s="406"/>
      <c r="AYV8" s="407"/>
      <c r="AYW8" s="407"/>
      <c r="AYX8" s="407"/>
      <c r="AYY8" s="407"/>
      <c r="AYZ8" s="408"/>
      <c r="AZA8" s="404"/>
      <c r="AZB8" s="405"/>
      <c r="AZC8" s="406"/>
      <c r="AZD8" s="407"/>
      <c r="AZE8" s="407"/>
      <c r="AZF8" s="407"/>
      <c r="AZG8" s="407"/>
      <c r="AZH8" s="408"/>
      <c r="AZI8" s="404"/>
      <c r="AZJ8" s="405"/>
      <c r="AZK8" s="406"/>
      <c r="AZL8" s="407"/>
      <c r="AZM8" s="407"/>
      <c r="AZN8" s="407"/>
      <c r="AZO8" s="407"/>
      <c r="AZP8" s="408"/>
      <c r="AZQ8" s="404"/>
      <c r="AZR8" s="405"/>
      <c r="AZS8" s="406"/>
      <c r="AZT8" s="407"/>
      <c r="AZU8" s="407"/>
      <c r="AZV8" s="407"/>
      <c r="AZW8" s="407"/>
      <c r="AZX8" s="408"/>
      <c r="AZY8" s="404"/>
      <c r="AZZ8" s="405"/>
      <c r="BAA8" s="406"/>
      <c r="BAB8" s="407"/>
      <c r="BAC8" s="407"/>
      <c r="BAD8" s="407"/>
      <c r="BAE8" s="407"/>
      <c r="BAF8" s="408"/>
      <c r="BAG8" s="404"/>
      <c r="BAH8" s="405"/>
      <c r="BAI8" s="406"/>
      <c r="BAJ8" s="407"/>
      <c r="BAK8" s="407"/>
      <c r="BAL8" s="407"/>
      <c r="BAM8" s="407"/>
      <c r="BAN8" s="408"/>
      <c r="BAO8" s="404"/>
      <c r="BAP8" s="405"/>
      <c r="BAQ8" s="406"/>
      <c r="BAR8" s="407"/>
      <c r="BAS8" s="407"/>
      <c r="BAT8" s="407"/>
      <c r="BAU8" s="407"/>
      <c r="BAV8" s="408"/>
      <c r="BAW8" s="404"/>
      <c r="BAX8" s="405"/>
      <c r="BAY8" s="406"/>
      <c r="BAZ8" s="407"/>
      <c r="BBA8" s="407"/>
      <c r="BBB8" s="407"/>
      <c r="BBC8" s="407"/>
      <c r="BBD8" s="408"/>
      <c r="BBE8" s="404"/>
      <c r="BBF8" s="405"/>
      <c r="BBG8" s="406"/>
      <c r="BBH8" s="407"/>
      <c r="BBI8" s="407"/>
      <c r="BBJ8" s="407"/>
      <c r="BBK8" s="407"/>
      <c r="BBL8" s="408"/>
      <c r="BBM8" s="404"/>
      <c r="BBN8" s="405"/>
      <c r="BBO8" s="406"/>
      <c r="BBP8" s="407"/>
      <c r="BBQ8" s="407"/>
      <c r="BBR8" s="407"/>
      <c r="BBS8" s="407"/>
      <c r="BBT8" s="408"/>
      <c r="BBU8" s="404"/>
      <c r="BBV8" s="405"/>
      <c r="BBW8" s="406"/>
      <c r="BBX8" s="407"/>
      <c r="BBY8" s="407"/>
      <c r="BBZ8" s="407"/>
      <c r="BCA8" s="407"/>
      <c r="BCB8" s="408"/>
      <c r="BCC8" s="404"/>
      <c r="BCD8" s="405"/>
      <c r="BCE8" s="406"/>
      <c r="BCF8" s="407"/>
      <c r="BCG8" s="407"/>
      <c r="BCH8" s="407"/>
      <c r="BCI8" s="407"/>
      <c r="BCJ8" s="408"/>
      <c r="BCK8" s="404"/>
      <c r="BCL8" s="405"/>
      <c r="BCM8" s="406"/>
      <c r="BCN8" s="407"/>
      <c r="BCO8" s="407"/>
      <c r="BCP8" s="407"/>
      <c r="BCQ8" s="407"/>
      <c r="BCR8" s="408"/>
      <c r="BCS8" s="404"/>
      <c r="BCT8" s="405"/>
      <c r="BCU8" s="406"/>
      <c r="BCV8" s="407"/>
      <c r="BCW8" s="407"/>
      <c r="BCX8" s="407"/>
      <c r="BCY8" s="407"/>
      <c r="BCZ8" s="408"/>
      <c r="BDA8" s="404"/>
      <c r="BDB8" s="405"/>
      <c r="BDC8" s="406"/>
      <c r="BDD8" s="407"/>
      <c r="BDE8" s="407"/>
      <c r="BDF8" s="407"/>
      <c r="BDG8" s="407"/>
      <c r="BDH8" s="408"/>
      <c r="BDI8" s="404"/>
      <c r="BDJ8" s="405"/>
      <c r="BDK8" s="406"/>
      <c r="BDL8" s="407"/>
      <c r="BDM8" s="407"/>
      <c r="BDN8" s="407"/>
      <c r="BDO8" s="407"/>
      <c r="BDP8" s="408"/>
      <c r="BDQ8" s="404"/>
      <c r="BDR8" s="405"/>
      <c r="BDS8" s="406"/>
      <c r="BDT8" s="407"/>
      <c r="BDU8" s="407"/>
      <c r="BDV8" s="407"/>
      <c r="BDW8" s="407"/>
      <c r="BDX8" s="408"/>
      <c r="BDY8" s="404"/>
      <c r="BDZ8" s="405"/>
      <c r="BEA8" s="406"/>
      <c r="BEB8" s="407"/>
      <c r="BEC8" s="407"/>
      <c r="BED8" s="407"/>
      <c r="BEE8" s="407"/>
      <c r="BEF8" s="408"/>
      <c r="BEG8" s="404"/>
      <c r="BEH8" s="405"/>
      <c r="BEI8" s="406"/>
      <c r="BEJ8" s="407"/>
      <c r="BEK8" s="407"/>
      <c r="BEL8" s="407"/>
      <c r="BEM8" s="407"/>
      <c r="BEN8" s="408"/>
      <c r="BEO8" s="404"/>
      <c r="BEP8" s="405"/>
      <c r="BEQ8" s="406"/>
      <c r="BER8" s="407"/>
      <c r="BES8" s="407"/>
      <c r="BET8" s="407"/>
      <c r="BEU8" s="407"/>
      <c r="BEV8" s="408"/>
      <c r="BEW8" s="404"/>
      <c r="BEX8" s="405"/>
      <c r="BEY8" s="406"/>
      <c r="BEZ8" s="407"/>
      <c r="BFA8" s="407"/>
      <c r="BFB8" s="407"/>
      <c r="BFC8" s="407"/>
      <c r="BFD8" s="408"/>
      <c r="BFE8" s="404"/>
      <c r="BFF8" s="405"/>
      <c r="BFG8" s="406"/>
      <c r="BFH8" s="407"/>
      <c r="BFI8" s="407"/>
      <c r="BFJ8" s="407"/>
      <c r="BFK8" s="407"/>
      <c r="BFL8" s="408"/>
      <c r="BFM8" s="404"/>
      <c r="BFN8" s="405"/>
      <c r="BFO8" s="406"/>
      <c r="BFP8" s="407"/>
      <c r="BFQ8" s="407"/>
      <c r="BFR8" s="407"/>
      <c r="BFS8" s="407"/>
      <c r="BFT8" s="408"/>
      <c r="BFU8" s="404"/>
      <c r="BFV8" s="405"/>
      <c r="BFW8" s="406"/>
      <c r="BFX8" s="407"/>
      <c r="BFY8" s="407"/>
      <c r="BFZ8" s="407"/>
      <c r="BGA8" s="407"/>
      <c r="BGB8" s="408"/>
      <c r="BGC8" s="404"/>
      <c r="BGD8" s="405"/>
      <c r="BGE8" s="406"/>
      <c r="BGF8" s="407"/>
      <c r="BGG8" s="407"/>
      <c r="BGH8" s="407"/>
      <c r="BGI8" s="407"/>
      <c r="BGJ8" s="408"/>
      <c r="BGK8" s="404"/>
      <c r="BGL8" s="405"/>
      <c r="BGM8" s="406"/>
      <c r="BGN8" s="407"/>
      <c r="BGO8" s="407"/>
      <c r="BGP8" s="407"/>
      <c r="BGQ8" s="407"/>
      <c r="BGR8" s="408"/>
      <c r="BGS8" s="404"/>
      <c r="BGT8" s="405"/>
      <c r="BGU8" s="406"/>
      <c r="BGV8" s="407"/>
      <c r="BGW8" s="407"/>
      <c r="BGX8" s="407"/>
      <c r="BGY8" s="407"/>
      <c r="BGZ8" s="408"/>
      <c r="BHA8" s="404"/>
      <c r="BHB8" s="405"/>
      <c r="BHC8" s="406"/>
      <c r="BHD8" s="407"/>
      <c r="BHE8" s="407"/>
      <c r="BHF8" s="407"/>
      <c r="BHG8" s="407"/>
      <c r="BHH8" s="408"/>
      <c r="BHI8" s="404"/>
      <c r="BHJ8" s="405"/>
      <c r="BHK8" s="406"/>
      <c r="BHL8" s="407"/>
      <c r="BHM8" s="407"/>
      <c r="BHN8" s="407"/>
      <c r="BHO8" s="407"/>
      <c r="BHP8" s="408"/>
      <c r="BHQ8" s="404"/>
      <c r="BHR8" s="405"/>
      <c r="BHS8" s="406"/>
      <c r="BHT8" s="407"/>
      <c r="BHU8" s="407"/>
      <c r="BHV8" s="407"/>
      <c r="BHW8" s="407"/>
      <c r="BHX8" s="408"/>
      <c r="BHY8" s="404"/>
      <c r="BHZ8" s="405"/>
      <c r="BIA8" s="406"/>
      <c r="BIB8" s="407"/>
      <c r="BIC8" s="407"/>
      <c r="BID8" s="407"/>
      <c r="BIE8" s="407"/>
      <c r="BIF8" s="408"/>
      <c r="BIG8" s="404"/>
      <c r="BIH8" s="405"/>
      <c r="BII8" s="406"/>
      <c r="BIJ8" s="407"/>
      <c r="BIK8" s="407"/>
      <c r="BIL8" s="407"/>
      <c r="BIM8" s="407"/>
      <c r="BIN8" s="408"/>
      <c r="BIO8" s="404"/>
      <c r="BIP8" s="405"/>
      <c r="BIQ8" s="406"/>
      <c r="BIR8" s="407"/>
      <c r="BIS8" s="407"/>
      <c r="BIT8" s="407"/>
      <c r="BIU8" s="407"/>
      <c r="BIV8" s="408"/>
      <c r="BIW8" s="404"/>
      <c r="BIX8" s="405"/>
      <c r="BIY8" s="406"/>
      <c r="BIZ8" s="407"/>
      <c r="BJA8" s="407"/>
      <c r="BJB8" s="407"/>
      <c r="BJC8" s="407"/>
      <c r="BJD8" s="408"/>
      <c r="BJE8" s="404"/>
      <c r="BJF8" s="405"/>
      <c r="BJG8" s="406"/>
      <c r="BJH8" s="407"/>
      <c r="BJI8" s="407"/>
      <c r="BJJ8" s="407"/>
      <c r="BJK8" s="407"/>
      <c r="BJL8" s="408"/>
      <c r="BJM8" s="404"/>
      <c r="BJN8" s="405"/>
      <c r="BJO8" s="406"/>
      <c r="BJP8" s="407"/>
      <c r="BJQ8" s="407"/>
      <c r="BJR8" s="407"/>
      <c r="BJS8" s="407"/>
      <c r="BJT8" s="408"/>
      <c r="BJU8" s="404"/>
      <c r="BJV8" s="405"/>
      <c r="BJW8" s="406"/>
      <c r="BJX8" s="407"/>
      <c r="BJY8" s="407"/>
      <c r="BJZ8" s="407"/>
      <c r="BKA8" s="407"/>
      <c r="BKB8" s="408"/>
      <c r="BKC8" s="404"/>
      <c r="BKD8" s="405"/>
      <c r="BKE8" s="406"/>
      <c r="BKF8" s="407"/>
      <c r="BKG8" s="407"/>
      <c r="BKH8" s="407"/>
      <c r="BKI8" s="407"/>
      <c r="BKJ8" s="408"/>
      <c r="BKK8" s="404"/>
      <c r="BKL8" s="405"/>
      <c r="BKM8" s="406"/>
      <c r="BKN8" s="407"/>
      <c r="BKO8" s="407"/>
      <c r="BKP8" s="407"/>
      <c r="BKQ8" s="407"/>
      <c r="BKR8" s="408"/>
      <c r="BKS8" s="404"/>
      <c r="BKT8" s="405"/>
      <c r="BKU8" s="406"/>
      <c r="BKV8" s="407"/>
      <c r="BKW8" s="407"/>
      <c r="BKX8" s="407"/>
      <c r="BKY8" s="407"/>
      <c r="BKZ8" s="408"/>
      <c r="BLA8" s="404"/>
      <c r="BLB8" s="405"/>
      <c r="BLC8" s="406"/>
      <c r="BLD8" s="407"/>
      <c r="BLE8" s="407"/>
      <c r="BLF8" s="407"/>
      <c r="BLG8" s="407"/>
      <c r="BLH8" s="408"/>
      <c r="BLI8" s="404"/>
      <c r="BLJ8" s="405"/>
      <c r="BLK8" s="406"/>
      <c r="BLL8" s="407"/>
      <c r="BLM8" s="407"/>
      <c r="BLN8" s="407"/>
      <c r="BLO8" s="407"/>
      <c r="BLP8" s="408"/>
      <c r="BLQ8" s="404"/>
      <c r="BLR8" s="405"/>
      <c r="BLS8" s="406"/>
      <c r="BLT8" s="407"/>
      <c r="BLU8" s="407"/>
      <c r="BLV8" s="407"/>
      <c r="BLW8" s="407"/>
      <c r="BLX8" s="408"/>
      <c r="BLY8" s="404"/>
      <c r="BLZ8" s="405"/>
      <c r="BMA8" s="406"/>
      <c r="BMB8" s="407"/>
      <c r="BMC8" s="407"/>
      <c r="BMD8" s="407"/>
      <c r="BME8" s="407"/>
      <c r="BMF8" s="408"/>
      <c r="BMG8" s="404"/>
      <c r="BMH8" s="405"/>
      <c r="BMI8" s="406"/>
      <c r="BMJ8" s="407"/>
      <c r="BMK8" s="407"/>
      <c r="BML8" s="407"/>
      <c r="BMM8" s="407"/>
      <c r="BMN8" s="408"/>
      <c r="BMO8" s="404"/>
      <c r="BMP8" s="405"/>
      <c r="BMQ8" s="406"/>
      <c r="BMR8" s="407"/>
      <c r="BMS8" s="407"/>
      <c r="BMT8" s="407"/>
      <c r="BMU8" s="407"/>
      <c r="BMV8" s="408"/>
      <c r="BMW8" s="404"/>
      <c r="BMX8" s="405"/>
      <c r="BMY8" s="406"/>
      <c r="BMZ8" s="407"/>
      <c r="BNA8" s="407"/>
      <c r="BNB8" s="407"/>
      <c r="BNC8" s="407"/>
      <c r="BND8" s="408"/>
      <c r="BNE8" s="404"/>
      <c r="BNF8" s="405"/>
      <c r="BNG8" s="406"/>
      <c r="BNH8" s="407"/>
      <c r="BNI8" s="407"/>
      <c r="BNJ8" s="407"/>
      <c r="BNK8" s="407"/>
      <c r="BNL8" s="408"/>
      <c r="BNM8" s="404"/>
      <c r="BNN8" s="405"/>
      <c r="BNO8" s="406"/>
      <c r="BNP8" s="407"/>
      <c r="BNQ8" s="407"/>
      <c r="BNR8" s="407"/>
      <c r="BNS8" s="407"/>
      <c r="BNT8" s="408"/>
      <c r="BNU8" s="404"/>
      <c r="BNV8" s="405"/>
      <c r="BNW8" s="406"/>
      <c r="BNX8" s="407"/>
      <c r="BNY8" s="407"/>
      <c r="BNZ8" s="407"/>
      <c r="BOA8" s="407"/>
      <c r="BOB8" s="408"/>
      <c r="BOC8" s="404"/>
      <c r="BOD8" s="405"/>
      <c r="BOE8" s="406"/>
      <c r="BOF8" s="407"/>
      <c r="BOG8" s="407"/>
      <c r="BOH8" s="407"/>
      <c r="BOI8" s="407"/>
      <c r="BOJ8" s="408"/>
      <c r="BOK8" s="404"/>
      <c r="BOL8" s="405"/>
      <c r="BOM8" s="406"/>
      <c r="BON8" s="407"/>
      <c r="BOO8" s="407"/>
      <c r="BOP8" s="407"/>
      <c r="BOQ8" s="407"/>
      <c r="BOR8" s="408"/>
      <c r="BOS8" s="404"/>
      <c r="BOT8" s="405"/>
      <c r="BOU8" s="406"/>
      <c r="BOV8" s="407"/>
      <c r="BOW8" s="407"/>
      <c r="BOX8" s="407"/>
      <c r="BOY8" s="407"/>
      <c r="BOZ8" s="408"/>
      <c r="BPA8" s="404"/>
      <c r="BPB8" s="405"/>
      <c r="BPC8" s="406"/>
      <c r="BPD8" s="407"/>
      <c r="BPE8" s="407"/>
      <c r="BPF8" s="407"/>
      <c r="BPG8" s="407"/>
      <c r="BPH8" s="408"/>
      <c r="BPI8" s="404"/>
      <c r="BPJ8" s="405"/>
      <c r="BPK8" s="406"/>
      <c r="BPL8" s="407"/>
      <c r="BPM8" s="407"/>
      <c r="BPN8" s="407"/>
      <c r="BPO8" s="407"/>
      <c r="BPP8" s="408"/>
      <c r="BPQ8" s="404"/>
      <c r="BPR8" s="405"/>
      <c r="BPS8" s="406"/>
      <c r="BPT8" s="407"/>
      <c r="BPU8" s="407"/>
      <c r="BPV8" s="407"/>
      <c r="BPW8" s="407"/>
      <c r="BPX8" s="408"/>
      <c r="BPY8" s="404"/>
      <c r="BPZ8" s="405"/>
      <c r="BQA8" s="406"/>
      <c r="BQB8" s="407"/>
      <c r="BQC8" s="407"/>
      <c r="BQD8" s="407"/>
      <c r="BQE8" s="407"/>
      <c r="BQF8" s="408"/>
      <c r="BQG8" s="404"/>
      <c r="BQH8" s="405"/>
      <c r="BQI8" s="406"/>
      <c r="BQJ8" s="407"/>
      <c r="BQK8" s="407"/>
      <c r="BQL8" s="407"/>
      <c r="BQM8" s="407"/>
      <c r="BQN8" s="408"/>
      <c r="BQO8" s="404"/>
      <c r="BQP8" s="405"/>
      <c r="BQQ8" s="406"/>
      <c r="BQR8" s="407"/>
      <c r="BQS8" s="407"/>
      <c r="BQT8" s="407"/>
      <c r="BQU8" s="407"/>
      <c r="BQV8" s="408"/>
      <c r="BQW8" s="404"/>
      <c r="BQX8" s="405"/>
      <c r="BQY8" s="406"/>
      <c r="BQZ8" s="407"/>
      <c r="BRA8" s="407"/>
      <c r="BRB8" s="407"/>
      <c r="BRC8" s="407"/>
      <c r="BRD8" s="408"/>
      <c r="BRE8" s="404"/>
      <c r="BRF8" s="405"/>
      <c r="BRG8" s="406"/>
      <c r="BRH8" s="407"/>
      <c r="BRI8" s="407"/>
      <c r="BRJ8" s="407"/>
      <c r="BRK8" s="407"/>
      <c r="BRL8" s="408"/>
      <c r="BRM8" s="404"/>
      <c r="BRN8" s="405"/>
      <c r="BRO8" s="406"/>
      <c r="BRP8" s="407"/>
      <c r="BRQ8" s="407"/>
      <c r="BRR8" s="407"/>
      <c r="BRS8" s="407"/>
      <c r="BRT8" s="408"/>
      <c r="BRU8" s="404"/>
      <c r="BRV8" s="405"/>
      <c r="BRW8" s="406"/>
      <c r="BRX8" s="407"/>
      <c r="BRY8" s="407"/>
      <c r="BRZ8" s="407"/>
      <c r="BSA8" s="407"/>
      <c r="BSB8" s="408"/>
      <c r="BSC8" s="404"/>
      <c r="BSD8" s="405"/>
      <c r="BSE8" s="406"/>
      <c r="BSF8" s="407"/>
      <c r="BSG8" s="407"/>
      <c r="BSH8" s="407"/>
      <c r="BSI8" s="407"/>
      <c r="BSJ8" s="408"/>
      <c r="BSK8" s="404"/>
      <c r="BSL8" s="405"/>
      <c r="BSM8" s="406"/>
      <c r="BSN8" s="407"/>
      <c r="BSO8" s="407"/>
      <c r="BSP8" s="407"/>
      <c r="BSQ8" s="407"/>
      <c r="BSR8" s="408"/>
      <c r="BSS8" s="404"/>
      <c r="BST8" s="405"/>
      <c r="BSU8" s="406"/>
      <c r="BSV8" s="407"/>
      <c r="BSW8" s="407"/>
      <c r="BSX8" s="407"/>
      <c r="BSY8" s="407"/>
      <c r="BSZ8" s="408"/>
      <c r="BTA8" s="404"/>
      <c r="BTB8" s="405"/>
      <c r="BTC8" s="406"/>
      <c r="BTD8" s="407"/>
      <c r="BTE8" s="407"/>
      <c r="BTF8" s="407"/>
      <c r="BTG8" s="407"/>
      <c r="BTH8" s="408"/>
      <c r="BTI8" s="404"/>
      <c r="BTJ8" s="405"/>
      <c r="BTK8" s="406"/>
      <c r="BTL8" s="407"/>
      <c r="BTM8" s="407"/>
      <c r="BTN8" s="407"/>
      <c r="BTO8" s="407"/>
      <c r="BTP8" s="408"/>
      <c r="BTQ8" s="404"/>
      <c r="BTR8" s="405"/>
      <c r="BTS8" s="406"/>
      <c r="BTT8" s="407"/>
      <c r="BTU8" s="407"/>
      <c r="BTV8" s="407"/>
      <c r="BTW8" s="407"/>
      <c r="BTX8" s="408"/>
      <c r="BTY8" s="404"/>
      <c r="BTZ8" s="405"/>
      <c r="BUA8" s="406"/>
      <c r="BUB8" s="407"/>
      <c r="BUC8" s="407"/>
      <c r="BUD8" s="407"/>
      <c r="BUE8" s="407"/>
      <c r="BUF8" s="408"/>
      <c r="BUG8" s="404"/>
      <c r="BUH8" s="405"/>
      <c r="BUI8" s="406"/>
      <c r="BUJ8" s="407"/>
      <c r="BUK8" s="407"/>
      <c r="BUL8" s="407"/>
      <c r="BUM8" s="407"/>
      <c r="BUN8" s="408"/>
      <c r="BUO8" s="404"/>
      <c r="BUP8" s="405"/>
      <c r="BUQ8" s="406"/>
      <c r="BUR8" s="407"/>
      <c r="BUS8" s="407"/>
      <c r="BUT8" s="407"/>
      <c r="BUU8" s="407"/>
      <c r="BUV8" s="408"/>
      <c r="BUW8" s="404"/>
      <c r="BUX8" s="405"/>
      <c r="BUY8" s="406"/>
      <c r="BUZ8" s="407"/>
      <c r="BVA8" s="407"/>
      <c r="BVB8" s="407"/>
      <c r="BVC8" s="407"/>
      <c r="BVD8" s="408"/>
      <c r="BVE8" s="404"/>
      <c r="BVF8" s="405"/>
      <c r="BVG8" s="406"/>
      <c r="BVH8" s="407"/>
      <c r="BVI8" s="407"/>
      <c r="BVJ8" s="407"/>
      <c r="BVK8" s="407"/>
      <c r="BVL8" s="408"/>
      <c r="BVM8" s="404"/>
      <c r="BVN8" s="405"/>
      <c r="BVO8" s="406"/>
      <c r="BVP8" s="407"/>
      <c r="BVQ8" s="407"/>
      <c r="BVR8" s="407"/>
      <c r="BVS8" s="407"/>
      <c r="BVT8" s="408"/>
      <c r="BVU8" s="404"/>
      <c r="BVV8" s="405"/>
      <c r="BVW8" s="406"/>
      <c r="BVX8" s="407"/>
      <c r="BVY8" s="407"/>
      <c r="BVZ8" s="407"/>
      <c r="BWA8" s="407"/>
      <c r="BWB8" s="408"/>
      <c r="BWC8" s="404"/>
      <c r="BWD8" s="405"/>
      <c r="BWE8" s="406"/>
      <c r="BWF8" s="407"/>
      <c r="BWG8" s="407"/>
      <c r="BWH8" s="407"/>
      <c r="BWI8" s="407"/>
      <c r="BWJ8" s="408"/>
      <c r="BWK8" s="404"/>
      <c r="BWL8" s="405"/>
      <c r="BWM8" s="406"/>
      <c r="BWN8" s="407"/>
      <c r="BWO8" s="407"/>
      <c r="BWP8" s="407"/>
      <c r="BWQ8" s="407"/>
      <c r="BWR8" s="408"/>
      <c r="BWS8" s="404"/>
      <c r="BWT8" s="405"/>
      <c r="BWU8" s="406"/>
      <c r="BWV8" s="407"/>
      <c r="BWW8" s="407"/>
      <c r="BWX8" s="407"/>
      <c r="BWY8" s="407"/>
      <c r="BWZ8" s="408"/>
      <c r="BXA8" s="404"/>
      <c r="BXB8" s="405"/>
      <c r="BXC8" s="406"/>
      <c r="BXD8" s="407"/>
      <c r="BXE8" s="407"/>
      <c r="BXF8" s="407"/>
      <c r="BXG8" s="407"/>
      <c r="BXH8" s="408"/>
      <c r="BXI8" s="404"/>
      <c r="BXJ8" s="405"/>
      <c r="BXK8" s="406"/>
      <c r="BXL8" s="407"/>
      <c r="BXM8" s="407"/>
      <c r="BXN8" s="407"/>
      <c r="BXO8" s="407"/>
      <c r="BXP8" s="408"/>
      <c r="BXQ8" s="404"/>
      <c r="BXR8" s="405"/>
      <c r="BXS8" s="406"/>
      <c r="BXT8" s="407"/>
      <c r="BXU8" s="407"/>
      <c r="BXV8" s="407"/>
      <c r="BXW8" s="407"/>
      <c r="BXX8" s="408"/>
      <c r="BXY8" s="404"/>
      <c r="BXZ8" s="405"/>
      <c r="BYA8" s="406"/>
      <c r="BYB8" s="407"/>
      <c r="BYC8" s="407"/>
      <c r="BYD8" s="407"/>
      <c r="BYE8" s="407"/>
      <c r="BYF8" s="408"/>
      <c r="BYG8" s="404"/>
      <c r="BYH8" s="405"/>
      <c r="BYI8" s="406"/>
      <c r="BYJ8" s="407"/>
      <c r="BYK8" s="407"/>
      <c r="BYL8" s="407"/>
      <c r="BYM8" s="407"/>
      <c r="BYN8" s="408"/>
      <c r="BYO8" s="404"/>
      <c r="BYP8" s="405"/>
      <c r="BYQ8" s="406"/>
      <c r="BYR8" s="407"/>
      <c r="BYS8" s="407"/>
      <c r="BYT8" s="407"/>
      <c r="BYU8" s="407"/>
      <c r="BYV8" s="408"/>
      <c r="BYW8" s="404"/>
      <c r="BYX8" s="405"/>
      <c r="BYY8" s="406"/>
      <c r="BYZ8" s="407"/>
      <c r="BZA8" s="407"/>
      <c r="BZB8" s="407"/>
      <c r="BZC8" s="407"/>
      <c r="BZD8" s="408"/>
      <c r="BZE8" s="404"/>
      <c r="BZF8" s="405"/>
      <c r="BZG8" s="406"/>
      <c r="BZH8" s="407"/>
      <c r="BZI8" s="407"/>
      <c r="BZJ8" s="407"/>
      <c r="BZK8" s="407"/>
      <c r="BZL8" s="408"/>
      <c r="BZM8" s="404"/>
      <c r="BZN8" s="405"/>
      <c r="BZO8" s="406"/>
      <c r="BZP8" s="407"/>
      <c r="BZQ8" s="407"/>
      <c r="BZR8" s="407"/>
      <c r="BZS8" s="407"/>
      <c r="BZT8" s="408"/>
      <c r="BZU8" s="404"/>
      <c r="BZV8" s="405"/>
      <c r="BZW8" s="406"/>
      <c r="BZX8" s="407"/>
      <c r="BZY8" s="407"/>
      <c r="BZZ8" s="407"/>
      <c r="CAA8" s="407"/>
      <c r="CAB8" s="408"/>
      <c r="CAC8" s="404"/>
      <c r="CAD8" s="405"/>
      <c r="CAE8" s="406"/>
      <c r="CAF8" s="407"/>
      <c r="CAG8" s="407"/>
      <c r="CAH8" s="407"/>
      <c r="CAI8" s="407"/>
      <c r="CAJ8" s="408"/>
      <c r="CAK8" s="404"/>
      <c r="CAL8" s="405"/>
      <c r="CAM8" s="406"/>
      <c r="CAN8" s="407"/>
      <c r="CAO8" s="407"/>
      <c r="CAP8" s="407"/>
      <c r="CAQ8" s="407"/>
      <c r="CAR8" s="408"/>
      <c r="CAS8" s="404"/>
      <c r="CAT8" s="405"/>
      <c r="CAU8" s="406"/>
      <c r="CAV8" s="407"/>
      <c r="CAW8" s="407"/>
      <c r="CAX8" s="407"/>
      <c r="CAY8" s="407"/>
      <c r="CAZ8" s="408"/>
      <c r="CBA8" s="404"/>
      <c r="CBB8" s="405"/>
      <c r="CBC8" s="406"/>
      <c r="CBD8" s="407"/>
      <c r="CBE8" s="407"/>
      <c r="CBF8" s="407"/>
      <c r="CBG8" s="407"/>
      <c r="CBH8" s="408"/>
      <c r="CBI8" s="404"/>
      <c r="CBJ8" s="405"/>
      <c r="CBK8" s="406"/>
      <c r="CBL8" s="407"/>
      <c r="CBM8" s="407"/>
      <c r="CBN8" s="407"/>
      <c r="CBO8" s="407"/>
      <c r="CBP8" s="408"/>
      <c r="CBQ8" s="404"/>
      <c r="CBR8" s="405"/>
      <c r="CBS8" s="406"/>
      <c r="CBT8" s="407"/>
      <c r="CBU8" s="407"/>
      <c r="CBV8" s="407"/>
      <c r="CBW8" s="407"/>
      <c r="CBX8" s="408"/>
      <c r="CBY8" s="404"/>
      <c r="CBZ8" s="405"/>
      <c r="CCA8" s="406"/>
      <c r="CCB8" s="407"/>
      <c r="CCC8" s="407"/>
      <c r="CCD8" s="407"/>
      <c r="CCE8" s="407"/>
      <c r="CCF8" s="408"/>
      <c r="CCG8" s="404"/>
      <c r="CCH8" s="405"/>
      <c r="CCI8" s="406"/>
      <c r="CCJ8" s="407"/>
      <c r="CCK8" s="407"/>
      <c r="CCL8" s="407"/>
      <c r="CCM8" s="407"/>
      <c r="CCN8" s="408"/>
      <c r="CCO8" s="404"/>
      <c r="CCP8" s="405"/>
      <c r="CCQ8" s="406"/>
      <c r="CCR8" s="407"/>
      <c r="CCS8" s="407"/>
      <c r="CCT8" s="407"/>
      <c r="CCU8" s="407"/>
      <c r="CCV8" s="408"/>
      <c r="CCW8" s="404"/>
      <c r="CCX8" s="405"/>
      <c r="CCY8" s="406"/>
      <c r="CCZ8" s="407"/>
      <c r="CDA8" s="407"/>
      <c r="CDB8" s="407"/>
      <c r="CDC8" s="407"/>
      <c r="CDD8" s="408"/>
      <c r="CDE8" s="404"/>
      <c r="CDF8" s="405"/>
      <c r="CDG8" s="406"/>
      <c r="CDH8" s="407"/>
      <c r="CDI8" s="407"/>
      <c r="CDJ8" s="407"/>
      <c r="CDK8" s="407"/>
      <c r="CDL8" s="408"/>
      <c r="CDM8" s="404"/>
      <c r="CDN8" s="405"/>
      <c r="CDO8" s="406"/>
      <c r="CDP8" s="407"/>
      <c r="CDQ8" s="407"/>
      <c r="CDR8" s="407"/>
      <c r="CDS8" s="407"/>
      <c r="CDT8" s="408"/>
      <c r="CDU8" s="404"/>
      <c r="CDV8" s="405"/>
      <c r="CDW8" s="406"/>
      <c r="CDX8" s="407"/>
      <c r="CDY8" s="407"/>
      <c r="CDZ8" s="407"/>
      <c r="CEA8" s="407"/>
      <c r="CEB8" s="408"/>
      <c r="CEC8" s="404"/>
      <c r="CED8" s="405"/>
      <c r="CEE8" s="406"/>
      <c r="CEF8" s="407"/>
      <c r="CEG8" s="407"/>
      <c r="CEH8" s="407"/>
      <c r="CEI8" s="407"/>
      <c r="CEJ8" s="408"/>
      <c r="CEK8" s="404"/>
      <c r="CEL8" s="405"/>
      <c r="CEM8" s="406"/>
      <c r="CEN8" s="407"/>
      <c r="CEO8" s="407"/>
      <c r="CEP8" s="407"/>
      <c r="CEQ8" s="407"/>
      <c r="CER8" s="408"/>
      <c r="CES8" s="404"/>
      <c r="CET8" s="405"/>
      <c r="CEU8" s="406"/>
      <c r="CEV8" s="407"/>
      <c r="CEW8" s="407"/>
      <c r="CEX8" s="407"/>
      <c r="CEY8" s="407"/>
      <c r="CEZ8" s="408"/>
      <c r="CFA8" s="404"/>
      <c r="CFB8" s="405"/>
      <c r="CFC8" s="406"/>
      <c r="CFD8" s="407"/>
      <c r="CFE8" s="407"/>
      <c r="CFF8" s="407"/>
      <c r="CFG8" s="407"/>
      <c r="CFH8" s="408"/>
      <c r="CFI8" s="404"/>
      <c r="CFJ8" s="405"/>
      <c r="CFK8" s="406"/>
      <c r="CFL8" s="407"/>
      <c r="CFM8" s="407"/>
      <c r="CFN8" s="407"/>
      <c r="CFO8" s="407"/>
      <c r="CFP8" s="408"/>
      <c r="CFQ8" s="404"/>
      <c r="CFR8" s="405"/>
      <c r="CFS8" s="406"/>
      <c r="CFT8" s="407"/>
      <c r="CFU8" s="407"/>
      <c r="CFV8" s="407"/>
      <c r="CFW8" s="407"/>
      <c r="CFX8" s="408"/>
      <c r="CFY8" s="404"/>
      <c r="CFZ8" s="405"/>
      <c r="CGA8" s="406"/>
      <c r="CGB8" s="407"/>
      <c r="CGC8" s="407"/>
      <c r="CGD8" s="407"/>
      <c r="CGE8" s="407"/>
      <c r="CGF8" s="408"/>
      <c r="CGG8" s="404"/>
      <c r="CGH8" s="405"/>
      <c r="CGI8" s="406"/>
      <c r="CGJ8" s="407"/>
      <c r="CGK8" s="407"/>
      <c r="CGL8" s="407"/>
      <c r="CGM8" s="407"/>
      <c r="CGN8" s="408"/>
      <c r="CGO8" s="404"/>
      <c r="CGP8" s="405"/>
      <c r="CGQ8" s="406"/>
      <c r="CGR8" s="407"/>
      <c r="CGS8" s="407"/>
      <c r="CGT8" s="407"/>
      <c r="CGU8" s="407"/>
      <c r="CGV8" s="408"/>
      <c r="CGW8" s="404"/>
      <c r="CGX8" s="405"/>
      <c r="CGY8" s="406"/>
      <c r="CGZ8" s="407"/>
      <c r="CHA8" s="407"/>
      <c r="CHB8" s="407"/>
      <c r="CHC8" s="407"/>
      <c r="CHD8" s="408"/>
      <c r="CHE8" s="404"/>
      <c r="CHF8" s="405"/>
      <c r="CHG8" s="406"/>
      <c r="CHH8" s="407"/>
      <c r="CHI8" s="407"/>
      <c r="CHJ8" s="407"/>
      <c r="CHK8" s="407"/>
      <c r="CHL8" s="408"/>
      <c r="CHM8" s="404"/>
      <c r="CHN8" s="405"/>
      <c r="CHO8" s="406"/>
      <c r="CHP8" s="407"/>
      <c r="CHQ8" s="407"/>
      <c r="CHR8" s="407"/>
      <c r="CHS8" s="407"/>
      <c r="CHT8" s="408"/>
      <c r="CHU8" s="404"/>
      <c r="CHV8" s="405"/>
      <c r="CHW8" s="406"/>
      <c r="CHX8" s="407"/>
      <c r="CHY8" s="407"/>
      <c r="CHZ8" s="407"/>
      <c r="CIA8" s="407"/>
      <c r="CIB8" s="408"/>
      <c r="CIC8" s="404"/>
      <c r="CID8" s="405"/>
      <c r="CIE8" s="406"/>
      <c r="CIF8" s="407"/>
      <c r="CIG8" s="407"/>
      <c r="CIH8" s="407"/>
      <c r="CII8" s="407"/>
      <c r="CIJ8" s="408"/>
      <c r="CIK8" s="404"/>
      <c r="CIL8" s="405"/>
      <c r="CIM8" s="406"/>
      <c r="CIN8" s="407"/>
      <c r="CIO8" s="407"/>
      <c r="CIP8" s="407"/>
      <c r="CIQ8" s="407"/>
      <c r="CIR8" s="408"/>
      <c r="CIS8" s="404"/>
      <c r="CIT8" s="405"/>
      <c r="CIU8" s="406"/>
      <c r="CIV8" s="407"/>
      <c r="CIW8" s="407"/>
      <c r="CIX8" s="407"/>
      <c r="CIY8" s="407"/>
      <c r="CIZ8" s="408"/>
      <c r="CJA8" s="404"/>
      <c r="CJB8" s="405"/>
      <c r="CJC8" s="406"/>
      <c r="CJD8" s="407"/>
      <c r="CJE8" s="407"/>
      <c r="CJF8" s="407"/>
      <c r="CJG8" s="407"/>
      <c r="CJH8" s="408"/>
      <c r="CJI8" s="404"/>
      <c r="CJJ8" s="405"/>
      <c r="CJK8" s="406"/>
      <c r="CJL8" s="407"/>
      <c r="CJM8" s="407"/>
      <c r="CJN8" s="407"/>
      <c r="CJO8" s="407"/>
      <c r="CJP8" s="408"/>
      <c r="CJQ8" s="404"/>
      <c r="CJR8" s="405"/>
      <c r="CJS8" s="406"/>
      <c r="CJT8" s="407"/>
      <c r="CJU8" s="407"/>
      <c r="CJV8" s="407"/>
      <c r="CJW8" s="407"/>
      <c r="CJX8" s="408"/>
      <c r="CJY8" s="404"/>
      <c r="CJZ8" s="405"/>
      <c r="CKA8" s="406"/>
      <c r="CKB8" s="407"/>
      <c r="CKC8" s="407"/>
      <c r="CKD8" s="407"/>
      <c r="CKE8" s="407"/>
      <c r="CKF8" s="408"/>
      <c r="CKG8" s="404"/>
      <c r="CKH8" s="405"/>
      <c r="CKI8" s="406"/>
      <c r="CKJ8" s="407"/>
      <c r="CKK8" s="407"/>
      <c r="CKL8" s="407"/>
      <c r="CKM8" s="407"/>
      <c r="CKN8" s="408"/>
      <c r="CKO8" s="404"/>
      <c r="CKP8" s="405"/>
      <c r="CKQ8" s="406"/>
      <c r="CKR8" s="407"/>
      <c r="CKS8" s="407"/>
      <c r="CKT8" s="407"/>
      <c r="CKU8" s="407"/>
      <c r="CKV8" s="408"/>
      <c r="CKW8" s="404"/>
      <c r="CKX8" s="405"/>
      <c r="CKY8" s="406"/>
      <c r="CKZ8" s="407"/>
      <c r="CLA8" s="407"/>
      <c r="CLB8" s="407"/>
      <c r="CLC8" s="407"/>
      <c r="CLD8" s="408"/>
      <c r="CLE8" s="404"/>
      <c r="CLF8" s="405"/>
      <c r="CLG8" s="406"/>
      <c r="CLH8" s="407"/>
      <c r="CLI8" s="407"/>
      <c r="CLJ8" s="407"/>
      <c r="CLK8" s="407"/>
      <c r="CLL8" s="408"/>
      <c r="CLM8" s="404"/>
      <c r="CLN8" s="405"/>
      <c r="CLO8" s="406"/>
      <c r="CLP8" s="407"/>
      <c r="CLQ8" s="407"/>
      <c r="CLR8" s="407"/>
      <c r="CLS8" s="407"/>
      <c r="CLT8" s="408"/>
      <c r="CLU8" s="404"/>
      <c r="CLV8" s="405"/>
      <c r="CLW8" s="406"/>
      <c r="CLX8" s="407"/>
      <c r="CLY8" s="407"/>
      <c r="CLZ8" s="407"/>
      <c r="CMA8" s="407"/>
      <c r="CMB8" s="408"/>
      <c r="CMC8" s="404"/>
      <c r="CMD8" s="405"/>
      <c r="CME8" s="406"/>
      <c r="CMF8" s="407"/>
      <c r="CMG8" s="407"/>
      <c r="CMH8" s="407"/>
      <c r="CMI8" s="407"/>
      <c r="CMJ8" s="408"/>
      <c r="CMK8" s="404"/>
      <c r="CML8" s="405"/>
      <c r="CMM8" s="406"/>
      <c r="CMN8" s="407"/>
      <c r="CMO8" s="407"/>
      <c r="CMP8" s="407"/>
      <c r="CMQ8" s="407"/>
      <c r="CMR8" s="408"/>
      <c r="CMS8" s="404"/>
      <c r="CMT8" s="405"/>
      <c r="CMU8" s="406"/>
      <c r="CMV8" s="407"/>
      <c r="CMW8" s="407"/>
      <c r="CMX8" s="407"/>
      <c r="CMY8" s="407"/>
      <c r="CMZ8" s="408"/>
      <c r="CNA8" s="404"/>
      <c r="CNB8" s="405"/>
      <c r="CNC8" s="406"/>
      <c r="CND8" s="407"/>
      <c r="CNE8" s="407"/>
      <c r="CNF8" s="407"/>
      <c r="CNG8" s="407"/>
      <c r="CNH8" s="408"/>
      <c r="CNI8" s="404"/>
      <c r="CNJ8" s="405"/>
      <c r="CNK8" s="406"/>
      <c r="CNL8" s="407"/>
      <c r="CNM8" s="407"/>
      <c r="CNN8" s="407"/>
      <c r="CNO8" s="407"/>
      <c r="CNP8" s="408"/>
      <c r="CNQ8" s="404"/>
      <c r="CNR8" s="405"/>
      <c r="CNS8" s="406"/>
      <c r="CNT8" s="407"/>
      <c r="CNU8" s="407"/>
      <c r="CNV8" s="407"/>
      <c r="CNW8" s="407"/>
      <c r="CNX8" s="408"/>
      <c r="CNY8" s="404"/>
      <c r="CNZ8" s="405"/>
      <c r="COA8" s="406"/>
      <c r="COB8" s="407"/>
      <c r="COC8" s="407"/>
      <c r="COD8" s="407"/>
      <c r="COE8" s="407"/>
      <c r="COF8" s="408"/>
      <c r="COG8" s="404"/>
      <c r="COH8" s="405"/>
      <c r="COI8" s="406"/>
      <c r="COJ8" s="407"/>
      <c r="COK8" s="407"/>
      <c r="COL8" s="407"/>
      <c r="COM8" s="407"/>
      <c r="CON8" s="408"/>
      <c r="COO8" s="404"/>
      <c r="COP8" s="405"/>
      <c r="COQ8" s="406"/>
      <c r="COR8" s="407"/>
      <c r="COS8" s="407"/>
      <c r="COT8" s="407"/>
      <c r="COU8" s="407"/>
      <c r="COV8" s="408"/>
      <c r="COW8" s="404"/>
      <c r="COX8" s="405"/>
      <c r="COY8" s="406"/>
      <c r="COZ8" s="407"/>
      <c r="CPA8" s="407"/>
      <c r="CPB8" s="407"/>
      <c r="CPC8" s="407"/>
      <c r="CPD8" s="408"/>
      <c r="CPE8" s="404"/>
      <c r="CPF8" s="405"/>
      <c r="CPG8" s="406"/>
      <c r="CPH8" s="407"/>
      <c r="CPI8" s="407"/>
      <c r="CPJ8" s="407"/>
      <c r="CPK8" s="407"/>
      <c r="CPL8" s="408"/>
      <c r="CPM8" s="404"/>
      <c r="CPN8" s="405"/>
      <c r="CPO8" s="406"/>
      <c r="CPP8" s="407"/>
      <c r="CPQ8" s="407"/>
      <c r="CPR8" s="407"/>
      <c r="CPS8" s="407"/>
      <c r="CPT8" s="408"/>
      <c r="CPU8" s="404"/>
      <c r="CPV8" s="405"/>
      <c r="CPW8" s="406"/>
      <c r="CPX8" s="407"/>
      <c r="CPY8" s="407"/>
      <c r="CPZ8" s="407"/>
      <c r="CQA8" s="407"/>
      <c r="CQB8" s="408"/>
      <c r="CQC8" s="404"/>
      <c r="CQD8" s="405"/>
      <c r="CQE8" s="406"/>
      <c r="CQF8" s="407"/>
      <c r="CQG8" s="407"/>
      <c r="CQH8" s="407"/>
      <c r="CQI8" s="407"/>
      <c r="CQJ8" s="408"/>
      <c r="CQK8" s="404"/>
      <c r="CQL8" s="405"/>
      <c r="CQM8" s="406"/>
      <c r="CQN8" s="407"/>
      <c r="CQO8" s="407"/>
      <c r="CQP8" s="407"/>
      <c r="CQQ8" s="407"/>
      <c r="CQR8" s="408"/>
      <c r="CQS8" s="404"/>
      <c r="CQT8" s="405"/>
      <c r="CQU8" s="406"/>
      <c r="CQV8" s="407"/>
      <c r="CQW8" s="407"/>
      <c r="CQX8" s="407"/>
      <c r="CQY8" s="407"/>
      <c r="CQZ8" s="408"/>
      <c r="CRA8" s="404"/>
      <c r="CRB8" s="405"/>
      <c r="CRC8" s="406"/>
      <c r="CRD8" s="407"/>
      <c r="CRE8" s="407"/>
      <c r="CRF8" s="407"/>
      <c r="CRG8" s="407"/>
      <c r="CRH8" s="408"/>
      <c r="CRI8" s="404"/>
      <c r="CRJ8" s="405"/>
      <c r="CRK8" s="406"/>
      <c r="CRL8" s="407"/>
      <c r="CRM8" s="407"/>
      <c r="CRN8" s="407"/>
      <c r="CRO8" s="407"/>
      <c r="CRP8" s="408"/>
      <c r="CRQ8" s="404"/>
      <c r="CRR8" s="405"/>
      <c r="CRS8" s="406"/>
      <c r="CRT8" s="407"/>
      <c r="CRU8" s="407"/>
      <c r="CRV8" s="407"/>
      <c r="CRW8" s="407"/>
      <c r="CRX8" s="408"/>
      <c r="CRY8" s="404"/>
      <c r="CRZ8" s="405"/>
      <c r="CSA8" s="406"/>
      <c r="CSB8" s="407"/>
      <c r="CSC8" s="407"/>
      <c r="CSD8" s="407"/>
      <c r="CSE8" s="407"/>
      <c r="CSF8" s="408"/>
      <c r="CSG8" s="404"/>
      <c r="CSH8" s="405"/>
      <c r="CSI8" s="406"/>
      <c r="CSJ8" s="407"/>
      <c r="CSK8" s="407"/>
      <c r="CSL8" s="407"/>
      <c r="CSM8" s="407"/>
      <c r="CSN8" s="408"/>
      <c r="CSO8" s="404"/>
      <c r="CSP8" s="405"/>
      <c r="CSQ8" s="406"/>
      <c r="CSR8" s="407"/>
      <c r="CSS8" s="407"/>
      <c r="CST8" s="407"/>
      <c r="CSU8" s="407"/>
      <c r="CSV8" s="408"/>
      <c r="CSW8" s="404"/>
      <c r="CSX8" s="405"/>
      <c r="CSY8" s="406"/>
      <c r="CSZ8" s="407"/>
      <c r="CTA8" s="407"/>
      <c r="CTB8" s="407"/>
      <c r="CTC8" s="407"/>
      <c r="CTD8" s="408"/>
      <c r="CTE8" s="404"/>
      <c r="CTF8" s="405"/>
      <c r="CTG8" s="406"/>
      <c r="CTH8" s="407"/>
      <c r="CTI8" s="407"/>
      <c r="CTJ8" s="407"/>
      <c r="CTK8" s="407"/>
      <c r="CTL8" s="408"/>
      <c r="CTM8" s="404"/>
      <c r="CTN8" s="405"/>
      <c r="CTO8" s="406"/>
      <c r="CTP8" s="407"/>
      <c r="CTQ8" s="407"/>
      <c r="CTR8" s="407"/>
      <c r="CTS8" s="407"/>
      <c r="CTT8" s="408"/>
      <c r="CTU8" s="404"/>
      <c r="CTV8" s="405"/>
      <c r="CTW8" s="406"/>
      <c r="CTX8" s="407"/>
      <c r="CTY8" s="407"/>
      <c r="CTZ8" s="407"/>
      <c r="CUA8" s="407"/>
      <c r="CUB8" s="408"/>
      <c r="CUC8" s="404"/>
      <c r="CUD8" s="405"/>
      <c r="CUE8" s="406"/>
      <c r="CUF8" s="407"/>
      <c r="CUG8" s="407"/>
      <c r="CUH8" s="407"/>
      <c r="CUI8" s="407"/>
      <c r="CUJ8" s="408"/>
      <c r="CUK8" s="404"/>
      <c r="CUL8" s="405"/>
      <c r="CUM8" s="406"/>
      <c r="CUN8" s="407"/>
      <c r="CUO8" s="407"/>
      <c r="CUP8" s="407"/>
      <c r="CUQ8" s="407"/>
      <c r="CUR8" s="408"/>
      <c r="CUS8" s="404"/>
      <c r="CUT8" s="405"/>
      <c r="CUU8" s="406"/>
      <c r="CUV8" s="407"/>
      <c r="CUW8" s="407"/>
      <c r="CUX8" s="407"/>
      <c r="CUY8" s="407"/>
      <c r="CUZ8" s="408"/>
      <c r="CVA8" s="404"/>
      <c r="CVB8" s="405"/>
      <c r="CVC8" s="406"/>
      <c r="CVD8" s="407"/>
      <c r="CVE8" s="407"/>
      <c r="CVF8" s="407"/>
      <c r="CVG8" s="407"/>
      <c r="CVH8" s="408"/>
      <c r="CVI8" s="404"/>
      <c r="CVJ8" s="405"/>
      <c r="CVK8" s="406"/>
      <c r="CVL8" s="407"/>
      <c r="CVM8" s="407"/>
      <c r="CVN8" s="407"/>
      <c r="CVO8" s="407"/>
      <c r="CVP8" s="408"/>
      <c r="CVQ8" s="404"/>
      <c r="CVR8" s="405"/>
      <c r="CVS8" s="406"/>
      <c r="CVT8" s="407"/>
      <c r="CVU8" s="407"/>
      <c r="CVV8" s="407"/>
      <c r="CVW8" s="407"/>
      <c r="CVX8" s="408"/>
      <c r="CVY8" s="404"/>
      <c r="CVZ8" s="405"/>
      <c r="CWA8" s="406"/>
      <c r="CWB8" s="407"/>
      <c r="CWC8" s="407"/>
      <c r="CWD8" s="407"/>
      <c r="CWE8" s="407"/>
      <c r="CWF8" s="408"/>
      <c r="CWG8" s="404"/>
      <c r="CWH8" s="405"/>
      <c r="CWI8" s="406"/>
      <c r="CWJ8" s="407"/>
      <c r="CWK8" s="407"/>
      <c r="CWL8" s="407"/>
      <c r="CWM8" s="407"/>
      <c r="CWN8" s="408"/>
      <c r="CWO8" s="404"/>
      <c r="CWP8" s="405"/>
      <c r="CWQ8" s="406"/>
      <c r="CWR8" s="407"/>
      <c r="CWS8" s="407"/>
      <c r="CWT8" s="407"/>
      <c r="CWU8" s="407"/>
      <c r="CWV8" s="408"/>
      <c r="CWW8" s="404"/>
      <c r="CWX8" s="405"/>
      <c r="CWY8" s="406"/>
      <c r="CWZ8" s="407"/>
      <c r="CXA8" s="407"/>
      <c r="CXB8" s="407"/>
      <c r="CXC8" s="407"/>
      <c r="CXD8" s="408"/>
      <c r="CXE8" s="404"/>
      <c r="CXF8" s="405"/>
      <c r="CXG8" s="406"/>
      <c r="CXH8" s="407"/>
      <c r="CXI8" s="407"/>
      <c r="CXJ8" s="407"/>
      <c r="CXK8" s="407"/>
      <c r="CXL8" s="408"/>
      <c r="CXM8" s="404"/>
      <c r="CXN8" s="405"/>
      <c r="CXO8" s="406"/>
      <c r="CXP8" s="407"/>
      <c r="CXQ8" s="407"/>
      <c r="CXR8" s="407"/>
      <c r="CXS8" s="407"/>
      <c r="CXT8" s="408"/>
      <c r="CXU8" s="404"/>
      <c r="CXV8" s="405"/>
      <c r="CXW8" s="406"/>
      <c r="CXX8" s="407"/>
      <c r="CXY8" s="407"/>
      <c r="CXZ8" s="407"/>
      <c r="CYA8" s="407"/>
      <c r="CYB8" s="408"/>
      <c r="CYC8" s="404"/>
      <c r="CYD8" s="405"/>
      <c r="CYE8" s="406"/>
      <c r="CYF8" s="407"/>
      <c r="CYG8" s="407"/>
      <c r="CYH8" s="407"/>
      <c r="CYI8" s="407"/>
      <c r="CYJ8" s="408"/>
      <c r="CYK8" s="404"/>
      <c r="CYL8" s="405"/>
      <c r="CYM8" s="406"/>
      <c r="CYN8" s="407"/>
      <c r="CYO8" s="407"/>
      <c r="CYP8" s="407"/>
      <c r="CYQ8" s="407"/>
      <c r="CYR8" s="408"/>
      <c r="CYS8" s="404"/>
      <c r="CYT8" s="405"/>
      <c r="CYU8" s="406"/>
      <c r="CYV8" s="407"/>
      <c r="CYW8" s="407"/>
      <c r="CYX8" s="407"/>
      <c r="CYY8" s="407"/>
      <c r="CYZ8" s="408"/>
      <c r="CZA8" s="404"/>
      <c r="CZB8" s="405"/>
      <c r="CZC8" s="406"/>
      <c r="CZD8" s="407"/>
      <c r="CZE8" s="407"/>
      <c r="CZF8" s="407"/>
      <c r="CZG8" s="407"/>
      <c r="CZH8" s="408"/>
      <c r="CZI8" s="404"/>
      <c r="CZJ8" s="405"/>
      <c r="CZK8" s="406"/>
      <c r="CZL8" s="407"/>
      <c r="CZM8" s="407"/>
      <c r="CZN8" s="407"/>
      <c r="CZO8" s="407"/>
      <c r="CZP8" s="408"/>
      <c r="CZQ8" s="404"/>
      <c r="CZR8" s="405"/>
      <c r="CZS8" s="406"/>
      <c r="CZT8" s="407"/>
      <c r="CZU8" s="407"/>
      <c r="CZV8" s="407"/>
      <c r="CZW8" s="407"/>
      <c r="CZX8" s="408"/>
      <c r="CZY8" s="404"/>
      <c r="CZZ8" s="405"/>
      <c r="DAA8" s="406"/>
      <c r="DAB8" s="407"/>
      <c r="DAC8" s="407"/>
      <c r="DAD8" s="407"/>
      <c r="DAE8" s="407"/>
      <c r="DAF8" s="408"/>
      <c r="DAG8" s="404"/>
      <c r="DAH8" s="405"/>
      <c r="DAI8" s="406"/>
      <c r="DAJ8" s="407"/>
      <c r="DAK8" s="407"/>
      <c r="DAL8" s="407"/>
      <c r="DAM8" s="407"/>
      <c r="DAN8" s="408"/>
      <c r="DAO8" s="404"/>
      <c r="DAP8" s="405"/>
      <c r="DAQ8" s="406"/>
      <c r="DAR8" s="407"/>
      <c r="DAS8" s="407"/>
      <c r="DAT8" s="407"/>
      <c r="DAU8" s="407"/>
      <c r="DAV8" s="408"/>
      <c r="DAW8" s="404"/>
      <c r="DAX8" s="405"/>
      <c r="DAY8" s="406"/>
      <c r="DAZ8" s="407"/>
      <c r="DBA8" s="407"/>
      <c r="DBB8" s="407"/>
      <c r="DBC8" s="407"/>
      <c r="DBD8" s="408"/>
      <c r="DBE8" s="404"/>
      <c r="DBF8" s="405"/>
      <c r="DBG8" s="406"/>
      <c r="DBH8" s="407"/>
      <c r="DBI8" s="407"/>
      <c r="DBJ8" s="407"/>
      <c r="DBK8" s="407"/>
      <c r="DBL8" s="408"/>
      <c r="DBM8" s="404"/>
      <c r="DBN8" s="405"/>
      <c r="DBO8" s="406"/>
      <c r="DBP8" s="407"/>
      <c r="DBQ8" s="407"/>
      <c r="DBR8" s="407"/>
      <c r="DBS8" s="407"/>
      <c r="DBT8" s="408"/>
      <c r="DBU8" s="404"/>
      <c r="DBV8" s="405"/>
      <c r="DBW8" s="406"/>
      <c r="DBX8" s="407"/>
      <c r="DBY8" s="407"/>
      <c r="DBZ8" s="407"/>
      <c r="DCA8" s="407"/>
      <c r="DCB8" s="408"/>
      <c r="DCC8" s="404"/>
      <c r="DCD8" s="405"/>
      <c r="DCE8" s="406"/>
      <c r="DCF8" s="407"/>
      <c r="DCG8" s="407"/>
      <c r="DCH8" s="407"/>
      <c r="DCI8" s="407"/>
      <c r="DCJ8" s="408"/>
      <c r="DCK8" s="404"/>
      <c r="DCL8" s="405"/>
      <c r="DCM8" s="406"/>
      <c r="DCN8" s="407"/>
      <c r="DCO8" s="407"/>
      <c r="DCP8" s="407"/>
      <c r="DCQ8" s="407"/>
      <c r="DCR8" s="408"/>
      <c r="DCS8" s="404"/>
      <c r="DCT8" s="405"/>
      <c r="DCU8" s="406"/>
      <c r="DCV8" s="407"/>
      <c r="DCW8" s="407"/>
      <c r="DCX8" s="407"/>
      <c r="DCY8" s="407"/>
      <c r="DCZ8" s="408"/>
      <c r="DDA8" s="404"/>
      <c r="DDB8" s="405"/>
      <c r="DDC8" s="406"/>
      <c r="DDD8" s="407"/>
      <c r="DDE8" s="407"/>
      <c r="DDF8" s="407"/>
      <c r="DDG8" s="407"/>
      <c r="DDH8" s="408"/>
      <c r="DDI8" s="404"/>
      <c r="DDJ8" s="405"/>
      <c r="DDK8" s="406"/>
      <c r="DDL8" s="407"/>
      <c r="DDM8" s="407"/>
      <c r="DDN8" s="407"/>
      <c r="DDO8" s="407"/>
      <c r="DDP8" s="408"/>
      <c r="DDQ8" s="404"/>
      <c r="DDR8" s="405"/>
      <c r="DDS8" s="406"/>
      <c r="DDT8" s="407"/>
      <c r="DDU8" s="407"/>
      <c r="DDV8" s="407"/>
      <c r="DDW8" s="407"/>
      <c r="DDX8" s="408"/>
      <c r="DDY8" s="404"/>
      <c r="DDZ8" s="405"/>
      <c r="DEA8" s="406"/>
      <c r="DEB8" s="407"/>
      <c r="DEC8" s="407"/>
      <c r="DED8" s="407"/>
      <c r="DEE8" s="407"/>
      <c r="DEF8" s="408"/>
      <c r="DEG8" s="404"/>
      <c r="DEH8" s="405"/>
      <c r="DEI8" s="406"/>
      <c r="DEJ8" s="407"/>
      <c r="DEK8" s="407"/>
      <c r="DEL8" s="407"/>
      <c r="DEM8" s="407"/>
      <c r="DEN8" s="408"/>
      <c r="DEO8" s="404"/>
      <c r="DEP8" s="405"/>
      <c r="DEQ8" s="406"/>
      <c r="DER8" s="407"/>
      <c r="DES8" s="407"/>
      <c r="DET8" s="407"/>
      <c r="DEU8" s="407"/>
      <c r="DEV8" s="408"/>
      <c r="DEW8" s="404"/>
      <c r="DEX8" s="405"/>
      <c r="DEY8" s="406"/>
      <c r="DEZ8" s="407"/>
      <c r="DFA8" s="407"/>
      <c r="DFB8" s="407"/>
      <c r="DFC8" s="407"/>
      <c r="DFD8" s="408"/>
      <c r="DFE8" s="404"/>
      <c r="DFF8" s="405"/>
      <c r="DFG8" s="406"/>
      <c r="DFH8" s="407"/>
      <c r="DFI8" s="407"/>
      <c r="DFJ8" s="407"/>
      <c r="DFK8" s="407"/>
      <c r="DFL8" s="408"/>
      <c r="DFM8" s="404"/>
      <c r="DFN8" s="405"/>
      <c r="DFO8" s="406"/>
      <c r="DFP8" s="407"/>
      <c r="DFQ8" s="407"/>
      <c r="DFR8" s="407"/>
      <c r="DFS8" s="407"/>
      <c r="DFT8" s="408"/>
      <c r="DFU8" s="404"/>
      <c r="DFV8" s="405"/>
      <c r="DFW8" s="406"/>
      <c r="DFX8" s="407"/>
      <c r="DFY8" s="407"/>
      <c r="DFZ8" s="407"/>
      <c r="DGA8" s="407"/>
      <c r="DGB8" s="408"/>
      <c r="DGC8" s="404"/>
      <c r="DGD8" s="405"/>
      <c r="DGE8" s="406"/>
      <c r="DGF8" s="407"/>
      <c r="DGG8" s="407"/>
      <c r="DGH8" s="407"/>
      <c r="DGI8" s="407"/>
      <c r="DGJ8" s="408"/>
      <c r="DGK8" s="404"/>
      <c r="DGL8" s="405"/>
      <c r="DGM8" s="406"/>
      <c r="DGN8" s="407"/>
      <c r="DGO8" s="407"/>
      <c r="DGP8" s="407"/>
      <c r="DGQ8" s="407"/>
      <c r="DGR8" s="408"/>
      <c r="DGS8" s="404"/>
      <c r="DGT8" s="405"/>
      <c r="DGU8" s="406"/>
      <c r="DGV8" s="407"/>
      <c r="DGW8" s="407"/>
      <c r="DGX8" s="407"/>
      <c r="DGY8" s="407"/>
      <c r="DGZ8" s="408"/>
      <c r="DHA8" s="404"/>
      <c r="DHB8" s="405"/>
      <c r="DHC8" s="406"/>
      <c r="DHD8" s="407"/>
      <c r="DHE8" s="407"/>
      <c r="DHF8" s="407"/>
      <c r="DHG8" s="407"/>
      <c r="DHH8" s="408"/>
      <c r="DHI8" s="404"/>
      <c r="DHJ8" s="405"/>
      <c r="DHK8" s="406"/>
      <c r="DHL8" s="407"/>
      <c r="DHM8" s="407"/>
      <c r="DHN8" s="407"/>
      <c r="DHO8" s="407"/>
      <c r="DHP8" s="408"/>
      <c r="DHQ8" s="404"/>
      <c r="DHR8" s="405"/>
      <c r="DHS8" s="406"/>
      <c r="DHT8" s="407"/>
      <c r="DHU8" s="407"/>
      <c r="DHV8" s="407"/>
      <c r="DHW8" s="407"/>
      <c r="DHX8" s="408"/>
      <c r="DHY8" s="404"/>
      <c r="DHZ8" s="405"/>
      <c r="DIA8" s="406"/>
      <c r="DIB8" s="407"/>
      <c r="DIC8" s="407"/>
      <c r="DID8" s="407"/>
      <c r="DIE8" s="407"/>
      <c r="DIF8" s="408"/>
      <c r="DIG8" s="404"/>
      <c r="DIH8" s="405"/>
      <c r="DII8" s="406"/>
      <c r="DIJ8" s="407"/>
      <c r="DIK8" s="407"/>
      <c r="DIL8" s="407"/>
      <c r="DIM8" s="407"/>
      <c r="DIN8" s="408"/>
      <c r="DIO8" s="404"/>
      <c r="DIP8" s="405"/>
      <c r="DIQ8" s="406"/>
      <c r="DIR8" s="407"/>
      <c r="DIS8" s="407"/>
      <c r="DIT8" s="407"/>
      <c r="DIU8" s="407"/>
      <c r="DIV8" s="408"/>
      <c r="DIW8" s="404"/>
      <c r="DIX8" s="405"/>
      <c r="DIY8" s="406"/>
      <c r="DIZ8" s="407"/>
      <c r="DJA8" s="407"/>
      <c r="DJB8" s="407"/>
      <c r="DJC8" s="407"/>
      <c r="DJD8" s="408"/>
      <c r="DJE8" s="404"/>
      <c r="DJF8" s="405"/>
      <c r="DJG8" s="406"/>
      <c r="DJH8" s="407"/>
      <c r="DJI8" s="407"/>
      <c r="DJJ8" s="407"/>
      <c r="DJK8" s="407"/>
      <c r="DJL8" s="408"/>
      <c r="DJM8" s="404"/>
      <c r="DJN8" s="405"/>
      <c r="DJO8" s="406"/>
      <c r="DJP8" s="407"/>
      <c r="DJQ8" s="407"/>
      <c r="DJR8" s="407"/>
      <c r="DJS8" s="407"/>
      <c r="DJT8" s="408"/>
      <c r="DJU8" s="404"/>
      <c r="DJV8" s="405"/>
      <c r="DJW8" s="406"/>
      <c r="DJX8" s="407"/>
      <c r="DJY8" s="407"/>
      <c r="DJZ8" s="407"/>
      <c r="DKA8" s="407"/>
      <c r="DKB8" s="408"/>
      <c r="DKC8" s="404"/>
      <c r="DKD8" s="405"/>
      <c r="DKE8" s="406"/>
      <c r="DKF8" s="407"/>
      <c r="DKG8" s="407"/>
      <c r="DKH8" s="407"/>
      <c r="DKI8" s="407"/>
      <c r="DKJ8" s="408"/>
      <c r="DKK8" s="404"/>
      <c r="DKL8" s="405"/>
      <c r="DKM8" s="406"/>
      <c r="DKN8" s="407"/>
      <c r="DKO8" s="407"/>
      <c r="DKP8" s="407"/>
      <c r="DKQ8" s="407"/>
      <c r="DKR8" s="408"/>
      <c r="DKS8" s="404"/>
      <c r="DKT8" s="405"/>
      <c r="DKU8" s="406"/>
      <c r="DKV8" s="407"/>
      <c r="DKW8" s="407"/>
      <c r="DKX8" s="407"/>
      <c r="DKY8" s="407"/>
      <c r="DKZ8" s="408"/>
      <c r="DLA8" s="404"/>
      <c r="DLB8" s="405"/>
      <c r="DLC8" s="406"/>
      <c r="DLD8" s="407"/>
      <c r="DLE8" s="407"/>
      <c r="DLF8" s="407"/>
      <c r="DLG8" s="407"/>
      <c r="DLH8" s="408"/>
      <c r="DLI8" s="404"/>
      <c r="DLJ8" s="405"/>
      <c r="DLK8" s="406"/>
      <c r="DLL8" s="407"/>
      <c r="DLM8" s="407"/>
      <c r="DLN8" s="407"/>
      <c r="DLO8" s="407"/>
      <c r="DLP8" s="408"/>
      <c r="DLQ8" s="404"/>
      <c r="DLR8" s="405"/>
      <c r="DLS8" s="406"/>
      <c r="DLT8" s="407"/>
      <c r="DLU8" s="407"/>
      <c r="DLV8" s="407"/>
      <c r="DLW8" s="407"/>
      <c r="DLX8" s="408"/>
      <c r="DLY8" s="404"/>
      <c r="DLZ8" s="405"/>
      <c r="DMA8" s="406"/>
      <c r="DMB8" s="407"/>
      <c r="DMC8" s="407"/>
      <c r="DMD8" s="407"/>
      <c r="DME8" s="407"/>
      <c r="DMF8" s="408"/>
      <c r="DMG8" s="404"/>
      <c r="DMH8" s="405"/>
      <c r="DMI8" s="406"/>
      <c r="DMJ8" s="407"/>
      <c r="DMK8" s="407"/>
      <c r="DML8" s="407"/>
      <c r="DMM8" s="407"/>
      <c r="DMN8" s="408"/>
      <c r="DMO8" s="404"/>
      <c r="DMP8" s="405"/>
      <c r="DMQ8" s="406"/>
      <c r="DMR8" s="407"/>
      <c r="DMS8" s="407"/>
      <c r="DMT8" s="407"/>
      <c r="DMU8" s="407"/>
      <c r="DMV8" s="408"/>
      <c r="DMW8" s="404"/>
      <c r="DMX8" s="405"/>
      <c r="DMY8" s="406"/>
      <c r="DMZ8" s="407"/>
      <c r="DNA8" s="407"/>
      <c r="DNB8" s="407"/>
      <c r="DNC8" s="407"/>
      <c r="DND8" s="408"/>
      <c r="DNE8" s="404"/>
      <c r="DNF8" s="405"/>
      <c r="DNG8" s="406"/>
      <c r="DNH8" s="407"/>
      <c r="DNI8" s="407"/>
      <c r="DNJ8" s="407"/>
      <c r="DNK8" s="407"/>
      <c r="DNL8" s="408"/>
      <c r="DNM8" s="404"/>
      <c r="DNN8" s="405"/>
      <c r="DNO8" s="406"/>
      <c r="DNP8" s="407"/>
      <c r="DNQ8" s="407"/>
      <c r="DNR8" s="407"/>
      <c r="DNS8" s="407"/>
      <c r="DNT8" s="408"/>
      <c r="DNU8" s="404"/>
      <c r="DNV8" s="405"/>
      <c r="DNW8" s="406"/>
      <c r="DNX8" s="407"/>
      <c r="DNY8" s="407"/>
      <c r="DNZ8" s="407"/>
      <c r="DOA8" s="407"/>
      <c r="DOB8" s="408"/>
      <c r="DOC8" s="404"/>
      <c r="DOD8" s="405"/>
      <c r="DOE8" s="406"/>
      <c r="DOF8" s="407"/>
      <c r="DOG8" s="407"/>
      <c r="DOH8" s="407"/>
      <c r="DOI8" s="407"/>
      <c r="DOJ8" s="408"/>
      <c r="DOK8" s="404"/>
      <c r="DOL8" s="405"/>
      <c r="DOM8" s="406"/>
      <c r="DON8" s="407"/>
      <c r="DOO8" s="407"/>
      <c r="DOP8" s="407"/>
      <c r="DOQ8" s="407"/>
      <c r="DOR8" s="408"/>
      <c r="DOS8" s="404"/>
      <c r="DOT8" s="405"/>
      <c r="DOU8" s="406"/>
      <c r="DOV8" s="407"/>
      <c r="DOW8" s="407"/>
      <c r="DOX8" s="407"/>
      <c r="DOY8" s="407"/>
      <c r="DOZ8" s="408"/>
      <c r="DPA8" s="404"/>
      <c r="DPB8" s="405"/>
      <c r="DPC8" s="406"/>
      <c r="DPD8" s="407"/>
      <c r="DPE8" s="407"/>
      <c r="DPF8" s="407"/>
      <c r="DPG8" s="407"/>
      <c r="DPH8" s="408"/>
      <c r="DPI8" s="404"/>
      <c r="DPJ8" s="405"/>
      <c r="DPK8" s="406"/>
      <c r="DPL8" s="407"/>
      <c r="DPM8" s="407"/>
      <c r="DPN8" s="407"/>
      <c r="DPO8" s="407"/>
      <c r="DPP8" s="408"/>
      <c r="DPQ8" s="404"/>
      <c r="DPR8" s="405"/>
      <c r="DPS8" s="406"/>
      <c r="DPT8" s="407"/>
      <c r="DPU8" s="407"/>
      <c r="DPV8" s="407"/>
      <c r="DPW8" s="407"/>
      <c r="DPX8" s="408"/>
      <c r="DPY8" s="404"/>
      <c r="DPZ8" s="405"/>
      <c r="DQA8" s="406"/>
      <c r="DQB8" s="407"/>
      <c r="DQC8" s="407"/>
      <c r="DQD8" s="407"/>
      <c r="DQE8" s="407"/>
      <c r="DQF8" s="408"/>
      <c r="DQG8" s="404"/>
      <c r="DQH8" s="405"/>
      <c r="DQI8" s="406"/>
      <c r="DQJ8" s="407"/>
      <c r="DQK8" s="407"/>
      <c r="DQL8" s="407"/>
      <c r="DQM8" s="407"/>
      <c r="DQN8" s="408"/>
      <c r="DQO8" s="404"/>
      <c r="DQP8" s="405"/>
      <c r="DQQ8" s="406"/>
      <c r="DQR8" s="407"/>
      <c r="DQS8" s="407"/>
      <c r="DQT8" s="407"/>
      <c r="DQU8" s="407"/>
      <c r="DQV8" s="408"/>
      <c r="DQW8" s="404"/>
      <c r="DQX8" s="405"/>
      <c r="DQY8" s="406"/>
      <c r="DQZ8" s="407"/>
      <c r="DRA8" s="407"/>
      <c r="DRB8" s="407"/>
      <c r="DRC8" s="407"/>
      <c r="DRD8" s="408"/>
      <c r="DRE8" s="404"/>
      <c r="DRF8" s="405"/>
      <c r="DRG8" s="406"/>
      <c r="DRH8" s="407"/>
      <c r="DRI8" s="407"/>
      <c r="DRJ8" s="407"/>
      <c r="DRK8" s="407"/>
      <c r="DRL8" s="408"/>
      <c r="DRM8" s="404"/>
      <c r="DRN8" s="405"/>
      <c r="DRO8" s="406"/>
      <c r="DRP8" s="407"/>
      <c r="DRQ8" s="407"/>
      <c r="DRR8" s="407"/>
      <c r="DRS8" s="407"/>
      <c r="DRT8" s="408"/>
      <c r="DRU8" s="404"/>
      <c r="DRV8" s="405"/>
      <c r="DRW8" s="406"/>
      <c r="DRX8" s="407"/>
      <c r="DRY8" s="407"/>
      <c r="DRZ8" s="407"/>
      <c r="DSA8" s="407"/>
      <c r="DSB8" s="408"/>
      <c r="DSC8" s="404"/>
      <c r="DSD8" s="405"/>
      <c r="DSE8" s="406"/>
      <c r="DSF8" s="407"/>
      <c r="DSG8" s="407"/>
      <c r="DSH8" s="407"/>
      <c r="DSI8" s="407"/>
      <c r="DSJ8" s="408"/>
      <c r="DSK8" s="404"/>
      <c r="DSL8" s="405"/>
      <c r="DSM8" s="406"/>
      <c r="DSN8" s="407"/>
      <c r="DSO8" s="407"/>
      <c r="DSP8" s="407"/>
      <c r="DSQ8" s="407"/>
      <c r="DSR8" s="408"/>
      <c r="DSS8" s="404"/>
      <c r="DST8" s="405"/>
      <c r="DSU8" s="406"/>
      <c r="DSV8" s="407"/>
      <c r="DSW8" s="407"/>
      <c r="DSX8" s="407"/>
      <c r="DSY8" s="407"/>
      <c r="DSZ8" s="408"/>
      <c r="DTA8" s="404"/>
      <c r="DTB8" s="405"/>
      <c r="DTC8" s="406"/>
      <c r="DTD8" s="407"/>
      <c r="DTE8" s="407"/>
      <c r="DTF8" s="407"/>
      <c r="DTG8" s="407"/>
      <c r="DTH8" s="408"/>
      <c r="DTI8" s="404"/>
      <c r="DTJ8" s="405"/>
      <c r="DTK8" s="406"/>
      <c r="DTL8" s="407"/>
      <c r="DTM8" s="407"/>
      <c r="DTN8" s="407"/>
      <c r="DTO8" s="407"/>
      <c r="DTP8" s="408"/>
      <c r="DTQ8" s="404"/>
      <c r="DTR8" s="405"/>
      <c r="DTS8" s="406"/>
      <c r="DTT8" s="407"/>
      <c r="DTU8" s="407"/>
      <c r="DTV8" s="407"/>
      <c r="DTW8" s="407"/>
      <c r="DTX8" s="408"/>
      <c r="DTY8" s="404"/>
      <c r="DTZ8" s="405"/>
      <c r="DUA8" s="406"/>
      <c r="DUB8" s="407"/>
      <c r="DUC8" s="407"/>
      <c r="DUD8" s="407"/>
      <c r="DUE8" s="407"/>
      <c r="DUF8" s="408"/>
      <c r="DUG8" s="404"/>
      <c r="DUH8" s="405"/>
      <c r="DUI8" s="406"/>
      <c r="DUJ8" s="407"/>
      <c r="DUK8" s="407"/>
      <c r="DUL8" s="407"/>
      <c r="DUM8" s="407"/>
      <c r="DUN8" s="408"/>
      <c r="DUO8" s="404"/>
      <c r="DUP8" s="405"/>
      <c r="DUQ8" s="406"/>
      <c r="DUR8" s="407"/>
      <c r="DUS8" s="407"/>
      <c r="DUT8" s="407"/>
      <c r="DUU8" s="407"/>
      <c r="DUV8" s="408"/>
      <c r="DUW8" s="404"/>
      <c r="DUX8" s="405"/>
      <c r="DUY8" s="406"/>
      <c r="DUZ8" s="407"/>
      <c r="DVA8" s="407"/>
      <c r="DVB8" s="407"/>
      <c r="DVC8" s="407"/>
      <c r="DVD8" s="408"/>
      <c r="DVE8" s="404"/>
      <c r="DVF8" s="405"/>
      <c r="DVG8" s="406"/>
      <c r="DVH8" s="407"/>
      <c r="DVI8" s="407"/>
      <c r="DVJ8" s="407"/>
      <c r="DVK8" s="407"/>
      <c r="DVL8" s="408"/>
      <c r="DVM8" s="404"/>
      <c r="DVN8" s="405"/>
      <c r="DVO8" s="406"/>
      <c r="DVP8" s="407"/>
      <c r="DVQ8" s="407"/>
      <c r="DVR8" s="407"/>
      <c r="DVS8" s="407"/>
      <c r="DVT8" s="408"/>
      <c r="DVU8" s="404"/>
      <c r="DVV8" s="405"/>
      <c r="DVW8" s="406"/>
      <c r="DVX8" s="407"/>
      <c r="DVY8" s="407"/>
      <c r="DVZ8" s="407"/>
      <c r="DWA8" s="407"/>
      <c r="DWB8" s="408"/>
      <c r="DWC8" s="404"/>
      <c r="DWD8" s="405"/>
      <c r="DWE8" s="406"/>
      <c r="DWF8" s="407"/>
      <c r="DWG8" s="407"/>
      <c r="DWH8" s="407"/>
      <c r="DWI8" s="407"/>
      <c r="DWJ8" s="408"/>
      <c r="DWK8" s="404"/>
      <c r="DWL8" s="405"/>
      <c r="DWM8" s="406"/>
      <c r="DWN8" s="407"/>
      <c r="DWO8" s="407"/>
      <c r="DWP8" s="407"/>
      <c r="DWQ8" s="407"/>
      <c r="DWR8" s="408"/>
      <c r="DWS8" s="404"/>
      <c r="DWT8" s="405"/>
      <c r="DWU8" s="406"/>
      <c r="DWV8" s="407"/>
      <c r="DWW8" s="407"/>
      <c r="DWX8" s="407"/>
      <c r="DWY8" s="407"/>
      <c r="DWZ8" s="408"/>
      <c r="DXA8" s="404"/>
      <c r="DXB8" s="405"/>
      <c r="DXC8" s="406"/>
      <c r="DXD8" s="407"/>
      <c r="DXE8" s="407"/>
      <c r="DXF8" s="407"/>
      <c r="DXG8" s="407"/>
      <c r="DXH8" s="408"/>
      <c r="DXI8" s="404"/>
      <c r="DXJ8" s="405"/>
      <c r="DXK8" s="406"/>
      <c r="DXL8" s="407"/>
      <c r="DXM8" s="407"/>
      <c r="DXN8" s="407"/>
      <c r="DXO8" s="407"/>
      <c r="DXP8" s="408"/>
      <c r="DXQ8" s="404"/>
      <c r="DXR8" s="405"/>
      <c r="DXS8" s="406"/>
      <c r="DXT8" s="407"/>
      <c r="DXU8" s="407"/>
      <c r="DXV8" s="407"/>
      <c r="DXW8" s="407"/>
      <c r="DXX8" s="408"/>
      <c r="DXY8" s="404"/>
      <c r="DXZ8" s="405"/>
      <c r="DYA8" s="406"/>
      <c r="DYB8" s="407"/>
      <c r="DYC8" s="407"/>
      <c r="DYD8" s="407"/>
      <c r="DYE8" s="407"/>
      <c r="DYF8" s="408"/>
      <c r="DYG8" s="404"/>
      <c r="DYH8" s="405"/>
      <c r="DYI8" s="406"/>
      <c r="DYJ8" s="407"/>
      <c r="DYK8" s="407"/>
      <c r="DYL8" s="407"/>
      <c r="DYM8" s="407"/>
      <c r="DYN8" s="408"/>
      <c r="DYO8" s="404"/>
      <c r="DYP8" s="405"/>
      <c r="DYQ8" s="406"/>
      <c r="DYR8" s="407"/>
      <c r="DYS8" s="407"/>
      <c r="DYT8" s="407"/>
      <c r="DYU8" s="407"/>
      <c r="DYV8" s="408"/>
      <c r="DYW8" s="404"/>
      <c r="DYX8" s="405"/>
      <c r="DYY8" s="406"/>
      <c r="DYZ8" s="407"/>
      <c r="DZA8" s="407"/>
      <c r="DZB8" s="407"/>
      <c r="DZC8" s="407"/>
      <c r="DZD8" s="408"/>
      <c r="DZE8" s="404"/>
      <c r="DZF8" s="405"/>
      <c r="DZG8" s="406"/>
      <c r="DZH8" s="407"/>
      <c r="DZI8" s="407"/>
      <c r="DZJ8" s="407"/>
      <c r="DZK8" s="407"/>
      <c r="DZL8" s="408"/>
      <c r="DZM8" s="404"/>
      <c r="DZN8" s="405"/>
      <c r="DZO8" s="406"/>
      <c r="DZP8" s="407"/>
      <c r="DZQ8" s="407"/>
      <c r="DZR8" s="407"/>
      <c r="DZS8" s="407"/>
      <c r="DZT8" s="408"/>
      <c r="DZU8" s="404"/>
      <c r="DZV8" s="405"/>
      <c r="DZW8" s="406"/>
      <c r="DZX8" s="407"/>
      <c r="DZY8" s="407"/>
      <c r="DZZ8" s="407"/>
      <c r="EAA8" s="407"/>
      <c r="EAB8" s="408"/>
      <c r="EAC8" s="404"/>
      <c r="EAD8" s="405"/>
      <c r="EAE8" s="406"/>
      <c r="EAF8" s="407"/>
      <c r="EAG8" s="407"/>
      <c r="EAH8" s="407"/>
      <c r="EAI8" s="407"/>
      <c r="EAJ8" s="408"/>
      <c r="EAK8" s="404"/>
      <c r="EAL8" s="405"/>
      <c r="EAM8" s="406"/>
      <c r="EAN8" s="407"/>
      <c r="EAO8" s="407"/>
      <c r="EAP8" s="407"/>
      <c r="EAQ8" s="407"/>
      <c r="EAR8" s="408"/>
      <c r="EAS8" s="404"/>
      <c r="EAT8" s="405"/>
      <c r="EAU8" s="406"/>
      <c r="EAV8" s="407"/>
      <c r="EAW8" s="407"/>
      <c r="EAX8" s="407"/>
      <c r="EAY8" s="407"/>
      <c r="EAZ8" s="408"/>
      <c r="EBA8" s="404"/>
      <c r="EBB8" s="405"/>
      <c r="EBC8" s="406"/>
      <c r="EBD8" s="407"/>
      <c r="EBE8" s="407"/>
      <c r="EBF8" s="407"/>
      <c r="EBG8" s="407"/>
      <c r="EBH8" s="408"/>
      <c r="EBI8" s="404"/>
      <c r="EBJ8" s="405"/>
      <c r="EBK8" s="406"/>
      <c r="EBL8" s="407"/>
      <c r="EBM8" s="407"/>
      <c r="EBN8" s="407"/>
      <c r="EBO8" s="407"/>
      <c r="EBP8" s="408"/>
      <c r="EBQ8" s="404"/>
      <c r="EBR8" s="405"/>
      <c r="EBS8" s="406"/>
      <c r="EBT8" s="407"/>
      <c r="EBU8" s="407"/>
      <c r="EBV8" s="407"/>
      <c r="EBW8" s="407"/>
      <c r="EBX8" s="408"/>
      <c r="EBY8" s="404"/>
      <c r="EBZ8" s="405"/>
      <c r="ECA8" s="406"/>
      <c r="ECB8" s="407"/>
      <c r="ECC8" s="407"/>
      <c r="ECD8" s="407"/>
      <c r="ECE8" s="407"/>
      <c r="ECF8" s="408"/>
      <c r="ECG8" s="404"/>
      <c r="ECH8" s="405"/>
      <c r="ECI8" s="406"/>
      <c r="ECJ8" s="407"/>
      <c r="ECK8" s="407"/>
      <c r="ECL8" s="407"/>
      <c r="ECM8" s="407"/>
      <c r="ECN8" s="408"/>
      <c r="ECO8" s="404"/>
      <c r="ECP8" s="405"/>
      <c r="ECQ8" s="406"/>
      <c r="ECR8" s="407"/>
      <c r="ECS8" s="407"/>
      <c r="ECT8" s="407"/>
      <c r="ECU8" s="407"/>
      <c r="ECV8" s="408"/>
      <c r="ECW8" s="404"/>
      <c r="ECX8" s="405"/>
      <c r="ECY8" s="406"/>
      <c r="ECZ8" s="407"/>
      <c r="EDA8" s="407"/>
      <c r="EDB8" s="407"/>
      <c r="EDC8" s="407"/>
      <c r="EDD8" s="408"/>
      <c r="EDE8" s="404"/>
      <c r="EDF8" s="405"/>
      <c r="EDG8" s="406"/>
      <c r="EDH8" s="407"/>
      <c r="EDI8" s="407"/>
      <c r="EDJ8" s="407"/>
      <c r="EDK8" s="407"/>
      <c r="EDL8" s="408"/>
      <c r="EDM8" s="404"/>
      <c r="EDN8" s="405"/>
      <c r="EDO8" s="406"/>
      <c r="EDP8" s="407"/>
      <c r="EDQ8" s="407"/>
      <c r="EDR8" s="407"/>
      <c r="EDS8" s="407"/>
      <c r="EDT8" s="408"/>
      <c r="EDU8" s="404"/>
      <c r="EDV8" s="405"/>
      <c r="EDW8" s="406"/>
      <c r="EDX8" s="407"/>
      <c r="EDY8" s="407"/>
      <c r="EDZ8" s="407"/>
      <c r="EEA8" s="407"/>
      <c r="EEB8" s="408"/>
      <c r="EEC8" s="404"/>
      <c r="EED8" s="405"/>
      <c r="EEE8" s="406"/>
      <c r="EEF8" s="407"/>
      <c r="EEG8" s="407"/>
      <c r="EEH8" s="407"/>
      <c r="EEI8" s="407"/>
      <c r="EEJ8" s="408"/>
      <c r="EEK8" s="404"/>
      <c r="EEL8" s="405"/>
      <c r="EEM8" s="406"/>
      <c r="EEN8" s="407"/>
      <c r="EEO8" s="407"/>
      <c r="EEP8" s="407"/>
      <c r="EEQ8" s="407"/>
      <c r="EER8" s="408"/>
      <c r="EES8" s="404"/>
      <c r="EET8" s="405"/>
      <c r="EEU8" s="406"/>
      <c r="EEV8" s="407"/>
      <c r="EEW8" s="407"/>
      <c r="EEX8" s="407"/>
      <c r="EEY8" s="407"/>
      <c r="EEZ8" s="408"/>
      <c r="EFA8" s="404"/>
      <c r="EFB8" s="405"/>
      <c r="EFC8" s="406"/>
      <c r="EFD8" s="407"/>
      <c r="EFE8" s="407"/>
      <c r="EFF8" s="407"/>
      <c r="EFG8" s="407"/>
      <c r="EFH8" s="408"/>
      <c r="EFI8" s="404"/>
      <c r="EFJ8" s="405"/>
      <c r="EFK8" s="406"/>
      <c r="EFL8" s="407"/>
      <c r="EFM8" s="407"/>
      <c r="EFN8" s="407"/>
      <c r="EFO8" s="407"/>
      <c r="EFP8" s="408"/>
      <c r="EFQ8" s="404"/>
      <c r="EFR8" s="405"/>
      <c r="EFS8" s="406"/>
      <c r="EFT8" s="407"/>
      <c r="EFU8" s="407"/>
      <c r="EFV8" s="407"/>
      <c r="EFW8" s="407"/>
      <c r="EFX8" s="408"/>
      <c r="EFY8" s="404"/>
      <c r="EFZ8" s="405"/>
      <c r="EGA8" s="406"/>
      <c r="EGB8" s="407"/>
      <c r="EGC8" s="407"/>
      <c r="EGD8" s="407"/>
      <c r="EGE8" s="407"/>
      <c r="EGF8" s="408"/>
      <c r="EGG8" s="404"/>
      <c r="EGH8" s="405"/>
      <c r="EGI8" s="406"/>
      <c r="EGJ8" s="407"/>
      <c r="EGK8" s="407"/>
      <c r="EGL8" s="407"/>
      <c r="EGM8" s="407"/>
      <c r="EGN8" s="408"/>
      <c r="EGO8" s="404"/>
      <c r="EGP8" s="405"/>
      <c r="EGQ8" s="406"/>
      <c r="EGR8" s="407"/>
      <c r="EGS8" s="407"/>
      <c r="EGT8" s="407"/>
      <c r="EGU8" s="407"/>
      <c r="EGV8" s="408"/>
      <c r="EGW8" s="404"/>
      <c r="EGX8" s="405"/>
      <c r="EGY8" s="406"/>
      <c r="EGZ8" s="407"/>
      <c r="EHA8" s="407"/>
      <c r="EHB8" s="407"/>
      <c r="EHC8" s="407"/>
      <c r="EHD8" s="408"/>
      <c r="EHE8" s="404"/>
      <c r="EHF8" s="405"/>
      <c r="EHG8" s="406"/>
      <c r="EHH8" s="407"/>
      <c r="EHI8" s="407"/>
      <c r="EHJ8" s="407"/>
      <c r="EHK8" s="407"/>
      <c r="EHL8" s="408"/>
      <c r="EHM8" s="404"/>
      <c r="EHN8" s="405"/>
      <c r="EHO8" s="406"/>
      <c r="EHP8" s="407"/>
      <c r="EHQ8" s="407"/>
      <c r="EHR8" s="407"/>
      <c r="EHS8" s="407"/>
      <c r="EHT8" s="408"/>
      <c r="EHU8" s="404"/>
      <c r="EHV8" s="405"/>
      <c r="EHW8" s="406"/>
      <c r="EHX8" s="407"/>
      <c r="EHY8" s="407"/>
      <c r="EHZ8" s="407"/>
      <c r="EIA8" s="407"/>
      <c r="EIB8" s="408"/>
      <c r="EIC8" s="404"/>
      <c r="EID8" s="405"/>
      <c r="EIE8" s="406"/>
      <c r="EIF8" s="407"/>
      <c r="EIG8" s="407"/>
      <c r="EIH8" s="407"/>
      <c r="EII8" s="407"/>
      <c r="EIJ8" s="408"/>
      <c r="EIK8" s="404"/>
      <c r="EIL8" s="405"/>
      <c r="EIM8" s="406"/>
      <c r="EIN8" s="407"/>
      <c r="EIO8" s="407"/>
      <c r="EIP8" s="407"/>
      <c r="EIQ8" s="407"/>
      <c r="EIR8" s="408"/>
      <c r="EIS8" s="404"/>
      <c r="EIT8" s="405"/>
      <c r="EIU8" s="406"/>
      <c r="EIV8" s="407"/>
      <c r="EIW8" s="407"/>
      <c r="EIX8" s="407"/>
      <c r="EIY8" s="407"/>
      <c r="EIZ8" s="408"/>
      <c r="EJA8" s="404"/>
      <c r="EJB8" s="405"/>
      <c r="EJC8" s="406"/>
      <c r="EJD8" s="407"/>
      <c r="EJE8" s="407"/>
      <c r="EJF8" s="407"/>
      <c r="EJG8" s="407"/>
      <c r="EJH8" s="408"/>
      <c r="EJI8" s="404"/>
      <c r="EJJ8" s="405"/>
      <c r="EJK8" s="406"/>
      <c r="EJL8" s="407"/>
      <c r="EJM8" s="407"/>
      <c r="EJN8" s="407"/>
      <c r="EJO8" s="407"/>
      <c r="EJP8" s="408"/>
      <c r="EJQ8" s="404"/>
      <c r="EJR8" s="405"/>
      <c r="EJS8" s="406"/>
      <c r="EJT8" s="407"/>
      <c r="EJU8" s="407"/>
      <c r="EJV8" s="407"/>
      <c r="EJW8" s="407"/>
      <c r="EJX8" s="408"/>
      <c r="EJY8" s="404"/>
      <c r="EJZ8" s="405"/>
      <c r="EKA8" s="406"/>
      <c r="EKB8" s="407"/>
      <c r="EKC8" s="407"/>
      <c r="EKD8" s="407"/>
      <c r="EKE8" s="407"/>
      <c r="EKF8" s="408"/>
      <c r="EKG8" s="404"/>
      <c r="EKH8" s="405"/>
      <c r="EKI8" s="406"/>
      <c r="EKJ8" s="407"/>
      <c r="EKK8" s="407"/>
      <c r="EKL8" s="407"/>
      <c r="EKM8" s="407"/>
      <c r="EKN8" s="408"/>
      <c r="EKO8" s="404"/>
      <c r="EKP8" s="405"/>
      <c r="EKQ8" s="406"/>
      <c r="EKR8" s="407"/>
      <c r="EKS8" s="407"/>
      <c r="EKT8" s="407"/>
      <c r="EKU8" s="407"/>
      <c r="EKV8" s="408"/>
      <c r="EKW8" s="404"/>
      <c r="EKX8" s="405"/>
      <c r="EKY8" s="406"/>
      <c r="EKZ8" s="407"/>
      <c r="ELA8" s="407"/>
      <c r="ELB8" s="407"/>
      <c r="ELC8" s="407"/>
      <c r="ELD8" s="408"/>
      <c r="ELE8" s="404"/>
      <c r="ELF8" s="405"/>
      <c r="ELG8" s="406"/>
      <c r="ELH8" s="407"/>
      <c r="ELI8" s="407"/>
      <c r="ELJ8" s="407"/>
      <c r="ELK8" s="407"/>
      <c r="ELL8" s="408"/>
      <c r="ELM8" s="404"/>
      <c r="ELN8" s="405"/>
      <c r="ELO8" s="406"/>
      <c r="ELP8" s="407"/>
      <c r="ELQ8" s="407"/>
      <c r="ELR8" s="407"/>
      <c r="ELS8" s="407"/>
      <c r="ELT8" s="408"/>
      <c r="ELU8" s="404"/>
      <c r="ELV8" s="405"/>
      <c r="ELW8" s="406"/>
      <c r="ELX8" s="407"/>
      <c r="ELY8" s="407"/>
      <c r="ELZ8" s="407"/>
      <c r="EMA8" s="407"/>
      <c r="EMB8" s="408"/>
      <c r="EMC8" s="404"/>
      <c r="EMD8" s="405"/>
      <c r="EME8" s="406"/>
      <c r="EMF8" s="407"/>
      <c r="EMG8" s="407"/>
      <c r="EMH8" s="407"/>
      <c r="EMI8" s="407"/>
      <c r="EMJ8" s="408"/>
      <c r="EMK8" s="404"/>
      <c r="EML8" s="405"/>
      <c r="EMM8" s="406"/>
      <c r="EMN8" s="407"/>
      <c r="EMO8" s="407"/>
      <c r="EMP8" s="407"/>
      <c r="EMQ8" s="407"/>
      <c r="EMR8" s="408"/>
      <c r="EMS8" s="404"/>
      <c r="EMT8" s="405"/>
      <c r="EMU8" s="406"/>
      <c r="EMV8" s="407"/>
      <c r="EMW8" s="407"/>
      <c r="EMX8" s="407"/>
      <c r="EMY8" s="407"/>
      <c r="EMZ8" s="408"/>
      <c r="ENA8" s="404"/>
      <c r="ENB8" s="405"/>
      <c r="ENC8" s="406"/>
      <c r="END8" s="407"/>
      <c r="ENE8" s="407"/>
      <c r="ENF8" s="407"/>
      <c r="ENG8" s="407"/>
      <c r="ENH8" s="408"/>
      <c r="ENI8" s="404"/>
      <c r="ENJ8" s="405"/>
      <c r="ENK8" s="406"/>
      <c r="ENL8" s="407"/>
      <c r="ENM8" s="407"/>
      <c r="ENN8" s="407"/>
      <c r="ENO8" s="407"/>
      <c r="ENP8" s="408"/>
      <c r="ENQ8" s="404"/>
      <c r="ENR8" s="405"/>
      <c r="ENS8" s="406"/>
      <c r="ENT8" s="407"/>
      <c r="ENU8" s="407"/>
      <c r="ENV8" s="407"/>
      <c r="ENW8" s="407"/>
      <c r="ENX8" s="408"/>
      <c r="ENY8" s="404"/>
      <c r="ENZ8" s="405"/>
      <c r="EOA8" s="406"/>
      <c r="EOB8" s="407"/>
      <c r="EOC8" s="407"/>
      <c r="EOD8" s="407"/>
      <c r="EOE8" s="407"/>
      <c r="EOF8" s="408"/>
      <c r="EOG8" s="404"/>
      <c r="EOH8" s="405"/>
      <c r="EOI8" s="406"/>
      <c r="EOJ8" s="407"/>
      <c r="EOK8" s="407"/>
      <c r="EOL8" s="407"/>
      <c r="EOM8" s="407"/>
      <c r="EON8" s="408"/>
      <c r="EOO8" s="404"/>
      <c r="EOP8" s="405"/>
      <c r="EOQ8" s="406"/>
      <c r="EOR8" s="407"/>
      <c r="EOS8" s="407"/>
      <c r="EOT8" s="407"/>
      <c r="EOU8" s="407"/>
      <c r="EOV8" s="408"/>
      <c r="EOW8" s="404"/>
      <c r="EOX8" s="405"/>
      <c r="EOY8" s="406"/>
      <c r="EOZ8" s="407"/>
      <c r="EPA8" s="407"/>
      <c r="EPB8" s="407"/>
      <c r="EPC8" s="407"/>
      <c r="EPD8" s="408"/>
      <c r="EPE8" s="404"/>
      <c r="EPF8" s="405"/>
      <c r="EPG8" s="406"/>
      <c r="EPH8" s="407"/>
      <c r="EPI8" s="407"/>
      <c r="EPJ8" s="407"/>
      <c r="EPK8" s="407"/>
      <c r="EPL8" s="408"/>
      <c r="EPM8" s="404"/>
      <c r="EPN8" s="405"/>
      <c r="EPO8" s="406"/>
      <c r="EPP8" s="407"/>
      <c r="EPQ8" s="407"/>
      <c r="EPR8" s="407"/>
      <c r="EPS8" s="407"/>
      <c r="EPT8" s="408"/>
      <c r="EPU8" s="404"/>
      <c r="EPV8" s="405"/>
      <c r="EPW8" s="406"/>
      <c r="EPX8" s="407"/>
      <c r="EPY8" s="407"/>
      <c r="EPZ8" s="407"/>
      <c r="EQA8" s="407"/>
      <c r="EQB8" s="408"/>
      <c r="EQC8" s="404"/>
      <c r="EQD8" s="405"/>
      <c r="EQE8" s="406"/>
      <c r="EQF8" s="407"/>
      <c r="EQG8" s="407"/>
      <c r="EQH8" s="407"/>
      <c r="EQI8" s="407"/>
      <c r="EQJ8" s="408"/>
      <c r="EQK8" s="404"/>
      <c r="EQL8" s="405"/>
      <c r="EQM8" s="406"/>
      <c r="EQN8" s="407"/>
      <c r="EQO8" s="407"/>
      <c r="EQP8" s="407"/>
      <c r="EQQ8" s="407"/>
      <c r="EQR8" s="408"/>
      <c r="EQS8" s="404"/>
      <c r="EQT8" s="405"/>
      <c r="EQU8" s="406"/>
      <c r="EQV8" s="407"/>
      <c r="EQW8" s="407"/>
      <c r="EQX8" s="407"/>
      <c r="EQY8" s="407"/>
      <c r="EQZ8" s="408"/>
      <c r="ERA8" s="404"/>
      <c r="ERB8" s="405"/>
      <c r="ERC8" s="406"/>
      <c r="ERD8" s="407"/>
      <c r="ERE8" s="407"/>
      <c r="ERF8" s="407"/>
      <c r="ERG8" s="407"/>
      <c r="ERH8" s="408"/>
      <c r="ERI8" s="404"/>
      <c r="ERJ8" s="405"/>
      <c r="ERK8" s="406"/>
      <c r="ERL8" s="407"/>
      <c r="ERM8" s="407"/>
      <c r="ERN8" s="407"/>
      <c r="ERO8" s="407"/>
      <c r="ERP8" s="408"/>
      <c r="ERQ8" s="404"/>
      <c r="ERR8" s="405"/>
      <c r="ERS8" s="406"/>
      <c r="ERT8" s="407"/>
      <c r="ERU8" s="407"/>
      <c r="ERV8" s="407"/>
      <c r="ERW8" s="407"/>
      <c r="ERX8" s="408"/>
      <c r="ERY8" s="404"/>
      <c r="ERZ8" s="405"/>
      <c r="ESA8" s="406"/>
      <c r="ESB8" s="407"/>
      <c r="ESC8" s="407"/>
      <c r="ESD8" s="407"/>
      <c r="ESE8" s="407"/>
      <c r="ESF8" s="408"/>
      <c r="ESG8" s="404"/>
      <c r="ESH8" s="405"/>
      <c r="ESI8" s="406"/>
      <c r="ESJ8" s="407"/>
      <c r="ESK8" s="407"/>
      <c r="ESL8" s="407"/>
      <c r="ESM8" s="407"/>
      <c r="ESN8" s="408"/>
      <c r="ESO8" s="404"/>
      <c r="ESP8" s="405"/>
      <c r="ESQ8" s="406"/>
      <c r="ESR8" s="407"/>
      <c r="ESS8" s="407"/>
      <c r="EST8" s="407"/>
      <c r="ESU8" s="407"/>
      <c r="ESV8" s="408"/>
      <c r="ESW8" s="404"/>
      <c r="ESX8" s="405"/>
      <c r="ESY8" s="406"/>
      <c r="ESZ8" s="407"/>
      <c r="ETA8" s="407"/>
      <c r="ETB8" s="407"/>
      <c r="ETC8" s="407"/>
      <c r="ETD8" s="408"/>
      <c r="ETE8" s="404"/>
      <c r="ETF8" s="405"/>
      <c r="ETG8" s="406"/>
      <c r="ETH8" s="407"/>
      <c r="ETI8" s="407"/>
      <c r="ETJ8" s="407"/>
      <c r="ETK8" s="407"/>
      <c r="ETL8" s="408"/>
      <c r="ETM8" s="404"/>
      <c r="ETN8" s="405"/>
      <c r="ETO8" s="406"/>
      <c r="ETP8" s="407"/>
      <c r="ETQ8" s="407"/>
      <c r="ETR8" s="407"/>
      <c r="ETS8" s="407"/>
      <c r="ETT8" s="408"/>
      <c r="ETU8" s="404"/>
      <c r="ETV8" s="405"/>
      <c r="ETW8" s="406"/>
      <c r="ETX8" s="407"/>
      <c r="ETY8" s="407"/>
      <c r="ETZ8" s="407"/>
      <c r="EUA8" s="407"/>
      <c r="EUB8" s="408"/>
      <c r="EUC8" s="404"/>
      <c r="EUD8" s="405"/>
      <c r="EUE8" s="406"/>
      <c r="EUF8" s="407"/>
      <c r="EUG8" s="407"/>
      <c r="EUH8" s="407"/>
      <c r="EUI8" s="407"/>
      <c r="EUJ8" s="408"/>
      <c r="EUK8" s="404"/>
      <c r="EUL8" s="405"/>
      <c r="EUM8" s="406"/>
      <c r="EUN8" s="407"/>
      <c r="EUO8" s="407"/>
      <c r="EUP8" s="407"/>
      <c r="EUQ8" s="407"/>
      <c r="EUR8" s="408"/>
      <c r="EUS8" s="404"/>
      <c r="EUT8" s="405"/>
      <c r="EUU8" s="406"/>
      <c r="EUV8" s="407"/>
      <c r="EUW8" s="407"/>
      <c r="EUX8" s="407"/>
      <c r="EUY8" s="407"/>
      <c r="EUZ8" s="408"/>
      <c r="EVA8" s="404"/>
      <c r="EVB8" s="405"/>
      <c r="EVC8" s="406"/>
      <c r="EVD8" s="407"/>
      <c r="EVE8" s="407"/>
      <c r="EVF8" s="407"/>
      <c r="EVG8" s="407"/>
      <c r="EVH8" s="408"/>
      <c r="EVI8" s="404"/>
      <c r="EVJ8" s="405"/>
      <c r="EVK8" s="406"/>
      <c r="EVL8" s="407"/>
      <c r="EVM8" s="407"/>
      <c r="EVN8" s="407"/>
      <c r="EVO8" s="407"/>
      <c r="EVP8" s="408"/>
      <c r="EVQ8" s="404"/>
      <c r="EVR8" s="405"/>
      <c r="EVS8" s="406"/>
      <c r="EVT8" s="407"/>
      <c r="EVU8" s="407"/>
      <c r="EVV8" s="407"/>
      <c r="EVW8" s="407"/>
      <c r="EVX8" s="408"/>
      <c r="EVY8" s="404"/>
      <c r="EVZ8" s="405"/>
      <c r="EWA8" s="406"/>
      <c r="EWB8" s="407"/>
      <c r="EWC8" s="407"/>
      <c r="EWD8" s="407"/>
      <c r="EWE8" s="407"/>
      <c r="EWF8" s="408"/>
      <c r="EWG8" s="404"/>
      <c r="EWH8" s="405"/>
      <c r="EWI8" s="406"/>
      <c r="EWJ8" s="407"/>
      <c r="EWK8" s="407"/>
      <c r="EWL8" s="407"/>
      <c r="EWM8" s="407"/>
      <c r="EWN8" s="408"/>
      <c r="EWO8" s="404"/>
      <c r="EWP8" s="405"/>
      <c r="EWQ8" s="406"/>
      <c r="EWR8" s="407"/>
      <c r="EWS8" s="407"/>
      <c r="EWT8" s="407"/>
      <c r="EWU8" s="407"/>
      <c r="EWV8" s="408"/>
      <c r="EWW8" s="404"/>
      <c r="EWX8" s="405"/>
      <c r="EWY8" s="406"/>
      <c r="EWZ8" s="407"/>
      <c r="EXA8" s="407"/>
      <c r="EXB8" s="407"/>
      <c r="EXC8" s="407"/>
      <c r="EXD8" s="408"/>
      <c r="EXE8" s="404"/>
      <c r="EXF8" s="405"/>
      <c r="EXG8" s="406"/>
      <c r="EXH8" s="407"/>
      <c r="EXI8" s="407"/>
      <c r="EXJ8" s="407"/>
      <c r="EXK8" s="407"/>
      <c r="EXL8" s="408"/>
      <c r="EXM8" s="404"/>
      <c r="EXN8" s="405"/>
      <c r="EXO8" s="406"/>
      <c r="EXP8" s="407"/>
      <c r="EXQ8" s="407"/>
      <c r="EXR8" s="407"/>
      <c r="EXS8" s="407"/>
      <c r="EXT8" s="408"/>
      <c r="EXU8" s="404"/>
      <c r="EXV8" s="405"/>
      <c r="EXW8" s="406"/>
      <c r="EXX8" s="407"/>
      <c r="EXY8" s="407"/>
      <c r="EXZ8" s="407"/>
      <c r="EYA8" s="407"/>
      <c r="EYB8" s="408"/>
      <c r="EYC8" s="404"/>
      <c r="EYD8" s="405"/>
      <c r="EYE8" s="406"/>
      <c r="EYF8" s="407"/>
      <c r="EYG8" s="407"/>
      <c r="EYH8" s="407"/>
      <c r="EYI8" s="407"/>
      <c r="EYJ8" s="408"/>
      <c r="EYK8" s="404"/>
      <c r="EYL8" s="405"/>
      <c r="EYM8" s="406"/>
      <c r="EYN8" s="407"/>
      <c r="EYO8" s="407"/>
      <c r="EYP8" s="407"/>
      <c r="EYQ8" s="407"/>
      <c r="EYR8" s="408"/>
      <c r="EYS8" s="404"/>
      <c r="EYT8" s="405"/>
      <c r="EYU8" s="406"/>
      <c r="EYV8" s="407"/>
      <c r="EYW8" s="407"/>
      <c r="EYX8" s="407"/>
      <c r="EYY8" s="407"/>
      <c r="EYZ8" s="408"/>
      <c r="EZA8" s="404"/>
      <c r="EZB8" s="405"/>
      <c r="EZC8" s="406"/>
      <c r="EZD8" s="407"/>
      <c r="EZE8" s="407"/>
      <c r="EZF8" s="407"/>
      <c r="EZG8" s="407"/>
      <c r="EZH8" s="408"/>
      <c r="EZI8" s="404"/>
      <c r="EZJ8" s="405"/>
      <c r="EZK8" s="406"/>
      <c r="EZL8" s="407"/>
      <c r="EZM8" s="407"/>
      <c r="EZN8" s="407"/>
      <c r="EZO8" s="407"/>
      <c r="EZP8" s="408"/>
      <c r="EZQ8" s="404"/>
      <c r="EZR8" s="405"/>
      <c r="EZS8" s="406"/>
      <c r="EZT8" s="407"/>
      <c r="EZU8" s="407"/>
      <c r="EZV8" s="407"/>
      <c r="EZW8" s="407"/>
      <c r="EZX8" s="408"/>
      <c r="EZY8" s="404"/>
      <c r="EZZ8" s="405"/>
      <c r="FAA8" s="406"/>
      <c r="FAB8" s="407"/>
      <c r="FAC8" s="407"/>
      <c r="FAD8" s="407"/>
      <c r="FAE8" s="407"/>
      <c r="FAF8" s="408"/>
      <c r="FAG8" s="404"/>
      <c r="FAH8" s="405"/>
      <c r="FAI8" s="406"/>
      <c r="FAJ8" s="407"/>
      <c r="FAK8" s="407"/>
      <c r="FAL8" s="407"/>
      <c r="FAM8" s="407"/>
      <c r="FAN8" s="408"/>
      <c r="FAO8" s="404"/>
      <c r="FAP8" s="405"/>
      <c r="FAQ8" s="406"/>
      <c r="FAR8" s="407"/>
      <c r="FAS8" s="407"/>
      <c r="FAT8" s="407"/>
      <c r="FAU8" s="407"/>
      <c r="FAV8" s="408"/>
      <c r="FAW8" s="404"/>
      <c r="FAX8" s="405"/>
      <c r="FAY8" s="406"/>
      <c r="FAZ8" s="407"/>
      <c r="FBA8" s="407"/>
      <c r="FBB8" s="407"/>
      <c r="FBC8" s="407"/>
      <c r="FBD8" s="408"/>
      <c r="FBE8" s="404"/>
      <c r="FBF8" s="405"/>
      <c r="FBG8" s="406"/>
      <c r="FBH8" s="407"/>
      <c r="FBI8" s="407"/>
      <c r="FBJ8" s="407"/>
      <c r="FBK8" s="407"/>
      <c r="FBL8" s="408"/>
      <c r="FBM8" s="404"/>
      <c r="FBN8" s="405"/>
      <c r="FBO8" s="406"/>
      <c r="FBP8" s="407"/>
      <c r="FBQ8" s="407"/>
      <c r="FBR8" s="407"/>
      <c r="FBS8" s="407"/>
      <c r="FBT8" s="408"/>
      <c r="FBU8" s="404"/>
      <c r="FBV8" s="405"/>
      <c r="FBW8" s="406"/>
      <c r="FBX8" s="407"/>
      <c r="FBY8" s="407"/>
      <c r="FBZ8" s="407"/>
      <c r="FCA8" s="407"/>
      <c r="FCB8" s="408"/>
      <c r="FCC8" s="404"/>
      <c r="FCD8" s="405"/>
      <c r="FCE8" s="406"/>
      <c r="FCF8" s="407"/>
      <c r="FCG8" s="407"/>
      <c r="FCH8" s="407"/>
      <c r="FCI8" s="407"/>
      <c r="FCJ8" s="408"/>
      <c r="FCK8" s="404"/>
      <c r="FCL8" s="405"/>
      <c r="FCM8" s="406"/>
      <c r="FCN8" s="407"/>
      <c r="FCO8" s="407"/>
      <c r="FCP8" s="407"/>
      <c r="FCQ8" s="407"/>
      <c r="FCR8" s="408"/>
      <c r="FCS8" s="404"/>
      <c r="FCT8" s="405"/>
      <c r="FCU8" s="406"/>
      <c r="FCV8" s="407"/>
      <c r="FCW8" s="407"/>
      <c r="FCX8" s="407"/>
      <c r="FCY8" s="407"/>
      <c r="FCZ8" s="408"/>
      <c r="FDA8" s="404"/>
      <c r="FDB8" s="405"/>
      <c r="FDC8" s="406"/>
      <c r="FDD8" s="407"/>
      <c r="FDE8" s="407"/>
      <c r="FDF8" s="407"/>
      <c r="FDG8" s="407"/>
      <c r="FDH8" s="408"/>
      <c r="FDI8" s="404"/>
      <c r="FDJ8" s="405"/>
      <c r="FDK8" s="406"/>
      <c r="FDL8" s="407"/>
      <c r="FDM8" s="407"/>
      <c r="FDN8" s="407"/>
      <c r="FDO8" s="407"/>
      <c r="FDP8" s="408"/>
      <c r="FDQ8" s="404"/>
      <c r="FDR8" s="405"/>
      <c r="FDS8" s="406"/>
      <c r="FDT8" s="407"/>
      <c r="FDU8" s="407"/>
      <c r="FDV8" s="407"/>
      <c r="FDW8" s="407"/>
      <c r="FDX8" s="408"/>
      <c r="FDY8" s="404"/>
      <c r="FDZ8" s="405"/>
      <c r="FEA8" s="406"/>
      <c r="FEB8" s="407"/>
      <c r="FEC8" s="407"/>
      <c r="FED8" s="407"/>
      <c r="FEE8" s="407"/>
      <c r="FEF8" s="408"/>
      <c r="FEG8" s="404"/>
      <c r="FEH8" s="405"/>
      <c r="FEI8" s="406"/>
      <c r="FEJ8" s="407"/>
      <c r="FEK8" s="407"/>
      <c r="FEL8" s="407"/>
      <c r="FEM8" s="407"/>
      <c r="FEN8" s="408"/>
      <c r="FEO8" s="404"/>
      <c r="FEP8" s="405"/>
      <c r="FEQ8" s="406"/>
      <c r="FER8" s="407"/>
      <c r="FES8" s="407"/>
      <c r="FET8" s="407"/>
      <c r="FEU8" s="407"/>
      <c r="FEV8" s="408"/>
      <c r="FEW8" s="404"/>
      <c r="FEX8" s="405"/>
      <c r="FEY8" s="406"/>
      <c r="FEZ8" s="407"/>
      <c r="FFA8" s="407"/>
      <c r="FFB8" s="407"/>
      <c r="FFC8" s="407"/>
      <c r="FFD8" s="408"/>
      <c r="FFE8" s="404"/>
      <c r="FFF8" s="405"/>
      <c r="FFG8" s="406"/>
      <c r="FFH8" s="407"/>
      <c r="FFI8" s="407"/>
      <c r="FFJ8" s="407"/>
      <c r="FFK8" s="407"/>
      <c r="FFL8" s="408"/>
      <c r="FFM8" s="404"/>
      <c r="FFN8" s="405"/>
      <c r="FFO8" s="406"/>
      <c r="FFP8" s="407"/>
      <c r="FFQ8" s="407"/>
      <c r="FFR8" s="407"/>
      <c r="FFS8" s="407"/>
      <c r="FFT8" s="408"/>
      <c r="FFU8" s="404"/>
      <c r="FFV8" s="405"/>
      <c r="FFW8" s="406"/>
      <c r="FFX8" s="407"/>
      <c r="FFY8" s="407"/>
      <c r="FFZ8" s="407"/>
      <c r="FGA8" s="407"/>
      <c r="FGB8" s="408"/>
      <c r="FGC8" s="404"/>
      <c r="FGD8" s="405"/>
      <c r="FGE8" s="406"/>
      <c r="FGF8" s="407"/>
      <c r="FGG8" s="407"/>
      <c r="FGH8" s="407"/>
      <c r="FGI8" s="407"/>
      <c r="FGJ8" s="408"/>
      <c r="FGK8" s="404"/>
      <c r="FGL8" s="405"/>
      <c r="FGM8" s="406"/>
      <c r="FGN8" s="407"/>
      <c r="FGO8" s="407"/>
      <c r="FGP8" s="407"/>
      <c r="FGQ8" s="407"/>
      <c r="FGR8" s="408"/>
      <c r="FGS8" s="404"/>
      <c r="FGT8" s="405"/>
      <c r="FGU8" s="406"/>
      <c r="FGV8" s="407"/>
      <c r="FGW8" s="407"/>
      <c r="FGX8" s="407"/>
      <c r="FGY8" s="407"/>
      <c r="FGZ8" s="408"/>
      <c r="FHA8" s="404"/>
      <c r="FHB8" s="405"/>
      <c r="FHC8" s="406"/>
      <c r="FHD8" s="407"/>
      <c r="FHE8" s="407"/>
      <c r="FHF8" s="407"/>
      <c r="FHG8" s="407"/>
      <c r="FHH8" s="408"/>
      <c r="FHI8" s="404"/>
      <c r="FHJ8" s="405"/>
      <c r="FHK8" s="406"/>
      <c r="FHL8" s="407"/>
      <c r="FHM8" s="407"/>
      <c r="FHN8" s="407"/>
      <c r="FHO8" s="407"/>
      <c r="FHP8" s="408"/>
      <c r="FHQ8" s="404"/>
      <c r="FHR8" s="405"/>
      <c r="FHS8" s="406"/>
      <c r="FHT8" s="407"/>
      <c r="FHU8" s="407"/>
      <c r="FHV8" s="407"/>
      <c r="FHW8" s="407"/>
      <c r="FHX8" s="408"/>
      <c r="FHY8" s="404"/>
      <c r="FHZ8" s="405"/>
      <c r="FIA8" s="406"/>
      <c r="FIB8" s="407"/>
      <c r="FIC8" s="407"/>
      <c r="FID8" s="407"/>
      <c r="FIE8" s="407"/>
      <c r="FIF8" s="408"/>
      <c r="FIG8" s="404"/>
      <c r="FIH8" s="405"/>
      <c r="FII8" s="406"/>
      <c r="FIJ8" s="407"/>
      <c r="FIK8" s="407"/>
      <c r="FIL8" s="407"/>
      <c r="FIM8" s="407"/>
      <c r="FIN8" s="408"/>
      <c r="FIO8" s="404"/>
      <c r="FIP8" s="405"/>
      <c r="FIQ8" s="406"/>
      <c r="FIR8" s="407"/>
      <c r="FIS8" s="407"/>
      <c r="FIT8" s="407"/>
      <c r="FIU8" s="407"/>
      <c r="FIV8" s="408"/>
      <c r="FIW8" s="404"/>
      <c r="FIX8" s="405"/>
      <c r="FIY8" s="406"/>
      <c r="FIZ8" s="407"/>
      <c r="FJA8" s="407"/>
      <c r="FJB8" s="407"/>
      <c r="FJC8" s="407"/>
      <c r="FJD8" s="408"/>
      <c r="FJE8" s="404"/>
      <c r="FJF8" s="405"/>
      <c r="FJG8" s="406"/>
      <c r="FJH8" s="407"/>
      <c r="FJI8" s="407"/>
      <c r="FJJ8" s="407"/>
      <c r="FJK8" s="407"/>
      <c r="FJL8" s="408"/>
      <c r="FJM8" s="404"/>
      <c r="FJN8" s="405"/>
      <c r="FJO8" s="406"/>
      <c r="FJP8" s="407"/>
      <c r="FJQ8" s="407"/>
      <c r="FJR8" s="407"/>
      <c r="FJS8" s="407"/>
      <c r="FJT8" s="408"/>
      <c r="FJU8" s="404"/>
      <c r="FJV8" s="405"/>
      <c r="FJW8" s="406"/>
      <c r="FJX8" s="407"/>
      <c r="FJY8" s="407"/>
      <c r="FJZ8" s="407"/>
      <c r="FKA8" s="407"/>
      <c r="FKB8" s="408"/>
      <c r="FKC8" s="404"/>
      <c r="FKD8" s="405"/>
      <c r="FKE8" s="406"/>
      <c r="FKF8" s="407"/>
      <c r="FKG8" s="407"/>
      <c r="FKH8" s="407"/>
      <c r="FKI8" s="407"/>
      <c r="FKJ8" s="408"/>
      <c r="FKK8" s="404"/>
      <c r="FKL8" s="405"/>
      <c r="FKM8" s="406"/>
      <c r="FKN8" s="407"/>
      <c r="FKO8" s="407"/>
      <c r="FKP8" s="407"/>
      <c r="FKQ8" s="407"/>
      <c r="FKR8" s="408"/>
      <c r="FKS8" s="404"/>
      <c r="FKT8" s="405"/>
      <c r="FKU8" s="406"/>
      <c r="FKV8" s="407"/>
      <c r="FKW8" s="407"/>
      <c r="FKX8" s="407"/>
      <c r="FKY8" s="407"/>
      <c r="FKZ8" s="408"/>
      <c r="FLA8" s="404"/>
      <c r="FLB8" s="405"/>
      <c r="FLC8" s="406"/>
      <c r="FLD8" s="407"/>
      <c r="FLE8" s="407"/>
      <c r="FLF8" s="407"/>
      <c r="FLG8" s="407"/>
      <c r="FLH8" s="408"/>
      <c r="FLI8" s="404"/>
      <c r="FLJ8" s="405"/>
      <c r="FLK8" s="406"/>
      <c r="FLL8" s="407"/>
      <c r="FLM8" s="407"/>
      <c r="FLN8" s="407"/>
      <c r="FLO8" s="407"/>
      <c r="FLP8" s="408"/>
      <c r="FLQ8" s="404"/>
      <c r="FLR8" s="405"/>
      <c r="FLS8" s="406"/>
      <c r="FLT8" s="407"/>
      <c r="FLU8" s="407"/>
      <c r="FLV8" s="407"/>
      <c r="FLW8" s="407"/>
      <c r="FLX8" s="408"/>
      <c r="FLY8" s="404"/>
      <c r="FLZ8" s="405"/>
      <c r="FMA8" s="406"/>
      <c r="FMB8" s="407"/>
      <c r="FMC8" s="407"/>
      <c r="FMD8" s="407"/>
      <c r="FME8" s="407"/>
      <c r="FMF8" s="408"/>
      <c r="FMG8" s="404"/>
      <c r="FMH8" s="405"/>
      <c r="FMI8" s="406"/>
      <c r="FMJ8" s="407"/>
      <c r="FMK8" s="407"/>
      <c r="FML8" s="407"/>
      <c r="FMM8" s="407"/>
      <c r="FMN8" s="408"/>
      <c r="FMO8" s="404"/>
      <c r="FMP8" s="405"/>
      <c r="FMQ8" s="406"/>
      <c r="FMR8" s="407"/>
      <c r="FMS8" s="407"/>
      <c r="FMT8" s="407"/>
      <c r="FMU8" s="407"/>
      <c r="FMV8" s="408"/>
      <c r="FMW8" s="404"/>
      <c r="FMX8" s="405"/>
      <c r="FMY8" s="406"/>
      <c r="FMZ8" s="407"/>
      <c r="FNA8" s="407"/>
      <c r="FNB8" s="407"/>
      <c r="FNC8" s="407"/>
      <c r="FND8" s="408"/>
      <c r="FNE8" s="404"/>
      <c r="FNF8" s="405"/>
      <c r="FNG8" s="406"/>
      <c r="FNH8" s="407"/>
      <c r="FNI8" s="407"/>
      <c r="FNJ8" s="407"/>
      <c r="FNK8" s="407"/>
      <c r="FNL8" s="408"/>
      <c r="FNM8" s="404"/>
      <c r="FNN8" s="405"/>
      <c r="FNO8" s="406"/>
      <c r="FNP8" s="407"/>
      <c r="FNQ8" s="407"/>
      <c r="FNR8" s="407"/>
      <c r="FNS8" s="407"/>
      <c r="FNT8" s="408"/>
      <c r="FNU8" s="404"/>
      <c r="FNV8" s="405"/>
      <c r="FNW8" s="406"/>
      <c r="FNX8" s="407"/>
      <c r="FNY8" s="407"/>
      <c r="FNZ8" s="407"/>
      <c r="FOA8" s="407"/>
      <c r="FOB8" s="408"/>
      <c r="FOC8" s="404"/>
      <c r="FOD8" s="405"/>
      <c r="FOE8" s="406"/>
      <c r="FOF8" s="407"/>
      <c r="FOG8" s="407"/>
      <c r="FOH8" s="407"/>
      <c r="FOI8" s="407"/>
      <c r="FOJ8" s="408"/>
      <c r="FOK8" s="404"/>
      <c r="FOL8" s="405"/>
      <c r="FOM8" s="406"/>
      <c r="FON8" s="407"/>
      <c r="FOO8" s="407"/>
      <c r="FOP8" s="407"/>
      <c r="FOQ8" s="407"/>
      <c r="FOR8" s="408"/>
      <c r="FOS8" s="404"/>
      <c r="FOT8" s="405"/>
      <c r="FOU8" s="406"/>
      <c r="FOV8" s="407"/>
      <c r="FOW8" s="407"/>
      <c r="FOX8" s="407"/>
      <c r="FOY8" s="407"/>
      <c r="FOZ8" s="408"/>
      <c r="FPA8" s="404"/>
      <c r="FPB8" s="405"/>
      <c r="FPC8" s="406"/>
      <c r="FPD8" s="407"/>
      <c r="FPE8" s="407"/>
      <c r="FPF8" s="407"/>
      <c r="FPG8" s="407"/>
      <c r="FPH8" s="408"/>
      <c r="FPI8" s="404"/>
      <c r="FPJ8" s="405"/>
      <c r="FPK8" s="406"/>
      <c r="FPL8" s="407"/>
      <c r="FPM8" s="407"/>
      <c r="FPN8" s="407"/>
      <c r="FPO8" s="407"/>
      <c r="FPP8" s="408"/>
      <c r="FPQ8" s="404"/>
      <c r="FPR8" s="405"/>
      <c r="FPS8" s="406"/>
      <c r="FPT8" s="407"/>
      <c r="FPU8" s="407"/>
      <c r="FPV8" s="407"/>
      <c r="FPW8" s="407"/>
      <c r="FPX8" s="408"/>
      <c r="FPY8" s="404"/>
      <c r="FPZ8" s="405"/>
      <c r="FQA8" s="406"/>
      <c r="FQB8" s="407"/>
      <c r="FQC8" s="407"/>
      <c r="FQD8" s="407"/>
      <c r="FQE8" s="407"/>
      <c r="FQF8" s="408"/>
      <c r="FQG8" s="404"/>
      <c r="FQH8" s="405"/>
      <c r="FQI8" s="406"/>
      <c r="FQJ8" s="407"/>
      <c r="FQK8" s="407"/>
      <c r="FQL8" s="407"/>
      <c r="FQM8" s="407"/>
      <c r="FQN8" s="408"/>
      <c r="FQO8" s="404"/>
      <c r="FQP8" s="405"/>
      <c r="FQQ8" s="406"/>
      <c r="FQR8" s="407"/>
      <c r="FQS8" s="407"/>
      <c r="FQT8" s="407"/>
      <c r="FQU8" s="407"/>
      <c r="FQV8" s="408"/>
      <c r="FQW8" s="404"/>
      <c r="FQX8" s="405"/>
      <c r="FQY8" s="406"/>
      <c r="FQZ8" s="407"/>
      <c r="FRA8" s="407"/>
      <c r="FRB8" s="407"/>
      <c r="FRC8" s="407"/>
      <c r="FRD8" s="408"/>
      <c r="FRE8" s="404"/>
      <c r="FRF8" s="405"/>
      <c r="FRG8" s="406"/>
      <c r="FRH8" s="407"/>
      <c r="FRI8" s="407"/>
      <c r="FRJ8" s="407"/>
      <c r="FRK8" s="407"/>
      <c r="FRL8" s="408"/>
      <c r="FRM8" s="404"/>
      <c r="FRN8" s="405"/>
      <c r="FRO8" s="406"/>
      <c r="FRP8" s="407"/>
      <c r="FRQ8" s="407"/>
      <c r="FRR8" s="407"/>
      <c r="FRS8" s="407"/>
      <c r="FRT8" s="408"/>
      <c r="FRU8" s="404"/>
      <c r="FRV8" s="405"/>
      <c r="FRW8" s="406"/>
      <c r="FRX8" s="407"/>
      <c r="FRY8" s="407"/>
      <c r="FRZ8" s="407"/>
      <c r="FSA8" s="407"/>
      <c r="FSB8" s="408"/>
      <c r="FSC8" s="404"/>
      <c r="FSD8" s="405"/>
      <c r="FSE8" s="406"/>
      <c r="FSF8" s="407"/>
      <c r="FSG8" s="407"/>
      <c r="FSH8" s="407"/>
      <c r="FSI8" s="407"/>
      <c r="FSJ8" s="408"/>
      <c r="FSK8" s="404"/>
      <c r="FSL8" s="405"/>
      <c r="FSM8" s="406"/>
      <c r="FSN8" s="407"/>
      <c r="FSO8" s="407"/>
      <c r="FSP8" s="407"/>
      <c r="FSQ8" s="407"/>
      <c r="FSR8" s="408"/>
      <c r="FSS8" s="404"/>
      <c r="FST8" s="405"/>
      <c r="FSU8" s="406"/>
      <c r="FSV8" s="407"/>
      <c r="FSW8" s="407"/>
      <c r="FSX8" s="407"/>
      <c r="FSY8" s="407"/>
      <c r="FSZ8" s="408"/>
      <c r="FTA8" s="404"/>
      <c r="FTB8" s="405"/>
      <c r="FTC8" s="406"/>
      <c r="FTD8" s="407"/>
      <c r="FTE8" s="407"/>
      <c r="FTF8" s="407"/>
      <c r="FTG8" s="407"/>
      <c r="FTH8" s="408"/>
      <c r="FTI8" s="404"/>
      <c r="FTJ8" s="405"/>
      <c r="FTK8" s="406"/>
      <c r="FTL8" s="407"/>
      <c r="FTM8" s="407"/>
      <c r="FTN8" s="407"/>
      <c r="FTO8" s="407"/>
      <c r="FTP8" s="408"/>
      <c r="FTQ8" s="404"/>
      <c r="FTR8" s="405"/>
      <c r="FTS8" s="406"/>
      <c r="FTT8" s="407"/>
      <c r="FTU8" s="407"/>
      <c r="FTV8" s="407"/>
      <c r="FTW8" s="407"/>
      <c r="FTX8" s="408"/>
      <c r="FTY8" s="404"/>
      <c r="FTZ8" s="405"/>
      <c r="FUA8" s="406"/>
      <c r="FUB8" s="407"/>
      <c r="FUC8" s="407"/>
      <c r="FUD8" s="407"/>
      <c r="FUE8" s="407"/>
      <c r="FUF8" s="408"/>
      <c r="FUG8" s="404"/>
      <c r="FUH8" s="405"/>
      <c r="FUI8" s="406"/>
      <c r="FUJ8" s="407"/>
      <c r="FUK8" s="407"/>
      <c r="FUL8" s="407"/>
      <c r="FUM8" s="407"/>
      <c r="FUN8" s="408"/>
      <c r="FUO8" s="404"/>
      <c r="FUP8" s="405"/>
      <c r="FUQ8" s="406"/>
      <c r="FUR8" s="407"/>
      <c r="FUS8" s="407"/>
      <c r="FUT8" s="407"/>
      <c r="FUU8" s="407"/>
      <c r="FUV8" s="408"/>
      <c r="FUW8" s="404"/>
      <c r="FUX8" s="405"/>
      <c r="FUY8" s="406"/>
      <c r="FUZ8" s="407"/>
      <c r="FVA8" s="407"/>
      <c r="FVB8" s="407"/>
      <c r="FVC8" s="407"/>
      <c r="FVD8" s="408"/>
      <c r="FVE8" s="404"/>
      <c r="FVF8" s="405"/>
      <c r="FVG8" s="406"/>
      <c r="FVH8" s="407"/>
      <c r="FVI8" s="407"/>
      <c r="FVJ8" s="407"/>
      <c r="FVK8" s="407"/>
      <c r="FVL8" s="408"/>
      <c r="FVM8" s="404"/>
      <c r="FVN8" s="405"/>
      <c r="FVO8" s="406"/>
      <c r="FVP8" s="407"/>
      <c r="FVQ8" s="407"/>
      <c r="FVR8" s="407"/>
      <c r="FVS8" s="407"/>
      <c r="FVT8" s="408"/>
      <c r="FVU8" s="404"/>
      <c r="FVV8" s="405"/>
      <c r="FVW8" s="406"/>
      <c r="FVX8" s="407"/>
      <c r="FVY8" s="407"/>
      <c r="FVZ8" s="407"/>
      <c r="FWA8" s="407"/>
      <c r="FWB8" s="408"/>
      <c r="FWC8" s="404"/>
      <c r="FWD8" s="405"/>
      <c r="FWE8" s="406"/>
      <c r="FWF8" s="407"/>
      <c r="FWG8" s="407"/>
      <c r="FWH8" s="407"/>
      <c r="FWI8" s="407"/>
      <c r="FWJ8" s="408"/>
      <c r="FWK8" s="404"/>
      <c r="FWL8" s="405"/>
      <c r="FWM8" s="406"/>
      <c r="FWN8" s="407"/>
      <c r="FWO8" s="407"/>
      <c r="FWP8" s="407"/>
      <c r="FWQ8" s="407"/>
      <c r="FWR8" s="408"/>
      <c r="FWS8" s="404"/>
      <c r="FWT8" s="405"/>
      <c r="FWU8" s="406"/>
      <c r="FWV8" s="407"/>
      <c r="FWW8" s="407"/>
      <c r="FWX8" s="407"/>
      <c r="FWY8" s="407"/>
      <c r="FWZ8" s="408"/>
      <c r="FXA8" s="404"/>
      <c r="FXB8" s="405"/>
      <c r="FXC8" s="406"/>
      <c r="FXD8" s="407"/>
      <c r="FXE8" s="407"/>
      <c r="FXF8" s="407"/>
      <c r="FXG8" s="407"/>
      <c r="FXH8" s="408"/>
      <c r="FXI8" s="404"/>
      <c r="FXJ8" s="405"/>
      <c r="FXK8" s="406"/>
      <c r="FXL8" s="407"/>
      <c r="FXM8" s="407"/>
      <c r="FXN8" s="407"/>
      <c r="FXO8" s="407"/>
      <c r="FXP8" s="408"/>
      <c r="FXQ8" s="404"/>
      <c r="FXR8" s="405"/>
      <c r="FXS8" s="406"/>
      <c r="FXT8" s="407"/>
      <c r="FXU8" s="407"/>
      <c r="FXV8" s="407"/>
      <c r="FXW8" s="407"/>
      <c r="FXX8" s="408"/>
      <c r="FXY8" s="404"/>
      <c r="FXZ8" s="405"/>
      <c r="FYA8" s="406"/>
      <c r="FYB8" s="407"/>
      <c r="FYC8" s="407"/>
      <c r="FYD8" s="407"/>
      <c r="FYE8" s="407"/>
      <c r="FYF8" s="408"/>
      <c r="FYG8" s="404"/>
      <c r="FYH8" s="405"/>
      <c r="FYI8" s="406"/>
      <c r="FYJ8" s="407"/>
      <c r="FYK8" s="407"/>
      <c r="FYL8" s="407"/>
      <c r="FYM8" s="407"/>
      <c r="FYN8" s="408"/>
      <c r="FYO8" s="404"/>
      <c r="FYP8" s="405"/>
      <c r="FYQ8" s="406"/>
      <c r="FYR8" s="407"/>
      <c r="FYS8" s="407"/>
      <c r="FYT8" s="407"/>
      <c r="FYU8" s="407"/>
      <c r="FYV8" s="408"/>
      <c r="FYW8" s="404"/>
      <c r="FYX8" s="405"/>
      <c r="FYY8" s="406"/>
      <c r="FYZ8" s="407"/>
      <c r="FZA8" s="407"/>
      <c r="FZB8" s="407"/>
      <c r="FZC8" s="407"/>
      <c r="FZD8" s="408"/>
      <c r="FZE8" s="404"/>
      <c r="FZF8" s="405"/>
      <c r="FZG8" s="406"/>
      <c r="FZH8" s="407"/>
      <c r="FZI8" s="407"/>
      <c r="FZJ8" s="407"/>
      <c r="FZK8" s="407"/>
      <c r="FZL8" s="408"/>
      <c r="FZM8" s="404"/>
      <c r="FZN8" s="405"/>
      <c r="FZO8" s="406"/>
      <c r="FZP8" s="407"/>
      <c r="FZQ8" s="407"/>
      <c r="FZR8" s="407"/>
      <c r="FZS8" s="407"/>
      <c r="FZT8" s="408"/>
      <c r="FZU8" s="404"/>
      <c r="FZV8" s="405"/>
      <c r="FZW8" s="406"/>
      <c r="FZX8" s="407"/>
      <c r="FZY8" s="407"/>
      <c r="FZZ8" s="407"/>
      <c r="GAA8" s="407"/>
      <c r="GAB8" s="408"/>
      <c r="GAC8" s="404"/>
      <c r="GAD8" s="405"/>
      <c r="GAE8" s="406"/>
      <c r="GAF8" s="407"/>
      <c r="GAG8" s="407"/>
      <c r="GAH8" s="407"/>
      <c r="GAI8" s="407"/>
      <c r="GAJ8" s="408"/>
      <c r="GAK8" s="404"/>
      <c r="GAL8" s="405"/>
      <c r="GAM8" s="406"/>
      <c r="GAN8" s="407"/>
      <c r="GAO8" s="407"/>
      <c r="GAP8" s="407"/>
      <c r="GAQ8" s="407"/>
      <c r="GAR8" s="408"/>
      <c r="GAS8" s="404"/>
      <c r="GAT8" s="405"/>
      <c r="GAU8" s="406"/>
      <c r="GAV8" s="407"/>
      <c r="GAW8" s="407"/>
      <c r="GAX8" s="407"/>
      <c r="GAY8" s="407"/>
      <c r="GAZ8" s="408"/>
      <c r="GBA8" s="404"/>
      <c r="GBB8" s="405"/>
      <c r="GBC8" s="406"/>
      <c r="GBD8" s="407"/>
      <c r="GBE8" s="407"/>
      <c r="GBF8" s="407"/>
      <c r="GBG8" s="407"/>
      <c r="GBH8" s="408"/>
      <c r="GBI8" s="404"/>
      <c r="GBJ8" s="405"/>
      <c r="GBK8" s="406"/>
      <c r="GBL8" s="407"/>
      <c r="GBM8" s="407"/>
      <c r="GBN8" s="407"/>
      <c r="GBO8" s="407"/>
      <c r="GBP8" s="408"/>
      <c r="GBQ8" s="404"/>
      <c r="GBR8" s="405"/>
      <c r="GBS8" s="406"/>
      <c r="GBT8" s="407"/>
      <c r="GBU8" s="407"/>
      <c r="GBV8" s="407"/>
      <c r="GBW8" s="407"/>
      <c r="GBX8" s="408"/>
      <c r="GBY8" s="404"/>
      <c r="GBZ8" s="405"/>
      <c r="GCA8" s="406"/>
      <c r="GCB8" s="407"/>
      <c r="GCC8" s="407"/>
      <c r="GCD8" s="407"/>
      <c r="GCE8" s="407"/>
      <c r="GCF8" s="408"/>
      <c r="GCG8" s="404"/>
      <c r="GCH8" s="405"/>
      <c r="GCI8" s="406"/>
      <c r="GCJ8" s="407"/>
      <c r="GCK8" s="407"/>
      <c r="GCL8" s="407"/>
      <c r="GCM8" s="407"/>
      <c r="GCN8" s="408"/>
      <c r="GCO8" s="404"/>
      <c r="GCP8" s="405"/>
      <c r="GCQ8" s="406"/>
      <c r="GCR8" s="407"/>
      <c r="GCS8" s="407"/>
      <c r="GCT8" s="407"/>
      <c r="GCU8" s="407"/>
      <c r="GCV8" s="408"/>
      <c r="GCW8" s="404"/>
      <c r="GCX8" s="405"/>
      <c r="GCY8" s="406"/>
      <c r="GCZ8" s="407"/>
      <c r="GDA8" s="407"/>
      <c r="GDB8" s="407"/>
      <c r="GDC8" s="407"/>
      <c r="GDD8" s="408"/>
      <c r="GDE8" s="404"/>
      <c r="GDF8" s="405"/>
      <c r="GDG8" s="406"/>
      <c r="GDH8" s="407"/>
      <c r="GDI8" s="407"/>
      <c r="GDJ8" s="407"/>
      <c r="GDK8" s="407"/>
      <c r="GDL8" s="408"/>
      <c r="GDM8" s="404"/>
      <c r="GDN8" s="405"/>
      <c r="GDO8" s="406"/>
      <c r="GDP8" s="407"/>
      <c r="GDQ8" s="407"/>
      <c r="GDR8" s="407"/>
      <c r="GDS8" s="407"/>
      <c r="GDT8" s="408"/>
      <c r="GDU8" s="404"/>
      <c r="GDV8" s="405"/>
      <c r="GDW8" s="406"/>
      <c r="GDX8" s="407"/>
      <c r="GDY8" s="407"/>
      <c r="GDZ8" s="407"/>
      <c r="GEA8" s="407"/>
      <c r="GEB8" s="408"/>
      <c r="GEC8" s="404"/>
      <c r="GED8" s="405"/>
      <c r="GEE8" s="406"/>
      <c r="GEF8" s="407"/>
      <c r="GEG8" s="407"/>
      <c r="GEH8" s="407"/>
      <c r="GEI8" s="407"/>
      <c r="GEJ8" s="408"/>
      <c r="GEK8" s="404"/>
      <c r="GEL8" s="405"/>
      <c r="GEM8" s="406"/>
      <c r="GEN8" s="407"/>
      <c r="GEO8" s="407"/>
      <c r="GEP8" s="407"/>
      <c r="GEQ8" s="407"/>
      <c r="GER8" s="408"/>
      <c r="GES8" s="404"/>
      <c r="GET8" s="405"/>
      <c r="GEU8" s="406"/>
      <c r="GEV8" s="407"/>
      <c r="GEW8" s="407"/>
      <c r="GEX8" s="407"/>
      <c r="GEY8" s="407"/>
      <c r="GEZ8" s="408"/>
      <c r="GFA8" s="404"/>
      <c r="GFB8" s="405"/>
      <c r="GFC8" s="406"/>
      <c r="GFD8" s="407"/>
      <c r="GFE8" s="407"/>
      <c r="GFF8" s="407"/>
      <c r="GFG8" s="407"/>
      <c r="GFH8" s="408"/>
      <c r="GFI8" s="404"/>
      <c r="GFJ8" s="405"/>
      <c r="GFK8" s="406"/>
      <c r="GFL8" s="407"/>
      <c r="GFM8" s="407"/>
      <c r="GFN8" s="407"/>
      <c r="GFO8" s="407"/>
      <c r="GFP8" s="408"/>
      <c r="GFQ8" s="404"/>
      <c r="GFR8" s="405"/>
      <c r="GFS8" s="406"/>
      <c r="GFT8" s="407"/>
      <c r="GFU8" s="407"/>
      <c r="GFV8" s="407"/>
      <c r="GFW8" s="407"/>
      <c r="GFX8" s="408"/>
      <c r="GFY8" s="404"/>
      <c r="GFZ8" s="405"/>
      <c r="GGA8" s="406"/>
      <c r="GGB8" s="407"/>
      <c r="GGC8" s="407"/>
      <c r="GGD8" s="407"/>
      <c r="GGE8" s="407"/>
      <c r="GGF8" s="408"/>
      <c r="GGG8" s="404"/>
      <c r="GGH8" s="405"/>
      <c r="GGI8" s="406"/>
      <c r="GGJ8" s="407"/>
      <c r="GGK8" s="407"/>
      <c r="GGL8" s="407"/>
      <c r="GGM8" s="407"/>
      <c r="GGN8" s="408"/>
      <c r="GGO8" s="404"/>
      <c r="GGP8" s="405"/>
      <c r="GGQ8" s="406"/>
      <c r="GGR8" s="407"/>
      <c r="GGS8" s="407"/>
      <c r="GGT8" s="407"/>
      <c r="GGU8" s="407"/>
      <c r="GGV8" s="408"/>
      <c r="GGW8" s="404"/>
      <c r="GGX8" s="405"/>
      <c r="GGY8" s="406"/>
      <c r="GGZ8" s="407"/>
      <c r="GHA8" s="407"/>
      <c r="GHB8" s="407"/>
      <c r="GHC8" s="407"/>
      <c r="GHD8" s="408"/>
      <c r="GHE8" s="404"/>
      <c r="GHF8" s="405"/>
      <c r="GHG8" s="406"/>
      <c r="GHH8" s="407"/>
      <c r="GHI8" s="407"/>
      <c r="GHJ8" s="407"/>
      <c r="GHK8" s="407"/>
      <c r="GHL8" s="408"/>
      <c r="GHM8" s="404"/>
      <c r="GHN8" s="405"/>
      <c r="GHO8" s="406"/>
      <c r="GHP8" s="407"/>
      <c r="GHQ8" s="407"/>
      <c r="GHR8" s="407"/>
      <c r="GHS8" s="407"/>
      <c r="GHT8" s="408"/>
      <c r="GHU8" s="404"/>
      <c r="GHV8" s="405"/>
      <c r="GHW8" s="406"/>
      <c r="GHX8" s="407"/>
      <c r="GHY8" s="407"/>
      <c r="GHZ8" s="407"/>
      <c r="GIA8" s="407"/>
      <c r="GIB8" s="408"/>
      <c r="GIC8" s="404"/>
      <c r="GID8" s="405"/>
      <c r="GIE8" s="406"/>
      <c r="GIF8" s="407"/>
      <c r="GIG8" s="407"/>
      <c r="GIH8" s="407"/>
      <c r="GII8" s="407"/>
      <c r="GIJ8" s="408"/>
      <c r="GIK8" s="404"/>
      <c r="GIL8" s="405"/>
      <c r="GIM8" s="406"/>
      <c r="GIN8" s="407"/>
      <c r="GIO8" s="407"/>
      <c r="GIP8" s="407"/>
      <c r="GIQ8" s="407"/>
      <c r="GIR8" s="408"/>
      <c r="GIS8" s="404"/>
      <c r="GIT8" s="405"/>
      <c r="GIU8" s="406"/>
      <c r="GIV8" s="407"/>
      <c r="GIW8" s="407"/>
      <c r="GIX8" s="407"/>
      <c r="GIY8" s="407"/>
      <c r="GIZ8" s="408"/>
      <c r="GJA8" s="404"/>
      <c r="GJB8" s="405"/>
      <c r="GJC8" s="406"/>
      <c r="GJD8" s="407"/>
      <c r="GJE8" s="407"/>
      <c r="GJF8" s="407"/>
      <c r="GJG8" s="407"/>
      <c r="GJH8" s="408"/>
      <c r="GJI8" s="404"/>
      <c r="GJJ8" s="405"/>
      <c r="GJK8" s="406"/>
      <c r="GJL8" s="407"/>
      <c r="GJM8" s="407"/>
      <c r="GJN8" s="407"/>
      <c r="GJO8" s="407"/>
      <c r="GJP8" s="408"/>
      <c r="GJQ8" s="404"/>
      <c r="GJR8" s="405"/>
      <c r="GJS8" s="406"/>
      <c r="GJT8" s="407"/>
      <c r="GJU8" s="407"/>
      <c r="GJV8" s="407"/>
      <c r="GJW8" s="407"/>
      <c r="GJX8" s="408"/>
      <c r="GJY8" s="404"/>
      <c r="GJZ8" s="405"/>
      <c r="GKA8" s="406"/>
      <c r="GKB8" s="407"/>
      <c r="GKC8" s="407"/>
      <c r="GKD8" s="407"/>
      <c r="GKE8" s="407"/>
      <c r="GKF8" s="408"/>
      <c r="GKG8" s="404"/>
      <c r="GKH8" s="405"/>
      <c r="GKI8" s="406"/>
      <c r="GKJ8" s="407"/>
      <c r="GKK8" s="407"/>
      <c r="GKL8" s="407"/>
      <c r="GKM8" s="407"/>
      <c r="GKN8" s="408"/>
      <c r="GKO8" s="404"/>
      <c r="GKP8" s="405"/>
      <c r="GKQ8" s="406"/>
      <c r="GKR8" s="407"/>
      <c r="GKS8" s="407"/>
      <c r="GKT8" s="407"/>
      <c r="GKU8" s="407"/>
      <c r="GKV8" s="408"/>
      <c r="GKW8" s="404"/>
      <c r="GKX8" s="405"/>
      <c r="GKY8" s="406"/>
      <c r="GKZ8" s="407"/>
      <c r="GLA8" s="407"/>
      <c r="GLB8" s="407"/>
      <c r="GLC8" s="407"/>
      <c r="GLD8" s="408"/>
      <c r="GLE8" s="404"/>
      <c r="GLF8" s="405"/>
      <c r="GLG8" s="406"/>
      <c r="GLH8" s="407"/>
      <c r="GLI8" s="407"/>
      <c r="GLJ8" s="407"/>
      <c r="GLK8" s="407"/>
      <c r="GLL8" s="408"/>
      <c r="GLM8" s="404"/>
      <c r="GLN8" s="405"/>
      <c r="GLO8" s="406"/>
      <c r="GLP8" s="407"/>
      <c r="GLQ8" s="407"/>
      <c r="GLR8" s="407"/>
      <c r="GLS8" s="407"/>
      <c r="GLT8" s="408"/>
      <c r="GLU8" s="404"/>
      <c r="GLV8" s="405"/>
      <c r="GLW8" s="406"/>
      <c r="GLX8" s="407"/>
      <c r="GLY8" s="407"/>
      <c r="GLZ8" s="407"/>
      <c r="GMA8" s="407"/>
      <c r="GMB8" s="408"/>
      <c r="GMC8" s="404"/>
      <c r="GMD8" s="405"/>
      <c r="GME8" s="406"/>
      <c r="GMF8" s="407"/>
      <c r="GMG8" s="407"/>
      <c r="GMH8" s="407"/>
      <c r="GMI8" s="407"/>
      <c r="GMJ8" s="408"/>
      <c r="GMK8" s="404"/>
      <c r="GML8" s="405"/>
      <c r="GMM8" s="406"/>
      <c r="GMN8" s="407"/>
      <c r="GMO8" s="407"/>
      <c r="GMP8" s="407"/>
      <c r="GMQ8" s="407"/>
      <c r="GMR8" s="408"/>
      <c r="GMS8" s="404"/>
      <c r="GMT8" s="405"/>
      <c r="GMU8" s="406"/>
      <c r="GMV8" s="407"/>
      <c r="GMW8" s="407"/>
      <c r="GMX8" s="407"/>
      <c r="GMY8" s="407"/>
      <c r="GMZ8" s="408"/>
      <c r="GNA8" s="404"/>
      <c r="GNB8" s="405"/>
      <c r="GNC8" s="406"/>
      <c r="GND8" s="407"/>
      <c r="GNE8" s="407"/>
      <c r="GNF8" s="407"/>
      <c r="GNG8" s="407"/>
      <c r="GNH8" s="408"/>
      <c r="GNI8" s="404"/>
      <c r="GNJ8" s="405"/>
      <c r="GNK8" s="406"/>
      <c r="GNL8" s="407"/>
      <c r="GNM8" s="407"/>
      <c r="GNN8" s="407"/>
      <c r="GNO8" s="407"/>
      <c r="GNP8" s="408"/>
      <c r="GNQ8" s="404"/>
      <c r="GNR8" s="405"/>
      <c r="GNS8" s="406"/>
      <c r="GNT8" s="407"/>
      <c r="GNU8" s="407"/>
      <c r="GNV8" s="407"/>
      <c r="GNW8" s="407"/>
      <c r="GNX8" s="408"/>
      <c r="GNY8" s="404"/>
      <c r="GNZ8" s="405"/>
      <c r="GOA8" s="406"/>
      <c r="GOB8" s="407"/>
      <c r="GOC8" s="407"/>
      <c r="GOD8" s="407"/>
      <c r="GOE8" s="407"/>
      <c r="GOF8" s="408"/>
      <c r="GOG8" s="404"/>
      <c r="GOH8" s="405"/>
      <c r="GOI8" s="406"/>
      <c r="GOJ8" s="407"/>
      <c r="GOK8" s="407"/>
      <c r="GOL8" s="407"/>
      <c r="GOM8" s="407"/>
      <c r="GON8" s="408"/>
      <c r="GOO8" s="404"/>
      <c r="GOP8" s="405"/>
      <c r="GOQ8" s="406"/>
      <c r="GOR8" s="407"/>
      <c r="GOS8" s="407"/>
      <c r="GOT8" s="407"/>
      <c r="GOU8" s="407"/>
      <c r="GOV8" s="408"/>
      <c r="GOW8" s="404"/>
      <c r="GOX8" s="405"/>
      <c r="GOY8" s="406"/>
      <c r="GOZ8" s="407"/>
      <c r="GPA8" s="407"/>
      <c r="GPB8" s="407"/>
      <c r="GPC8" s="407"/>
      <c r="GPD8" s="408"/>
      <c r="GPE8" s="404"/>
      <c r="GPF8" s="405"/>
      <c r="GPG8" s="406"/>
      <c r="GPH8" s="407"/>
      <c r="GPI8" s="407"/>
      <c r="GPJ8" s="407"/>
      <c r="GPK8" s="407"/>
      <c r="GPL8" s="408"/>
      <c r="GPM8" s="404"/>
      <c r="GPN8" s="405"/>
      <c r="GPO8" s="406"/>
      <c r="GPP8" s="407"/>
      <c r="GPQ8" s="407"/>
      <c r="GPR8" s="407"/>
      <c r="GPS8" s="407"/>
      <c r="GPT8" s="408"/>
      <c r="GPU8" s="404"/>
      <c r="GPV8" s="405"/>
      <c r="GPW8" s="406"/>
      <c r="GPX8" s="407"/>
      <c r="GPY8" s="407"/>
      <c r="GPZ8" s="407"/>
      <c r="GQA8" s="407"/>
      <c r="GQB8" s="408"/>
      <c r="GQC8" s="404"/>
      <c r="GQD8" s="405"/>
      <c r="GQE8" s="406"/>
      <c r="GQF8" s="407"/>
      <c r="GQG8" s="407"/>
      <c r="GQH8" s="407"/>
      <c r="GQI8" s="407"/>
      <c r="GQJ8" s="408"/>
      <c r="GQK8" s="404"/>
      <c r="GQL8" s="405"/>
      <c r="GQM8" s="406"/>
      <c r="GQN8" s="407"/>
      <c r="GQO8" s="407"/>
      <c r="GQP8" s="407"/>
      <c r="GQQ8" s="407"/>
      <c r="GQR8" s="408"/>
      <c r="GQS8" s="404"/>
      <c r="GQT8" s="405"/>
      <c r="GQU8" s="406"/>
      <c r="GQV8" s="407"/>
      <c r="GQW8" s="407"/>
      <c r="GQX8" s="407"/>
      <c r="GQY8" s="407"/>
      <c r="GQZ8" s="408"/>
      <c r="GRA8" s="404"/>
      <c r="GRB8" s="405"/>
      <c r="GRC8" s="406"/>
      <c r="GRD8" s="407"/>
      <c r="GRE8" s="407"/>
      <c r="GRF8" s="407"/>
      <c r="GRG8" s="407"/>
      <c r="GRH8" s="408"/>
      <c r="GRI8" s="404"/>
      <c r="GRJ8" s="405"/>
      <c r="GRK8" s="406"/>
      <c r="GRL8" s="407"/>
      <c r="GRM8" s="407"/>
      <c r="GRN8" s="407"/>
      <c r="GRO8" s="407"/>
      <c r="GRP8" s="408"/>
      <c r="GRQ8" s="404"/>
      <c r="GRR8" s="405"/>
      <c r="GRS8" s="406"/>
      <c r="GRT8" s="407"/>
      <c r="GRU8" s="407"/>
      <c r="GRV8" s="407"/>
      <c r="GRW8" s="407"/>
      <c r="GRX8" s="408"/>
      <c r="GRY8" s="404"/>
      <c r="GRZ8" s="405"/>
      <c r="GSA8" s="406"/>
      <c r="GSB8" s="407"/>
      <c r="GSC8" s="407"/>
      <c r="GSD8" s="407"/>
      <c r="GSE8" s="407"/>
      <c r="GSF8" s="408"/>
      <c r="GSG8" s="404"/>
      <c r="GSH8" s="405"/>
      <c r="GSI8" s="406"/>
      <c r="GSJ8" s="407"/>
      <c r="GSK8" s="407"/>
      <c r="GSL8" s="407"/>
      <c r="GSM8" s="407"/>
      <c r="GSN8" s="408"/>
      <c r="GSO8" s="404"/>
      <c r="GSP8" s="405"/>
      <c r="GSQ8" s="406"/>
      <c r="GSR8" s="407"/>
      <c r="GSS8" s="407"/>
      <c r="GST8" s="407"/>
      <c r="GSU8" s="407"/>
      <c r="GSV8" s="408"/>
      <c r="GSW8" s="404"/>
      <c r="GSX8" s="405"/>
      <c r="GSY8" s="406"/>
      <c r="GSZ8" s="407"/>
      <c r="GTA8" s="407"/>
      <c r="GTB8" s="407"/>
      <c r="GTC8" s="407"/>
      <c r="GTD8" s="408"/>
      <c r="GTE8" s="404"/>
      <c r="GTF8" s="405"/>
      <c r="GTG8" s="406"/>
      <c r="GTH8" s="407"/>
      <c r="GTI8" s="407"/>
      <c r="GTJ8" s="407"/>
      <c r="GTK8" s="407"/>
      <c r="GTL8" s="408"/>
      <c r="GTM8" s="404"/>
      <c r="GTN8" s="405"/>
      <c r="GTO8" s="406"/>
      <c r="GTP8" s="407"/>
      <c r="GTQ8" s="407"/>
      <c r="GTR8" s="407"/>
      <c r="GTS8" s="407"/>
      <c r="GTT8" s="408"/>
      <c r="GTU8" s="404"/>
      <c r="GTV8" s="405"/>
      <c r="GTW8" s="406"/>
      <c r="GTX8" s="407"/>
      <c r="GTY8" s="407"/>
      <c r="GTZ8" s="407"/>
      <c r="GUA8" s="407"/>
      <c r="GUB8" s="408"/>
      <c r="GUC8" s="404"/>
      <c r="GUD8" s="405"/>
      <c r="GUE8" s="406"/>
      <c r="GUF8" s="407"/>
      <c r="GUG8" s="407"/>
      <c r="GUH8" s="407"/>
      <c r="GUI8" s="407"/>
      <c r="GUJ8" s="408"/>
      <c r="GUK8" s="404"/>
      <c r="GUL8" s="405"/>
      <c r="GUM8" s="406"/>
      <c r="GUN8" s="407"/>
      <c r="GUO8" s="407"/>
      <c r="GUP8" s="407"/>
      <c r="GUQ8" s="407"/>
      <c r="GUR8" s="408"/>
      <c r="GUS8" s="404"/>
      <c r="GUT8" s="405"/>
      <c r="GUU8" s="406"/>
      <c r="GUV8" s="407"/>
      <c r="GUW8" s="407"/>
      <c r="GUX8" s="407"/>
      <c r="GUY8" s="407"/>
      <c r="GUZ8" s="408"/>
      <c r="GVA8" s="404"/>
      <c r="GVB8" s="405"/>
      <c r="GVC8" s="406"/>
      <c r="GVD8" s="407"/>
      <c r="GVE8" s="407"/>
      <c r="GVF8" s="407"/>
      <c r="GVG8" s="407"/>
      <c r="GVH8" s="408"/>
      <c r="GVI8" s="404"/>
      <c r="GVJ8" s="405"/>
      <c r="GVK8" s="406"/>
      <c r="GVL8" s="407"/>
      <c r="GVM8" s="407"/>
      <c r="GVN8" s="407"/>
      <c r="GVO8" s="407"/>
      <c r="GVP8" s="408"/>
      <c r="GVQ8" s="404"/>
      <c r="GVR8" s="405"/>
      <c r="GVS8" s="406"/>
      <c r="GVT8" s="407"/>
      <c r="GVU8" s="407"/>
      <c r="GVV8" s="407"/>
      <c r="GVW8" s="407"/>
      <c r="GVX8" s="408"/>
      <c r="GVY8" s="404"/>
      <c r="GVZ8" s="405"/>
      <c r="GWA8" s="406"/>
      <c r="GWB8" s="407"/>
      <c r="GWC8" s="407"/>
      <c r="GWD8" s="407"/>
      <c r="GWE8" s="407"/>
      <c r="GWF8" s="408"/>
      <c r="GWG8" s="404"/>
      <c r="GWH8" s="405"/>
      <c r="GWI8" s="406"/>
      <c r="GWJ8" s="407"/>
      <c r="GWK8" s="407"/>
      <c r="GWL8" s="407"/>
      <c r="GWM8" s="407"/>
      <c r="GWN8" s="408"/>
      <c r="GWO8" s="404"/>
      <c r="GWP8" s="405"/>
      <c r="GWQ8" s="406"/>
      <c r="GWR8" s="407"/>
      <c r="GWS8" s="407"/>
      <c r="GWT8" s="407"/>
      <c r="GWU8" s="407"/>
      <c r="GWV8" s="408"/>
      <c r="GWW8" s="404"/>
      <c r="GWX8" s="405"/>
      <c r="GWY8" s="406"/>
      <c r="GWZ8" s="407"/>
      <c r="GXA8" s="407"/>
      <c r="GXB8" s="407"/>
      <c r="GXC8" s="407"/>
      <c r="GXD8" s="408"/>
      <c r="GXE8" s="404"/>
      <c r="GXF8" s="405"/>
      <c r="GXG8" s="406"/>
      <c r="GXH8" s="407"/>
      <c r="GXI8" s="407"/>
      <c r="GXJ8" s="407"/>
      <c r="GXK8" s="407"/>
      <c r="GXL8" s="408"/>
      <c r="GXM8" s="404"/>
      <c r="GXN8" s="405"/>
      <c r="GXO8" s="406"/>
      <c r="GXP8" s="407"/>
      <c r="GXQ8" s="407"/>
      <c r="GXR8" s="407"/>
      <c r="GXS8" s="407"/>
      <c r="GXT8" s="408"/>
      <c r="GXU8" s="404"/>
      <c r="GXV8" s="405"/>
      <c r="GXW8" s="406"/>
      <c r="GXX8" s="407"/>
      <c r="GXY8" s="407"/>
      <c r="GXZ8" s="407"/>
      <c r="GYA8" s="407"/>
      <c r="GYB8" s="408"/>
      <c r="GYC8" s="404"/>
      <c r="GYD8" s="405"/>
      <c r="GYE8" s="406"/>
      <c r="GYF8" s="407"/>
      <c r="GYG8" s="407"/>
      <c r="GYH8" s="407"/>
      <c r="GYI8" s="407"/>
      <c r="GYJ8" s="408"/>
      <c r="GYK8" s="404"/>
      <c r="GYL8" s="405"/>
      <c r="GYM8" s="406"/>
      <c r="GYN8" s="407"/>
      <c r="GYO8" s="407"/>
      <c r="GYP8" s="407"/>
      <c r="GYQ8" s="407"/>
      <c r="GYR8" s="408"/>
      <c r="GYS8" s="404"/>
      <c r="GYT8" s="405"/>
      <c r="GYU8" s="406"/>
      <c r="GYV8" s="407"/>
      <c r="GYW8" s="407"/>
      <c r="GYX8" s="407"/>
      <c r="GYY8" s="407"/>
      <c r="GYZ8" s="408"/>
      <c r="GZA8" s="404"/>
      <c r="GZB8" s="405"/>
      <c r="GZC8" s="406"/>
      <c r="GZD8" s="407"/>
      <c r="GZE8" s="407"/>
      <c r="GZF8" s="407"/>
      <c r="GZG8" s="407"/>
      <c r="GZH8" s="408"/>
      <c r="GZI8" s="404"/>
      <c r="GZJ8" s="405"/>
      <c r="GZK8" s="406"/>
      <c r="GZL8" s="407"/>
      <c r="GZM8" s="407"/>
      <c r="GZN8" s="407"/>
      <c r="GZO8" s="407"/>
      <c r="GZP8" s="408"/>
      <c r="GZQ8" s="404"/>
      <c r="GZR8" s="405"/>
      <c r="GZS8" s="406"/>
      <c r="GZT8" s="407"/>
      <c r="GZU8" s="407"/>
      <c r="GZV8" s="407"/>
      <c r="GZW8" s="407"/>
      <c r="GZX8" s="408"/>
      <c r="GZY8" s="404"/>
      <c r="GZZ8" s="405"/>
      <c r="HAA8" s="406"/>
      <c r="HAB8" s="407"/>
      <c r="HAC8" s="407"/>
      <c r="HAD8" s="407"/>
      <c r="HAE8" s="407"/>
      <c r="HAF8" s="408"/>
      <c r="HAG8" s="404"/>
      <c r="HAH8" s="405"/>
      <c r="HAI8" s="406"/>
      <c r="HAJ8" s="407"/>
      <c r="HAK8" s="407"/>
      <c r="HAL8" s="407"/>
      <c r="HAM8" s="407"/>
      <c r="HAN8" s="408"/>
      <c r="HAO8" s="404"/>
      <c r="HAP8" s="405"/>
      <c r="HAQ8" s="406"/>
      <c r="HAR8" s="407"/>
      <c r="HAS8" s="407"/>
      <c r="HAT8" s="407"/>
      <c r="HAU8" s="407"/>
      <c r="HAV8" s="408"/>
      <c r="HAW8" s="404"/>
      <c r="HAX8" s="405"/>
      <c r="HAY8" s="406"/>
      <c r="HAZ8" s="407"/>
      <c r="HBA8" s="407"/>
      <c r="HBB8" s="407"/>
      <c r="HBC8" s="407"/>
      <c r="HBD8" s="408"/>
      <c r="HBE8" s="404"/>
      <c r="HBF8" s="405"/>
      <c r="HBG8" s="406"/>
      <c r="HBH8" s="407"/>
      <c r="HBI8" s="407"/>
      <c r="HBJ8" s="407"/>
      <c r="HBK8" s="407"/>
      <c r="HBL8" s="408"/>
      <c r="HBM8" s="404"/>
      <c r="HBN8" s="405"/>
      <c r="HBO8" s="406"/>
      <c r="HBP8" s="407"/>
      <c r="HBQ8" s="407"/>
      <c r="HBR8" s="407"/>
      <c r="HBS8" s="407"/>
      <c r="HBT8" s="408"/>
      <c r="HBU8" s="404"/>
      <c r="HBV8" s="405"/>
      <c r="HBW8" s="406"/>
      <c r="HBX8" s="407"/>
      <c r="HBY8" s="407"/>
      <c r="HBZ8" s="407"/>
      <c r="HCA8" s="407"/>
      <c r="HCB8" s="408"/>
      <c r="HCC8" s="404"/>
      <c r="HCD8" s="405"/>
      <c r="HCE8" s="406"/>
      <c r="HCF8" s="407"/>
      <c r="HCG8" s="407"/>
      <c r="HCH8" s="407"/>
      <c r="HCI8" s="407"/>
      <c r="HCJ8" s="408"/>
      <c r="HCK8" s="404"/>
      <c r="HCL8" s="405"/>
      <c r="HCM8" s="406"/>
      <c r="HCN8" s="407"/>
      <c r="HCO8" s="407"/>
      <c r="HCP8" s="407"/>
      <c r="HCQ8" s="407"/>
      <c r="HCR8" s="408"/>
      <c r="HCS8" s="404"/>
      <c r="HCT8" s="405"/>
      <c r="HCU8" s="406"/>
      <c r="HCV8" s="407"/>
      <c r="HCW8" s="407"/>
      <c r="HCX8" s="407"/>
      <c r="HCY8" s="407"/>
      <c r="HCZ8" s="408"/>
      <c r="HDA8" s="404"/>
      <c r="HDB8" s="405"/>
      <c r="HDC8" s="406"/>
      <c r="HDD8" s="407"/>
      <c r="HDE8" s="407"/>
      <c r="HDF8" s="407"/>
      <c r="HDG8" s="407"/>
      <c r="HDH8" s="408"/>
      <c r="HDI8" s="404"/>
      <c r="HDJ8" s="405"/>
      <c r="HDK8" s="406"/>
      <c r="HDL8" s="407"/>
      <c r="HDM8" s="407"/>
      <c r="HDN8" s="407"/>
      <c r="HDO8" s="407"/>
      <c r="HDP8" s="408"/>
      <c r="HDQ8" s="404"/>
      <c r="HDR8" s="405"/>
      <c r="HDS8" s="406"/>
      <c r="HDT8" s="407"/>
      <c r="HDU8" s="407"/>
      <c r="HDV8" s="407"/>
      <c r="HDW8" s="407"/>
      <c r="HDX8" s="408"/>
      <c r="HDY8" s="404"/>
      <c r="HDZ8" s="405"/>
      <c r="HEA8" s="406"/>
      <c r="HEB8" s="407"/>
      <c r="HEC8" s="407"/>
      <c r="HED8" s="407"/>
      <c r="HEE8" s="407"/>
      <c r="HEF8" s="408"/>
      <c r="HEG8" s="404"/>
      <c r="HEH8" s="405"/>
      <c r="HEI8" s="406"/>
      <c r="HEJ8" s="407"/>
      <c r="HEK8" s="407"/>
      <c r="HEL8" s="407"/>
      <c r="HEM8" s="407"/>
      <c r="HEN8" s="408"/>
      <c r="HEO8" s="404"/>
      <c r="HEP8" s="405"/>
      <c r="HEQ8" s="406"/>
      <c r="HER8" s="407"/>
      <c r="HES8" s="407"/>
      <c r="HET8" s="407"/>
      <c r="HEU8" s="407"/>
      <c r="HEV8" s="408"/>
      <c r="HEW8" s="404"/>
      <c r="HEX8" s="405"/>
      <c r="HEY8" s="406"/>
      <c r="HEZ8" s="407"/>
      <c r="HFA8" s="407"/>
      <c r="HFB8" s="407"/>
      <c r="HFC8" s="407"/>
      <c r="HFD8" s="408"/>
      <c r="HFE8" s="404"/>
      <c r="HFF8" s="405"/>
      <c r="HFG8" s="406"/>
      <c r="HFH8" s="407"/>
      <c r="HFI8" s="407"/>
      <c r="HFJ8" s="407"/>
      <c r="HFK8" s="407"/>
      <c r="HFL8" s="408"/>
      <c r="HFM8" s="404"/>
      <c r="HFN8" s="405"/>
      <c r="HFO8" s="406"/>
      <c r="HFP8" s="407"/>
      <c r="HFQ8" s="407"/>
      <c r="HFR8" s="407"/>
      <c r="HFS8" s="407"/>
      <c r="HFT8" s="408"/>
      <c r="HFU8" s="404"/>
      <c r="HFV8" s="405"/>
      <c r="HFW8" s="406"/>
      <c r="HFX8" s="407"/>
      <c r="HFY8" s="407"/>
      <c r="HFZ8" s="407"/>
      <c r="HGA8" s="407"/>
      <c r="HGB8" s="408"/>
      <c r="HGC8" s="404"/>
      <c r="HGD8" s="405"/>
      <c r="HGE8" s="406"/>
      <c r="HGF8" s="407"/>
      <c r="HGG8" s="407"/>
      <c r="HGH8" s="407"/>
      <c r="HGI8" s="407"/>
      <c r="HGJ8" s="408"/>
      <c r="HGK8" s="404"/>
      <c r="HGL8" s="405"/>
      <c r="HGM8" s="406"/>
      <c r="HGN8" s="407"/>
      <c r="HGO8" s="407"/>
      <c r="HGP8" s="407"/>
      <c r="HGQ8" s="407"/>
      <c r="HGR8" s="408"/>
      <c r="HGS8" s="404"/>
      <c r="HGT8" s="405"/>
      <c r="HGU8" s="406"/>
      <c r="HGV8" s="407"/>
      <c r="HGW8" s="407"/>
      <c r="HGX8" s="407"/>
      <c r="HGY8" s="407"/>
      <c r="HGZ8" s="408"/>
      <c r="HHA8" s="404"/>
      <c r="HHB8" s="405"/>
      <c r="HHC8" s="406"/>
      <c r="HHD8" s="407"/>
      <c r="HHE8" s="407"/>
      <c r="HHF8" s="407"/>
      <c r="HHG8" s="407"/>
      <c r="HHH8" s="408"/>
      <c r="HHI8" s="404"/>
      <c r="HHJ8" s="405"/>
      <c r="HHK8" s="406"/>
      <c r="HHL8" s="407"/>
      <c r="HHM8" s="407"/>
      <c r="HHN8" s="407"/>
      <c r="HHO8" s="407"/>
      <c r="HHP8" s="408"/>
      <c r="HHQ8" s="404"/>
      <c r="HHR8" s="405"/>
      <c r="HHS8" s="406"/>
      <c r="HHT8" s="407"/>
      <c r="HHU8" s="407"/>
      <c r="HHV8" s="407"/>
      <c r="HHW8" s="407"/>
      <c r="HHX8" s="408"/>
      <c r="HHY8" s="404"/>
      <c r="HHZ8" s="405"/>
      <c r="HIA8" s="406"/>
      <c r="HIB8" s="407"/>
      <c r="HIC8" s="407"/>
      <c r="HID8" s="407"/>
      <c r="HIE8" s="407"/>
      <c r="HIF8" s="408"/>
      <c r="HIG8" s="404"/>
      <c r="HIH8" s="405"/>
      <c r="HII8" s="406"/>
      <c r="HIJ8" s="407"/>
      <c r="HIK8" s="407"/>
      <c r="HIL8" s="407"/>
      <c r="HIM8" s="407"/>
      <c r="HIN8" s="408"/>
      <c r="HIO8" s="404"/>
      <c r="HIP8" s="405"/>
      <c r="HIQ8" s="406"/>
      <c r="HIR8" s="407"/>
      <c r="HIS8" s="407"/>
      <c r="HIT8" s="407"/>
      <c r="HIU8" s="407"/>
      <c r="HIV8" s="408"/>
      <c r="HIW8" s="404"/>
      <c r="HIX8" s="405"/>
      <c r="HIY8" s="406"/>
      <c r="HIZ8" s="407"/>
      <c r="HJA8" s="407"/>
      <c r="HJB8" s="407"/>
      <c r="HJC8" s="407"/>
      <c r="HJD8" s="408"/>
      <c r="HJE8" s="404"/>
      <c r="HJF8" s="405"/>
      <c r="HJG8" s="406"/>
      <c r="HJH8" s="407"/>
      <c r="HJI8" s="407"/>
      <c r="HJJ8" s="407"/>
      <c r="HJK8" s="407"/>
      <c r="HJL8" s="408"/>
      <c r="HJM8" s="404"/>
      <c r="HJN8" s="405"/>
      <c r="HJO8" s="406"/>
      <c r="HJP8" s="407"/>
      <c r="HJQ8" s="407"/>
      <c r="HJR8" s="407"/>
      <c r="HJS8" s="407"/>
      <c r="HJT8" s="408"/>
      <c r="HJU8" s="404"/>
      <c r="HJV8" s="405"/>
      <c r="HJW8" s="406"/>
      <c r="HJX8" s="407"/>
      <c r="HJY8" s="407"/>
      <c r="HJZ8" s="407"/>
      <c r="HKA8" s="407"/>
      <c r="HKB8" s="408"/>
      <c r="HKC8" s="404"/>
      <c r="HKD8" s="405"/>
      <c r="HKE8" s="406"/>
      <c r="HKF8" s="407"/>
      <c r="HKG8" s="407"/>
      <c r="HKH8" s="407"/>
      <c r="HKI8" s="407"/>
      <c r="HKJ8" s="408"/>
      <c r="HKK8" s="404"/>
      <c r="HKL8" s="405"/>
      <c r="HKM8" s="406"/>
      <c r="HKN8" s="407"/>
      <c r="HKO8" s="407"/>
      <c r="HKP8" s="407"/>
      <c r="HKQ8" s="407"/>
      <c r="HKR8" s="408"/>
      <c r="HKS8" s="404"/>
      <c r="HKT8" s="405"/>
      <c r="HKU8" s="406"/>
      <c r="HKV8" s="407"/>
      <c r="HKW8" s="407"/>
      <c r="HKX8" s="407"/>
      <c r="HKY8" s="407"/>
      <c r="HKZ8" s="408"/>
      <c r="HLA8" s="404"/>
      <c r="HLB8" s="405"/>
      <c r="HLC8" s="406"/>
      <c r="HLD8" s="407"/>
      <c r="HLE8" s="407"/>
      <c r="HLF8" s="407"/>
      <c r="HLG8" s="407"/>
      <c r="HLH8" s="408"/>
      <c r="HLI8" s="404"/>
      <c r="HLJ8" s="405"/>
      <c r="HLK8" s="406"/>
      <c r="HLL8" s="407"/>
      <c r="HLM8" s="407"/>
      <c r="HLN8" s="407"/>
      <c r="HLO8" s="407"/>
      <c r="HLP8" s="408"/>
      <c r="HLQ8" s="404"/>
      <c r="HLR8" s="405"/>
      <c r="HLS8" s="406"/>
      <c r="HLT8" s="407"/>
      <c r="HLU8" s="407"/>
      <c r="HLV8" s="407"/>
      <c r="HLW8" s="407"/>
      <c r="HLX8" s="408"/>
      <c r="HLY8" s="404"/>
      <c r="HLZ8" s="405"/>
      <c r="HMA8" s="406"/>
      <c r="HMB8" s="407"/>
      <c r="HMC8" s="407"/>
      <c r="HMD8" s="407"/>
      <c r="HME8" s="407"/>
      <c r="HMF8" s="408"/>
      <c r="HMG8" s="404"/>
      <c r="HMH8" s="405"/>
      <c r="HMI8" s="406"/>
      <c r="HMJ8" s="407"/>
      <c r="HMK8" s="407"/>
      <c r="HML8" s="407"/>
      <c r="HMM8" s="407"/>
      <c r="HMN8" s="408"/>
      <c r="HMO8" s="404"/>
      <c r="HMP8" s="405"/>
      <c r="HMQ8" s="406"/>
      <c r="HMR8" s="407"/>
      <c r="HMS8" s="407"/>
      <c r="HMT8" s="407"/>
      <c r="HMU8" s="407"/>
      <c r="HMV8" s="408"/>
      <c r="HMW8" s="404"/>
      <c r="HMX8" s="405"/>
      <c r="HMY8" s="406"/>
      <c r="HMZ8" s="407"/>
      <c r="HNA8" s="407"/>
      <c r="HNB8" s="407"/>
      <c r="HNC8" s="407"/>
      <c r="HND8" s="408"/>
      <c r="HNE8" s="404"/>
      <c r="HNF8" s="405"/>
      <c r="HNG8" s="406"/>
      <c r="HNH8" s="407"/>
      <c r="HNI8" s="407"/>
      <c r="HNJ8" s="407"/>
      <c r="HNK8" s="407"/>
      <c r="HNL8" s="408"/>
      <c r="HNM8" s="404"/>
      <c r="HNN8" s="405"/>
      <c r="HNO8" s="406"/>
      <c r="HNP8" s="407"/>
      <c r="HNQ8" s="407"/>
      <c r="HNR8" s="407"/>
      <c r="HNS8" s="407"/>
      <c r="HNT8" s="408"/>
      <c r="HNU8" s="404"/>
      <c r="HNV8" s="405"/>
      <c r="HNW8" s="406"/>
      <c r="HNX8" s="407"/>
      <c r="HNY8" s="407"/>
      <c r="HNZ8" s="407"/>
      <c r="HOA8" s="407"/>
      <c r="HOB8" s="408"/>
      <c r="HOC8" s="404"/>
      <c r="HOD8" s="405"/>
      <c r="HOE8" s="406"/>
      <c r="HOF8" s="407"/>
      <c r="HOG8" s="407"/>
      <c r="HOH8" s="407"/>
      <c r="HOI8" s="407"/>
      <c r="HOJ8" s="408"/>
      <c r="HOK8" s="404"/>
      <c r="HOL8" s="405"/>
      <c r="HOM8" s="406"/>
      <c r="HON8" s="407"/>
      <c r="HOO8" s="407"/>
      <c r="HOP8" s="407"/>
      <c r="HOQ8" s="407"/>
      <c r="HOR8" s="408"/>
      <c r="HOS8" s="404"/>
      <c r="HOT8" s="405"/>
      <c r="HOU8" s="406"/>
      <c r="HOV8" s="407"/>
      <c r="HOW8" s="407"/>
      <c r="HOX8" s="407"/>
      <c r="HOY8" s="407"/>
      <c r="HOZ8" s="408"/>
      <c r="HPA8" s="404"/>
      <c r="HPB8" s="405"/>
      <c r="HPC8" s="406"/>
      <c r="HPD8" s="407"/>
      <c r="HPE8" s="407"/>
      <c r="HPF8" s="407"/>
      <c r="HPG8" s="407"/>
      <c r="HPH8" s="408"/>
      <c r="HPI8" s="404"/>
      <c r="HPJ8" s="405"/>
      <c r="HPK8" s="406"/>
      <c r="HPL8" s="407"/>
      <c r="HPM8" s="407"/>
      <c r="HPN8" s="407"/>
      <c r="HPO8" s="407"/>
      <c r="HPP8" s="408"/>
      <c r="HPQ8" s="404"/>
      <c r="HPR8" s="405"/>
      <c r="HPS8" s="406"/>
      <c r="HPT8" s="407"/>
      <c r="HPU8" s="407"/>
      <c r="HPV8" s="407"/>
      <c r="HPW8" s="407"/>
      <c r="HPX8" s="408"/>
      <c r="HPY8" s="404"/>
      <c r="HPZ8" s="405"/>
      <c r="HQA8" s="406"/>
      <c r="HQB8" s="407"/>
      <c r="HQC8" s="407"/>
      <c r="HQD8" s="407"/>
      <c r="HQE8" s="407"/>
      <c r="HQF8" s="408"/>
      <c r="HQG8" s="404"/>
      <c r="HQH8" s="405"/>
      <c r="HQI8" s="406"/>
      <c r="HQJ8" s="407"/>
      <c r="HQK8" s="407"/>
      <c r="HQL8" s="407"/>
      <c r="HQM8" s="407"/>
      <c r="HQN8" s="408"/>
      <c r="HQO8" s="404"/>
      <c r="HQP8" s="405"/>
      <c r="HQQ8" s="406"/>
      <c r="HQR8" s="407"/>
      <c r="HQS8" s="407"/>
      <c r="HQT8" s="407"/>
      <c r="HQU8" s="407"/>
      <c r="HQV8" s="408"/>
      <c r="HQW8" s="404"/>
      <c r="HQX8" s="405"/>
      <c r="HQY8" s="406"/>
      <c r="HQZ8" s="407"/>
      <c r="HRA8" s="407"/>
      <c r="HRB8" s="407"/>
      <c r="HRC8" s="407"/>
      <c r="HRD8" s="408"/>
      <c r="HRE8" s="404"/>
      <c r="HRF8" s="405"/>
      <c r="HRG8" s="406"/>
      <c r="HRH8" s="407"/>
      <c r="HRI8" s="407"/>
      <c r="HRJ8" s="407"/>
      <c r="HRK8" s="407"/>
      <c r="HRL8" s="408"/>
      <c r="HRM8" s="404"/>
      <c r="HRN8" s="405"/>
      <c r="HRO8" s="406"/>
      <c r="HRP8" s="407"/>
      <c r="HRQ8" s="407"/>
      <c r="HRR8" s="407"/>
      <c r="HRS8" s="407"/>
      <c r="HRT8" s="408"/>
      <c r="HRU8" s="404"/>
      <c r="HRV8" s="405"/>
      <c r="HRW8" s="406"/>
      <c r="HRX8" s="407"/>
      <c r="HRY8" s="407"/>
      <c r="HRZ8" s="407"/>
      <c r="HSA8" s="407"/>
      <c r="HSB8" s="408"/>
      <c r="HSC8" s="404"/>
      <c r="HSD8" s="405"/>
      <c r="HSE8" s="406"/>
      <c r="HSF8" s="407"/>
      <c r="HSG8" s="407"/>
      <c r="HSH8" s="407"/>
      <c r="HSI8" s="407"/>
      <c r="HSJ8" s="408"/>
      <c r="HSK8" s="404"/>
      <c r="HSL8" s="405"/>
      <c r="HSM8" s="406"/>
      <c r="HSN8" s="407"/>
      <c r="HSO8" s="407"/>
      <c r="HSP8" s="407"/>
      <c r="HSQ8" s="407"/>
      <c r="HSR8" s="408"/>
      <c r="HSS8" s="404"/>
      <c r="HST8" s="405"/>
      <c r="HSU8" s="406"/>
      <c r="HSV8" s="407"/>
      <c r="HSW8" s="407"/>
      <c r="HSX8" s="407"/>
      <c r="HSY8" s="407"/>
      <c r="HSZ8" s="408"/>
      <c r="HTA8" s="404"/>
      <c r="HTB8" s="405"/>
      <c r="HTC8" s="406"/>
      <c r="HTD8" s="407"/>
      <c r="HTE8" s="407"/>
      <c r="HTF8" s="407"/>
      <c r="HTG8" s="407"/>
      <c r="HTH8" s="408"/>
      <c r="HTI8" s="404"/>
      <c r="HTJ8" s="405"/>
      <c r="HTK8" s="406"/>
      <c r="HTL8" s="407"/>
      <c r="HTM8" s="407"/>
      <c r="HTN8" s="407"/>
      <c r="HTO8" s="407"/>
      <c r="HTP8" s="408"/>
      <c r="HTQ8" s="404"/>
      <c r="HTR8" s="405"/>
      <c r="HTS8" s="406"/>
      <c r="HTT8" s="407"/>
      <c r="HTU8" s="407"/>
      <c r="HTV8" s="407"/>
      <c r="HTW8" s="407"/>
      <c r="HTX8" s="408"/>
      <c r="HTY8" s="404"/>
      <c r="HTZ8" s="405"/>
      <c r="HUA8" s="406"/>
      <c r="HUB8" s="407"/>
      <c r="HUC8" s="407"/>
      <c r="HUD8" s="407"/>
      <c r="HUE8" s="407"/>
      <c r="HUF8" s="408"/>
      <c r="HUG8" s="404"/>
      <c r="HUH8" s="405"/>
      <c r="HUI8" s="406"/>
      <c r="HUJ8" s="407"/>
      <c r="HUK8" s="407"/>
      <c r="HUL8" s="407"/>
      <c r="HUM8" s="407"/>
      <c r="HUN8" s="408"/>
      <c r="HUO8" s="404"/>
      <c r="HUP8" s="405"/>
      <c r="HUQ8" s="406"/>
      <c r="HUR8" s="407"/>
      <c r="HUS8" s="407"/>
      <c r="HUT8" s="407"/>
      <c r="HUU8" s="407"/>
      <c r="HUV8" s="408"/>
      <c r="HUW8" s="404"/>
      <c r="HUX8" s="405"/>
      <c r="HUY8" s="406"/>
      <c r="HUZ8" s="407"/>
      <c r="HVA8" s="407"/>
      <c r="HVB8" s="407"/>
      <c r="HVC8" s="407"/>
      <c r="HVD8" s="408"/>
      <c r="HVE8" s="404"/>
      <c r="HVF8" s="405"/>
      <c r="HVG8" s="406"/>
      <c r="HVH8" s="407"/>
      <c r="HVI8" s="407"/>
      <c r="HVJ8" s="407"/>
      <c r="HVK8" s="407"/>
      <c r="HVL8" s="408"/>
      <c r="HVM8" s="404"/>
      <c r="HVN8" s="405"/>
      <c r="HVO8" s="406"/>
      <c r="HVP8" s="407"/>
      <c r="HVQ8" s="407"/>
      <c r="HVR8" s="407"/>
      <c r="HVS8" s="407"/>
      <c r="HVT8" s="408"/>
      <c r="HVU8" s="404"/>
      <c r="HVV8" s="405"/>
      <c r="HVW8" s="406"/>
      <c r="HVX8" s="407"/>
      <c r="HVY8" s="407"/>
      <c r="HVZ8" s="407"/>
      <c r="HWA8" s="407"/>
      <c r="HWB8" s="408"/>
      <c r="HWC8" s="404"/>
      <c r="HWD8" s="405"/>
      <c r="HWE8" s="406"/>
      <c r="HWF8" s="407"/>
      <c r="HWG8" s="407"/>
      <c r="HWH8" s="407"/>
      <c r="HWI8" s="407"/>
      <c r="HWJ8" s="408"/>
      <c r="HWK8" s="404"/>
      <c r="HWL8" s="405"/>
      <c r="HWM8" s="406"/>
      <c r="HWN8" s="407"/>
      <c r="HWO8" s="407"/>
      <c r="HWP8" s="407"/>
      <c r="HWQ8" s="407"/>
      <c r="HWR8" s="408"/>
      <c r="HWS8" s="404"/>
      <c r="HWT8" s="405"/>
      <c r="HWU8" s="406"/>
      <c r="HWV8" s="407"/>
      <c r="HWW8" s="407"/>
      <c r="HWX8" s="407"/>
      <c r="HWY8" s="407"/>
      <c r="HWZ8" s="408"/>
      <c r="HXA8" s="404"/>
      <c r="HXB8" s="405"/>
      <c r="HXC8" s="406"/>
      <c r="HXD8" s="407"/>
      <c r="HXE8" s="407"/>
      <c r="HXF8" s="407"/>
      <c r="HXG8" s="407"/>
      <c r="HXH8" s="408"/>
      <c r="HXI8" s="404"/>
      <c r="HXJ8" s="405"/>
      <c r="HXK8" s="406"/>
      <c r="HXL8" s="407"/>
      <c r="HXM8" s="407"/>
      <c r="HXN8" s="407"/>
      <c r="HXO8" s="407"/>
      <c r="HXP8" s="408"/>
      <c r="HXQ8" s="404"/>
      <c r="HXR8" s="405"/>
      <c r="HXS8" s="406"/>
      <c r="HXT8" s="407"/>
      <c r="HXU8" s="407"/>
      <c r="HXV8" s="407"/>
      <c r="HXW8" s="407"/>
      <c r="HXX8" s="408"/>
      <c r="HXY8" s="404"/>
      <c r="HXZ8" s="405"/>
      <c r="HYA8" s="406"/>
      <c r="HYB8" s="407"/>
      <c r="HYC8" s="407"/>
      <c r="HYD8" s="407"/>
      <c r="HYE8" s="407"/>
      <c r="HYF8" s="408"/>
      <c r="HYG8" s="404"/>
      <c r="HYH8" s="405"/>
      <c r="HYI8" s="406"/>
      <c r="HYJ8" s="407"/>
      <c r="HYK8" s="407"/>
      <c r="HYL8" s="407"/>
      <c r="HYM8" s="407"/>
      <c r="HYN8" s="408"/>
      <c r="HYO8" s="404"/>
      <c r="HYP8" s="405"/>
      <c r="HYQ8" s="406"/>
      <c r="HYR8" s="407"/>
      <c r="HYS8" s="407"/>
      <c r="HYT8" s="407"/>
      <c r="HYU8" s="407"/>
      <c r="HYV8" s="408"/>
      <c r="HYW8" s="404"/>
      <c r="HYX8" s="405"/>
      <c r="HYY8" s="406"/>
      <c r="HYZ8" s="407"/>
      <c r="HZA8" s="407"/>
      <c r="HZB8" s="407"/>
      <c r="HZC8" s="407"/>
      <c r="HZD8" s="408"/>
      <c r="HZE8" s="404"/>
      <c r="HZF8" s="405"/>
      <c r="HZG8" s="406"/>
      <c r="HZH8" s="407"/>
      <c r="HZI8" s="407"/>
      <c r="HZJ8" s="407"/>
      <c r="HZK8" s="407"/>
      <c r="HZL8" s="408"/>
      <c r="HZM8" s="404"/>
      <c r="HZN8" s="405"/>
      <c r="HZO8" s="406"/>
      <c r="HZP8" s="407"/>
      <c r="HZQ8" s="407"/>
      <c r="HZR8" s="407"/>
      <c r="HZS8" s="407"/>
      <c r="HZT8" s="408"/>
      <c r="HZU8" s="404"/>
      <c r="HZV8" s="405"/>
      <c r="HZW8" s="406"/>
      <c r="HZX8" s="407"/>
      <c r="HZY8" s="407"/>
      <c r="HZZ8" s="407"/>
      <c r="IAA8" s="407"/>
      <c r="IAB8" s="408"/>
      <c r="IAC8" s="404"/>
      <c r="IAD8" s="405"/>
      <c r="IAE8" s="406"/>
      <c r="IAF8" s="407"/>
      <c r="IAG8" s="407"/>
      <c r="IAH8" s="407"/>
      <c r="IAI8" s="407"/>
      <c r="IAJ8" s="408"/>
      <c r="IAK8" s="404"/>
      <c r="IAL8" s="405"/>
      <c r="IAM8" s="406"/>
      <c r="IAN8" s="407"/>
      <c r="IAO8" s="407"/>
      <c r="IAP8" s="407"/>
      <c r="IAQ8" s="407"/>
      <c r="IAR8" s="408"/>
      <c r="IAS8" s="404"/>
      <c r="IAT8" s="405"/>
      <c r="IAU8" s="406"/>
      <c r="IAV8" s="407"/>
      <c r="IAW8" s="407"/>
      <c r="IAX8" s="407"/>
      <c r="IAY8" s="407"/>
      <c r="IAZ8" s="408"/>
      <c r="IBA8" s="404"/>
      <c r="IBB8" s="405"/>
      <c r="IBC8" s="406"/>
      <c r="IBD8" s="407"/>
      <c r="IBE8" s="407"/>
      <c r="IBF8" s="407"/>
      <c r="IBG8" s="407"/>
      <c r="IBH8" s="408"/>
      <c r="IBI8" s="404"/>
      <c r="IBJ8" s="405"/>
      <c r="IBK8" s="406"/>
      <c r="IBL8" s="407"/>
      <c r="IBM8" s="407"/>
      <c r="IBN8" s="407"/>
      <c r="IBO8" s="407"/>
      <c r="IBP8" s="408"/>
      <c r="IBQ8" s="404"/>
      <c r="IBR8" s="405"/>
      <c r="IBS8" s="406"/>
      <c r="IBT8" s="407"/>
      <c r="IBU8" s="407"/>
      <c r="IBV8" s="407"/>
      <c r="IBW8" s="407"/>
      <c r="IBX8" s="408"/>
      <c r="IBY8" s="404"/>
      <c r="IBZ8" s="405"/>
      <c r="ICA8" s="406"/>
      <c r="ICB8" s="407"/>
      <c r="ICC8" s="407"/>
      <c r="ICD8" s="407"/>
      <c r="ICE8" s="407"/>
      <c r="ICF8" s="408"/>
      <c r="ICG8" s="404"/>
      <c r="ICH8" s="405"/>
      <c r="ICI8" s="406"/>
      <c r="ICJ8" s="407"/>
      <c r="ICK8" s="407"/>
      <c r="ICL8" s="407"/>
      <c r="ICM8" s="407"/>
      <c r="ICN8" s="408"/>
      <c r="ICO8" s="404"/>
      <c r="ICP8" s="405"/>
      <c r="ICQ8" s="406"/>
      <c r="ICR8" s="407"/>
      <c r="ICS8" s="407"/>
      <c r="ICT8" s="407"/>
      <c r="ICU8" s="407"/>
      <c r="ICV8" s="408"/>
      <c r="ICW8" s="404"/>
      <c r="ICX8" s="405"/>
      <c r="ICY8" s="406"/>
      <c r="ICZ8" s="407"/>
      <c r="IDA8" s="407"/>
      <c r="IDB8" s="407"/>
      <c r="IDC8" s="407"/>
      <c r="IDD8" s="408"/>
      <c r="IDE8" s="404"/>
      <c r="IDF8" s="405"/>
      <c r="IDG8" s="406"/>
      <c r="IDH8" s="407"/>
      <c r="IDI8" s="407"/>
      <c r="IDJ8" s="407"/>
      <c r="IDK8" s="407"/>
      <c r="IDL8" s="408"/>
      <c r="IDM8" s="404"/>
      <c r="IDN8" s="405"/>
      <c r="IDO8" s="406"/>
      <c r="IDP8" s="407"/>
      <c r="IDQ8" s="407"/>
      <c r="IDR8" s="407"/>
      <c r="IDS8" s="407"/>
      <c r="IDT8" s="408"/>
      <c r="IDU8" s="404"/>
      <c r="IDV8" s="405"/>
      <c r="IDW8" s="406"/>
      <c r="IDX8" s="407"/>
      <c r="IDY8" s="407"/>
      <c r="IDZ8" s="407"/>
      <c r="IEA8" s="407"/>
      <c r="IEB8" s="408"/>
      <c r="IEC8" s="404"/>
      <c r="IED8" s="405"/>
      <c r="IEE8" s="406"/>
      <c r="IEF8" s="407"/>
      <c r="IEG8" s="407"/>
      <c r="IEH8" s="407"/>
      <c r="IEI8" s="407"/>
      <c r="IEJ8" s="408"/>
      <c r="IEK8" s="404"/>
      <c r="IEL8" s="405"/>
      <c r="IEM8" s="406"/>
      <c r="IEN8" s="407"/>
      <c r="IEO8" s="407"/>
      <c r="IEP8" s="407"/>
      <c r="IEQ8" s="407"/>
      <c r="IER8" s="408"/>
      <c r="IES8" s="404"/>
      <c r="IET8" s="405"/>
      <c r="IEU8" s="406"/>
      <c r="IEV8" s="407"/>
      <c r="IEW8" s="407"/>
      <c r="IEX8" s="407"/>
      <c r="IEY8" s="407"/>
      <c r="IEZ8" s="408"/>
      <c r="IFA8" s="404"/>
      <c r="IFB8" s="405"/>
      <c r="IFC8" s="406"/>
      <c r="IFD8" s="407"/>
      <c r="IFE8" s="407"/>
      <c r="IFF8" s="407"/>
      <c r="IFG8" s="407"/>
      <c r="IFH8" s="408"/>
      <c r="IFI8" s="404"/>
      <c r="IFJ8" s="405"/>
      <c r="IFK8" s="406"/>
      <c r="IFL8" s="407"/>
      <c r="IFM8" s="407"/>
      <c r="IFN8" s="407"/>
      <c r="IFO8" s="407"/>
      <c r="IFP8" s="408"/>
      <c r="IFQ8" s="404"/>
      <c r="IFR8" s="405"/>
      <c r="IFS8" s="406"/>
      <c r="IFT8" s="407"/>
      <c r="IFU8" s="407"/>
      <c r="IFV8" s="407"/>
      <c r="IFW8" s="407"/>
      <c r="IFX8" s="408"/>
      <c r="IFY8" s="404"/>
      <c r="IFZ8" s="405"/>
      <c r="IGA8" s="406"/>
      <c r="IGB8" s="407"/>
      <c r="IGC8" s="407"/>
      <c r="IGD8" s="407"/>
      <c r="IGE8" s="407"/>
      <c r="IGF8" s="408"/>
      <c r="IGG8" s="404"/>
      <c r="IGH8" s="405"/>
      <c r="IGI8" s="406"/>
      <c r="IGJ8" s="407"/>
      <c r="IGK8" s="407"/>
      <c r="IGL8" s="407"/>
      <c r="IGM8" s="407"/>
      <c r="IGN8" s="408"/>
      <c r="IGO8" s="404"/>
      <c r="IGP8" s="405"/>
      <c r="IGQ8" s="406"/>
      <c r="IGR8" s="407"/>
      <c r="IGS8" s="407"/>
      <c r="IGT8" s="407"/>
      <c r="IGU8" s="407"/>
      <c r="IGV8" s="408"/>
      <c r="IGW8" s="404"/>
      <c r="IGX8" s="405"/>
      <c r="IGY8" s="406"/>
      <c r="IGZ8" s="407"/>
      <c r="IHA8" s="407"/>
      <c r="IHB8" s="407"/>
      <c r="IHC8" s="407"/>
      <c r="IHD8" s="408"/>
      <c r="IHE8" s="404"/>
      <c r="IHF8" s="405"/>
      <c r="IHG8" s="406"/>
      <c r="IHH8" s="407"/>
      <c r="IHI8" s="407"/>
      <c r="IHJ8" s="407"/>
      <c r="IHK8" s="407"/>
      <c r="IHL8" s="408"/>
      <c r="IHM8" s="404"/>
      <c r="IHN8" s="405"/>
      <c r="IHO8" s="406"/>
      <c r="IHP8" s="407"/>
      <c r="IHQ8" s="407"/>
      <c r="IHR8" s="407"/>
      <c r="IHS8" s="407"/>
      <c r="IHT8" s="408"/>
      <c r="IHU8" s="404"/>
      <c r="IHV8" s="405"/>
      <c r="IHW8" s="406"/>
      <c r="IHX8" s="407"/>
      <c r="IHY8" s="407"/>
      <c r="IHZ8" s="407"/>
      <c r="IIA8" s="407"/>
      <c r="IIB8" s="408"/>
      <c r="IIC8" s="404"/>
      <c r="IID8" s="405"/>
      <c r="IIE8" s="406"/>
      <c r="IIF8" s="407"/>
      <c r="IIG8" s="407"/>
      <c r="IIH8" s="407"/>
      <c r="III8" s="407"/>
      <c r="IIJ8" s="408"/>
      <c r="IIK8" s="404"/>
      <c r="IIL8" s="405"/>
      <c r="IIM8" s="406"/>
      <c r="IIN8" s="407"/>
      <c r="IIO8" s="407"/>
      <c r="IIP8" s="407"/>
      <c r="IIQ8" s="407"/>
      <c r="IIR8" s="408"/>
      <c r="IIS8" s="404"/>
      <c r="IIT8" s="405"/>
      <c r="IIU8" s="406"/>
      <c r="IIV8" s="407"/>
      <c r="IIW8" s="407"/>
      <c r="IIX8" s="407"/>
      <c r="IIY8" s="407"/>
      <c r="IIZ8" s="408"/>
      <c r="IJA8" s="404"/>
      <c r="IJB8" s="405"/>
      <c r="IJC8" s="406"/>
      <c r="IJD8" s="407"/>
      <c r="IJE8" s="407"/>
      <c r="IJF8" s="407"/>
      <c r="IJG8" s="407"/>
      <c r="IJH8" s="408"/>
      <c r="IJI8" s="404"/>
      <c r="IJJ8" s="405"/>
      <c r="IJK8" s="406"/>
      <c r="IJL8" s="407"/>
      <c r="IJM8" s="407"/>
      <c r="IJN8" s="407"/>
      <c r="IJO8" s="407"/>
      <c r="IJP8" s="408"/>
      <c r="IJQ8" s="404"/>
      <c r="IJR8" s="405"/>
      <c r="IJS8" s="406"/>
      <c r="IJT8" s="407"/>
      <c r="IJU8" s="407"/>
      <c r="IJV8" s="407"/>
      <c r="IJW8" s="407"/>
      <c r="IJX8" s="408"/>
      <c r="IJY8" s="404"/>
      <c r="IJZ8" s="405"/>
      <c r="IKA8" s="406"/>
      <c r="IKB8" s="407"/>
      <c r="IKC8" s="407"/>
      <c r="IKD8" s="407"/>
      <c r="IKE8" s="407"/>
      <c r="IKF8" s="408"/>
      <c r="IKG8" s="404"/>
      <c r="IKH8" s="405"/>
      <c r="IKI8" s="406"/>
      <c r="IKJ8" s="407"/>
      <c r="IKK8" s="407"/>
      <c r="IKL8" s="407"/>
      <c r="IKM8" s="407"/>
      <c r="IKN8" s="408"/>
      <c r="IKO8" s="404"/>
      <c r="IKP8" s="405"/>
      <c r="IKQ8" s="406"/>
      <c r="IKR8" s="407"/>
      <c r="IKS8" s="407"/>
      <c r="IKT8" s="407"/>
      <c r="IKU8" s="407"/>
      <c r="IKV8" s="408"/>
      <c r="IKW8" s="404"/>
      <c r="IKX8" s="405"/>
      <c r="IKY8" s="406"/>
      <c r="IKZ8" s="407"/>
      <c r="ILA8" s="407"/>
      <c r="ILB8" s="407"/>
      <c r="ILC8" s="407"/>
      <c r="ILD8" s="408"/>
      <c r="ILE8" s="404"/>
      <c r="ILF8" s="405"/>
      <c r="ILG8" s="406"/>
      <c r="ILH8" s="407"/>
      <c r="ILI8" s="407"/>
      <c r="ILJ8" s="407"/>
      <c r="ILK8" s="407"/>
      <c r="ILL8" s="408"/>
      <c r="ILM8" s="404"/>
      <c r="ILN8" s="405"/>
      <c r="ILO8" s="406"/>
      <c r="ILP8" s="407"/>
      <c r="ILQ8" s="407"/>
      <c r="ILR8" s="407"/>
      <c r="ILS8" s="407"/>
      <c r="ILT8" s="408"/>
      <c r="ILU8" s="404"/>
      <c r="ILV8" s="405"/>
      <c r="ILW8" s="406"/>
      <c r="ILX8" s="407"/>
      <c r="ILY8" s="407"/>
      <c r="ILZ8" s="407"/>
      <c r="IMA8" s="407"/>
      <c r="IMB8" s="408"/>
      <c r="IMC8" s="404"/>
      <c r="IMD8" s="405"/>
      <c r="IME8" s="406"/>
      <c r="IMF8" s="407"/>
      <c r="IMG8" s="407"/>
      <c r="IMH8" s="407"/>
      <c r="IMI8" s="407"/>
      <c r="IMJ8" s="408"/>
      <c r="IMK8" s="404"/>
      <c r="IML8" s="405"/>
      <c r="IMM8" s="406"/>
      <c r="IMN8" s="407"/>
      <c r="IMO8" s="407"/>
      <c r="IMP8" s="407"/>
      <c r="IMQ8" s="407"/>
      <c r="IMR8" s="408"/>
      <c r="IMS8" s="404"/>
      <c r="IMT8" s="405"/>
      <c r="IMU8" s="406"/>
      <c r="IMV8" s="407"/>
      <c r="IMW8" s="407"/>
      <c r="IMX8" s="407"/>
      <c r="IMY8" s="407"/>
      <c r="IMZ8" s="408"/>
      <c r="INA8" s="404"/>
      <c r="INB8" s="405"/>
      <c r="INC8" s="406"/>
      <c r="IND8" s="407"/>
      <c r="INE8" s="407"/>
      <c r="INF8" s="407"/>
      <c r="ING8" s="407"/>
      <c r="INH8" s="408"/>
      <c r="INI8" s="404"/>
      <c r="INJ8" s="405"/>
      <c r="INK8" s="406"/>
      <c r="INL8" s="407"/>
      <c r="INM8" s="407"/>
      <c r="INN8" s="407"/>
      <c r="INO8" s="407"/>
      <c r="INP8" s="408"/>
      <c r="INQ8" s="404"/>
      <c r="INR8" s="405"/>
      <c r="INS8" s="406"/>
      <c r="INT8" s="407"/>
      <c r="INU8" s="407"/>
      <c r="INV8" s="407"/>
      <c r="INW8" s="407"/>
      <c r="INX8" s="408"/>
      <c r="INY8" s="404"/>
      <c r="INZ8" s="405"/>
      <c r="IOA8" s="406"/>
      <c r="IOB8" s="407"/>
      <c r="IOC8" s="407"/>
      <c r="IOD8" s="407"/>
      <c r="IOE8" s="407"/>
      <c r="IOF8" s="408"/>
      <c r="IOG8" s="404"/>
      <c r="IOH8" s="405"/>
      <c r="IOI8" s="406"/>
      <c r="IOJ8" s="407"/>
      <c r="IOK8" s="407"/>
      <c r="IOL8" s="407"/>
      <c r="IOM8" s="407"/>
      <c r="ION8" s="408"/>
      <c r="IOO8" s="404"/>
      <c r="IOP8" s="405"/>
      <c r="IOQ8" s="406"/>
      <c r="IOR8" s="407"/>
      <c r="IOS8" s="407"/>
      <c r="IOT8" s="407"/>
      <c r="IOU8" s="407"/>
      <c r="IOV8" s="408"/>
      <c r="IOW8" s="404"/>
      <c r="IOX8" s="405"/>
      <c r="IOY8" s="406"/>
      <c r="IOZ8" s="407"/>
      <c r="IPA8" s="407"/>
      <c r="IPB8" s="407"/>
      <c r="IPC8" s="407"/>
      <c r="IPD8" s="408"/>
      <c r="IPE8" s="404"/>
      <c r="IPF8" s="405"/>
      <c r="IPG8" s="406"/>
      <c r="IPH8" s="407"/>
      <c r="IPI8" s="407"/>
      <c r="IPJ8" s="407"/>
      <c r="IPK8" s="407"/>
      <c r="IPL8" s="408"/>
      <c r="IPM8" s="404"/>
      <c r="IPN8" s="405"/>
      <c r="IPO8" s="406"/>
      <c r="IPP8" s="407"/>
      <c r="IPQ8" s="407"/>
      <c r="IPR8" s="407"/>
      <c r="IPS8" s="407"/>
      <c r="IPT8" s="408"/>
      <c r="IPU8" s="404"/>
      <c r="IPV8" s="405"/>
      <c r="IPW8" s="406"/>
      <c r="IPX8" s="407"/>
      <c r="IPY8" s="407"/>
      <c r="IPZ8" s="407"/>
      <c r="IQA8" s="407"/>
      <c r="IQB8" s="408"/>
      <c r="IQC8" s="404"/>
      <c r="IQD8" s="405"/>
      <c r="IQE8" s="406"/>
      <c r="IQF8" s="407"/>
      <c r="IQG8" s="407"/>
      <c r="IQH8" s="407"/>
      <c r="IQI8" s="407"/>
      <c r="IQJ8" s="408"/>
      <c r="IQK8" s="404"/>
      <c r="IQL8" s="405"/>
      <c r="IQM8" s="406"/>
      <c r="IQN8" s="407"/>
      <c r="IQO8" s="407"/>
      <c r="IQP8" s="407"/>
      <c r="IQQ8" s="407"/>
      <c r="IQR8" s="408"/>
      <c r="IQS8" s="404"/>
      <c r="IQT8" s="405"/>
      <c r="IQU8" s="406"/>
      <c r="IQV8" s="407"/>
      <c r="IQW8" s="407"/>
      <c r="IQX8" s="407"/>
      <c r="IQY8" s="407"/>
      <c r="IQZ8" s="408"/>
      <c r="IRA8" s="404"/>
      <c r="IRB8" s="405"/>
      <c r="IRC8" s="406"/>
      <c r="IRD8" s="407"/>
      <c r="IRE8" s="407"/>
      <c r="IRF8" s="407"/>
      <c r="IRG8" s="407"/>
      <c r="IRH8" s="408"/>
      <c r="IRI8" s="404"/>
      <c r="IRJ8" s="405"/>
      <c r="IRK8" s="406"/>
      <c r="IRL8" s="407"/>
      <c r="IRM8" s="407"/>
      <c r="IRN8" s="407"/>
      <c r="IRO8" s="407"/>
      <c r="IRP8" s="408"/>
      <c r="IRQ8" s="404"/>
      <c r="IRR8" s="405"/>
      <c r="IRS8" s="406"/>
      <c r="IRT8" s="407"/>
      <c r="IRU8" s="407"/>
      <c r="IRV8" s="407"/>
      <c r="IRW8" s="407"/>
      <c r="IRX8" s="408"/>
      <c r="IRY8" s="404"/>
      <c r="IRZ8" s="405"/>
      <c r="ISA8" s="406"/>
      <c r="ISB8" s="407"/>
      <c r="ISC8" s="407"/>
      <c r="ISD8" s="407"/>
      <c r="ISE8" s="407"/>
      <c r="ISF8" s="408"/>
      <c r="ISG8" s="404"/>
      <c r="ISH8" s="405"/>
      <c r="ISI8" s="406"/>
      <c r="ISJ8" s="407"/>
      <c r="ISK8" s="407"/>
      <c r="ISL8" s="407"/>
      <c r="ISM8" s="407"/>
      <c r="ISN8" s="408"/>
      <c r="ISO8" s="404"/>
      <c r="ISP8" s="405"/>
      <c r="ISQ8" s="406"/>
      <c r="ISR8" s="407"/>
      <c r="ISS8" s="407"/>
      <c r="IST8" s="407"/>
      <c r="ISU8" s="407"/>
      <c r="ISV8" s="408"/>
      <c r="ISW8" s="404"/>
      <c r="ISX8" s="405"/>
      <c r="ISY8" s="406"/>
      <c r="ISZ8" s="407"/>
      <c r="ITA8" s="407"/>
      <c r="ITB8" s="407"/>
      <c r="ITC8" s="407"/>
      <c r="ITD8" s="408"/>
      <c r="ITE8" s="404"/>
      <c r="ITF8" s="405"/>
      <c r="ITG8" s="406"/>
      <c r="ITH8" s="407"/>
      <c r="ITI8" s="407"/>
      <c r="ITJ8" s="407"/>
      <c r="ITK8" s="407"/>
      <c r="ITL8" s="408"/>
      <c r="ITM8" s="404"/>
      <c r="ITN8" s="405"/>
      <c r="ITO8" s="406"/>
      <c r="ITP8" s="407"/>
      <c r="ITQ8" s="407"/>
      <c r="ITR8" s="407"/>
      <c r="ITS8" s="407"/>
      <c r="ITT8" s="408"/>
      <c r="ITU8" s="404"/>
      <c r="ITV8" s="405"/>
      <c r="ITW8" s="406"/>
      <c r="ITX8" s="407"/>
      <c r="ITY8" s="407"/>
      <c r="ITZ8" s="407"/>
      <c r="IUA8" s="407"/>
      <c r="IUB8" s="408"/>
      <c r="IUC8" s="404"/>
      <c r="IUD8" s="405"/>
      <c r="IUE8" s="406"/>
      <c r="IUF8" s="407"/>
      <c r="IUG8" s="407"/>
      <c r="IUH8" s="407"/>
      <c r="IUI8" s="407"/>
      <c r="IUJ8" s="408"/>
      <c r="IUK8" s="404"/>
      <c r="IUL8" s="405"/>
      <c r="IUM8" s="406"/>
      <c r="IUN8" s="407"/>
      <c r="IUO8" s="407"/>
      <c r="IUP8" s="407"/>
      <c r="IUQ8" s="407"/>
      <c r="IUR8" s="408"/>
      <c r="IUS8" s="404"/>
      <c r="IUT8" s="405"/>
      <c r="IUU8" s="406"/>
      <c r="IUV8" s="407"/>
      <c r="IUW8" s="407"/>
      <c r="IUX8" s="407"/>
      <c r="IUY8" s="407"/>
      <c r="IUZ8" s="408"/>
      <c r="IVA8" s="404"/>
      <c r="IVB8" s="405"/>
      <c r="IVC8" s="406"/>
      <c r="IVD8" s="407"/>
      <c r="IVE8" s="407"/>
      <c r="IVF8" s="407"/>
      <c r="IVG8" s="407"/>
      <c r="IVH8" s="408"/>
      <c r="IVI8" s="404"/>
      <c r="IVJ8" s="405"/>
      <c r="IVK8" s="406"/>
      <c r="IVL8" s="407"/>
      <c r="IVM8" s="407"/>
      <c r="IVN8" s="407"/>
      <c r="IVO8" s="407"/>
      <c r="IVP8" s="408"/>
      <c r="IVQ8" s="404"/>
      <c r="IVR8" s="405"/>
      <c r="IVS8" s="406"/>
      <c r="IVT8" s="407"/>
      <c r="IVU8" s="407"/>
      <c r="IVV8" s="407"/>
      <c r="IVW8" s="407"/>
      <c r="IVX8" s="408"/>
      <c r="IVY8" s="404"/>
      <c r="IVZ8" s="405"/>
      <c r="IWA8" s="406"/>
      <c r="IWB8" s="407"/>
      <c r="IWC8" s="407"/>
      <c r="IWD8" s="407"/>
      <c r="IWE8" s="407"/>
      <c r="IWF8" s="408"/>
      <c r="IWG8" s="404"/>
      <c r="IWH8" s="405"/>
      <c r="IWI8" s="406"/>
      <c r="IWJ8" s="407"/>
      <c r="IWK8" s="407"/>
      <c r="IWL8" s="407"/>
      <c r="IWM8" s="407"/>
      <c r="IWN8" s="408"/>
      <c r="IWO8" s="404"/>
      <c r="IWP8" s="405"/>
      <c r="IWQ8" s="406"/>
      <c r="IWR8" s="407"/>
      <c r="IWS8" s="407"/>
      <c r="IWT8" s="407"/>
      <c r="IWU8" s="407"/>
      <c r="IWV8" s="408"/>
      <c r="IWW8" s="404"/>
      <c r="IWX8" s="405"/>
      <c r="IWY8" s="406"/>
      <c r="IWZ8" s="407"/>
      <c r="IXA8" s="407"/>
      <c r="IXB8" s="407"/>
      <c r="IXC8" s="407"/>
      <c r="IXD8" s="408"/>
      <c r="IXE8" s="404"/>
      <c r="IXF8" s="405"/>
      <c r="IXG8" s="406"/>
      <c r="IXH8" s="407"/>
      <c r="IXI8" s="407"/>
      <c r="IXJ8" s="407"/>
      <c r="IXK8" s="407"/>
      <c r="IXL8" s="408"/>
      <c r="IXM8" s="404"/>
      <c r="IXN8" s="405"/>
      <c r="IXO8" s="406"/>
      <c r="IXP8" s="407"/>
      <c r="IXQ8" s="407"/>
      <c r="IXR8" s="407"/>
      <c r="IXS8" s="407"/>
      <c r="IXT8" s="408"/>
      <c r="IXU8" s="404"/>
      <c r="IXV8" s="405"/>
      <c r="IXW8" s="406"/>
      <c r="IXX8" s="407"/>
      <c r="IXY8" s="407"/>
      <c r="IXZ8" s="407"/>
      <c r="IYA8" s="407"/>
      <c r="IYB8" s="408"/>
      <c r="IYC8" s="404"/>
      <c r="IYD8" s="405"/>
      <c r="IYE8" s="406"/>
      <c r="IYF8" s="407"/>
      <c r="IYG8" s="407"/>
      <c r="IYH8" s="407"/>
      <c r="IYI8" s="407"/>
      <c r="IYJ8" s="408"/>
      <c r="IYK8" s="404"/>
      <c r="IYL8" s="405"/>
      <c r="IYM8" s="406"/>
      <c r="IYN8" s="407"/>
      <c r="IYO8" s="407"/>
      <c r="IYP8" s="407"/>
      <c r="IYQ8" s="407"/>
      <c r="IYR8" s="408"/>
      <c r="IYS8" s="404"/>
      <c r="IYT8" s="405"/>
      <c r="IYU8" s="406"/>
      <c r="IYV8" s="407"/>
      <c r="IYW8" s="407"/>
      <c r="IYX8" s="407"/>
      <c r="IYY8" s="407"/>
      <c r="IYZ8" s="408"/>
      <c r="IZA8" s="404"/>
      <c r="IZB8" s="405"/>
      <c r="IZC8" s="406"/>
      <c r="IZD8" s="407"/>
      <c r="IZE8" s="407"/>
      <c r="IZF8" s="407"/>
      <c r="IZG8" s="407"/>
      <c r="IZH8" s="408"/>
      <c r="IZI8" s="404"/>
      <c r="IZJ8" s="405"/>
      <c r="IZK8" s="406"/>
      <c r="IZL8" s="407"/>
      <c r="IZM8" s="407"/>
      <c r="IZN8" s="407"/>
      <c r="IZO8" s="407"/>
      <c r="IZP8" s="408"/>
      <c r="IZQ8" s="404"/>
      <c r="IZR8" s="405"/>
      <c r="IZS8" s="406"/>
      <c r="IZT8" s="407"/>
      <c r="IZU8" s="407"/>
      <c r="IZV8" s="407"/>
      <c r="IZW8" s="407"/>
      <c r="IZX8" s="408"/>
      <c r="IZY8" s="404"/>
      <c r="IZZ8" s="405"/>
      <c r="JAA8" s="406"/>
      <c r="JAB8" s="407"/>
      <c r="JAC8" s="407"/>
      <c r="JAD8" s="407"/>
      <c r="JAE8" s="407"/>
      <c r="JAF8" s="408"/>
      <c r="JAG8" s="404"/>
      <c r="JAH8" s="405"/>
      <c r="JAI8" s="406"/>
      <c r="JAJ8" s="407"/>
      <c r="JAK8" s="407"/>
      <c r="JAL8" s="407"/>
      <c r="JAM8" s="407"/>
      <c r="JAN8" s="408"/>
      <c r="JAO8" s="404"/>
      <c r="JAP8" s="405"/>
      <c r="JAQ8" s="406"/>
      <c r="JAR8" s="407"/>
      <c r="JAS8" s="407"/>
      <c r="JAT8" s="407"/>
      <c r="JAU8" s="407"/>
      <c r="JAV8" s="408"/>
      <c r="JAW8" s="404"/>
      <c r="JAX8" s="405"/>
      <c r="JAY8" s="406"/>
      <c r="JAZ8" s="407"/>
      <c r="JBA8" s="407"/>
      <c r="JBB8" s="407"/>
      <c r="JBC8" s="407"/>
      <c r="JBD8" s="408"/>
      <c r="JBE8" s="404"/>
      <c r="JBF8" s="405"/>
      <c r="JBG8" s="406"/>
      <c r="JBH8" s="407"/>
      <c r="JBI8" s="407"/>
      <c r="JBJ8" s="407"/>
      <c r="JBK8" s="407"/>
      <c r="JBL8" s="408"/>
      <c r="JBM8" s="404"/>
      <c r="JBN8" s="405"/>
      <c r="JBO8" s="406"/>
      <c r="JBP8" s="407"/>
      <c r="JBQ8" s="407"/>
      <c r="JBR8" s="407"/>
      <c r="JBS8" s="407"/>
      <c r="JBT8" s="408"/>
      <c r="JBU8" s="404"/>
      <c r="JBV8" s="405"/>
      <c r="JBW8" s="406"/>
      <c r="JBX8" s="407"/>
      <c r="JBY8" s="407"/>
      <c r="JBZ8" s="407"/>
      <c r="JCA8" s="407"/>
      <c r="JCB8" s="408"/>
      <c r="JCC8" s="404"/>
      <c r="JCD8" s="405"/>
      <c r="JCE8" s="406"/>
      <c r="JCF8" s="407"/>
      <c r="JCG8" s="407"/>
      <c r="JCH8" s="407"/>
      <c r="JCI8" s="407"/>
      <c r="JCJ8" s="408"/>
      <c r="JCK8" s="404"/>
      <c r="JCL8" s="405"/>
      <c r="JCM8" s="406"/>
      <c r="JCN8" s="407"/>
      <c r="JCO8" s="407"/>
      <c r="JCP8" s="407"/>
      <c r="JCQ8" s="407"/>
      <c r="JCR8" s="408"/>
      <c r="JCS8" s="404"/>
      <c r="JCT8" s="405"/>
      <c r="JCU8" s="406"/>
      <c r="JCV8" s="407"/>
      <c r="JCW8" s="407"/>
      <c r="JCX8" s="407"/>
      <c r="JCY8" s="407"/>
      <c r="JCZ8" s="408"/>
      <c r="JDA8" s="404"/>
      <c r="JDB8" s="405"/>
      <c r="JDC8" s="406"/>
      <c r="JDD8" s="407"/>
      <c r="JDE8" s="407"/>
      <c r="JDF8" s="407"/>
      <c r="JDG8" s="407"/>
      <c r="JDH8" s="408"/>
      <c r="JDI8" s="404"/>
      <c r="JDJ8" s="405"/>
      <c r="JDK8" s="406"/>
      <c r="JDL8" s="407"/>
      <c r="JDM8" s="407"/>
      <c r="JDN8" s="407"/>
      <c r="JDO8" s="407"/>
      <c r="JDP8" s="408"/>
      <c r="JDQ8" s="404"/>
      <c r="JDR8" s="405"/>
      <c r="JDS8" s="406"/>
      <c r="JDT8" s="407"/>
      <c r="JDU8" s="407"/>
      <c r="JDV8" s="407"/>
      <c r="JDW8" s="407"/>
      <c r="JDX8" s="408"/>
      <c r="JDY8" s="404"/>
      <c r="JDZ8" s="405"/>
      <c r="JEA8" s="406"/>
      <c r="JEB8" s="407"/>
      <c r="JEC8" s="407"/>
      <c r="JED8" s="407"/>
      <c r="JEE8" s="407"/>
      <c r="JEF8" s="408"/>
      <c r="JEG8" s="404"/>
      <c r="JEH8" s="405"/>
      <c r="JEI8" s="406"/>
      <c r="JEJ8" s="407"/>
      <c r="JEK8" s="407"/>
      <c r="JEL8" s="407"/>
      <c r="JEM8" s="407"/>
      <c r="JEN8" s="408"/>
      <c r="JEO8" s="404"/>
      <c r="JEP8" s="405"/>
      <c r="JEQ8" s="406"/>
      <c r="JER8" s="407"/>
      <c r="JES8" s="407"/>
      <c r="JET8" s="407"/>
      <c r="JEU8" s="407"/>
      <c r="JEV8" s="408"/>
      <c r="JEW8" s="404"/>
      <c r="JEX8" s="405"/>
      <c r="JEY8" s="406"/>
      <c r="JEZ8" s="407"/>
      <c r="JFA8" s="407"/>
      <c r="JFB8" s="407"/>
      <c r="JFC8" s="407"/>
      <c r="JFD8" s="408"/>
      <c r="JFE8" s="404"/>
      <c r="JFF8" s="405"/>
      <c r="JFG8" s="406"/>
      <c r="JFH8" s="407"/>
      <c r="JFI8" s="407"/>
      <c r="JFJ8" s="407"/>
      <c r="JFK8" s="407"/>
      <c r="JFL8" s="408"/>
      <c r="JFM8" s="404"/>
      <c r="JFN8" s="405"/>
      <c r="JFO8" s="406"/>
      <c r="JFP8" s="407"/>
      <c r="JFQ8" s="407"/>
      <c r="JFR8" s="407"/>
      <c r="JFS8" s="407"/>
      <c r="JFT8" s="408"/>
      <c r="JFU8" s="404"/>
      <c r="JFV8" s="405"/>
      <c r="JFW8" s="406"/>
      <c r="JFX8" s="407"/>
      <c r="JFY8" s="407"/>
      <c r="JFZ8" s="407"/>
      <c r="JGA8" s="407"/>
      <c r="JGB8" s="408"/>
      <c r="JGC8" s="404"/>
      <c r="JGD8" s="405"/>
      <c r="JGE8" s="406"/>
      <c r="JGF8" s="407"/>
      <c r="JGG8" s="407"/>
      <c r="JGH8" s="407"/>
      <c r="JGI8" s="407"/>
      <c r="JGJ8" s="408"/>
      <c r="JGK8" s="404"/>
      <c r="JGL8" s="405"/>
      <c r="JGM8" s="406"/>
      <c r="JGN8" s="407"/>
      <c r="JGO8" s="407"/>
      <c r="JGP8" s="407"/>
      <c r="JGQ8" s="407"/>
      <c r="JGR8" s="408"/>
      <c r="JGS8" s="404"/>
      <c r="JGT8" s="405"/>
      <c r="JGU8" s="406"/>
      <c r="JGV8" s="407"/>
      <c r="JGW8" s="407"/>
      <c r="JGX8" s="407"/>
      <c r="JGY8" s="407"/>
      <c r="JGZ8" s="408"/>
      <c r="JHA8" s="404"/>
      <c r="JHB8" s="405"/>
      <c r="JHC8" s="406"/>
      <c r="JHD8" s="407"/>
      <c r="JHE8" s="407"/>
      <c r="JHF8" s="407"/>
      <c r="JHG8" s="407"/>
      <c r="JHH8" s="408"/>
      <c r="JHI8" s="404"/>
      <c r="JHJ8" s="405"/>
      <c r="JHK8" s="406"/>
      <c r="JHL8" s="407"/>
      <c r="JHM8" s="407"/>
      <c r="JHN8" s="407"/>
      <c r="JHO8" s="407"/>
      <c r="JHP8" s="408"/>
      <c r="JHQ8" s="404"/>
      <c r="JHR8" s="405"/>
      <c r="JHS8" s="406"/>
      <c r="JHT8" s="407"/>
      <c r="JHU8" s="407"/>
      <c r="JHV8" s="407"/>
      <c r="JHW8" s="407"/>
      <c r="JHX8" s="408"/>
      <c r="JHY8" s="404"/>
      <c r="JHZ8" s="405"/>
      <c r="JIA8" s="406"/>
      <c r="JIB8" s="407"/>
      <c r="JIC8" s="407"/>
      <c r="JID8" s="407"/>
      <c r="JIE8" s="407"/>
      <c r="JIF8" s="408"/>
      <c r="JIG8" s="404"/>
      <c r="JIH8" s="405"/>
      <c r="JII8" s="406"/>
      <c r="JIJ8" s="407"/>
      <c r="JIK8" s="407"/>
      <c r="JIL8" s="407"/>
      <c r="JIM8" s="407"/>
      <c r="JIN8" s="408"/>
      <c r="JIO8" s="404"/>
      <c r="JIP8" s="405"/>
      <c r="JIQ8" s="406"/>
      <c r="JIR8" s="407"/>
      <c r="JIS8" s="407"/>
      <c r="JIT8" s="407"/>
      <c r="JIU8" s="407"/>
      <c r="JIV8" s="408"/>
      <c r="JIW8" s="404"/>
      <c r="JIX8" s="405"/>
      <c r="JIY8" s="406"/>
      <c r="JIZ8" s="407"/>
      <c r="JJA8" s="407"/>
      <c r="JJB8" s="407"/>
      <c r="JJC8" s="407"/>
      <c r="JJD8" s="408"/>
      <c r="JJE8" s="404"/>
      <c r="JJF8" s="405"/>
      <c r="JJG8" s="406"/>
      <c r="JJH8" s="407"/>
      <c r="JJI8" s="407"/>
      <c r="JJJ8" s="407"/>
      <c r="JJK8" s="407"/>
      <c r="JJL8" s="408"/>
      <c r="JJM8" s="404"/>
      <c r="JJN8" s="405"/>
      <c r="JJO8" s="406"/>
      <c r="JJP8" s="407"/>
      <c r="JJQ8" s="407"/>
      <c r="JJR8" s="407"/>
      <c r="JJS8" s="407"/>
      <c r="JJT8" s="408"/>
      <c r="JJU8" s="404"/>
      <c r="JJV8" s="405"/>
      <c r="JJW8" s="406"/>
      <c r="JJX8" s="407"/>
      <c r="JJY8" s="407"/>
      <c r="JJZ8" s="407"/>
      <c r="JKA8" s="407"/>
      <c r="JKB8" s="408"/>
      <c r="JKC8" s="404"/>
      <c r="JKD8" s="405"/>
      <c r="JKE8" s="406"/>
      <c r="JKF8" s="407"/>
      <c r="JKG8" s="407"/>
      <c r="JKH8" s="407"/>
      <c r="JKI8" s="407"/>
      <c r="JKJ8" s="408"/>
      <c r="JKK8" s="404"/>
      <c r="JKL8" s="405"/>
      <c r="JKM8" s="406"/>
      <c r="JKN8" s="407"/>
      <c r="JKO8" s="407"/>
      <c r="JKP8" s="407"/>
      <c r="JKQ8" s="407"/>
      <c r="JKR8" s="408"/>
      <c r="JKS8" s="404"/>
      <c r="JKT8" s="405"/>
      <c r="JKU8" s="406"/>
      <c r="JKV8" s="407"/>
      <c r="JKW8" s="407"/>
      <c r="JKX8" s="407"/>
      <c r="JKY8" s="407"/>
      <c r="JKZ8" s="408"/>
      <c r="JLA8" s="404"/>
      <c r="JLB8" s="405"/>
      <c r="JLC8" s="406"/>
      <c r="JLD8" s="407"/>
      <c r="JLE8" s="407"/>
      <c r="JLF8" s="407"/>
      <c r="JLG8" s="407"/>
      <c r="JLH8" s="408"/>
      <c r="JLI8" s="404"/>
      <c r="JLJ8" s="405"/>
      <c r="JLK8" s="406"/>
      <c r="JLL8" s="407"/>
      <c r="JLM8" s="407"/>
      <c r="JLN8" s="407"/>
      <c r="JLO8" s="407"/>
      <c r="JLP8" s="408"/>
      <c r="JLQ8" s="404"/>
      <c r="JLR8" s="405"/>
      <c r="JLS8" s="406"/>
      <c r="JLT8" s="407"/>
      <c r="JLU8" s="407"/>
      <c r="JLV8" s="407"/>
      <c r="JLW8" s="407"/>
      <c r="JLX8" s="408"/>
      <c r="JLY8" s="404"/>
      <c r="JLZ8" s="405"/>
      <c r="JMA8" s="406"/>
      <c r="JMB8" s="407"/>
      <c r="JMC8" s="407"/>
      <c r="JMD8" s="407"/>
      <c r="JME8" s="407"/>
      <c r="JMF8" s="408"/>
      <c r="JMG8" s="404"/>
      <c r="JMH8" s="405"/>
      <c r="JMI8" s="406"/>
      <c r="JMJ8" s="407"/>
      <c r="JMK8" s="407"/>
      <c r="JML8" s="407"/>
      <c r="JMM8" s="407"/>
      <c r="JMN8" s="408"/>
      <c r="JMO8" s="404"/>
      <c r="JMP8" s="405"/>
      <c r="JMQ8" s="406"/>
      <c r="JMR8" s="407"/>
      <c r="JMS8" s="407"/>
      <c r="JMT8" s="407"/>
      <c r="JMU8" s="407"/>
      <c r="JMV8" s="408"/>
      <c r="JMW8" s="404"/>
      <c r="JMX8" s="405"/>
      <c r="JMY8" s="406"/>
      <c r="JMZ8" s="407"/>
      <c r="JNA8" s="407"/>
      <c r="JNB8" s="407"/>
      <c r="JNC8" s="407"/>
      <c r="JND8" s="408"/>
      <c r="JNE8" s="404"/>
      <c r="JNF8" s="405"/>
      <c r="JNG8" s="406"/>
      <c r="JNH8" s="407"/>
      <c r="JNI8" s="407"/>
      <c r="JNJ8" s="407"/>
      <c r="JNK8" s="407"/>
      <c r="JNL8" s="408"/>
      <c r="JNM8" s="404"/>
      <c r="JNN8" s="405"/>
      <c r="JNO8" s="406"/>
      <c r="JNP8" s="407"/>
      <c r="JNQ8" s="407"/>
      <c r="JNR8" s="407"/>
      <c r="JNS8" s="407"/>
      <c r="JNT8" s="408"/>
      <c r="JNU8" s="404"/>
      <c r="JNV8" s="405"/>
      <c r="JNW8" s="406"/>
      <c r="JNX8" s="407"/>
      <c r="JNY8" s="407"/>
      <c r="JNZ8" s="407"/>
      <c r="JOA8" s="407"/>
      <c r="JOB8" s="408"/>
      <c r="JOC8" s="404"/>
      <c r="JOD8" s="405"/>
      <c r="JOE8" s="406"/>
      <c r="JOF8" s="407"/>
      <c r="JOG8" s="407"/>
      <c r="JOH8" s="407"/>
      <c r="JOI8" s="407"/>
      <c r="JOJ8" s="408"/>
      <c r="JOK8" s="404"/>
      <c r="JOL8" s="405"/>
      <c r="JOM8" s="406"/>
      <c r="JON8" s="407"/>
      <c r="JOO8" s="407"/>
      <c r="JOP8" s="407"/>
      <c r="JOQ8" s="407"/>
      <c r="JOR8" s="408"/>
      <c r="JOS8" s="404"/>
      <c r="JOT8" s="405"/>
      <c r="JOU8" s="406"/>
      <c r="JOV8" s="407"/>
      <c r="JOW8" s="407"/>
      <c r="JOX8" s="407"/>
      <c r="JOY8" s="407"/>
      <c r="JOZ8" s="408"/>
      <c r="JPA8" s="404"/>
      <c r="JPB8" s="405"/>
      <c r="JPC8" s="406"/>
      <c r="JPD8" s="407"/>
      <c r="JPE8" s="407"/>
      <c r="JPF8" s="407"/>
      <c r="JPG8" s="407"/>
      <c r="JPH8" s="408"/>
      <c r="JPI8" s="404"/>
      <c r="JPJ8" s="405"/>
      <c r="JPK8" s="406"/>
      <c r="JPL8" s="407"/>
      <c r="JPM8" s="407"/>
      <c r="JPN8" s="407"/>
      <c r="JPO8" s="407"/>
      <c r="JPP8" s="408"/>
      <c r="JPQ8" s="404"/>
      <c r="JPR8" s="405"/>
      <c r="JPS8" s="406"/>
      <c r="JPT8" s="407"/>
      <c r="JPU8" s="407"/>
      <c r="JPV8" s="407"/>
      <c r="JPW8" s="407"/>
      <c r="JPX8" s="408"/>
      <c r="JPY8" s="404"/>
      <c r="JPZ8" s="405"/>
      <c r="JQA8" s="406"/>
      <c r="JQB8" s="407"/>
      <c r="JQC8" s="407"/>
      <c r="JQD8" s="407"/>
      <c r="JQE8" s="407"/>
      <c r="JQF8" s="408"/>
      <c r="JQG8" s="404"/>
      <c r="JQH8" s="405"/>
      <c r="JQI8" s="406"/>
      <c r="JQJ8" s="407"/>
      <c r="JQK8" s="407"/>
      <c r="JQL8" s="407"/>
      <c r="JQM8" s="407"/>
      <c r="JQN8" s="408"/>
      <c r="JQO8" s="404"/>
      <c r="JQP8" s="405"/>
      <c r="JQQ8" s="406"/>
      <c r="JQR8" s="407"/>
      <c r="JQS8" s="407"/>
      <c r="JQT8" s="407"/>
      <c r="JQU8" s="407"/>
      <c r="JQV8" s="408"/>
      <c r="JQW8" s="404"/>
      <c r="JQX8" s="405"/>
      <c r="JQY8" s="406"/>
      <c r="JQZ8" s="407"/>
      <c r="JRA8" s="407"/>
      <c r="JRB8" s="407"/>
      <c r="JRC8" s="407"/>
      <c r="JRD8" s="408"/>
      <c r="JRE8" s="404"/>
      <c r="JRF8" s="405"/>
      <c r="JRG8" s="406"/>
      <c r="JRH8" s="407"/>
      <c r="JRI8" s="407"/>
      <c r="JRJ8" s="407"/>
      <c r="JRK8" s="407"/>
      <c r="JRL8" s="408"/>
      <c r="JRM8" s="404"/>
      <c r="JRN8" s="405"/>
      <c r="JRO8" s="406"/>
      <c r="JRP8" s="407"/>
      <c r="JRQ8" s="407"/>
      <c r="JRR8" s="407"/>
      <c r="JRS8" s="407"/>
      <c r="JRT8" s="408"/>
      <c r="JRU8" s="404"/>
      <c r="JRV8" s="405"/>
      <c r="JRW8" s="406"/>
      <c r="JRX8" s="407"/>
      <c r="JRY8" s="407"/>
      <c r="JRZ8" s="407"/>
      <c r="JSA8" s="407"/>
      <c r="JSB8" s="408"/>
      <c r="JSC8" s="404"/>
      <c r="JSD8" s="405"/>
      <c r="JSE8" s="406"/>
      <c r="JSF8" s="407"/>
      <c r="JSG8" s="407"/>
      <c r="JSH8" s="407"/>
      <c r="JSI8" s="407"/>
      <c r="JSJ8" s="408"/>
      <c r="JSK8" s="404"/>
      <c r="JSL8" s="405"/>
      <c r="JSM8" s="406"/>
      <c r="JSN8" s="407"/>
      <c r="JSO8" s="407"/>
      <c r="JSP8" s="407"/>
      <c r="JSQ8" s="407"/>
      <c r="JSR8" s="408"/>
      <c r="JSS8" s="404"/>
      <c r="JST8" s="405"/>
      <c r="JSU8" s="406"/>
      <c r="JSV8" s="407"/>
      <c r="JSW8" s="407"/>
      <c r="JSX8" s="407"/>
      <c r="JSY8" s="407"/>
      <c r="JSZ8" s="408"/>
      <c r="JTA8" s="404"/>
      <c r="JTB8" s="405"/>
      <c r="JTC8" s="406"/>
      <c r="JTD8" s="407"/>
      <c r="JTE8" s="407"/>
      <c r="JTF8" s="407"/>
      <c r="JTG8" s="407"/>
      <c r="JTH8" s="408"/>
      <c r="JTI8" s="404"/>
      <c r="JTJ8" s="405"/>
      <c r="JTK8" s="406"/>
      <c r="JTL8" s="407"/>
      <c r="JTM8" s="407"/>
      <c r="JTN8" s="407"/>
      <c r="JTO8" s="407"/>
      <c r="JTP8" s="408"/>
      <c r="JTQ8" s="404"/>
      <c r="JTR8" s="405"/>
      <c r="JTS8" s="406"/>
      <c r="JTT8" s="407"/>
      <c r="JTU8" s="407"/>
      <c r="JTV8" s="407"/>
      <c r="JTW8" s="407"/>
      <c r="JTX8" s="408"/>
      <c r="JTY8" s="404"/>
      <c r="JTZ8" s="405"/>
      <c r="JUA8" s="406"/>
      <c r="JUB8" s="407"/>
      <c r="JUC8" s="407"/>
      <c r="JUD8" s="407"/>
      <c r="JUE8" s="407"/>
      <c r="JUF8" s="408"/>
      <c r="JUG8" s="404"/>
      <c r="JUH8" s="405"/>
      <c r="JUI8" s="406"/>
      <c r="JUJ8" s="407"/>
      <c r="JUK8" s="407"/>
      <c r="JUL8" s="407"/>
      <c r="JUM8" s="407"/>
      <c r="JUN8" s="408"/>
      <c r="JUO8" s="404"/>
      <c r="JUP8" s="405"/>
      <c r="JUQ8" s="406"/>
      <c r="JUR8" s="407"/>
      <c r="JUS8" s="407"/>
      <c r="JUT8" s="407"/>
      <c r="JUU8" s="407"/>
      <c r="JUV8" s="408"/>
      <c r="JUW8" s="404"/>
      <c r="JUX8" s="405"/>
      <c r="JUY8" s="406"/>
      <c r="JUZ8" s="407"/>
      <c r="JVA8" s="407"/>
      <c r="JVB8" s="407"/>
      <c r="JVC8" s="407"/>
      <c r="JVD8" s="408"/>
      <c r="JVE8" s="404"/>
      <c r="JVF8" s="405"/>
      <c r="JVG8" s="406"/>
      <c r="JVH8" s="407"/>
      <c r="JVI8" s="407"/>
      <c r="JVJ8" s="407"/>
      <c r="JVK8" s="407"/>
      <c r="JVL8" s="408"/>
      <c r="JVM8" s="404"/>
      <c r="JVN8" s="405"/>
      <c r="JVO8" s="406"/>
      <c r="JVP8" s="407"/>
      <c r="JVQ8" s="407"/>
      <c r="JVR8" s="407"/>
      <c r="JVS8" s="407"/>
      <c r="JVT8" s="408"/>
      <c r="JVU8" s="404"/>
      <c r="JVV8" s="405"/>
      <c r="JVW8" s="406"/>
      <c r="JVX8" s="407"/>
      <c r="JVY8" s="407"/>
      <c r="JVZ8" s="407"/>
      <c r="JWA8" s="407"/>
      <c r="JWB8" s="408"/>
      <c r="JWC8" s="404"/>
      <c r="JWD8" s="405"/>
      <c r="JWE8" s="406"/>
      <c r="JWF8" s="407"/>
      <c r="JWG8" s="407"/>
      <c r="JWH8" s="407"/>
      <c r="JWI8" s="407"/>
      <c r="JWJ8" s="408"/>
      <c r="JWK8" s="404"/>
      <c r="JWL8" s="405"/>
      <c r="JWM8" s="406"/>
      <c r="JWN8" s="407"/>
      <c r="JWO8" s="407"/>
      <c r="JWP8" s="407"/>
      <c r="JWQ8" s="407"/>
      <c r="JWR8" s="408"/>
      <c r="JWS8" s="404"/>
      <c r="JWT8" s="405"/>
      <c r="JWU8" s="406"/>
      <c r="JWV8" s="407"/>
      <c r="JWW8" s="407"/>
      <c r="JWX8" s="407"/>
      <c r="JWY8" s="407"/>
      <c r="JWZ8" s="408"/>
      <c r="JXA8" s="404"/>
      <c r="JXB8" s="405"/>
      <c r="JXC8" s="406"/>
      <c r="JXD8" s="407"/>
      <c r="JXE8" s="407"/>
      <c r="JXF8" s="407"/>
      <c r="JXG8" s="407"/>
      <c r="JXH8" s="408"/>
      <c r="JXI8" s="404"/>
      <c r="JXJ8" s="405"/>
      <c r="JXK8" s="406"/>
      <c r="JXL8" s="407"/>
      <c r="JXM8" s="407"/>
      <c r="JXN8" s="407"/>
      <c r="JXO8" s="407"/>
      <c r="JXP8" s="408"/>
      <c r="JXQ8" s="404"/>
      <c r="JXR8" s="405"/>
      <c r="JXS8" s="406"/>
      <c r="JXT8" s="407"/>
      <c r="JXU8" s="407"/>
      <c r="JXV8" s="407"/>
      <c r="JXW8" s="407"/>
      <c r="JXX8" s="408"/>
      <c r="JXY8" s="404"/>
      <c r="JXZ8" s="405"/>
      <c r="JYA8" s="406"/>
      <c r="JYB8" s="407"/>
      <c r="JYC8" s="407"/>
      <c r="JYD8" s="407"/>
      <c r="JYE8" s="407"/>
      <c r="JYF8" s="408"/>
      <c r="JYG8" s="404"/>
      <c r="JYH8" s="405"/>
      <c r="JYI8" s="406"/>
      <c r="JYJ8" s="407"/>
      <c r="JYK8" s="407"/>
      <c r="JYL8" s="407"/>
      <c r="JYM8" s="407"/>
      <c r="JYN8" s="408"/>
      <c r="JYO8" s="404"/>
      <c r="JYP8" s="405"/>
      <c r="JYQ8" s="406"/>
      <c r="JYR8" s="407"/>
      <c r="JYS8" s="407"/>
      <c r="JYT8" s="407"/>
      <c r="JYU8" s="407"/>
      <c r="JYV8" s="408"/>
      <c r="JYW8" s="404"/>
      <c r="JYX8" s="405"/>
      <c r="JYY8" s="406"/>
      <c r="JYZ8" s="407"/>
      <c r="JZA8" s="407"/>
      <c r="JZB8" s="407"/>
      <c r="JZC8" s="407"/>
      <c r="JZD8" s="408"/>
      <c r="JZE8" s="404"/>
      <c r="JZF8" s="405"/>
      <c r="JZG8" s="406"/>
      <c r="JZH8" s="407"/>
      <c r="JZI8" s="407"/>
      <c r="JZJ8" s="407"/>
      <c r="JZK8" s="407"/>
      <c r="JZL8" s="408"/>
      <c r="JZM8" s="404"/>
      <c r="JZN8" s="405"/>
      <c r="JZO8" s="406"/>
      <c r="JZP8" s="407"/>
      <c r="JZQ8" s="407"/>
      <c r="JZR8" s="407"/>
      <c r="JZS8" s="407"/>
      <c r="JZT8" s="408"/>
      <c r="JZU8" s="404"/>
      <c r="JZV8" s="405"/>
      <c r="JZW8" s="406"/>
      <c r="JZX8" s="407"/>
      <c r="JZY8" s="407"/>
      <c r="JZZ8" s="407"/>
      <c r="KAA8" s="407"/>
      <c r="KAB8" s="408"/>
      <c r="KAC8" s="404"/>
      <c r="KAD8" s="405"/>
      <c r="KAE8" s="406"/>
      <c r="KAF8" s="407"/>
      <c r="KAG8" s="407"/>
      <c r="KAH8" s="407"/>
      <c r="KAI8" s="407"/>
      <c r="KAJ8" s="408"/>
      <c r="KAK8" s="404"/>
      <c r="KAL8" s="405"/>
      <c r="KAM8" s="406"/>
      <c r="KAN8" s="407"/>
      <c r="KAO8" s="407"/>
      <c r="KAP8" s="407"/>
      <c r="KAQ8" s="407"/>
      <c r="KAR8" s="408"/>
      <c r="KAS8" s="404"/>
      <c r="KAT8" s="405"/>
      <c r="KAU8" s="406"/>
      <c r="KAV8" s="407"/>
      <c r="KAW8" s="407"/>
      <c r="KAX8" s="407"/>
      <c r="KAY8" s="407"/>
      <c r="KAZ8" s="408"/>
      <c r="KBA8" s="404"/>
      <c r="KBB8" s="405"/>
      <c r="KBC8" s="406"/>
      <c r="KBD8" s="407"/>
      <c r="KBE8" s="407"/>
      <c r="KBF8" s="407"/>
      <c r="KBG8" s="407"/>
      <c r="KBH8" s="408"/>
      <c r="KBI8" s="404"/>
      <c r="KBJ8" s="405"/>
      <c r="KBK8" s="406"/>
      <c r="KBL8" s="407"/>
      <c r="KBM8" s="407"/>
      <c r="KBN8" s="407"/>
      <c r="KBO8" s="407"/>
      <c r="KBP8" s="408"/>
      <c r="KBQ8" s="404"/>
      <c r="KBR8" s="405"/>
      <c r="KBS8" s="406"/>
      <c r="KBT8" s="407"/>
      <c r="KBU8" s="407"/>
      <c r="KBV8" s="407"/>
      <c r="KBW8" s="407"/>
      <c r="KBX8" s="408"/>
      <c r="KBY8" s="404"/>
      <c r="KBZ8" s="405"/>
      <c r="KCA8" s="406"/>
      <c r="KCB8" s="407"/>
      <c r="KCC8" s="407"/>
      <c r="KCD8" s="407"/>
      <c r="KCE8" s="407"/>
      <c r="KCF8" s="408"/>
      <c r="KCG8" s="404"/>
      <c r="KCH8" s="405"/>
      <c r="KCI8" s="406"/>
      <c r="KCJ8" s="407"/>
      <c r="KCK8" s="407"/>
      <c r="KCL8" s="407"/>
      <c r="KCM8" s="407"/>
      <c r="KCN8" s="408"/>
      <c r="KCO8" s="404"/>
      <c r="KCP8" s="405"/>
      <c r="KCQ8" s="406"/>
      <c r="KCR8" s="407"/>
      <c r="KCS8" s="407"/>
      <c r="KCT8" s="407"/>
      <c r="KCU8" s="407"/>
      <c r="KCV8" s="408"/>
      <c r="KCW8" s="404"/>
      <c r="KCX8" s="405"/>
      <c r="KCY8" s="406"/>
      <c r="KCZ8" s="407"/>
      <c r="KDA8" s="407"/>
      <c r="KDB8" s="407"/>
      <c r="KDC8" s="407"/>
      <c r="KDD8" s="408"/>
      <c r="KDE8" s="404"/>
      <c r="KDF8" s="405"/>
      <c r="KDG8" s="406"/>
      <c r="KDH8" s="407"/>
      <c r="KDI8" s="407"/>
      <c r="KDJ8" s="407"/>
      <c r="KDK8" s="407"/>
      <c r="KDL8" s="408"/>
      <c r="KDM8" s="404"/>
      <c r="KDN8" s="405"/>
      <c r="KDO8" s="406"/>
      <c r="KDP8" s="407"/>
      <c r="KDQ8" s="407"/>
      <c r="KDR8" s="407"/>
      <c r="KDS8" s="407"/>
      <c r="KDT8" s="408"/>
      <c r="KDU8" s="404"/>
      <c r="KDV8" s="405"/>
      <c r="KDW8" s="406"/>
      <c r="KDX8" s="407"/>
      <c r="KDY8" s="407"/>
      <c r="KDZ8" s="407"/>
      <c r="KEA8" s="407"/>
      <c r="KEB8" s="408"/>
      <c r="KEC8" s="404"/>
      <c r="KED8" s="405"/>
      <c r="KEE8" s="406"/>
      <c r="KEF8" s="407"/>
      <c r="KEG8" s="407"/>
      <c r="KEH8" s="407"/>
      <c r="KEI8" s="407"/>
      <c r="KEJ8" s="408"/>
      <c r="KEK8" s="404"/>
      <c r="KEL8" s="405"/>
      <c r="KEM8" s="406"/>
      <c r="KEN8" s="407"/>
      <c r="KEO8" s="407"/>
      <c r="KEP8" s="407"/>
      <c r="KEQ8" s="407"/>
      <c r="KER8" s="408"/>
      <c r="KES8" s="404"/>
      <c r="KET8" s="405"/>
      <c r="KEU8" s="406"/>
      <c r="KEV8" s="407"/>
      <c r="KEW8" s="407"/>
      <c r="KEX8" s="407"/>
      <c r="KEY8" s="407"/>
      <c r="KEZ8" s="408"/>
      <c r="KFA8" s="404"/>
      <c r="KFB8" s="405"/>
      <c r="KFC8" s="406"/>
      <c r="KFD8" s="407"/>
      <c r="KFE8" s="407"/>
      <c r="KFF8" s="407"/>
      <c r="KFG8" s="407"/>
      <c r="KFH8" s="408"/>
      <c r="KFI8" s="404"/>
      <c r="KFJ8" s="405"/>
      <c r="KFK8" s="406"/>
      <c r="KFL8" s="407"/>
      <c r="KFM8" s="407"/>
      <c r="KFN8" s="407"/>
      <c r="KFO8" s="407"/>
      <c r="KFP8" s="408"/>
      <c r="KFQ8" s="404"/>
      <c r="KFR8" s="405"/>
      <c r="KFS8" s="406"/>
      <c r="KFT8" s="407"/>
      <c r="KFU8" s="407"/>
      <c r="KFV8" s="407"/>
      <c r="KFW8" s="407"/>
      <c r="KFX8" s="408"/>
      <c r="KFY8" s="404"/>
      <c r="KFZ8" s="405"/>
      <c r="KGA8" s="406"/>
      <c r="KGB8" s="407"/>
      <c r="KGC8" s="407"/>
      <c r="KGD8" s="407"/>
      <c r="KGE8" s="407"/>
      <c r="KGF8" s="408"/>
      <c r="KGG8" s="404"/>
      <c r="KGH8" s="405"/>
      <c r="KGI8" s="406"/>
      <c r="KGJ8" s="407"/>
      <c r="KGK8" s="407"/>
      <c r="KGL8" s="407"/>
      <c r="KGM8" s="407"/>
      <c r="KGN8" s="408"/>
      <c r="KGO8" s="404"/>
      <c r="KGP8" s="405"/>
      <c r="KGQ8" s="406"/>
      <c r="KGR8" s="407"/>
      <c r="KGS8" s="407"/>
      <c r="KGT8" s="407"/>
      <c r="KGU8" s="407"/>
      <c r="KGV8" s="408"/>
      <c r="KGW8" s="404"/>
      <c r="KGX8" s="405"/>
      <c r="KGY8" s="406"/>
      <c r="KGZ8" s="407"/>
      <c r="KHA8" s="407"/>
      <c r="KHB8" s="407"/>
      <c r="KHC8" s="407"/>
      <c r="KHD8" s="408"/>
      <c r="KHE8" s="404"/>
      <c r="KHF8" s="405"/>
      <c r="KHG8" s="406"/>
      <c r="KHH8" s="407"/>
      <c r="KHI8" s="407"/>
      <c r="KHJ8" s="407"/>
      <c r="KHK8" s="407"/>
      <c r="KHL8" s="408"/>
      <c r="KHM8" s="404"/>
      <c r="KHN8" s="405"/>
      <c r="KHO8" s="406"/>
      <c r="KHP8" s="407"/>
      <c r="KHQ8" s="407"/>
      <c r="KHR8" s="407"/>
      <c r="KHS8" s="407"/>
      <c r="KHT8" s="408"/>
      <c r="KHU8" s="404"/>
      <c r="KHV8" s="405"/>
      <c r="KHW8" s="406"/>
      <c r="KHX8" s="407"/>
      <c r="KHY8" s="407"/>
      <c r="KHZ8" s="407"/>
      <c r="KIA8" s="407"/>
      <c r="KIB8" s="408"/>
      <c r="KIC8" s="404"/>
      <c r="KID8" s="405"/>
      <c r="KIE8" s="406"/>
      <c r="KIF8" s="407"/>
      <c r="KIG8" s="407"/>
      <c r="KIH8" s="407"/>
      <c r="KII8" s="407"/>
      <c r="KIJ8" s="408"/>
      <c r="KIK8" s="404"/>
      <c r="KIL8" s="405"/>
      <c r="KIM8" s="406"/>
      <c r="KIN8" s="407"/>
      <c r="KIO8" s="407"/>
      <c r="KIP8" s="407"/>
      <c r="KIQ8" s="407"/>
      <c r="KIR8" s="408"/>
      <c r="KIS8" s="404"/>
      <c r="KIT8" s="405"/>
      <c r="KIU8" s="406"/>
      <c r="KIV8" s="407"/>
      <c r="KIW8" s="407"/>
      <c r="KIX8" s="407"/>
      <c r="KIY8" s="407"/>
      <c r="KIZ8" s="408"/>
      <c r="KJA8" s="404"/>
      <c r="KJB8" s="405"/>
      <c r="KJC8" s="406"/>
      <c r="KJD8" s="407"/>
      <c r="KJE8" s="407"/>
      <c r="KJF8" s="407"/>
      <c r="KJG8" s="407"/>
      <c r="KJH8" s="408"/>
      <c r="KJI8" s="404"/>
      <c r="KJJ8" s="405"/>
      <c r="KJK8" s="406"/>
      <c r="KJL8" s="407"/>
      <c r="KJM8" s="407"/>
      <c r="KJN8" s="407"/>
      <c r="KJO8" s="407"/>
      <c r="KJP8" s="408"/>
      <c r="KJQ8" s="404"/>
      <c r="KJR8" s="405"/>
      <c r="KJS8" s="406"/>
      <c r="KJT8" s="407"/>
      <c r="KJU8" s="407"/>
      <c r="KJV8" s="407"/>
      <c r="KJW8" s="407"/>
      <c r="KJX8" s="408"/>
      <c r="KJY8" s="404"/>
      <c r="KJZ8" s="405"/>
      <c r="KKA8" s="406"/>
      <c r="KKB8" s="407"/>
      <c r="KKC8" s="407"/>
      <c r="KKD8" s="407"/>
      <c r="KKE8" s="407"/>
      <c r="KKF8" s="408"/>
      <c r="KKG8" s="404"/>
      <c r="KKH8" s="405"/>
      <c r="KKI8" s="406"/>
      <c r="KKJ8" s="407"/>
      <c r="KKK8" s="407"/>
      <c r="KKL8" s="407"/>
      <c r="KKM8" s="407"/>
      <c r="KKN8" s="408"/>
      <c r="KKO8" s="404"/>
      <c r="KKP8" s="405"/>
      <c r="KKQ8" s="406"/>
      <c r="KKR8" s="407"/>
      <c r="KKS8" s="407"/>
      <c r="KKT8" s="407"/>
      <c r="KKU8" s="407"/>
      <c r="KKV8" s="408"/>
      <c r="KKW8" s="404"/>
      <c r="KKX8" s="405"/>
      <c r="KKY8" s="406"/>
      <c r="KKZ8" s="407"/>
      <c r="KLA8" s="407"/>
      <c r="KLB8" s="407"/>
      <c r="KLC8" s="407"/>
      <c r="KLD8" s="408"/>
      <c r="KLE8" s="404"/>
      <c r="KLF8" s="405"/>
      <c r="KLG8" s="406"/>
      <c r="KLH8" s="407"/>
      <c r="KLI8" s="407"/>
      <c r="KLJ8" s="407"/>
      <c r="KLK8" s="407"/>
      <c r="KLL8" s="408"/>
      <c r="KLM8" s="404"/>
      <c r="KLN8" s="405"/>
      <c r="KLO8" s="406"/>
      <c r="KLP8" s="407"/>
      <c r="KLQ8" s="407"/>
      <c r="KLR8" s="407"/>
      <c r="KLS8" s="407"/>
      <c r="KLT8" s="408"/>
      <c r="KLU8" s="404"/>
      <c r="KLV8" s="405"/>
      <c r="KLW8" s="406"/>
      <c r="KLX8" s="407"/>
      <c r="KLY8" s="407"/>
      <c r="KLZ8" s="407"/>
      <c r="KMA8" s="407"/>
      <c r="KMB8" s="408"/>
      <c r="KMC8" s="404"/>
      <c r="KMD8" s="405"/>
      <c r="KME8" s="406"/>
      <c r="KMF8" s="407"/>
      <c r="KMG8" s="407"/>
      <c r="KMH8" s="407"/>
      <c r="KMI8" s="407"/>
      <c r="KMJ8" s="408"/>
      <c r="KMK8" s="404"/>
      <c r="KML8" s="405"/>
      <c r="KMM8" s="406"/>
      <c r="KMN8" s="407"/>
      <c r="KMO8" s="407"/>
      <c r="KMP8" s="407"/>
      <c r="KMQ8" s="407"/>
      <c r="KMR8" s="408"/>
      <c r="KMS8" s="404"/>
      <c r="KMT8" s="405"/>
      <c r="KMU8" s="406"/>
      <c r="KMV8" s="407"/>
      <c r="KMW8" s="407"/>
      <c r="KMX8" s="407"/>
      <c r="KMY8" s="407"/>
      <c r="KMZ8" s="408"/>
      <c r="KNA8" s="404"/>
      <c r="KNB8" s="405"/>
      <c r="KNC8" s="406"/>
      <c r="KND8" s="407"/>
      <c r="KNE8" s="407"/>
      <c r="KNF8" s="407"/>
      <c r="KNG8" s="407"/>
      <c r="KNH8" s="408"/>
      <c r="KNI8" s="404"/>
      <c r="KNJ8" s="405"/>
      <c r="KNK8" s="406"/>
      <c r="KNL8" s="407"/>
      <c r="KNM8" s="407"/>
      <c r="KNN8" s="407"/>
      <c r="KNO8" s="407"/>
      <c r="KNP8" s="408"/>
      <c r="KNQ8" s="404"/>
      <c r="KNR8" s="405"/>
      <c r="KNS8" s="406"/>
      <c r="KNT8" s="407"/>
      <c r="KNU8" s="407"/>
      <c r="KNV8" s="407"/>
      <c r="KNW8" s="407"/>
      <c r="KNX8" s="408"/>
      <c r="KNY8" s="404"/>
      <c r="KNZ8" s="405"/>
      <c r="KOA8" s="406"/>
      <c r="KOB8" s="407"/>
      <c r="KOC8" s="407"/>
      <c r="KOD8" s="407"/>
      <c r="KOE8" s="407"/>
      <c r="KOF8" s="408"/>
      <c r="KOG8" s="404"/>
      <c r="KOH8" s="405"/>
      <c r="KOI8" s="406"/>
      <c r="KOJ8" s="407"/>
      <c r="KOK8" s="407"/>
      <c r="KOL8" s="407"/>
      <c r="KOM8" s="407"/>
      <c r="KON8" s="408"/>
      <c r="KOO8" s="404"/>
      <c r="KOP8" s="405"/>
      <c r="KOQ8" s="406"/>
      <c r="KOR8" s="407"/>
      <c r="KOS8" s="407"/>
      <c r="KOT8" s="407"/>
      <c r="KOU8" s="407"/>
      <c r="KOV8" s="408"/>
      <c r="KOW8" s="404"/>
      <c r="KOX8" s="405"/>
      <c r="KOY8" s="406"/>
      <c r="KOZ8" s="407"/>
      <c r="KPA8" s="407"/>
      <c r="KPB8" s="407"/>
      <c r="KPC8" s="407"/>
      <c r="KPD8" s="408"/>
      <c r="KPE8" s="404"/>
      <c r="KPF8" s="405"/>
      <c r="KPG8" s="406"/>
      <c r="KPH8" s="407"/>
      <c r="KPI8" s="407"/>
      <c r="KPJ8" s="407"/>
      <c r="KPK8" s="407"/>
      <c r="KPL8" s="408"/>
      <c r="KPM8" s="404"/>
      <c r="KPN8" s="405"/>
      <c r="KPO8" s="406"/>
      <c r="KPP8" s="407"/>
      <c r="KPQ8" s="407"/>
      <c r="KPR8" s="407"/>
      <c r="KPS8" s="407"/>
      <c r="KPT8" s="408"/>
      <c r="KPU8" s="404"/>
      <c r="KPV8" s="405"/>
      <c r="KPW8" s="406"/>
      <c r="KPX8" s="407"/>
      <c r="KPY8" s="407"/>
      <c r="KPZ8" s="407"/>
      <c r="KQA8" s="407"/>
      <c r="KQB8" s="408"/>
      <c r="KQC8" s="404"/>
      <c r="KQD8" s="405"/>
      <c r="KQE8" s="406"/>
      <c r="KQF8" s="407"/>
      <c r="KQG8" s="407"/>
      <c r="KQH8" s="407"/>
      <c r="KQI8" s="407"/>
      <c r="KQJ8" s="408"/>
      <c r="KQK8" s="404"/>
      <c r="KQL8" s="405"/>
      <c r="KQM8" s="406"/>
      <c r="KQN8" s="407"/>
      <c r="KQO8" s="407"/>
      <c r="KQP8" s="407"/>
      <c r="KQQ8" s="407"/>
      <c r="KQR8" s="408"/>
      <c r="KQS8" s="404"/>
      <c r="KQT8" s="405"/>
      <c r="KQU8" s="406"/>
      <c r="KQV8" s="407"/>
      <c r="KQW8" s="407"/>
      <c r="KQX8" s="407"/>
      <c r="KQY8" s="407"/>
      <c r="KQZ8" s="408"/>
      <c r="KRA8" s="404"/>
      <c r="KRB8" s="405"/>
      <c r="KRC8" s="406"/>
      <c r="KRD8" s="407"/>
      <c r="KRE8" s="407"/>
      <c r="KRF8" s="407"/>
      <c r="KRG8" s="407"/>
      <c r="KRH8" s="408"/>
      <c r="KRI8" s="404"/>
      <c r="KRJ8" s="405"/>
      <c r="KRK8" s="406"/>
      <c r="KRL8" s="407"/>
      <c r="KRM8" s="407"/>
      <c r="KRN8" s="407"/>
      <c r="KRO8" s="407"/>
      <c r="KRP8" s="408"/>
      <c r="KRQ8" s="404"/>
      <c r="KRR8" s="405"/>
      <c r="KRS8" s="406"/>
      <c r="KRT8" s="407"/>
      <c r="KRU8" s="407"/>
      <c r="KRV8" s="407"/>
      <c r="KRW8" s="407"/>
      <c r="KRX8" s="408"/>
      <c r="KRY8" s="404"/>
      <c r="KRZ8" s="405"/>
      <c r="KSA8" s="406"/>
      <c r="KSB8" s="407"/>
      <c r="KSC8" s="407"/>
      <c r="KSD8" s="407"/>
      <c r="KSE8" s="407"/>
      <c r="KSF8" s="408"/>
      <c r="KSG8" s="404"/>
      <c r="KSH8" s="405"/>
      <c r="KSI8" s="406"/>
      <c r="KSJ8" s="407"/>
      <c r="KSK8" s="407"/>
      <c r="KSL8" s="407"/>
      <c r="KSM8" s="407"/>
      <c r="KSN8" s="408"/>
      <c r="KSO8" s="404"/>
      <c r="KSP8" s="405"/>
      <c r="KSQ8" s="406"/>
      <c r="KSR8" s="407"/>
      <c r="KSS8" s="407"/>
      <c r="KST8" s="407"/>
      <c r="KSU8" s="407"/>
      <c r="KSV8" s="408"/>
      <c r="KSW8" s="404"/>
      <c r="KSX8" s="405"/>
      <c r="KSY8" s="406"/>
      <c r="KSZ8" s="407"/>
      <c r="KTA8" s="407"/>
      <c r="KTB8" s="407"/>
      <c r="KTC8" s="407"/>
      <c r="KTD8" s="408"/>
      <c r="KTE8" s="404"/>
      <c r="KTF8" s="405"/>
      <c r="KTG8" s="406"/>
      <c r="KTH8" s="407"/>
      <c r="KTI8" s="407"/>
      <c r="KTJ8" s="407"/>
      <c r="KTK8" s="407"/>
      <c r="KTL8" s="408"/>
      <c r="KTM8" s="404"/>
      <c r="KTN8" s="405"/>
      <c r="KTO8" s="406"/>
      <c r="KTP8" s="407"/>
      <c r="KTQ8" s="407"/>
      <c r="KTR8" s="407"/>
      <c r="KTS8" s="407"/>
      <c r="KTT8" s="408"/>
      <c r="KTU8" s="404"/>
      <c r="KTV8" s="405"/>
      <c r="KTW8" s="406"/>
      <c r="KTX8" s="407"/>
      <c r="KTY8" s="407"/>
      <c r="KTZ8" s="407"/>
      <c r="KUA8" s="407"/>
      <c r="KUB8" s="408"/>
      <c r="KUC8" s="404"/>
      <c r="KUD8" s="405"/>
      <c r="KUE8" s="406"/>
      <c r="KUF8" s="407"/>
      <c r="KUG8" s="407"/>
      <c r="KUH8" s="407"/>
      <c r="KUI8" s="407"/>
      <c r="KUJ8" s="408"/>
      <c r="KUK8" s="404"/>
      <c r="KUL8" s="405"/>
      <c r="KUM8" s="406"/>
      <c r="KUN8" s="407"/>
      <c r="KUO8" s="407"/>
      <c r="KUP8" s="407"/>
      <c r="KUQ8" s="407"/>
      <c r="KUR8" s="408"/>
      <c r="KUS8" s="404"/>
      <c r="KUT8" s="405"/>
      <c r="KUU8" s="406"/>
      <c r="KUV8" s="407"/>
      <c r="KUW8" s="407"/>
      <c r="KUX8" s="407"/>
      <c r="KUY8" s="407"/>
      <c r="KUZ8" s="408"/>
      <c r="KVA8" s="404"/>
      <c r="KVB8" s="405"/>
      <c r="KVC8" s="406"/>
      <c r="KVD8" s="407"/>
      <c r="KVE8" s="407"/>
      <c r="KVF8" s="407"/>
      <c r="KVG8" s="407"/>
      <c r="KVH8" s="408"/>
      <c r="KVI8" s="404"/>
      <c r="KVJ8" s="405"/>
      <c r="KVK8" s="406"/>
      <c r="KVL8" s="407"/>
      <c r="KVM8" s="407"/>
      <c r="KVN8" s="407"/>
      <c r="KVO8" s="407"/>
      <c r="KVP8" s="408"/>
      <c r="KVQ8" s="404"/>
      <c r="KVR8" s="405"/>
      <c r="KVS8" s="406"/>
      <c r="KVT8" s="407"/>
      <c r="KVU8" s="407"/>
      <c r="KVV8" s="407"/>
      <c r="KVW8" s="407"/>
      <c r="KVX8" s="408"/>
      <c r="KVY8" s="404"/>
      <c r="KVZ8" s="405"/>
      <c r="KWA8" s="406"/>
      <c r="KWB8" s="407"/>
      <c r="KWC8" s="407"/>
      <c r="KWD8" s="407"/>
      <c r="KWE8" s="407"/>
      <c r="KWF8" s="408"/>
      <c r="KWG8" s="404"/>
      <c r="KWH8" s="405"/>
      <c r="KWI8" s="406"/>
      <c r="KWJ8" s="407"/>
      <c r="KWK8" s="407"/>
      <c r="KWL8" s="407"/>
      <c r="KWM8" s="407"/>
      <c r="KWN8" s="408"/>
      <c r="KWO8" s="404"/>
      <c r="KWP8" s="405"/>
      <c r="KWQ8" s="406"/>
      <c r="KWR8" s="407"/>
      <c r="KWS8" s="407"/>
      <c r="KWT8" s="407"/>
      <c r="KWU8" s="407"/>
      <c r="KWV8" s="408"/>
      <c r="KWW8" s="404"/>
      <c r="KWX8" s="405"/>
      <c r="KWY8" s="406"/>
      <c r="KWZ8" s="407"/>
      <c r="KXA8" s="407"/>
      <c r="KXB8" s="407"/>
      <c r="KXC8" s="407"/>
      <c r="KXD8" s="408"/>
      <c r="KXE8" s="404"/>
      <c r="KXF8" s="405"/>
      <c r="KXG8" s="406"/>
      <c r="KXH8" s="407"/>
      <c r="KXI8" s="407"/>
      <c r="KXJ8" s="407"/>
      <c r="KXK8" s="407"/>
      <c r="KXL8" s="408"/>
      <c r="KXM8" s="404"/>
      <c r="KXN8" s="405"/>
      <c r="KXO8" s="406"/>
      <c r="KXP8" s="407"/>
      <c r="KXQ8" s="407"/>
      <c r="KXR8" s="407"/>
      <c r="KXS8" s="407"/>
      <c r="KXT8" s="408"/>
      <c r="KXU8" s="404"/>
      <c r="KXV8" s="405"/>
      <c r="KXW8" s="406"/>
      <c r="KXX8" s="407"/>
      <c r="KXY8" s="407"/>
      <c r="KXZ8" s="407"/>
      <c r="KYA8" s="407"/>
      <c r="KYB8" s="408"/>
      <c r="KYC8" s="404"/>
      <c r="KYD8" s="405"/>
      <c r="KYE8" s="406"/>
      <c r="KYF8" s="407"/>
      <c r="KYG8" s="407"/>
      <c r="KYH8" s="407"/>
      <c r="KYI8" s="407"/>
      <c r="KYJ8" s="408"/>
      <c r="KYK8" s="404"/>
      <c r="KYL8" s="405"/>
      <c r="KYM8" s="406"/>
      <c r="KYN8" s="407"/>
      <c r="KYO8" s="407"/>
      <c r="KYP8" s="407"/>
      <c r="KYQ8" s="407"/>
      <c r="KYR8" s="408"/>
      <c r="KYS8" s="404"/>
      <c r="KYT8" s="405"/>
      <c r="KYU8" s="406"/>
      <c r="KYV8" s="407"/>
      <c r="KYW8" s="407"/>
      <c r="KYX8" s="407"/>
      <c r="KYY8" s="407"/>
      <c r="KYZ8" s="408"/>
      <c r="KZA8" s="404"/>
      <c r="KZB8" s="405"/>
      <c r="KZC8" s="406"/>
      <c r="KZD8" s="407"/>
      <c r="KZE8" s="407"/>
      <c r="KZF8" s="407"/>
      <c r="KZG8" s="407"/>
      <c r="KZH8" s="408"/>
      <c r="KZI8" s="404"/>
      <c r="KZJ8" s="405"/>
      <c r="KZK8" s="406"/>
      <c r="KZL8" s="407"/>
      <c r="KZM8" s="407"/>
      <c r="KZN8" s="407"/>
      <c r="KZO8" s="407"/>
      <c r="KZP8" s="408"/>
      <c r="KZQ8" s="404"/>
      <c r="KZR8" s="405"/>
      <c r="KZS8" s="406"/>
      <c r="KZT8" s="407"/>
      <c r="KZU8" s="407"/>
      <c r="KZV8" s="407"/>
      <c r="KZW8" s="407"/>
      <c r="KZX8" s="408"/>
      <c r="KZY8" s="404"/>
      <c r="KZZ8" s="405"/>
      <c r="LAA8" s="406"/>
      <c r="LAB8" s="407"/>
      <c r="LAC8" s="407"/>
      <c r="LAD8" s="407"/>
      <c r="LAE8" s="407"/>
      <c r="LAF8" s="408"/>
      <c r="LAG8" s="404"/>
      <c r="LAH8" s="405"/>
      <c r="LAI8" s="406"/>
      <c r="LAJ8" s="407"/>
      <c r="LAK8" s="407"/>
      <c r="LAL8" s="407"/>
      <c r="LAM8" s="407"/>
      <c r="LAN8" s="408"/>
      <c r="LAO8" s="404"/>
      <c r="LAP8" s="405"/>
      <c r="LAQ8" s="406"/>
      <c r="LAR8" s="407"/>
      <c r="LAS8" s="407"/>
      <c r="LAT8" s="407"/>
      <c r="LAU8" s="407"/>
      <c r="LAV8" s="408"/>
      <c r="LAW8" s="404"/>
      <c r="LAX8" s="405"/>
      <c r="LAY8" s="406"/>
      <c r="LAZ8" s="407"/>
      <c r="LBA8" s="407"/>
      <c r="LBB8" s="407"/>
      <c r="LBC8" s="407"/>
      <c r="LBD8" s="408"/>
      <c r="LBE8" s="404"/>
      <c r="LBF8" s="405"/>
      <c r="LBG8" s="406"/>
      <c r="LBH8" s="407"/>
      <c r="LBI8" s="407"/>
      <c r="LBJ8" s="407"/>
      <c r="LBK8" s="407"/>
      <c r="LBL8" s="408"/>
      <c r="LBM8" s="404"/>
      <c r="LBN8" s="405"/>
      <c r="LBO8" s="406"/>
      <c r="LBP8" s="407"/>
      <c r="LBQ8" s="407"/>
      <c r="LBR8" s="407"/>
      <c r="LBS8" s="407"/>
      <c r="LBT8" s="408"/>
      <c r="LBU8" s="404"/>
      <c r="LBV8" s="405"/>
      <c r="LBW8" s="406"/>
      <c r="LBX8" s="407"/>
      <c r="LBY8" s="407"/>
      <c r="LBZ8" s="407"/>
      <c r="LCA8" s="407"/>
      <c r="LCB8" s="408"/>
      <c r="LCC8" s="404"/>
      <c r="LCD8" s="405"/>
      <c r="LCE8" s="406"/>
      <c r="LCF8" s="407"/>
      <c r="LCG8" s="407"/>
      <c r="LCH8" s="407"/>
      <c r="LCI8" s="407"/>
      <c r="LCJ8" s="408"/>
      <c r="LCK8" s="404"/>
      <c r="LCL8" s="405"/>
      <c r="LCM8" s="406"/>
      <c r="LCN8" s="407"/>
      <c r="LCO8" s="407"/>
      <c r="LCP8" s="407"/>
      <c r="LCQ8" s="407"/>
      <c r="LCR8" s="408"/>
      <c r="LCS8" s="404"/>
      <c r="LCT8" s="405"/>
      <c r="LCU8" s="406"/>
      <c r="LCV8" s="407"/>
      <c r="LCW8" s="407"/>
      <c r="LCX8" s="407"/>
      <c r="LCY8" s="407"/>
      <c r="LCZ8" s="408"/>
      <c r="LDA8" s="404"/>
      <c r="LDB8" s="405"/>
      <c r="LDC8" s="406"/>
      <c r="LDD8" s="407"/>
      <c r="LDE8" s="407"/>
      <c r="LDF8" s="407"/>
      <c r="LDG8" s="407"/>
      <c r="LDH8" s="408"/>
      <c r="LDI8" s="404"/>
      <c r="LDJ8" s="405"/>
      <c r="LDK8" s="406"/>
      <c r="LDL8" s="407"/>
      <c r="LDM8" s="407"/>
      <c r="LDN8" s="407"/>
      <c r="LDO8" s="407"/>
      <c r="LDP8" s="408"/>
      <c r="LDQ8" s="404"/>
      <c r="LDR8" s="405"/>
      <c r="LDS8" s="406"/>
      <c r="LDT8" s="407"/>
      <c r="LDU8" s="407"/>
      <c r="LDV8" s="407"/>
      <c r="LDW8" s="407"/>
      <c r="LDX8" s="408"/>
      <c r="LDY8" s="404"/>
      <c r="LDZ8" s="405"/>
      <c r="LEA8" s="406"/>
      <c r="LEB8" s="407"/>
      <c r="LEC8" s="407"/>
      <c r="LED8" s="407"/>
      <c r="LEE8" s="407"/>
      <c r="LEF8" s="408"/>
      <c r="LEG8" s="404"/>
      <c r="LEH8" s="405"/>
      <c r="LEI8" s="406"/>
      <c r="LEJ8" s="407"/>
      <c r="LEK8" s="407"/>
      <c r="LEL8" s="407"/>
      <c r="LEM8" s="407"/>
      <c r="LEN8" s="408"/>
      <c r="LEO8" s="404"/>
      <c r="LEP8" s="405"/>
      <c r="LEQ8" s="406"/>
      <c r="LER8" s="407"/>
      <c r="LES8" s="407"/>
      <c r="LET8" s="407"/>
      <c r="LEU8" s="407"/>
      <c r="LEV8" s="408"/>
      <c r="LEW8" s="404"/>
      <c r="LEX8" s="405"/>
      <c r="LEY8" s="406"/>
      <c r="LEZ8" s="407"/>
      <c r="LFA8" s="407"/>
      <c r="LFB8" s="407"/>
      <c r="LFC8" s="407"/>
      <c r="LFD8" s="408"/>
      <c r="LFE8" s="404"/>
      <c r="LFF8" s="405"/>
      <c r="LFG8" s="406"/>
      <c r="LFH8" s="407"/>
      <c r="LFI8" s="407"/>
      <c r="LFJ8" s="407"/>
      <c r="LFK8" s="407"/>
      <c r="LFL8" s="408"/>
      <c r="LFM8" s="404"/>
      <c r="LFN8" s="405"/>
      <c r="LFO8" s="406"/>
      <c r="LFP8" s="407"/>
      <c r="LFQ8" s="407"/>
      <c r="LFR8" s="407"/>
      <c r="LFS8" s="407"/>
      <c r="LFT8" s="408"/>
      <c r="LFU8" s="404"/>
      <c r="LFV8" s="405"/>
      <c r="LFW8" s="406"/>
      <c r="LFX8" s="407"/>
      <c r="LFY8" s="407"/>
      <c r="LFZ8" s="407"/>
      <c r="LGA8" s="407"/>
      <c r="LGB8" s="408"/>
      <c r="LGC8" s="404"/>
      <c r="LGD8" s="405"/>
      <c r="LGE8" s="406"/>
      <c r="LGF8" s="407"/>
      <c r="LGG8" s="407"/>
      <c r="LGH8" s="407"/>
      <c r="LGI8" s="407"/>
      <c r="LGJ8" s="408"/>
      <c r="LGK8" s="404"/>
      <c r="LGL8" s="405"/>
      <c r="LGM8" s="406"/>
      <c r="LGN8" s="407"/>
      <c r="LGO8" s="407"/>
      <c r="LGP8" s="407"/>
      <c r="LGQ8" s="407"/>
      <c r="LGR8" s="408"/>
      <c r="LGS8" s="404"/>
      <c r="LGT8" s="405"/>
      <c r="LGU8" s="406"/>
      <c r="LGV8" s="407"/>
      <c r="LGW8" s="407"/>
      <c r="LGX8" s="407"/>
      <c r="LGY8" s="407"/>
      <c r="LGZ8" s="408"/>
      <c r="LHA8" s="404"/>
      <c r="LHB8" s="405"/>
      <c r="LHC8" s="406"/>
      <c r="LHD8" s="407"/>
      <c r="LHE8" s="407"/>
      <c r="LHF8" s="407"/>
      <c r="LHG8" s="407"/>
      <c r="LHH8" s="408"/>
      <c r="LHI8" s="404"/>
      <c r="LHJ8" s="405"/>
      <c r="LHK8" s="406"/>
      <c r="LHL8" s="407"/>
      <c r="LHM8" s="407"/>
      <c r="LHN8" s="407"/>
      <c r="LHO8" s="407"/>
      <c r="LHP8" s="408"/>
      <c r="LHQ8" s="404"/>
      <c r="LHR8" s="405"/>
      <c r="LHS8" s="406"/>
      <c r="LHT8" s="407"/>
      <c r="LHU8" s="407"/>
      <c r="LHV8" s="407"/>
      <c r="LHW8" s="407"/>
      <c r="LHX8" s="408"/>
      <c r="LHY8" s="404"/>
      <c r="LHZ8" s="405"/>
      <c r="LIA8" s="406"/>
      <c r="LIB8" s="407"/>
      <c r="LIC8" s="407"/>
      <c r="LID8" s="407"/>
      <c r="LIE8" s="407"/>
      <c r="LIF8" s="408"/>
      <c r="LIG8" s="404"/>
      <c r="LIH8" s="405"/>
      <c r="LII8" s="406"/>
      <c r="LIJ8" s="407"/>
      <c r="LIK8" s="407"/>
      <c r="LIL8" s="407"/>
      <c r="LIM8" s="407"/>
      <c r="LIN8" s="408"/>
      <c r="LIO8" s="404"/>
      <c r="LIP8" s="405"/>
      <c r="LIQ8" s="406"/>
      <c r="LIR8" s="407"/>
      <c r="LIS8" s="407"/>
      <c r="LIT8" s="407"/>
      <c r="LIU8" s="407"/>
      <c r="LIV8" s="408"/>
      <c r="LIW8" s="404"/>
      <c r="LIX8" s="405"/>
      <c r="LIY8" s="406"/>
      <c r="LIZ8" s="407"/>
      <c r="LJA8" s="407"/>
      <c r="LJB8" s="407"/>
      <c r="LJC8" s="407"/>
      <c r="LJD8" s="408"/>
      <c r="LJE8" s="404"/>
      <c r="LJF8" s="405"/>
      <c r="LJG8" s="406"/>
      <c r="LJH8" s="407"/>
      <c r="LJI8" s="407"/>
      <c r="LJJ8" s="407"/>
      <c r="LJK8" s="407"/>
      <c r="LJL8" s="408"/>
      <c r="LJM8" s="404"/>
      <c r="LJN8" s="405"/>
      <c r="LJO8" s="406"/>
      <c r="LJP8" s="407"/>
      <c r="LJQ8" s="407"/>
      <c r="LJR8" s="407"/>
      <c r="LJS8" s="407"/>
      <c r="LJT8" s="408"/>
      <c r="LJU8" s="404"/>
      <c r="LJV8" s="405"/>
      <c r="LJW8" s="406"/>
      <c r="LJX8" s="407"/>
      <c r="LJY8" s="407"/>
      <c r="LJZ8" s="407"/>
      <c r="LKA8" s="407"/>
      <c r="LKB8" s="408"/>
      <c r="LKC8" s="404"/>
      <c r="LKD8" s="405"/>
      <c r="LKE8" s="406"/>
      <c r="LKF8" s="407"/>
      <c r="LKG8" s="407"/>
      <c r="LKH8" s="407"/>
      <c r="LKI8" s="407"/>
      <c r="LKJ8" s="408"/>
      <c r="LKK8" s="404"/>
      <c r="LKL8" s="405"/>
      <c r="LKM8" s="406"/>
      <c r="LKN8" s="407"/>
      <c r="LKO8" s="407"/>
      <c r="LKP8" s="407"/>
      <c r="LKQ8" s="407"/>
      <c r="LKR8" s="408"/>
      <c r="LKS8" s="404"/>
      <c r="LKT8" s="405"/>
      <c r="LKU8" s="406"/>
      <c r="LKV8" s="407"/>
      <c r="LKW8" s="407"/>
      <c r="LKX8" s="407"/>
      <c r="LKY8" s="407"/>
      <c r="LKZ8" s="408"/>
      <c r="LLA8" s="404"/>
      <c r="LLB8" s="405"/>
      <c r="LLC8" s="406"/>
      <c r="LLD8" s="407"/>
      <c r="LLE8" s="407"/>
      <c r="LLF8" s="407"/>
      <c r="LLG8" s="407"/>
      <c r="LLH8" s="408"/>
      <c r="LLI8" s="404"/>
      <c r="LLJ8" s="405"/>
      <c r="LLK8" s="406"/>
      <c r="LLL8" s="407"/>
      <c r="LLM8" s="407"/>
      <c r="LLN8" s="407"/>
      <c r="LLO8" s="407"/>
      <c r="LLP8" s="408"/>
      <c r="LLQ8" s="404"/>
      <c r="LLR8" s="405"/>
      <c r="LLS8" s="406"/>
      <c r="LLT8" s="407"/>
      <c r="LLU8" s="407"/>
      <c r="LLV8" s="407"/>
      <c r="LLW8" s="407"/>
      <c r="LLX8" s="408"/>
      <c r="LLY8" s="404"/>
      <c r="LLZ8" s="405"/>
      <c r="LMA8" s="406"/>
      <c r="LMB8" s="407"/>
      <c r="LMC8" s="407"/>
      <c r="LMD8" s="407"/>
      <c r="LME8" s="407"/>
      <c r="LMF8" s="408"/>
      <c r="LMG8" s="404"/>
      <c r="LMH8" s="405"/>
      <c r="LMI8" s="406"/>
      <c r="LMJ8" s="407"/>
      <c r="LMK8" s="407"/>
      <c r="LML8" s="407"/>
      <c r="LMM8" s="407"/>
      <c r="LMN8" s="408"/>
      <c r="LMO8" s="404"/>
      <c r="LMP8" s="405"/>
      <c r="LMQ8" s="406"/>
      <c r="LMR8" s="407"/>
      <c r="LMS8" s="407"/>
      <c r="LMT8" s="407"/>
      <c r="LMU8" s="407"/>
      <c r="LMV8" s="408"/>
      <c r="LMW8" s="404"/>
      <c r="LMX8" s="405"/>
      <c r="LMY8" s="406"/>
      <c r="LMZ8" s="407"/>
      <c r="LNA8" s="407"/>
      <c r="LNB8" s="407"/>
      <c r="LNC8" s="407"/>
      <c r="LND8" s="408"/>
      <c r="LNE8" s="404"/>
      <c r="LNF8" s="405"/>
      <c r="LNG8" s="406"/>
      <c r="LNH8" s="407"/>
      <c r="LNI8" s="407"/>
      <c r="LNJ8" s="407"/>
      <c r="LNK8" s="407"/>
      <c r="LNL8" s="408"/>
      <c r="LNM8" s="404"/>
      <c r="LNN8" s="405"/>
      <c r="LNO8" s="406"/>
      <c r="LNP8" s="407"/>
      <c r="LNQ8" s="407"/>
      <c r="LNR8" s="407"/>
      <c r="LNS8" s="407"/>
      <c r="LNT8" s="408"/>
      <c r="LNU8" s="404"/>
      <c r="LNV8" s="405"/>
      <c r="LNW8" s="406"/>
      <c r="LNX8" s="407"/>
      <c r="LNY8" s="407"/>
      <c r="LNZ8" s="407"/>
      <c r="LOA8" s="407"/>
      <c r="LOB8" s="408"/>
      <c r="LOC8" s="404"/>
      <c r="LOD8" s="405"/>
      <c r="LOE8" s="406"/>
      <c r="LOF8" s="407"/>
      <c r="LOG8" s="407"/>
      <c r="LOH8" s="407"/>
      <c r="LOI8" s="407"/>
      <c r="LOJ8" s="408"/>
      <c r="LOK8" s="404"/>
      <c r="LOL8" s="405"/>
      <c r="LOM8" s="406"/>
      <c r="LON8" s="407"/>
      <c r="LOO8" s="407"/>
      <c r="LOP8" s="407"/>
      <c r="LOQ8" s="407"/>
      <c r="LOR8" s="408"/>
      <c r="LOS8" s="404"/>
      <c r="LOT8" s="405"/>
      <c r="LOU8" s="406"/>
      <c r="LOV8" s="407"/>
      <c r="LOW8" s="407"/>
      <c r="LOX8" s="407"/>
      <c r="LOY8" s="407"/>
      <c r="LOZ8" s="408"/>
      <c r="LPA8" s="404"/>
      <c r="LPB8" s="405"/>
      <c r="LPC8" s="406"/>
      <c r="LPD8" s="407"/>
      <c r="LPE8" s="407"/>
      <c r="LPF8" s="407"/>
      <c r="LPG8" s="407"/>
      <c r="LPH8" s="408"/>
      <c r="LPI8" s="404"/>
      <c r="LPJ8" s="405"/>
      <c r="LPK8" s="406"/>
      <c r="LPL8" s="407"/>
      <c r="LPM8" s="407"/>
      <c r="LPN8" s="407"/>
      <c r="LPO8" s="407"/>
      <c r="LPP8" s="408"/>
      <c r="LPQ8" s="404"/>
      <c r="LPR8" s="405"/>
      <c r="LPS8" s="406"/>
      <c r="LPT8" s="407"/>
      <c r="LPU8" s="407"/>
      <c r="LPV8" s="407"/>
      <c r="LPW8" s="407"/>
      <c r="LPX8" s="408"/>
      <c r="LPY8" s="404"/>
      <c r="LPZ8" s="405"/>
      <c r="LQA8" s="406"/>
      <c r="LQB8" s="407"/>
      <c r="LQC8" s="407"/>
      <c r="LQD8" s="407"/>
      <c r="LQE8" s="407"/>
      <c r="LQF8" s="408"/>
      <c r="LQG8" s="404"/>
      <c r="LQH8" s="405"/>
      <c r="LQI8" s="406"/>
      <c r="LQJ8" s="407"/>
      <c r="LQK8" s="407"/>
      <c r="LQL8" s="407"/>
      <c r="LQM8" s="407"/>
      <c r="LQN8" s="408"/>
      <c r="LQO8" s="404"/>
      <c r="LQP8" s="405"/>
      <c r="LQQ8" s="406"/>
      <c r="LQR8" s="407"/>
      <c r="LQS8" s="407"/>
      <c r="LQT8" s="407"/>
      <c r="LQU8" s="407"/>
      <c r="LQV8" s="408"/>
      <c r="LQW8" s="404"/>
      <c r="LQX8" s="405"/>
      <c r="LQY8" s="406"/>
      <c r="LQZ8" s="407"/>
      <c r="LRA8" s="407"/>
      <c r="LRB8" s="407"/>
      <c r="LRC8" s="407"/>
      <c r="LRD8" s="408"/>
      <c r="LRE8" s="404"/>
      <c r="LRF8" s="405"/>
      <c r="LRG8" s="406"/>
      <c r="LRH8" s="407"/>
      <c r="LRI8" s="407"/>
      <c r="LRJ8" s="407"/>
      <c r="LRK8" s="407"/>
      <c r="LRL8" s="408"/>
      <c r="LRM8" s="404"/>
      <c r="LRN8" s="405"/>
      <c r="LRO8" s="406"/>
      <c r="LRP8" s="407"/>
      <c r="LRQ8" s="407"/>
      <c r="LRR8" s="407"/>
      <c r="LRS8" s="407"/>
      <c r="LRT8" s="408"/>
      <c r="LRU8" s="404"/>
      <c r="LRV8" s="405"/>
      <c r="LRW8" s="406"/>
      <c r="LRX8" s="407"/>
      <c r="LRY8" s="407"/>
      <c r="LRZ8" s="407"/>
      <c r="LSA8" s="407"/>
      <c r="LSB8" s="408"/>
      <c r="LSC8" s="404"/>
      <c r="LSD8" s="405"/>
      <c r="LSE8" s="406"/>
      <c r="LSF8" s="407"/>
      <c r="LSG8" s="407"/>
      <c r="LSH8" s="407"/>
      <c r="LSI8" s="407"/>
      <c r="LSJ8" s="408"/>
      <c r="LSK8" s="404"/>
      <c r="LSL8" s="405"/>
      <c r="LSM8" s="406"/>
      <c r="LSN8" s="407"/>
      <c r="LSO8" s="407"/>
      <c r="LSP8" s="407"/>
      <c r="LSQ8" s="407"/>
      <c r="LSR8" s="408"/>
      <c r="LSS8" s="404"/>
      <c r="LST8" s="405"/>
      <c r="LSU8" s="406"/>
      <c r="LSV8" s="407"/>
      <c r="LSW8" s="407"/>
      <c r="LSX8" s="407"/>
      <c r="LSY8" s="407"/>
      <c r="LSZ8" s="408"/>
      <c r="LTA8" s="404"/>
      <c r="LTB8" s="405"/>
      <c r="LTC8" s="406"/>
      <c r="LTD8" s="407"/>
      <c r="LTE8" s="407"/>
      <c r="LTF8" s="407"/>
      <c r="LTG8" s="407"/>
      <c r="LTH8" s="408"/>
      <c r="LTI8" s="404"/>
      <c r="LTJ8" s="405"/>
      <c r="LTK8" s="406"/>
      <c r="LTL8" s="407"/>
      <c r="LTM8" s="407"/>
      <c r="LTN8" s="407"/>
      <c r="LTO8" s="407"/>
      <c r="LTP8" s="408"/>
      <c r="LTQ8" s="404"/>
      <c r="LTR8" s="405"/>
      <c r="LTS8" s="406"/>
      <c r="LTT8" s="407"/>
      <c r="LTU8" s="407"/>
      <c r="LTV8" s="407"/>
      <c r="LTW8" s="407"/>
      <c r="LTX8" s="408"/>
      <c r="LTY8" s="404"/>
      <c r="LTZ8" s="405"/>
      <c r="LUA8" s="406"/>
      <c r="LUB8" s="407"/>
      <c r="LUC8" s="407"/>
      <c r="LUD8" s="407"/>
      <c r="LUE8" s="407"/>
      <c r="LUF8" s="408"/>
      <c r="LUG8" s="404"/>
      <c r="LUH8" s="405"/>
      <c r="LUI8" s="406"/>
      <c r="LUJ8" s="407"/>
      <c r="LUK8" s="407"/>
      <c r="LUL8" s="407"/>
      <c r="LUM8" s="407"/>
      <c r="LUN8" s="408"/>
      <c r="LUO8" s="404"/>
      <c r="LUP8" s="405"/>
      <c r="LUQ8" s="406"/>
      <c r="LUR8" s="407"/>
      <c r="LUS8" s="407"/>
      <c r="LUT8" s="407"/>
      <c r="LUU8" s="407"/>
      <c r="LUV8" s="408"/>
      <c r="LUW8" s="404"/>
      <c r="LUX8" s="405"/>
      <c r="LUY8" s="406"/>
      <c r="LUZ8" s="407"/>
      <c r="LVA8" s="407"/>
      <c r="LVB8" s="407"/>
      <c r="LVC8" s="407"/>
      <c r="LVD8" s="408"/>
      <c r="LVE8" s="404"/>
      <c r="LVF8" s="405"/>
      <c r="LVG8" s="406"/>
      <c r="LVH8" s="407"/>
      <c r="LVI8" s="407"/>
      <c r="LVJ8" s="407"/>
      <c r="LVK8" s="407"/>
      <c r="LVL8" s="408"/>
      <c r="LVM8" s="404"/>
      <c r="LVN8" s="405"/>
      <c r="LVO8" s="406"/>
      <c r="LVP8" s="407"/>
      <c r="LVQ8" s="407"/>
      <c r="LVR8" s="407"/>
      <c r="LVS8" s="407"/>
      <c r="LVT8" s="408"/>
      <c r="LVU8" s="404"/>
      <c r="LVV8" s="405"/>
      <c r="LVW8" s="406"/>
      <c r="LVX8" s="407"/>
      <c r="LVY8" s="407"/>
      <c r="LVZ8" s="407"/>
      <c r="LWA8" s="407"/>
      <c r="LWB8" s="408"/>
      <c r="LWC8" s="404"/>
      <c r="LWD8" s="405"/>
      <c r="LWE8" s="406"/>
      <c r="LWF8" s="407"/>
      <c r="LWG8" s="407"/>
      <c r="LWH8" s="407"/>
      <c r="LWI8" s="407"/>
      <c r="LWJ8" s="408"/>
      <c r="LWK8" s="404"/>
      <c r="LWL8" s="405"/>
      <c r="LWM8" s="406"/>
      <c r="LWN8" s="407"/>
      <c r="LWO8" s="407"/>
      <c r="LWP8" s="407"/>
      <c r="LWQ8" s="407"/>
      <c r="LWR8" s="408"/>
      <c r="LWS8" s="404"/>
      <c r="LWT8" s="405"/>
      <c r="LWU8" s="406"/>
      <c r="LWV8" s="407"/>
      <c r="LWW8" s="407"/>
      <c r="LWX8" s="407"/>
      <c r="LWY8" s="407"/>
      <c r="LWZ8" s="408"/>
      <c r="LXA8" s="404"/>
      <c r="LXB8" s="405"/>
      <c r="LXC8" s="406"/>
      <c r="LXD8" s="407"/>
      <c r="LXE8" s="407"/>
      <c r="LXF8" s="407"/>
      <c r="LXG8" s="407"/>
      <c r="LXH8" s="408"/>
      <c r="LXI8" s="404"/>
      <c r="LXJ8" s="405"/>
      <c r="LXK8" s="406"/>
      <c r="LXL8" s="407"/>
      <c r="LXM8" s="407"/>
      <c r="LXN8" s="407"/>
      <c r="LXO8" s="407"/>
      <c r="LXP8" s="408"/>
      <c r="LXQ8" s="404"/>
      <c r="LXR8" s="405"/>
      <c r="LXS8" s="406"/>
      <c r="LXT8" s="407"/>
      <c r="LXU8" s="407"/>
      <c r="LXV8" s="407"/>
      <c r="LXW8" s="407"/>
      <c r="LXX8" s="408"/>
      <c r="LXY8" s="404"/>
      <c r="LXZ8" s="405"/>
      <c r="LYA8" s="406"/>
      <c r="LYB8" s="407"/>
      <c r="LYC8" s="407"/>
      <c r="LYD8" s="407"/>
      <c r="LYE8" s="407"/>
      <c r="LYF8" s="408"/>
      <c r="LYG8" s="404"/>
      <c r="LYH8" s="405"/>
      <c r="LYI8" s="406"/>
      <c r="LYJ8" s="407"/>
      <c r="LYK8" s="407"/>
      <c r="LYL8" s="407"/>
      <c r="LYM8" s="407"/>
      <c r="LYN8" s="408"/>
      <c r="LYO8" s="404"/>
      <c r="LYP8" s="405"/>
      <c r="LYQ8" s="406"/>
      <c r="LYR8" s="407"/>
      <c r="LYS8" s="407"/>
      <c r="LYT8" s="407"/>
      <c r="LYU8" s="407"/>
      <c r="LYV8" s="408"/>
      <c r="LYW8" s="404"/>
      <c r="LYX8" s="405"/>
      <c r="LYY8" s="406"/>
      <c r="LYZ8" s="407"/>
      <c r="LZA8" s="407"/>
      <c r="LZB8" s="407"/>
      <c r="LZC8" s="407"/>
      <c r="LZD8" s="408"/>
      <c r="LZE8" s="404"/>
      <c r="LZF8" s="405"/>
      <c r="LZG8" s="406"/>
      <c r="LZH8" s="407"/>
      <c r="LZI8" s="407"/>
      <c r="LZJ8" s="407"/>
      <c r="LZK8" s="407"/>
      <c r="LZL8" s="408"/>
      <c r="LZM8" s="404"/>
      <c r="LZN8" s="405"/>
      <c r="LZO8" s="406"/>
      <c r="LZP8" s="407"/>
      <c r="LZQ8" s="407"/>
      <c r="LZR8" s="407"/>
      <c r="LZS8" s="407"/>
      <c r="LZT8" s="408"/>
      <c r="LZU8" s="404"/>
      <c r="LZV8" s="405"/>
      <c r="LZW8" s="406"/>
      <c r="LZX8" s="407"/>
      <c r="LZY8" s="407"/>
      <c r="LZZ8" s="407"/>
      <c r="MAA8" s="407"/>
      <c r="MAB8" s="408"/>
      <c r="MAC8" s="404"/>
      <c r="MAD8" s="405"/>
      <c r="MAE8" s="406"/>
      <c r="MAF8" s="407"/>
      <c r="MAG8" s="407"/>
      <c r="MAH8" s="407"/>
      <c r="MAI8" s="407"/>
      <c r="MAJ8" s="408"/>
      <c r="MAK8" s="404"/>
      <c r="MAL8" s="405"/>
      <c r="MAM8" s="406"/>
      <c r="MAN8" s="407"/>
      <c r="MAO8" s="407"/>
      <c r="MAP8" s="407"/>
      <c r="MAQ8" s="407"/>
      <c r="MAR8" s="408"/>
      <c r="MAS8" s="404"/>
      <c r="MAT8" s="405"/>
      <c r="MAU8" s="406"/>
      <c r="MAV8" s="407"/>
      <c r="MAW8" s="407"/>
      <c r="MAX8" s="407"/>
      <c r="MAY8" s="407"/>
      <c r="MAZ8" s="408"/>
      <c r="MBA8" s="404"/>
      <c r="MBB8" s="405"/>
      <c r="MBC8" s="406"/>
      <c r="MBD8" s="407"/>
      <c r="MBE8" s="407"/>
      <c r="MBF8" s="407"/>
      <c r="MBG8" s="407"/>
      <c r="MBH8" s="408"/>
      <c r="MBI8" s="404"/>
      <c r="MBJ8" s="405"/>
      <c r="MBK8" s="406"/>
      <c r="MBL8" s="407"/>
      <c r="MBM8" s="407"/>
      <c r="MBN8" s="407"/>
      <c r="MBO8" s="407"/>
      <c r="MBP8" s="408"/>
      <c r="MBQ8" s="404"/>
      <c r="MBR8" s="405"/>
      <c r="MBS8" s="406"/>
      <c r="MBT8" s="407"/>
      <c r="MBU8" s="407"/>
      <c r="MBV8" s="407"/>
      <c r="MBW8" s="407"/>
      <c r="MBX8" s="408"/>
      <c r="MBY8" s="404"/>
      <c r="MBZ8" s="405"/>
      <c r="MCA8" s="406"/>
      <c r="MCB8" s="407"/>
      <c r="MCC8" s="407"/>
      <c r="MCD8" s="407"/>
      <c r="MCE8" s="407"/>
      <c r="MCF8" s="408"/>
      <c r="MCG8" s="404"/>
      <c r="MCH8" s="405"/>
      <c r="MCI8" s="406"/>
      <c r="MCJ8" s="407"/>
      <c r="MCK8" s="407"/>
      <c r="MCL8" s="407"/>
      <c r="MCM8" s="407"/>
      <c r="MCN8" s="408"/>
      <c r="MCO8" s="404"/>
      <c r="MCP8" s="405"/>
      <c r="MCQ8" s="406"/>
      <c r="MCR8" s="407"/>
      <c r="MCS8" s="407"/>
      <c r="MCT8" s="407"/>
      <c r="MCU8" s="407"/>
      <c r="MCV8" s="408"/>
      <c r="MCW8" s="404"/>
      <c r="MCX8" s="405"/>
      <c r="MCY8" s="406"/>
      <c r="MCZ8" s="407"/>
      <c r="MDA8" s="407"/>
      <c r="MDB8" s="407"/>
      <c r="MDC8" s="407"/>
      <c r="MDD8" s="408"/>
      <c r="MDE8" s="404"/>
      <c r="MDF8" s="405"/>
      <c r="MDG8" s="406"/>
      <c r="MDH8" s="407"/>
      <c r="MDI8" s="407"/>
      <c r="MDJ8" s="407"/>
      <c r="MDK8" s="407"/>
      <c r="MDL8" s="408"/>
      <c r="MDM8" s="404"/>
      <c r="MDN8" s="405"/>
      <c r="MDO8" s="406"/>
      <c r="MDP8" s="407"/>
      <c r="MDQ8" s="407"/>
      <c r="MDR8" s="407"/>
      <c r="MDS8" s="407"/>
      <c r="MDT8" s="408"/>
      <c r="MDU8" s="404"/>
      <c r="MDV8" s="405"/>
      <c r="MDW8" s="406"/>
      <c r="MDX8" s="407"/>
      <c r="MDY8" s="407"/>
      <c r="MDZ8" s="407"/>
      <c r="MEA8" s="407"/>
      <c r="MEB8" s="408"/>
      <c r="MEC8" s="404"/>
      <c r="MED8" s="405"/>
      <c r="MEE8" s="406"/>
      <c r="MEF8" s="407"/>
      <c r="MEG8" s="407"/>
      <c r="MEH8" s="407"/>
      <c r="MEI8" s="407"/>
      <c r="MEJ8" s="408"/>
      <c r="MEK8" s="404"/>
      <c r="MEL8" s="405"/>
      <c r="MEM8" s="406"/>
      <c r="MEN8" s="407"/>
      <c r="MEO8" s="407"/>
      <c r="MEP8" s="407"/>
      <c r="MEQ8" s="407"/>
      <c r="MER8" s="408"/>
      <c r="MES8" s="404"/>
      <c r="MET8" s="405"/>
      <c r="MEU8" s="406"/>
      <c r="MEV8" s="407"/>
      <c r="MEW8" s="407"/>
      <c r="MEX8" s="407"/>
      <c r="MEY8" s="407"/>
      <c r="MEZ8" s="408"/>
      <c r="MFA8" s="404"/>
      <c r="MFB8" s="405"/>
      <c r="MFC8" s="406"/>
      <c r="MFD8" s="407"/>
      <c r="MFE8" s="407"/>
      <c r="MFF8" s="407"/>
      <c r="MFG8" s="407"/>
      <c r="MFH8" s="408"/>
      <c r="MFI8" s="404"/>
      <c r="MFJ8" s="405"/>
      <c r="MFK8" s="406"/>
      <c r="MFL8" s="407"/>
      <c r="MFM8" s="407"/>
      <c r="MFN8" s="407"/>
      <c r="MFO8" s="407"/>
      <c r="MFP8" s="408"/>
      <c r="MFQ8" s="404"/>
      <c r="MFR8" s="405"/>
      <c r="MFS8" s="406"/>
      <c r="MFT8" s="407"/>
      <c r="MFU8" s="407"/>
      <c r="MFV8" s="407"/>
      <c r="MFW8" s="407"/>
      <c r="MFX8" s="408"/>
      <c r="MFY8" s="404"/>
      <c r="MFZ8" s="405"/>
      <c r="MGA8" s="406"/>
      <c r="MGB8" s="407"/>
      <c r="MGC8" s="407"/>
      <c r="MGD8" s="407"/>
      <c r="MGE8" s="407"/>
      <c r="MGF8" s="408"/>
      <c r="MGG8" s="404"/>
      <c r="MGH8" s="405"/>
      <c r="MGI8" s="406"/>
      <c r="MGJ8" s="407"/>
      <c r="MGK8" s="407"/>
      <c r="MGL8" s="407"/>
      <c r="MGM8" s="407"/>
      <c r="MGN8" s="408"/>
      <c r="MGO8" s="404"/>
      <c r="MGP8" s="405"/>
      <c r="MGQ8" s="406"/>
      <c r="MGR8" s="407"/>
      <c r="MGS8" s="407"/>
      <c r="MGT8" s="407"/>
      <c r="MGU8" s="407"/>
      <c r="MGV8" s="408"/>
      <c r="MGW8" s="404"/>
      <c r="MGX8" s="405"/>
      <c r="MGY8" s="406"/>
      <c r="MGZ8" s="407"/>
      <c r="MHA8" s="407"/>
      <c r="MHB8" s="407"/>
      <c r="MHC8" s="407"/>
      <c r="MHD8" s="408"/>
      <c r="MHE8" s="404"/>
      <c r="MHF8" s="405"/>
      <c r="MHG8" s="406"/>
      <c r="MHH8" s="407"/>
      <c r="MHI8" s="407"/>
      <c r="MHJ8" s="407"/>
      <c r="MHK8" s="407"/>
      <c r="MHL8" s="408"/>
      <c r="MHM8" s="404"/>
      <c r="MHN8" s="405"/>
      <c r="MHO8" s="406"/>
      <c r="MHP8" s="407"/>
      <c r="MHQ8" s="407"/>
      <c r="MHR8" s="407"/>
      <c r="MHS8" s="407"/>
      <c r="MHT8" s="408"/>
      <c r="MHU8" s="404"/>
      <c r="MHV8" s="405"/>
      <c r="MHW8" s="406"/>
      <c r="MHX8" s="407"/>
      <c r="MHY8" s="407"/>
      <c r="MHZ8" s="407"/>
      <c r="MIA8" s="407"/>
      <c r="MIB8" s="408"/>
      <c r="MIC8" s="404"/>
      <c r="MID8" s="405"/>
      <c r="MIE8" s="406"/>
      <c r="MIF8" s="407"/>
      <c r="MIG8" s="407"/>
      <c r="MIH8" s="407"/>
      <c r="MII8" s="407"/>
      <c r="MIJ8" s="408"/>
      <c r="MIK8" s="404"/>
      <c r="MIL8" s="405"/>
      <c r="MIM8" s="406"/>
      <c r="MIN8" s="407"/>
      <c r="MIO8" s="407"/>
      <c r="MIP8" s="407"/>
      <c r="MIQ8" s="407"/>
      <c r="MIR8" s="408"/>
      <c r="MIS8" s="404"/>
      <c r="MIT8" s="405"/>
      <c r="MIU8" s="406"/>
      <c r="MIV8" s="407"/>
      <c r="MIW8" s="407"/>
      <c r="MIX8" s="407"/>
      <c r="MIY8" s="407"/>
      <c r="MIZ8" s="408"/>
      <c r="MJA8" s="404"/>
      <c r="MJB8" s="405"/>
      <c r="MJC8" s="406"/>
      <c r="MJD8" s="407"/>
      <c r="MJE8" s="407"/>
      <c r="MJF8" s="407"/>
      <c r="MJG8" s="407"/>
      <c r="MJH8" s="408"/>
      <c r="MJI8" s="404"/>
      <c r="MJJ8" s="405"/>
      <c r="MJK8" s="406"/>
      <c r="MJL8" s="407"/>
      <c r="MJM8" s="407"/>
      <c r="MJN8" s="407"/>
      <c r="MJO8" s="407"/>
      <c r="MJP8" s="408"/>
      <c r="MJQ8" s="404"/>
      <c r="MJR8" s="405"/>
      <c r="MJS8" s="406"/>
      <c r="MJT8" s="407"/>
      <c r="MJU8" s="407"/>
      <c r="MJV8" s="407"/>
      <c r="MJW8" s="407"/>
      <c r="MJX8" s="408"/>
      <c r="MJY8" s="404"/>
      <c r="MJZ8" s="405"/>
      <c r="MKA8" s="406"/>
      <c r="MKB8" s="407"/>
      <c r="MKC8" s="407"/>
      <c r="MKD8" s="407"/>
      <c r="MKE8" s="407"/>
      <c r="MKF8" s="408"/>
      <c r="MKG8" s="404"/>
      <c r="MKH8" s="405"/>
      <c r="MKI8" s="406"/>
      <c r="MKJ8" s="407"/>
      <c r="MKK8" s="407"/>
      <c r="MKL8" s="407"/>
      <c r="MKM8" s="407"/>
      <c r="MKN8" s="408"/>
      <c r="MKO8" s="404"/>
      <c r="MKP8" s="405"/>
      <c r="MKQ8" s="406"/>
      <c r="MKR8" s="407"/>
      <c r="MKS8" s="407"/>
      <c r="MKT8" s="407"/>
      <c r="MKU8" s="407"/>
      <c r="MKV8" s="408"/>
      <c r="MKW8" s="404"/>
      <c r="MKX8" s="405"/>
      <c r="MKY8" s="406"/>
      <c r="MKZ8" s="407"/>
      <c r="MLA8" s="407"/>
      <c r="MLB8" s="407"/>
      <c r="MLC8" s="407"/>
      <c r="MLD8" s="408"/>
      <c r="MLE8" s="404"/>
      <c r="MLF8" s="405"/>
      <c r="MLG8" s="406"/>
      <c r="MLH8" s="407"/>
      <c r="MLI8" s="407"/>
      <c r="MLJ8" s="407"/>
      <c r="MLK8" s="407"/>
      <c r="MLL8" s="408"/>
      <c r="MLM8" s="404"/>
      <c r="MLN8" s="405"/>
      <c r="MLO8" s="406"/>
      <c r="MLP8" s="407"/>
      <c r="MLQ8" s="407"/>
      <c r="MLR8" s="407"/>
      <c r="MLS8" s="407"/>
      <c r="MLT8" s="408"/>
      <c r="MLU8" s="404"/>
      <c r="MLV8" s="405"/>
      <c r="MLW8" s="406"/>
      <c r="MLX8" s="407"/>
      <c r="MLY8" s="407"/>
      <c r="MLZ8" s="407"/>
      <c r="MMA8" s="407"/>
      <c r="MMB8" s="408"/>
      <c r="MMC8" s="404"/>
      <c r="MMD8" s="405"/>
      <c r="MME8" s="406"/>
      <c r="MMF8" s="407"/>
      <c r="MMG8" s="407"/>
      <c r="MMH8" s="407"/>
      <c r="MMI8" s="407"/>
      <c r="MMJ8" s="408"/>
      <c r="MMK8" s="404"/>
      <c r="MML8" s="405"/>
      <c r="MMM8" s="406"/>
      <c r="MMN8" s="407"/>
      <c r="MMO8" s="407"/>
      <c r="MMP8" s="407"/>
      <c r="MMQ8" s="407"/>
      <c r="MMR8" s="408"/>
      <c r="MMS8" s="404"/>
      <c r="MMT8" s="405"/>
      <c r="MMU8" s="406"/>
      <c r="MMV8" s="407"/>
      <c r="MMW8" s="407"/>
      <c r="MMX8" s="407"/>
      <c r="MMY8" s="407"/>
      <c r="MMZ8" s="408"/>
      <c r="MNA8" s="404"/>
      <c r="MNB8" s="405"/>
      <c r="MNC8" s="406"/>
      <c r="MND8" s="407"/>
      <c r="MNE8" s="407"/>
      <c r="MNF8" s="407"/>
      <c r="MNG8" s="407"/>
      <c r="MNH8" s="408"/>
      <c r="MNI8" s="404"/>
      <c r="MNJ8" s="405"/>
      <c r="MNK8" s="406"/>
      <c r="MNL8" s="407"/>
      <c r="MNM8" s="407"/>
      <c r="MNN8" s="407"/>
      <c r="MNO8" s="407"/>
      <c r="MNP8" s="408"/>
      <c r="MNQ8" s="404"/>
      <c r="MNR8" s="405"/>
      <c r="MNS8" s="406"/>
      <c r="MNT8" s="407"/>
      <c r="MNU8" s="407"/>
      <c r="MNV8" s="407"/>
      <c r="MNW8" s="407"/>
      <c r="MNX8" s="408"/>
      <c r="MNY8" s="404"/>
      <c r="MNZ8" s="405"/>
      <c r="MOA8" s="406"/>
      <c r="MOB8" s="407"/>
      <c r="MOC8" s="407"/>
      <c r="MOD8" s="407"/>
      <c r="MOE8" s="407"/>
      <c r="MOF8" s="408"/>
      <c r="MOG8" s="404"/>
      <c r="MOH8" s="405"/>
      <c r="MOI8" s="406"/>
      <c r="MOJ8" s="407"/>
      <c r="MOK8" s="407"/>
      <c r="MOL8" s="407"/>
      <c r="MOM8" s="407"/>
      <c r="MON8" s="408"/>
      <c r="MOO8" s="404"/>
      <c r="MOP8" s="405"/>
      <c r="MOQ8" s="406"/>
      <c r="MOR8" s="407"/>
      <c r="MOS8" s="407"/>
      <c r="MOT8" s="407"/>
      <c r="MOU8" s="407"/>
      <c r="MOV8" s="408"/>
      <c r="MOW8" s="404"/>
      <c r="MOX8" s="405"/>
      <c r="MOY8" s="406"/>
      <c r="MOZ8" s="407"/>
      <c r="MPA8" s="407"/>
      <c r="MPB8" s="407"/>
      <c r="MPC8" s="407"/>
      <c r="MPD8" s="408"/>
      <c r="MPE8" s="404"/>
      <c r="MPF8" s="405"/>
      <c r="MPG8" s="406"/>
      <c r="MPH8" s="407"/>
      <c r="MPI8" s="407"/>
      <c r="MPJ8" s="407"/>
      <c r="MPK8" s="407"/>
      <c r="MPL8" s="408"/>
      <c r="MPM8" s="404"/>
      <c r="MPN8" s="405"/>
      <c r="MPO8" s="406"/>
      <c r="MPP8" s="407"/>
      <c r="MPQ8" s="407"/>
      <c r="MPR8" s="407"/>
      <c r="MPS8" s="407"/>
      <c r="MPT8" s="408"/>
      <c r="MPU8" s="404"/>
      <c r="MPV8" s="405"/>
      <c r="MPW8" s="406"/>
      <c r="MPX8" s="407"/>
      <c r="MPY8" s="407"/>
      <c r="MPZ8" s="407"/>
      <c r="MQA8" s="407"/>
      <c r="MQB8" s="408"/>
      <c r="MQC8" s="404"/>
      <c r="MQD8" s="405"/>
      <c r="MQE8" s="406"/>
      <c r="MQF8" s="407"/>
      <c r="MQG8" s="407"/>
      <c r="MQH8" s="407"/>
      <c r="MQI8" s="407"/>
      <c r="MQJ8" s="408"/>
      <c r="MQK8" s="404"/>
      <c r="MQL8" s="405"/>
      <c r="MQM8" s="406"/>
      <c r="MQN8" s="407"/>
      <c r="MQO8" s="407"/>
      <c r="MQP8" s="407"/>
      <c r="MQQ8" s="407"/>
      <c r="MQR8" s="408"/>
      <c r="MQS8" s="404"/>
      <c r="MQT8" s="405"/>
      <c r="MQU8" s="406"/>
      <c r="MQV8" s="407"/>
      <c r="MQW8" s="407"/>
      <c r="MQX8" s="407"/>
      <c r="MQY8" s="407"/>
      <c r="MQZ8" s="408"/>
      <c r="MRA8" s="404"/>
      <c r="MRB8" s="405"/>
      <c r="MRC8" s="406"/>
      <c r="MRD8" s="407"/>
      <c r="MRE8" s="407"/>
      <c r="MRF8" s="407"/>
      <c r="MRG8" s="407"/>
      <c r="MRH8" s="408"/>
      <c r="MRI8" s="404"/>
      <c r="MRJ8" s="405"/>
      <c r="MRK8" s="406"/>
      <c r="MRL8" s="407"/>
      <c r="MRM8" s="407"/>
      <c r="MRN8" s="407"/>
      <c r="MRO8" s="407"/>
      <c r="MRP8" s="408"/>
      <c r="MRQ8" s="404"/>
      <c r="MRR8" s="405"/>
      <c r="MRS8" s="406"/>
      <c r="MRT8" s="407"/>
      <c r="MRU8" s="407"/>
      <c r="MRV8" s="407"/>
      <c r="MRW8" s="407"/>
      <c r="MRX8" s="408"/>
      <c r="MRY8" s="404"/>
      <c r="MRZ8" s="405"/>
      <c r="MSA8" s="406"/>
      <c r="MSB8" s="407"/>
      <c r="MSC8" s="407"/>
      <c r="MSD8" s="407"/>
      <c r="MSE8" s="407"/>
      <c r="MSF8" s="408"/>
      <c r="MSG8" s="404"/>
      <c r="MSH8" s="405"/>
      <c r="MSI8" s="406"/>
      <c r="MSJ8" s="407"/>
      <c r="MSK8" s="407"/>
      <c r="MSL8" s="407"/>
      <c r="MSM8" s="407"/>
      <c r="MSN8" s="408"/>
      <c r="MSO8" s="404"/>
      <c r="MSP8" s="405"/>
      <c r="MSQ8" s="406"/>
      <c r="MSR8" s="407"/>
      <c r="MSS8" s="407"/>
      <c r="MST8" s="407"/>
      <c r="MSU8" s="407"/>
      <c r="MSV8" s="408"/>
      <c r="MSW8" s="404"/>
      <c r="MSX8" s="405"/>
      <c r="MSY8" s="406"/>
      <c r="MSZ8" s="407"/>
      <c r="MTA8" s="407"/>
      <c r="MTB8" s="407"/>
      <c r="MTC8" s="407"/>
      <c r="MTD8" s="408"/>
      <c r="MTE8" s="404"/>
      <c r="MTF8" s="405"/>
      <c r="MTG8" s="406"/>
      <c r="MTH8" s="407"/>
      <c r="MTI8" s="407"/>
      <c r="MTJ8" s="407"/>
      <c r="MTK8" s="407"/>
      <c r="MTL8" s="408"/>
      <c r="MTM8" s="404"/>
      <c r="MTN8" s="405"/>
      <c r="MTO8" s="406"/>
      <c r="MTP8" s="407"/>
      <c r="MTQ8" s="407"/>
      <c r="MTR8" s="407"/>
      <c r="MTS8" s="407"/>
      <c r="MTT8" s="408"/>
      <c r="MTU8" s="404"/>
      <c r="MTV8" s="405"/>
      <c r="MTW8" s="406"/>
      <c r="MTX8" s="407"/>
      <c r="MTY8" s="407"/>
      <c r="MTZ8" s="407"/>
      <c r="MUA8" s="407"/>
      <c r="MUB8" s="408"/>
      <c r="MUC8" s="404"/>
      <c r="MUD8" s="405"/>
      <c r="MUE8" s="406"/>
      <c r="MUF8" s="407"/>
      <c r="MUG8" s="407"/>
      <c r="MUH8" s="407"/>
      <c r="MUI8" s="407"/>
      <c r="MUJ8" s="408"/>
      <c r="MUK8" s="404"/>
      <c r="MUL8" s="405"/>
      <c r="MUM8" s="406"/>
      <c r="MUN8" s="407"/>
      <c r="MUO8" s="407"/>
      <c r="MUP8" s="407"/>
      <c r="MUQ8" s="407"/>
      <c r="MUR8" s="408"/>
      <c r="MUS8" s="404"/>
      <c r="MUT8" s="405"/>
      <c r="MUU8" s="406"/>
      <c r="MUV8" s="407"/>
      <c r="MUW8" s="407"/>
      <c r="MUX8" s="407"/>
      <c r="MUY8" s="407"/>
      <c r="MUZ8" s="408"/>
      <c r="MVA8" s="404"/>
      <c r="MVB8" s="405"/>
      <c r="MVC8" s="406"/>
      <c r="MVD8" s="407"/>
      <c r="MVE8" s="407"/>
      <c r="MVF8" s="407"/>
      <c r="MVG8" s="407"/>
      <c r="MVH8" s="408"/>
      <c r="MVI8" s="404"/>
      <c r="MVJ8" s="405"/>
      <c r="MVK8" s="406"/>
      <c r="MVL8" s="407"/>
      <c r="MVM8" s="407"/>
      <c r="MVN8" s="407"/>
      <c r="MVO8" s="407"/>
      <c r="MVP8" s="408"/>
      <c r="MVQ8" s="404"/>
      <c r="MVR8" s="405"/>
      <c r="MVS8" s="406"/>
      <c r="MVT8" s="407"/>
      <c r="MVU8" s="407"/>
      <c r="MVV8" s="407"/>
      <c r="MVW8" s="407"/>
      <c r="MVX8" s="408"/>
      <c r="MVY8" s="404"/>
      <c r="MVZ8" s="405"/>
      <c r="MWA8" s="406"/>
      <c r="MWB8" s="407"/>
      <c r="MWC8" s="407"/>
      <c r="MWD8" s="407"/>
      <c r="MWE8" s="407"/>
      <c r="MWF8" s="408"/>
      <c r="MWG8" s="404"/>
      <c r="MWH8" s="405"/>
      <c r="MWI8" s="406"/>
      <c r="MWJ8" s="407"/>
      <c r="MWK8" s="407"/>
      <c r="MWL8" s="407"/>
      <c r="MWM8" s="407"/>
      <c r="MWN8" s="408"/>
      <c r="MWO8" s="404"/>
      <c r="MWP8" s="405"/>
      <c r="MWQ8" s="406"/>
      <c r="MWR8" s="407"/>
      <c r="MWS8" s="407"/>
      <c r="MWT8" s="407"/>
      <c r="MWU8" s="407"/>
      <c r="MWV8" s="408"/>
      <c r="MWW8" s="404"/>
      <c r="MWX8" s="405"/>
      <c r="MWY8" s="406"/>
      <c r="MWZ8" s="407"/>
      <c r="MXA8" s="407"/>
      <c r="MXB8" s="407"/>
      <c r="MXC8" s="407"/>
      <c r="MXD8" s="408"/>
      <c r="MXE8" s="404"/>
      <c r="MXF8" s="405"/>
      <c r="MXG8" s="406"/>
      <c r="MXH8" s="407"/>
      <c r="MXI8" s="407"/>
      <c r="MXJ8" s="407"/>
      <c r="MXK8" s="407"/>
      <c r="MXL8" s="408"/>
      <c r="MXM8" s="404"/>
      <c r="MXN8" s="405"/>
      <c r="MXO8" s="406"/>
      <c r="MXP8" s="407"/>
      <c r="MXQ8" s="407"/>
      <c r="MXR8" s="407"/>
      <c r="MXS8" s="407"/>
      <c r="MXT8" s="408"/>
      <c r="MXU8" s="404"/>
      <c r="MXV8" s="405"/>
      <c r="MXW8" s="406"/>
      <c r="MXX8" s="407"/>
      <c r="MXY8" s="407"/>
      <c r="MXZ8" s="407"/>
      <c r="MYA8" s="407"/>
      <c r="MYB8" s="408"/>
      <c r="MYC8" s="404"/>
      <c r="MYD8" s="405"/>
      <c r="MYE8" s="406"/>
      <c r="MYF8" s="407"/>
      <c r="MYG8" s="407"/>
      <c r="MYH8" s="407"/>
      <c r="MYI8" s="407"/>
      <c r="MYJ8" s="408"/>
      <c r="MYK8" s="404"/>
      <c r="MYL8" s="405"/>
      <c r="MYM8" s="406"/>
      <c r="MYN8" s="407"/>
      <c r="MYO8" s="407"/>
      <c r="MYP8" s="407"/>
      <c r="MYQ8" s="407"/>
      <c r="MYR8" s="408"/>
      <c r="MYS8" s="404"/>
      <c r="MYT8" s="405"/>
      <c r="MYU8" s="406"/>
      <c r="MYV8" s="407"/>
      <c r="MYW8" s="407"/>
      <c r="MYX8" s="407"/>
      <c r="MYY8" s="407"/>
      <c r="MYZ8" s="408"/>
      <c r="MZA8" s="404"/>
      <c r="MZB8" s="405"/>
      <c r="MZC8" s="406"/>
      <c r="MZD8" s="407"/>
      <c r="MZE8" s="407"/>
      <c r="MZF8" s="407"/>
      <c r="MZG8" s="407"/>
      <c r="MZH8" s="408"/>
      <c r="MZI8" s="404"/>
      <c r="MZJ8" s="405"/>
      <c r="MZK8" s="406"/>
      <c r="MZL8" s="407"/>
      <c r="MZM8" s="407"/>
      <c r="MZN8" s="407"/>
      <c r="MZO8" s="407"/>
      <c r="MZP8" s="408"/>
      <c r="MZQ8" s="404"/>
      <c r="MZR8" s="405"/>
      <c r="MZS8" s="406"/>
      <c r="MZT8" s="407"/>
      <c r="MZU8" s="407"/>
      <c r="MZV8" s="407"/>
      <c r="MZW8" s="407"/>
      <c r="MZX8" s="408"/>
      <c r="MZY8" s="404"/>
      <c r="MZZ8" s="405"/>
      <c r="NAA8" s="406"/>
      <c r="NAB8" s="407"/>
      <c r="NAC8" s="407"/>
      <c r="NAD8" s="407"/>
      <c r="NAE8" s="407"/>
      <c r="NAF8" s="408"/>
      <c r="NAG8" s="404"/>
      <c r="NAH8" s="405"/>
      <c r="NAI8" s="406"/>
      <c r="NAJ8" s="407"/>
      <c r="NAK8" s="407"/>
      <c r="NAL8" s="407"/>
      <c r="NAM8" s="407"/>
      <c r="NAN8" s="408"/>
      <c r="NAO8" s="404"/>
      <c r="NAP8" s="405"/>
      <c r="NAQ8" s="406"/>
      <c r="NAR8" s="407"/>
      <c r="NAS8" s="407"/>
      <c r="NAT8" s="407"/>
      <c r="NAU8" s="407"/>
      <c r="NAV8" s="408"/>
      <c r="NAW8" s="404"/>
      <c r="NAX8" s="405"/>
      <c r="NAY8" s="406"/>
      <c r="NAZ8" s="407"/>
      <c r="NBA8" s="407"/>
      <c r="NBB8" s="407"/>
      <c r="NBC8" s="407"/>
      <c r="NBD8" s="408"/>
      <c r="NBE8" s="404"/>
      <c r="NBF8" s="405"/>
      <c r="NBG8" s="406"/>
      <c r="NBH8" s="407"/>
      <c r="NBI8" s="407"/>
      <c r="NBJ8" s="407"/>
      <c r="NBK8" s="407"/>
      <c r="NBL8" s="408"/>
      <c r="NBM8" s="404"/>
      <c r="NBN8" s="405"/>
      <c r="NBO8" s="406"/>
      <c r="NBP8" s="407"/>
      <c r="NBQ8" s="407"/>
      <c r="NBR8" s="407"/>
      <c r="NBS8" s="407"/>
      <c r="NBT8" s="408"/>
      <c r="NBU8" s="404"/>
      <c r="NBV8" s="405"/>
      <c r="NBW8" s="406"/>
      <c r="NBX8" s="407"/>
      <c r="NBY8" s="407"/>
      <c r="NBZ8" s="407"/>
      <c r="NCA8" s="407"/>
      <c r="NCB8" s="408"/>
      <c r="NCC8" s="404"/>
      <c r="NCD8" s="405"/>
      <c r="NCE8" s="406"/>
      <c r="NCF8" s="407"/>
      <c r="NCG8" s="407"/>
      <c r="NCH8" s="407"/>
      <c r="NCI8" s="407"/>
      <c r="NCJ8" s="408"/>
      <c r="NCK8" s="404"/>
      <c r="NCL8" s="405"/>
      <c r="NCM8" s="406"/>
      <c r="NCN8" s="407"/>
      <c r="NCO8" s="407"/>
      <c r="NCP8" s="407"/>
      <c r="NCQ8" s="407"/>
      <c r="NCR8" s="408"/>
      <c r="NCS8" s="404"/>
      <c r="NCT8" s="405"/>
      <c r="NCU8" s="406"/>
      <c r="NCV8" s="407"/>
      <c r="NCW8" s="407"/>
      <c r="NCX8" s="407"/>
      <c r="NCY8" s="407"/>
      <c r="NCZ8" s="408"/>
      <c r="NDA8" s="404"/>
      <c r="NDB8" s="405"/>
      <c r="NDC8" s="406"/>
      <c r="NDD8" s="407"/>
      <c r="NDE8" s="407"/>
      <c r="NDF8" s="407"/>
      <c r="NDG8" s="407"/>
      <c r="NDH8" s="408"/>
      <c r="NDI8" s="404"/>
      <c r="NDJ8" s="405"/>
      <c r="NDK8" s="406"/>
      <c r="NDL8" s="407"/>
      <c r="NDM8" s="407"/>
      <c r="NDN8" s="407"/>
      <c r="NDO8" s="407"/>
      <c r="NDP8" s="408"/>
      <c r="NDQ8" s="404"/>
      <c r="NDR8" s="405"/>
      <c r="NDS8" s="406"/>
      <c r="NDT8" s="407"/>
      <c r="NDU8" s="407"/>
      <c r="NDV8" s="407"/>
      <c r="NDW8" s="407"/>
      <c r="NDX8" s="408"/>
      <c r="NDY8" s="404"/>
      <c r="NDZ8" s="405"/>
      <c r="NEA8" s="406"/>
      <c r="NEB8" s="407"/>
      <c r="NEC8" s="407"/>
      <c r="NED8" s="407"/>
      <c r="NEE8" s="407"/>
      <c r="NEF8" s="408"/>
      <c r="NEG8" s="404"/>
      <c r="NEH8" s="405"/>
      <c r="NEI8" s="406"/>
      <c r="NEJ8" s="407"/>
      <c r="NEK8" s="407"/>
      <c r="NEL8" s="407"/>
      <c r="NEM8" s="407"/>
      <c r="NEN8" s="408"/>
      <c r="NEO8" s="404"/>
      <c r="NEP8" s="405"/>
      <c r="NEQ8" s="406"/>
      <c r="NER8" s="407"/>
      <c r="NES8" s="407"/>
      <c r="NET8" s="407"/>
      <c r="NEU8" s="407"/>
      <c r="NEV8" s="408"/>
      <c r="NEW8" s="404"/>
      <c r="NEX8" s="405"/>
      <c r="NEY8" s="406"/>
      <c r="NEZ8" s="407"/>
      <c r="NFA8" s="407"/>
      <c r="NFB8" s="407"/>
      <c r="NFC8" s="407"/>
      <c r="NFD8" s="408"/>
      <c r="NFE8" s="404"/>
      <c r="NFF8" s="405"/>
      <c r="NFG8" s="406"/>
      <c r="NFH8" s="407"/>
      <c r="NFI8" s="407"/>
      <c r="NFJ8" s="407"/>
      <c r="NFK8" s="407"/>
      <c r="NFL8" s="408"/>
      <c r="NFM8" s="404"/>
      <c r="NFN8" s="405"/>
      <c r="NFO8" s="406"/>
      <c r="NFP8" s="407"/>
      <c r="NFQ8" s="407"/>
      <c r="NFR8" s="407"/>
      <c r="NFS8" s="407"/>
      <c r="NFT8" s="408"/>
      <c r="NFU8" s="404"/>
      <c r="NFV8" s="405"/>
      <c r="NFW8" s="406"/>
      <c r="NFX8" s="407"/>
      <c r="NFY8" s="407"/>
      <c r="NFZ8" s="407"/>
      <c r="NGA8" s="407"/>
      <c r="NGB8" s="408"/>
      <c r="NGC8" s="404"/>
      <c r="NGD8" s="405"/>
      <c r="NGE8" s="406"/>
      <c r="NGF8" s="407"/>
      <c r="NGG8" s="407"/>
      <c r="NGH8" s="407"/>
      <c r="NGI8" s="407"/>
      <c r="NGJ8" s="408"/>
      <c r="NGK8" s="404"/>
      <c r="NGL8" s="405"/>
      <c r="NGM8" s="406"/>
      <c r="NGN8" s="407"/>
      <c r="NGO8" s="407"/>
      <c r="NGP8" s="407"/>
      <c r="NGQ8" s="407"/>
      <c r="NGR8" s="408"/>
      <c r="NGS8" s="404"/>
      <c r="NGT8" s="405"/>
      <c r="NGU8" s="406"/>
      <c r="NGV8" s="407"/>
      <c r="NGW8" s="407"/>
      <c r="NGX8" s="407"/>
      <c r="NGY8" s="407"/>
      <c r="NGZ8" s="408"/>
      <c r="NHA8" s="404"/>
      <c r="NHB8" s="405"/>
      <c r="NHC8" s="406"/>
      <c r="NHD8" s="407"/>
      <c r="NHE8" s="407"/>
      <c r="NHF8" s="407"/>
      <c r="NHG8" s="407"/>
      <c r="NHH8" s="408"/>
      <c r="NHI8" s="404"/>
      <c r="NHJ8" s="405"/>
      <c r="NHK8" s="406"/>
      <c r="NHL8" s="407"/>
      <c r="NHM8" s="407"/>
      <c r="NHN8" s="407"/>
      <c r="NHO8" s="407"/>
      <c r="NHP8" s="408"/>
      <c r="NHQ8" s="404"/>
      <c r="NHR8" s="405"/>
      <c r="NHS8" s="406"/>
      <c r="NHT8" s="407"/>
      <c r="NHU8" s="407"/>
      <c r="NHV8" s="407"/>
      <c r="NHW8" s="407"/>
      <c r="NHX8" s="408"/>
      <c r="NHY8" s="404"/>
      <c r="NHZ8" s="405"/>
      <c r="NIA8" s="406"/>
      <c r="NIB8" s="407"/>
      <c r="NIC8" s="407"/>
      <c r="NID8" s="407"/>
      <c r="NIE8" s="407"/>
      <c r="NIF8" s="408"/>
      <c r="NIG8" s="404"/>
      <c r="NIH8" s="405"/>
      <c r="NII8" s="406"/>
      <c r="NIJ8" s="407"/>
      <c r="NIK8" s="407"/>
      <c r="NIL8" s="407"/>
      <c r="NIM8" s="407"/>
      <c r="NIN8" s="408"/>
      <c r="NIO8" s="404"/>
      <c r="NIP8" s="405"/>
      <c r="NIQ8" s="406"/>
      <c r="NIR8" s="407"/>
      <c r="NIS8" s="407"/>
      <c r="NIT8" s="407"/>
      <c r="NIU8" s="407"/>
      <c r="NIV8" s="408"/>
      <c r="NIW8" s="404"/>
      <c r="NIX8" s="405"/>
      <c r="NIY8" s="406"/>
      <c r="NIZ8" s="407"/>
      <c r="NJA8" s="407"/>
      <c r="NJB8" s="407"/>
      <c r="NJC8" s="407"/>
      <c r="NJD8" s="408"/>
      <c r="NJE8" s="404"/>
      <c r="NJF8" s="405"/>
      <c r="NJG8" s="406"/>
      <c r="NJH8" s="407"/>
      <c r="NJI8" s="407"/>
      <c r="NJJ8" s="407"/>
      <c r="NJK8" s="407"/>
      <c r="NJL8" s="408"/>
      <c r="NJM8" s="404"/>
      <c r="NJN8" s="405"/>
      <c r="NJO8" s="406"/>
      <c r="NJP8" s="407"/>
      <c r="NJQ8" s="407"/>
      <c r="NJR8" s="407"/>
      <c r="NJS8" s="407"/>
      <c r="NJT8" s="408"/>
      <c r="NJU8" s="404"/>
      <c r="NJV8" s="405"/>
      <c r="NJW8" s="406"/>
      <c r="NJX8" s="407"/>
      <c r="NJY8" s="407"/>
      <c r="NJZ8" s="407"/>
      <c r="NKA8" s="407"/>
      <c r="NKB8" s="408"/>
      <c r="NKC8" s="404"/>
      <c r="NKD8" s="405"/>
      <c r="NKE8" s="406"/>
      <c r="NKF8" s="407"/>
      <c r="NKG8" s="407"/>
      <c r="NKH8" s="407"/>
      <c r="NKI8" s="407"/>
      <c r="NKJ8" s="408"/>
      <c r="NKK8" s="404"/>
      <c r="NKL8" s="405"/>
      <c r="NKM8" s="406"/>
      <c r="NKN8" s="407"/>
      <c r="NKO8" s="407"/>
      <c r="NKP8" s="407"/>
      <c r="NKQ8" s="407"/>
      <c r="NKR8" s="408"/>
      <c r="NKS8" s="404"/>
      <c r="NKT8" s="405"/>
      <c r="NKU8" s="406"/>
      <c r="NKV8" s="407"/>
      <c r="NKW8" s="407"/>
      <c r="NKX8" s="407"/>
      <c r="NKY8" s="407"/>
      <c r="NKZ8" s="408"/>
      <c r="NLA8" s="404"/>
      <c r="NLB8" s="405"/>
      <c r="NLC8" s="406"/>
      <c r="NLD8" s="407"/>
      <c r="NLE8" s="407"/>
      <c r="NLF8" s="407"/>
      <c r="NLG8" s="407"/>
      <c r="NLH8" s="408"/>
      <c r="NLI8" s="404"/>
      <c r="NLJ8" s="405"/>
      <c r="NLK8" s="406"/>
      <c r="NLL8" s="407"/>
      <c r="NLM8" s="407"/>
      <c r="NLN8" s="407"/>
      <c r="NLO8" s="407"/>
      <c r="NLP8" s="408"/>
      <c r="NLQ8" s="404"/>
      <c r="NLR8" s="405"/>
      <c r="NLS8" s="406"/>
      <c r="NLT8" s="407"/>
      <c r="NLU8" s="407"/>
      <c r="NLV8" s="407"/>
      <c r="NLW8" s="407"/>
      <c r="NLX8" s="408"/>
      <c r="NLY8" s="404"/>
      <c r="NLZ8" s="405"/>
      <c r="NMA8" s="406"/>
      <c r="NMB8" s="407"/>
      <c r="NMC8" s="407"/>
      <c r="NMD8" s="407"/>
      <c r="NME8" s="407"/>
      <c r="NMF8" s="408"/>
      <c r="NMG8" s="404"/>
      <c r="NMH8" s="405"/>
      <c r="NMI8" s="406"/>
      <c r="NMJ8" s="407"/>
      <c r="NMK8" s="407"/>
      <c r="NML8" s="407"/>
      <c r="NMM8" s="407"/>
      <c r="NMN8" s="408"/>
      <c r="NMO8" s="404"/>
      <c r="NMP8" s="405"/>
      <c r="NMQ8" s="406"/>
      <c r="NMR8" s="407"/>
      <c r="NMS8" s="407"/>
      <c r="NMT8" s="407"/>
      <c r="NMU8" s="407"/>
      <c r="NMV8" s="408"/>
      <c r="NMW8" s="404"/>
      <c r="NMX8" s="405"/>
      <c r="NMY8" s="406"/>
      <c r="NMZ8" s="407"/>
      <c r="NNA8" s="407"/>
      <c r="NNB8" s="407"/>
      <c r="NNC8" s="407"/>
      <c r="NND8" s="408"/>
      <c r="NNE8" s="404"/>
      <c r="NNF8" s="405"/>
      <c r="NNG8" s="406"/>
      <c r="NNH8" s="407"/>
      <c r="NNI8" s="407"/>
      <c r="NNJ8" s="407"/>
      <c r="NNK8" s="407"/>
      <c r="NNL8" s="408"/>
      <c r="NNM8" s="404"/>
      <c r="NNN8" s="405"/>
      <c r="NNO8" s="406"/>
      <c r="NNP8" s="407"/>
      <c r="NNQ8" s="407"/>
      <c r="NNR8" s="407"/>
      <c r="NNS8" s="407"/>
      <c r="NNT8" s="408"/>
      <c r="NNU8" s="404"/>
      <c r="NNV8" s="405"/>
      <c r="NNW8" s="406"/>
      <c r="NNX8" s="407"/>
      <c r="NNY8" s="407"/>
      <c r="NNZ8" s="407"/>
      <c r="NOA8" s="407"/>
      <c r="NOB8" s="408"/>
      <c r="NOC8" s="404"/>
      <c r="NOD8" s="405"/>
      <c r="NOE8" s="406"/>
      <c r="NOF8" s="407"/>
      <c r="NOG8" s="407"/>
      <c r="NOH8" s="407"/>
      <c r="NOI8" s="407"/>
      <c r="NOJ8" s="408"/>
      <c r="NOK8" s="404"/>
      <c r="NOL8" s="405"/>
      <c r="NOM8" s="406"/>
      <c r="NON8" s="407"/>
      <c r="NOO8" s="407"/>
      <c r="NOP8" s="407"/>
      <c r="NOQ8" s="407"/>
      <c r="NOR8" s="408"/>
      <c r="NOS8" s="404"/>
      <c r="NOT8" s="405"/>
      <c r="NOU8" s="406"/>
      <c r="NOV8" s="407"/>
      <c r="NOW8" s="407"/>
      <c r="NOX8" s="407"/>
      <c r="NOY8" s="407"/>
      <c r="NOZ8" s="408"/>
      <c r="NPA8" s="404"/>
      <c r="NPB8" s="405"/>
      <c r="NPC8" s="406"/>
      <c r="NPD8" s="407"/>
      <c r="NPE8" s="407"/>
      <c r="NPF8" s="407"/>
      <c r="NPG8" s="407"/>
      <c r="NPH8" s="408"/>
      <c r="NPI8" s="404"/>
      <c r="NPJ8" s="405"/>
      <c r="NPK8" s="406"/>
      <c r="NPL8" s="407"/>
      <c r="NPM8" s="407"/>
      <c r="NPN8" s="407"/>
      <c r="NPO8" s="407"/>
      <c r="NPP8" s="408"/>
      <c r="NPQ8" s="404"/>
      <c r="NPR8" s="405"/>
      <c r="NPS8" s="406"/>
      <c r="NPT8" s="407"/>
      <c r="NPU8" s="407"/>
      <c r="NPV8" s="407"/>
      <c r="NPW8" s="407"/>
      <c r="NPX8" s="408"/>
      <c r="NPY8" s="404"/>
      <c r="NPZ8" s="405"/>
      <c r="NQA8" s="406"/>
      <c r="NQB8" s="407"/>
      <c r="NQC8" s="407"/>
      <c r="NQD8" s="407"/>
      <c r="NQE8" s="407"/>
      <c r="NQF8" s="408"/>
      <c r="NQG8" s="404"/>
      <c r="NQH8" s="405"/>
      <c r="NQI8" s="406"/>
      <c r="NQJ8" s="407"/>
      <c r="NQK8" s="407"/>
      <c r="NQL8" s="407"/>
      <c r="NQM8" s="407"/>
      <c r="NQN8" s="408"/>
      <c r="NQO8" s="404"/>
      <c r="NQP8" s="405"/>
      <c r="NQQ8" s="406"/>
      <c r="NQR8" s="407"/>
      <c r="NQS8" s="407"/>
      <c r="NQT8" s="407"/>
      <c r="NQU8" s="407"/>
      <c r="NQV8" s="408"/>
      <c r="NQW8" s="404"/>
      <c r="NQX8" s="405"/>
      <c r="NQY8" s="406"/>
      <c r="NQZ8" s="407"/>
      <c r="NRA8" s="407"/>
      <c r="NRB8" s="407"/>
      <c r="NRC8" s="407"/>
      <c r="NRD8" s="408"/>
      <c r="NRE8" s="404"/>
      <c r="NRF8" s="405"/>
      <c r="NRG8" s="406"/>
      <c r="NRH8" s="407"/>
      <c r="NRI8" s="407"/>
      <c r="NRJ8" s="407"/>
      <c r="NRK8" s="407"/>
      <c r="NRL8" s="408"/>
      <c r="NRM8" s="404"/>
      <c r="NRN8" s="405"/>
      <c r="NRO8" s="406"/>
      <c r="NRP8" s="407"/>
      <c r="NRQ8" s="407"/>
      <c r="NRR8" s="407"/>
      <c r="NRS8" s="407"/>
      <c r="NRT8" s="408"/>
      <c r="NRU8" s="404"/>
      <c r="NRV8" s="405"/>
      <c r="NRW8" s="406"/>
      <c r="NRX8" s="407"/>
      <c r="NRY8" s="407"/>
      <c r="NRZ8" s="407"/>
      <c r="NSA8" s="407"/>
      <c r="NSB8" s="408"/>
      <c r="NSC8" s="404"/>
      <c r="NSD8" s="405"/>
      <c r="NSE8" s="406"/>
      <c r="NSF8" s="407"/>
      <c r="NSG8" s="407"/>
      <c r="NSH8" s="407"/>
      <c r="NSI8" s="407"/>
      <c r="NSJ8" s="408"/>
      <c r="NSK8" s="404"/>
      <c r="NSL8" s="405"/>
      <c r="NSM8" s="406"/>
      <c r="NSN8" s="407"/>
      <c r="NSO8" s="407"/>
      <c r="NSP8" s="407"/>
      <c r="NSQ8" s="407"/>
      <c r="NSR8" s="408"/>
      <c r="NSS8" s="404"/>
      <c r="NST8" s="405"/>
      <c r="NSU8" s="406"/>
      <c r="NSV8" s="407"/>
      <c r="NSW8" s="407"/>
      <c r="NSX8" s="407"/>
      <c r="NSY8" s="407"/>
      <c r="NSZ8" s="408"/>
      <c r="NTA8" s="404"/>
      <c r="NTB8" s="405"/>
      <c r="NTC8" s="406"/>
      <c r="NTD8" s="407"/>
      <c r="NTE8" s="407"/>
      <c r="NTF8" s="407"/>
      <c r="NTG8" s="407"/>
      <c r="NTH8" s="408"/>
      <c r="NTI8" s="404"/>
      <c r="NTJ8" s="405"/>
      <c r="NTK8" s="406"/>
      <c r="NTL8" s="407"/>
      <c r="NTM8" s="407"/>
      <c r="NTN8" s="407"/>
      <c r="NTO8" s="407"/>
      <c r="NTP8" s="408"/>
      <c r="NTQ8" s="404"/>
      <c r="NTR8" s="405"/>
      <c r="NTS8" s="406"/>
      <c r="NTT8" s="407"/>
      <c r="NTU8" s="407"/>
      <c r="NTV8" s="407"/>
      <c r="NTW8" s="407"/>
      <c r="NTX8" s="408"/>
      <c r="NTY8" s="404"/>
      <c r="NTZ8" s="405"/>
      <c r="NUA8" s="406"/>
      <c r="NUB8" s="407"/>
      <c r="NUC8" s="407"/>
      <c r="NUD8" s="407"/>
      <c r="NUE8" s="407"/>
      <c r="NUF8" s="408"/>
      <c r="NUG8" s="404"/>
      <c r="NUH8" s="405"/>
      <c r="NUI8" s="406"/>
      <c r="NUJ8" s="407"/>
      <c r="NUK8" s="407"/>
      <c r="NUL8" s="407"/>
      <c r="NUM8" s="407"/>
      <c r="NUN8" s="408"/>
      <c r="NUO8" s="404"/>
      <c r="NUP8" s="405"/>
      <c r="NUQ8" s="406"/>
      <c r="NUR8" s="407"/>
      <c r="NUS8" s="407"/>
      <c r="NUT8" s="407"/>
      <c r="NUU8" s="407"/>
      <c r="NUV8" s="408"/>
      <c r="NUW8" s="404"/>
      <c r="NUX8" s="405"/>
      <c r="NUY8" s="406"/>
      <c r="NUZ8" s="407"/>
      <c r="NVA8" s="407"/>
      <c r="NVB8" s="407"/>
      <c r="NVC8" s="407"/>
      <c r="NVD8" s="408"/>
      <c r="NVE8" s="404"/>
      <c r="NVF8" s="405"/>
      <c r="NVG8" s="406"/>
      <c r="NVH8" s="407"/>
      <c r="NVI8" s="407"/>
      <c r="NVJ8" s="407"/>
      <c r="NVK8" s="407"/>
      <c r="NVL8" s="408"/>
      <c r="NVM8" s="404"/>
      <c r="NVN8" s="405"/>
      <c r="NVO8" s="406"/>
      <c r="NVP8" s="407"/>
      <c r="NVQ8" s="407"/>
      <c r="NVR8" s="407"/>
      <c r="NVS8" s="407"/>
      <c r="NVT8" s="408"/>
      <c r="NVU8" s="404"/>
      <c r="NVV8" s="405"/>
      <c r="NVW8" s="406"/>
      <c r="NVX8" s="407"/>
      <c r="NVY8" s="407"/>
      <c r="NVZ8" s="407"/>
      <c r="NWA8" s="407"/>
      <c r="NWB8" s="408"/>
      <c r="NWC8" s="404"/>
      <c r="NWD8" s="405"/>
      <c r="NWE8" s="406"/>
      <c r="NWF8" s="407"/>
      <c r="NWG8" s="407"/>
      <c r="NWH8" s="407"/>
      <c r="NWI8" s="407"/>
      <c r="NWJ8" s="408"/>
      <c r="NWK8" s="404"/>
      <c r="NWL8" s="405"/>
      <c r="NWM8" s="406"/>
      <c r="NWN8" s="407"/>
      <c r="NWO8" s="407"/>
      <c r="NWP8" s="407"/>
      <c r="NWQ8" s="407"/>
      <c r="NWR8" s="408"/>
      <c r="NWS8" s="404"/>
      <c r="NWT8" s="405"/>
      <c r="NWU8" s="406"/>
      <c r="NWV8" s="407"/>
      <c r="NWW8" s="407"/>
      <c r="NWX8" s="407"/>
      <c r="NWY8" s="407"/>
      <c r="NWZ8" s="408"/>
      <c r="NXA8" s="404"/>
      <c r="NXB8" s="405"/>
      <c r="NXC8" s="406"/>
      <c r="NXD8" s="407"/>
      <c r="NXE8" s="407"/>
      <c r="NXF8" s="407"/>
      <c r="NXG8" s="407"/>
      <c r="NXH8" s="408"/>
      <c r="NXI8" s="404"/>
      <c r="NXJ8" s="405"/>
      <c r="NXK8" s="406"/>
      <c r="NXL8" s="407"/>
      <c r="NXM8" s="407"/>
      <c r="NXN8" s="407"/>
      <c r="NXO8" s="407"/>
      <c r="NXP8" s="408"/>
      <c r="NXQ8" s="404"/>
      <c r="NXR8" s="405"/>
      <c r="NXS8" s="406"/>
      <c r="NXT8" s="407"/>
      <c r="NXU8" s="407"/>
      <c r="NXV8" s="407"/>
      <c r="NXW8" s="407"/>
      <c r="NXX8" s="408"/>
      <c r="NXY8" s="404"/>
      <c r="NXZ8" s="405"/>
      <c r="NYA8" s="406"/>
      <c r="NYB8" s="407"/>
      <c r="NYC8" s="407"/>
      <c r="NYD8" s="407"/>
      <c r="NYE8" s="407"/>
      <c r="NYF8" s="408"/>
      <c r="NYG8" s="404"/>
      <c r="NYH8" s="405"/>
      <c r="NYI8" s="406"/>
      <c r="NYJ8" s="407"/>
      <c r="NYK8" s="407"/>
      <c r="NYL8" s="407"/>
      <c r="NYM8" s="407"/>
      <c r="NYN8" s="408"/>
      <c r="NYO8" s="404"/>
      <c r="NYP8" s="405"/>
      <c r="NYQ8" s="406"/>
      <c r="NYR8" s="407"/>
      <c r="NYS8" s="407"/>
      <c r="NYT8" s="407"/>
      <c r="NYU8" s="407"/>
      <c r="NYV8" s="408"/>
      <c r="NYW8" s="404"/>
      <c r="NYX8" s="405"/>
      <c r="NYY8" s="406"/>
      <c r="NYZ8" s="407"/>
      <c r="NZA8" s="407"/>
      <c r="NZB8" s="407"/>
      <c r="NZC8" s="407"/>
      <c r="NZD8" s="408"/>
      <c r="NZE8" s="404"/>
      <c r="NZF8" s="405"/>
      <c r="NZG8" s="406"/>
      <c r="NZH8" s="407"/>
      <c r="NZI8" s="407"/>
      <c r="NZJ8" s="407"/>
      <c r="NZK8" s="407"/>
      <c r="NZL8" s="408"/>
      <c r="NZM8" s="404"/>
      <c r="NZN8" s="405"/>
      <c r="NZO8" s="406"/>
      <c r="NZP8" s="407"/>
      <c r="NZQ8" s="407"/>
      <c r="NZR8" s="407"/>
      <c r="NZS8" s="407"/>
      <c r="NZT8" s="408"/>
      <c r="NZU8" s="404"/>
      <c r="NZV8" s="405"/>
      <c r="NZW8" s="406"/>
      <c r="NZX8" s="407"/>
      <c r="NZY8" s="407"/>
      <c r="NZZ8" s="407"/>
      <c r="OAA8" s="407"/>
      <c r="OAB8" s="408"/>
      <c r="OAC8" s="404"/>
      <c r="OAD8" s="405"/>
      <c r="OAE8" s="406"/>
      <c r="OAF8" s="407"/>
      <c r="OAG8" s="407"/>
      <c r="OAH8" s="407"/>
      <c r="OAI8" s="407"/>
      <c r="OAJ8" s="408"/>
      <c r="OAK8" s="404"/>
      <c r="OAL8" s="405"/>
      <c r="OAM8" s="406"/>
      <c r="OAN8" s="407"/>
      <c r="OAO8" s="407"/>
      <c r="OAP8" s="407"/>
      <c r="OAQ8" s="407"/>
      <c r="OAR8" s="408"/>
      <c r="OAS8" s="404"/>
      <c r="OAT8" s="405"/>
      <c r="OAU8" s="406"/>
      <c r="OAV8" s="407"/>
      <c r="OAW8" s="407"/>
      <c r="OAX8" s="407"/>
      <c r="OAY8" s="407"/>
      <c r="OAZ8" s="408"/>
      <c r="OBA8" s="404"/>
      <c r="OBB8" s="405"/>
      <c r="OBC8" s="406"/>
      <c r="OBD8" s="407"/>
      <c r="OBE8" s="407"/>
      <c r="OBF8" s="407"/>
      <c r="OBG8" s="407"/>
      <c r="OBH8" s="408"/>
      <c r="OBI8" s="404"/>
      <c r="OBJ8" s="405"/>
      <c r="OBK8" s="406"/>
      <c r="OBL8" s="407"/>
      <c r="OBM8" s="407"/>
      <c r="OBN8" s="407"/>
      <c r="OBO8" s="407"/>
      <c r="OBP8" s="408"/>
      <c r="OBQ8" s="404"/>
      <c r="OBR8" s="405"/>
      <c r="OBS8" s="406"/>
      <c r="OBT8" s="407"/>
      <c r="OBU8" s="407"/>
      <c r="OBV8" s="407"/>
      <c r="OBW8" s="407"/>
      <c r="OBX8" s="408"/>
      <c r="OBY8" s="404"/>
      <c r="OBZ8" s="405"/>
      <c r="OCA8" s="406"/>
      <c r="OCB8" s="407"/>
      <c r="OCC8" s="407"/>
      <c r="OCD8" s="407"/>
      <c r="OCE8" s="407"/>
      <c r="OCF8" s="408"/>
      <c r="OCG8" s="404"/>
      <c r="OCH8" s="405"/>
      <c r="OCI8" s="406"/>
      <c r="OCJ8" s="407"/>
      <c r="OCK8" s="407"/>
      <c r="OCL8" s="407"/>
      <c r="OCM8" s="407"/>
      <c r="OCN8" s="408"/>
      <c r="OCO8" s="404"/>
      <c r="OCP8" s="405"/>
      <c r="OCQ8" s="406"/>
      <c r="OCR8" s="407"/>
      <c r="OCS8" s="407"/>
      <c r="OCT8" s="407"/>
      <c r="OCU8" s="407"/>
      <c r="OCV8" s="408"/>
      <c r="OCW8" s="404"/>
      <c r="OCX8" s="405"/>
      <c r="OCY8" s="406"/>
      <c r="OCZ8" s="407"/>
      <c r="ODA8" s="407"/>
      <c r="ODB8" s="407"/>
      <c r="ODC8" s="407"/>
      <c r="ODD8" s="408"/>
      <c r="ODE8" s="404"/>
      <c r="ODF8" s="405"/>
      <c r="ODG8" s="406"/>
      <c r="ODH8" s="407"/>
      <c r="ODI8" s="407"/>
      <c r="ODJ8" s="407"/>
      <c r="ODK8" s="407"/>
      <c r="ODL8" s="408"/>
      <c r="ODM8" s="404"/>
      <c r="ODN8" s="405"/>
      <c r="ODO8" s="406"/>
      <c r="ODP8" s="407"/>
      <c r="ODQ8" s="407"/>
      <c r="ODR8" s="407"/>
      <c r="ODS8" s="407"/>
      <c r="ODT8" s="408"/>
      <c r="ODU8" s="404"/>
      <c r="ODV8" s="405"/>
      <c r="ODW8" s="406"/>
      <c r="ODX8" s="407"/>
      <c r="ODY8" s="407"/>
      <c r="ODZ8" s="407"/>
      <c r="OEA8" s="407"/>
      <c r="OEB8" s="408"/>
      <c r="OEC8" s="404"/>
      <c r="OED8" s="405"/>
      <c r="OEE8" s="406"/>
      <c r="OEF8" s="407"/>
      <c r="OEG8" s="407"/>
      <c r="OEH8" s="407"/>
      <c r="OEI8" s="407"/>
      <c r="OEJ8" s="408"/>
      <c r="OEK8" s="404"/>
      <c r="OEL8" s="405"/>
      <c r="OEM8" s="406"/>
      <c r="OEN8" s="407"/>
      <c r="OEO8" s="407"/>
      <c r="OEP8" s="407"/>
      <c r="OEQ8" s="407"/>
      <c r="OER8" s="408"/>
      <c r="OES8" s="404"/>
      <c r="OET8" s="405"/>
      <c r="OEU8" s="406"/>
      <c r="OEV8" s="407"/>
      <c r="OEW8" s="407"/>
      <c r="OEX8" s="407"/>
      <c r="OEY8" s="407"/>
      <c r="OEZ8" s="408"/>
      <c r="OFA8" s="404"/>
      <c r="OFB8" s="405"/>
      <c r="OFC8" s="406"/>
      <c r="OFD8" s="407"/>
      <c r="OFE8" s="407"/>
      <c r="OFF8" s="407"/>
      <c r="OFG8" s="407"/>
      <c r="OFH8" s="408"/>
      <c r="OFI8" s="404"/>
      <c r="OFJ8" s="405"/>
      <c r="OFK8" s="406"/>
      <c r="OFL8" s="407"/>
      <c r="OFM8" s="407"/>
      <c r="OFN8" s="407"/>
      <c r="OFO8" s="407"/>
      <c r="OFP8" s="408"/>
      <c r="OFQ8" s="404"/>
      <c r="OFR8" s="405"/>
      <c r="OFS8" s="406"/>
      <c r="OFT8" s="407"/>
      <c r="OFU8" s="407"/>
      <c r="OFV8" s="407"/>
      <c r="OFW8" s="407"/>
      <c r="OFX8" s="408"/>
      <c r="OFY8" s="404"/>
      <c r="OFZ8" s="405"/>
      <c r="OGA8" s="406"/>
      <c r="OGB8" s="407"/>
      <c r="OGC8" s="407"/>
      <c r="OGD8" s="407"/>
      <c r="OGE8" s="407"/>
      <c r="OGF8" s="408"/>
      <c r="OGG8" s="404"/>
      <c r="OGH8" s="405"/>
      <c r="OGI8" s="406"/>
      <c r="OGJ8" s="407"/>
      <c r="OGK8" s="407"/>
      <c r="OGL8" s="407"/>
      <c r="OGM8" s="407"/>
      <c r="OGN8" s="408"/>
      <c r="OGO8" s="404"/>
      <c r="OGP8" s="405"/>
      <c r="OGQ8" s="406"/>
      <c r="OGR8" s="407"/>
      <c r="OGS8" s="407"/>
      <c r="OGT8" s="407"/>
      <c r="OGU8" s="407"/>
      <c r="OGV8" s="408"/>
      <c r="OGW8" s="404"/>
      <c r="OGX8" s="405"/>
      <c r="OGY8" s="406"/>
      <c r="OGZ8" s="407"/>
      <c r="OHA8" s="407"/>
      <c r="OHB8" s="407"/>
      <c r="OHC8" s="407"/>
      <c r="OHD8" s="408"/>
      <c r="OHE8" s="404"/>
      <c r="OHF8" s="405"/>
      <c r="OHG8" s="406"/>
      <c r="OHH8" s="407"/>
      <c r="OHI8" s="407"/>
      <c r="OHJ8" s="407"/>
      <c r="OHK8" s="407"/>
      <c r="OHL8" s="408"/>
      <c r="OHM8" s="404"/>
      <c r="OHN8" s="405"/>
      <c r="OHO8" s="406"/>
      <c r="OHP8" s="407"/>
      <c r="OHQ8" s="407"/>
      <c r="OHR8" s="407"/>
      <c r="OHS8" s="407"/>
      <c r="OHT8" s="408"/>
      <c r="OHU8" s="404"/>
      <c r="OHV8" s="405"/>
      <c r="OHW8" s="406"/>
      <c r="OHX8" s="407"/>
      <c r="OHY8" s="407"/>
      <c r="OHZ8" s="407"/>
      <c r="OIA8" s="407"/>
      <c r="OIB8" s="408"/>
      <c r="OIC8" s="404"/>
      <c r="OID8" s="405"/>
      <c r="OIE8" s="406"/>
      <c r="OIF8" s="407"/>
      <c r="OIG8" s="407"/>
      <c r="OIH8" s="407"/>
      <c r="OII8" s="407"/>
      <c r="OIJ8" s="408"/>
      <c r="OIK8" s="404"/>
      <c r="OIL8" s="405"/>
      <c r="OIM8" s="406"/>
      <c r="OIN8" s="407"/>
      <c r="OIO8" s="407"/>
      <c r="OIP8" s="407"/>
      <c r="OIQ8" s="407"/>
      <c r="OIR8" s="408"/>
      <c r="OIS8" s="404"/>
      <c r="OIT8" s="405"/>
      <c r="OIU8" s="406"/>
      <c r="OIV8" s="407"/>
      <c r="OIW8" s="407"/>
      <c r="OIX8" s="407"/>
      <c r="OIY8" s="407"/>
      <c r="OIZ8" s="408"/>
      <c r="OJA8" s="404"/>
      <c r="OJB8" s="405"/>
      <c r="OJC8" s="406"/>
      <c r="OJD8" s="407"/>
      <c r="OJE8" s="407"/>
      <c r="OJF8" s="407"/>
      <c r="OJG8" s="407"/>
      <c r="OJH8" s="408"/>
      <c r="OJI8" s="404"/>
      <c r="OJJ8" s="405"/>
      <c r="OJK8" s="406"/>
      <c r="OJL8" s="407"/>
      <c r="OJM8" s="407"/>
      <c r="OJN8" s="407"/>
      <c r="OJO8" s="407"/>
      <c r="OJP8" s="408"/>
      <c r="OJQ8" s="404"/>
      <c r="OJR8" s="405"/>
      <c r="OJS8" s="406"/>
      <c r="OJT8" s="407"/>
      <c r="OJU8" s="407"/>
      <c r="OJV8" s="407"/>
      <c r="OJW8" s="407"/>
      <c r="OJX8" s="408"/>
      <c r="OJY8" s="404"/>
      <c r="OJZ8" s="405"/>
      <c r="OKA8" s="406"/>
      <c r="OKB8" s="407"/>
      <c r="OKC8" s="407"/>
      <c r="OKD8" s="407"/>
      <c r="OKE8" s="407"/>
      <c r="OKF8" s="408"/>
      <c r="OKG8" s="404"/>
      <c r="OKH8" s="405"/>
      <c r="OKI8" s="406"/>
      <c r="OKJ8" s="407"/>
      <c r="OKK8" s="407"/>
      <c r="OKL8" s="407"/>
      <c r="OKM8" s="407"/>
      <c r="OKN8" s="408"/>
      <c r="OKO8" s="404"/>
      <c r="OKP8" s="405"/>
      <c r="OKQ8" s="406"/>
      <c r="OKR8" s="407"/>
      <c r="OKS8" s="407"/>
      <c r="OKT8" s="407"/>
      <c r="OKU8" s="407"/>
      <c r="OKV8" s="408"/>
      <c r="OKW8" s="404"/>
      <c r="OKX8" s="405"/>
      <c r="OKY8" s="406"/>
      <c r="OKZ8" s="407"/>
      <c r="OLA8" s="407"/>
      <c r="OLB8" s="407"/>
      <c r="OLC8" s="407"/>
      <c r="OLD8" s="408"/>
      <c r="OLE8" s="404"/>
      <c r="OLF8" s="405"/>
      <c r="OLG8" s="406"/>
      <c r="OLH8" s="407"/>
      <c r="OLI8" s="407"/>
      <c r="OLJ8" s="407"/>
      <c r="OLK8" s="407"/>
      <c r="OLL8" s="408"/>
      <c r="OLM8" s="404"/>
      <c r="OLN8" s="405"/>
      <c r="OLO8" s="406"/>
      <c r="OLP8" s="407"/>
      <c r="OLQ8" s="407"/>
      <c r="OLR8" s="407"/>
      <c r="OLS8" s="407"/>
      <c r="OLT8" s="408"/>
      <c r="OLU8" s="404"/>
      <c r="OLV8" s="405"/>
      <c r="OLW8" s="406"/>
      <c r="OLX8" s="407"/>
      <c r="OLY8" s="407"/>
      <c r="OLZ8" s="407"/>
      <c r="OMA8" s="407"/>
      <c r="OMB8" s="408"/>
      <c r="OMC8" s="404"/>
      <c r="OMD8" s="405"/>
      <c r="OME8" s="406"/>
      <c r="OMF8" s="407"/>
      <c r="OMG8" s="407"/>
      <c r="OMH8" s="407"/>
      <c r="OMI8" s="407"/>
      <c r="OMJ8" s="408"/>
      <c r="OMK8" s="404"/>
      <c r="OML8" s="405"/>
      <c r="OMM8" s="406"/>
      <c r="OMN8" s="407"/>
      <c r="OMO8" s="407"/>
      <c r="OMP8" s="407"/>
      <c r="OMQ8" s="407"/>
      <c r="OMR8" s="408"/>
      <c r="OMS8" s="404"/>
      <c r="OMT8" s="405"/>
      <c r="OMU8" s="406"/>
      <c r="OMV8" s="407"/>
      <c r="OMW8" s="407"/>
      <c r="OMX8" s="407"/>
      <c r="OMY8" s="407"/>
      <c r="OMZ8" s="408"/>
      <c r="ONA8" s="404"/>
      <c r="ONB8" s="405"/>
      <c r="ONC8" s="406"/>
      <c r="OND8" s="407"/>
      <c r="ONE8" s="407"/>
      <c r="ONF8" s="407"/>
      <c r="ONG8" s="407"/>
      <c r="ONH8" s="408"/>
      <c r="ONI8" s="404"/>
      <c r="ONJ8" s="405"/>
      <c r="ONK8" s="406"/>
      <c r="ONL8" s="407"/>
      <c r="ONM8" s="407"/>
      <c r="ONN8" s="407"/>
      <c r="ONO8" s="407"/>
      <c r="ONP8" s="408"/>
      <c r="ONQ8" s="404"/>
      <c r="ONR8" s="405"/>
      <c r="ONS8" s="406"/>
      <c r="ONT8" s="407"/>
      <c r="ONU8" s="407"/>
      <c r="ONV8" s="407"/>
      <c r="ONW8" s="407"/>
      <c r="ONX8" s="408"/>
      <c r="ONY8" s="404"/>
      <c r="ONZ8" s="405"/>
      <c r="OOA8" s="406"/>
      <c r="OOB8" s="407"/>
      <c r="OOC8" s="407"/>
      <c r="OOD8" s="407"/>
      <c r="OOE8" s="407"/>
      <c r="OOF8" s="408"/>
      <c r="OOG8" s="404"/>
      <c r="OOH8" s="405"/>
      <c r="OOI8" s="406"/>
      <c r="OOJ8" s="407"/>
      <c r="OOK8" s="407"/>
      <c r="OOL8" s="407"/>
      <c r="OOM8" s="407"/>
      <c r="OON8" s="408"/>
      <c r="OOO8" s="404"/>
      <c r="OOP8" s="405"/>
      <c r="OOQ8" s="406"/>
      <c r="OOR8" s="407"/>
      <c r="OOS8" s="407"/>
      <c r="OOT8" s="407"/>
      <c r="OOU8" s="407"/>
      <c r="OOV8" s="408"/>
      <c r="OOW8" s="404"/>
      <c r="OOX8" s="405"/>
      <c r="OOY8" s="406"/>
      <c r="OOZ8" s="407"/>
      <c r="OPA8" s="407"/>
      <c r="OPB8" s="407"/>
      <c r="OPC8" s="407"/>
      <c r="OPD8" s="408"/>
      <c r="OPE8" s="404"/>
      <c r="OPF8" s="405"/>
      <c r="OPG8" s="406"/>
      <c r="OPH8" s="407"/>
      <c r="OPI8" s="407"/>
      <c r="OPJ8" s="407"/>
      <c r="OPK8" s="407"/>
      <c r="OPL8" s="408"/>
      <c r="OPM8" s="404"/>
      <c r="OPN8" s="405"/>
      <c r="OPO8" s="406"/>
      <c r="OPP8" s="407"/>
      <c r="OPQ8" s="407"/>
      <c r="OPR8" s="407"/>
      <c r="OPS8" s="407"/>
      <c r="OPT8" s="408"/>
      <c r="OPU8" s="404"/>
      <c r="OPV8" s="405"/>
      <c r="OPW8" s="406"/>
      <c r="OPX8" s="407"/>
      <c r="OPY8" s="407"/>
      <c r="OPZ8" s="407"/>
      <c r="OQA8" s="407"/>
      <c r="OQB8" s="408"/>
      <c r="OQC8" s="404"/>
      <c r="OQD8" s="405"/>
      <c r="OQE8" s="406"/>
      <c r="OQF8" s="407"/>
      <c r="OQG8" s="407"/>
      <c r="OQH8" s="407"/>
      <c r="OQI8" s="407"/>
      <c r="OQJ8" s="408"/>
      <c r="OQK8" s="404"/>
      <c r="OQL8" s="405"/>
      <c r="OQM8" s="406"/>
      <c r="OQN8" s="407"/>
      <c r="OQO8" s="407"/>
      <c r="OQP8" s="407"/>
      <c r="OQQ8" s="407"/>
      <c r="OQR8" s="408"/>
      <c r="OQS8" s="404"/>
      <c r="OQT8" s="405"/>
      <c r="OQU8" s="406"/>
      <c r="OQV8" s="407"/>
      <c r="OQW8" s="407"/>
      <c r="OQX8" s="407"/>
      <c r="OQY8" s="407"/>
      <c r="OQZ8" s="408"/>
      <c r="ORA8" s="404"/>
      <c r="ORB8" s="405"/>
      <c r="ORC8" s="406"/>
      <c r="ORD8" s="407"/>
      <c r="ORE8" s="407"/>
      <c r="ORF8" s="407"/>
      <c r="ORG8" s="407"/>
      <c r="ORH8" s="408"/>
      <c r="ORI8" s="404"/>
      <c r="ORJ8" s="405"/>
      <c r="ORK8" s="406"/>
      <c r="ORL8" s="407"/>
      <c r="ORM8" s="407"/>
      <c r="ORN8" s="407"/>
      <c r="ORO8" s="407"/>
      <c r="ORP8" s="408"/>
      <c r="ORQ8" s="404"/>
      <c r="ORR8" s="405"/>
      <c r="ORS8" s="406"/>
      <c r="ORT8" s="407"/>
      <c r="ORU8" s="407"/>
      <c r="ORV8" s="407"/>
      <c r="ORW8" s="407"/>
      <c r="ORX8" s="408"/>
      <c r="ORY8" s="404"/>
      <c r="ORZ8" s="405"/>
      <c r="OSA8" s="406"/>
      <c r="OSB8" s="407"/>
      <c r="OSC8" s="407"/>
      <c r="OSD8" s="407"/>
      <c r="OSE8" s="407"/>
      <c r="OSF8" s="408"/>
      <c r="OSG8" s="404"/>
      <c r="OSH8" s="405"/>
      <c r="OSI8" s="406"/>
      <c r="OSJ8" s="407"/>
      <c r="OSK8" s="407"/>
      <c r="OSL8" s="407"/>
      <c r="OSM8" s="407"/>
      <c r="OSN8" s="408"/>
      <c r="OSO8" s="404"/>
      <c r="OSP8" s="405"/>
      <c r="OSQ8" s="406"/>
      <c r="OSR8" s="407"/>
      <c r="OSS8" s="407"/>
      <c r="OST8" s="407"/>
      <c r="OSU8" s="407"/>
      <c r="OSV8" s="408"/>
      <c r="OSW8" s="404"/>
      <c r="OSX8" s="405"/>
      <c r="OSY8" s="406"/>
      <c r="OSZ8" s="407"/>
      <c r="OTA8" s="407"/>
      <c r="OTB8" s="407"/>
      <c r="OTC8" s="407"/>
      <c r="OTD8" s="408"/>
      <c r="OTE8" s="404"/>
      <c r="OTF8" s="405"/>
      <c r="OTG8" s="406"/>
      <c r="OTH8" s="407"/>
      <c r="OTI8" s="407"/>
      <c r="OTJ8" s="407"/>
      <c r="OTK8" s="407"/>
      <c r="OTL8" s="408"/>
      <c r="OTM8" s="404"/>
      <c r="OTN8" s="405"/>
      <c r="OTO8" s="406"/>
      <c r="OTP8" s="407"/>
      <c r="OTQ8" s="407"/>
      <c r="OTR8" s="407"/>
      <c r="OTS8" s="407"/>
      <c r="OTT8" s="408"/>
      <c r="OTU8" s="404"/>
      <c r="OTV8" s="405"/>
      <c r="OTW8" s="406"/>
      <c r="OTX8" s="407"/>
      <c r="OTY8" s="407"/>
      <c r="OTZ8" s="407"/>
      <c r="OUA8" s="407"/>
      <c r="OUB8" s="408"/>
      <c r="OUC8" s="404"/>
      <c r="OUD8" s="405"/>
      <c r="OUE8" s="406"/>
      <c r="OUF8" s="407"/>
      <c r="OUG8" s="407"/>
      <c r="OUH8" s="407"/>
      <c r="OUI8" s="407"/>
      <c r="OUJ8" s="408"/>
      <c r="OUK8" s="404"/>
      <c r="OUL8" s="405"/>
      <c r="OUM8" s="406"/>
      <c r="OUN8" s="407"/>
      <c r="OUO8" s="407"/>
      <c r="OUP8" s="407"/>
      <c r="OUQ8" s="407"/>
      <c r="OUR8" s="408"/>
      <c r="OUS8" s="404"/>
      <c r="OUT8" s="405"/>
      <c r="OUU8" s="406"/>
      <c r="OUV8" s="407"/>
      <c r="OUW8" s="407"/>
      <c r="OUX8" s="407"/>
      <c r="OUY8" s="407"/>
      <c r="OUZ8" s="408"/>
      <c r="OVA8" s="404"/>
      <c r="OVB8" s="405"/>
      <c r="OVC8" s="406"/>
      <c r="OVD8" s="407"/>
      <c r="OVE8" s="407"/>
      <c r="OVF8" s="407"/>
      <c r="OVG8" s="407"/>
      <c r="OVH8" s="408"/>
      <c r="OVI8" s="404"/>
      <c r="OVJ8" s="405"/>
      <c r="OVK8" s="406"/>
      <c r="OVL8" s="407"/>
      <c r="OVM8" s="407"/>
      <c r="OVN8" s="407"/>
      <c r="OVO8" s="407"/>
      <c r="OVP8" s="408"/>
      <c r="OVQ8" s="404"/>
      <c r="OVR8" s="405"/>
      <c r="OVS8" s="406"/>
      <c r="OVT8" s="407"/>
      <c r="OVU8" s="407"/>
      <c r="OVV8" s="407"/>
      <c r="OVW8" s="407"/>
      <c r="OVX8" s="408"/>
      <c r="OVY8" s="404"/>
      <c r="OVZ8" s="405"/>
      <c r="OWA8" s="406"/>
      <c r="OWB8" s="407"/>
      <c r="OWC8" s="407"/>
      <c r="OWD8" s="407"/>
      <c r="OWE8" s="407"/>
      <c r="OWF8" s="408"/>
      <c r="OWG8" s="404"/>
      <c r="OWH8" s="405"/>
      <c r="OWI8" s="406"/>
      <c r="OWJ8" s="407"/>
      <c r="OWK8" s="407"/>
      <c r="OWL8" s="407"/>
      <c r="OWM8" s="407"/>
      <c r="OWN8" s="408"/>
      <c r="OWO8" s="404"/>
      <c r="OWP8" s="405"/>
      <c r="OWQ8" s="406"/>
      <c r="OWR8" s="407"/>
      <c r="OWS8" s="407"/>
      <c r="OWT8" s="407"/>
      <c r="OWU8" s="407"/>
      <c r="OWV8" s="408"/>
      <c r="OWW8" s="404"/>
      <c r="OWX8" s="405"/>
      <c r="OWY8" s="406"/>
      <c r="OWZ8" s="407"/>
      <c r="OXA8" s="407"/>
      <c r="OXB8" s="407"/>
      <c r="OXC8" s="407"/>
      <c r="OXD8" s="408"/>
      <c r="OXE8" s="404"/>
      <c r="OXF8" s="405"/>
      <c r="OXG8" s="406"/>
      <c r="OXH8" s="407"/>
      <c r="OXI8" s="407"/>
      <c r="OXJ8" s="407"/>
      <c r="OXK8" s="407"/>
      <c r="OXL8" s="408"/>
      <c r="OXM8" s="404"/>
      <c r="OXN8" s="405"/>
      <c r="OXO8" s="406"/>
      <c r="OXP8" s="407"/>
      <c r="OXQ8" s="407"/>
      <c r="OXR8" s="407"/>
      <c r="OXS8" s="407"/>
      <c r="OXT8" s="408"/>
      <c r="OXU8" s="404"/>
      <c r="OXV8" s="405"/>
      <c r="OXW8" s="406"/>
      <c r="OXX8" s="407"/>
      <c r="OXY8" s="407"/>
      <c r="OXZ8" s="407"/>
      <c r="OYA8" s="407"/>
      <c r="OYB8" s="408"/>
      <c r="OYC8" s="404"/>
      <c r="OYD8" s="405"/>
      <c r="OYE8" s="406"/>
      <c r="OYF8" s="407"/>
      <c r="OYG8" s="407"/>
      <c r="OYH8" s="407"/>
      <c r="OYI8" s="407"/>
      <c r="OYJ8" s="408"/>
      <c r="OYK8" s="404"/>
      <c r="OYL8" s="405"/>
      <c r="OYM8" s="406"/>
      <c r="OYN8" s="407"/>
      <c r="OYO8" s="407"/>
      <c r="OYP8" s="407"/>
      <c r="OYQ8" s="407"/>
      <c r="OYR8" s="408"/>
      <c r="OYS8" s="404"/>
      <c r="OYT8" s="405"/>
      <c r="OYU8" s="406"/>
      <c r="OYV8" s="407"/>
      <c r="OYW8" s="407"/>
      <c r="OYX8" s="407"/>
      <c r="OYY8" s="407"/>
      <c r="OYZ8" s="408"/>
      <c r="OZA8" s="404"/>
      <c r="OZB8" s="405"/>
      <c r="OZC8" s="406"/>
      <c r="OZD8" s="407"/>
      <c r="OZE8" s="407"/>
      <c r="OZF8" s="407"/>
      <c r="OZG8" s="407"/>
      <c r="OZH8" s="408"/>
      <c r="OZI8" s="404"/>
      <c r="OZJ8" s="405"/>
      <c r="OZK8" s="406"/>
      <c r="OZL8" s="407"/>
      <c r="OZM8" s="407"/>
      <c r="OZN8" s="407"/>
      <c r="OZO8" s="407"/>
      <c r="OZP8" s="408"/>
      <c r="OZQ8" s="404"/>
      <c r="OZR8" s="405"/>
      <c r="OZS8" s="406"/>
      <c r="OZT8" s="407"/>
      <c r="OZU8" s="407"/>
      <c r="OZV8" s="407"/>
      <c r="OZW8" s="407"/>
      <c r="OZX8" s="408"/>
      <c r="OZY8" s="404"/>
      <c r="OZZ8" s="405"/>
      <c r="PAA8" s="406"/>
      <c r="PAB8" s="407"/>
      <c r="PAC8" s="407"/>
      <c r="PAD8" s="407"/>
      <c r="PAE8" s="407"/>
      <c r="PAF8" s="408"/>
      <c r="PAG8" s="404"/>
      <c r="PAH8" s="405"/>
      <c r="PAI8" s="406"/>
      <c r="PAJ8" s="407"/>
      <c r="PAK8" s="407"/>
      <c r="PAL8" s="407"/>
      <c r="PAM8" s="407"/>
      <c r="PAN8" s="408"/>
      <c r="PAO8" s="404"/>
      <c r="PAP8" s="405"/>
      <c r="PAQ8" s="406"/>
      <c r="PAR8" s="407"/>
      <c r="PAS8" s="407"/>
      <c r="PAT8" s="407"/>
      <c r="PAU8" s="407"/>
      <c r="PAV8" s="408"/>
      <c r="PAW8" s="404"/>
      <c r="PAX8" s="405"/>
      <c r="PAY8" s="406"/>
      <c r="PAZ8" s="407"/>
      <c r="PBA8" s="407"/>
      <c r="PBB8" s="407"/>
      <c r="PBC8" s="407"/>
      <c r="PBD8" s="408"/>
      <c r="PBE8" s="404"/>
      <c r="PBF8" s="405"/>
      <c r="PBG8" s="406"/>
      <c r="PBH8" s="407"/>
      <c r="PBI8" s="407"/>
      <c r="PBJ8" s="407"/>
      <c r="PBK8" s="407"/>
      <c r="PBL8" s="408"/>
      <c r="PBM8" s="404"/>
      <c r="PBN8" s="405"/>
      <c r="PBO8" s="406"/>
      <c r="PBP8" s="407"/>
      <c r="PBQ8" s="407"/>
      <c r="PBR8" s="407"/>
      <c r="PBS8" s="407"/>
      <c r="PBT8" s="408"/>
      <c r="PBU8" s="404"/>
      <c r="PBV8" s="405"/>
      <c r="PBW8" s="406"/>
      <c r="PBX8" s="407"/>
      <c r="PBY8" s="407"/>
      <c r="PBZ8" s="407"/>
      <c r="PCA8" s="407"/>
      <c r="PCB8" s="408"/>
      <c r="PCC8" s="404"/>
      <c r="PCD8" s="405"/>
      <c r="PCE8" s="406"/>
      <c r="PCF8" s="407"/>
      <c r="PCG8" s="407"/>
      <c r="PCH8" s="407"/>
      <c r="PCI8" s="407"/>
      <c r="PCJ8" s="408"/>
      <c r="PCK8" s="404"/>
      <c r="PCL8" s="405"/>
      <c r="PCM8" s="406"/>
      <c r="PCN8" s="407"/>
      <c r="PCO8" s="407"/>
      <c r="PCP8" s="407"/>
      <c r="PCQ8" s="407"/>
      <c r="PCR8" s="408"/>
      <c r="PCS8" s="404"/>
      <c r="PCT8" s="405"/>
      <c r="PCU8" s="406"/>
      <c r="PCV8" s="407"/>
      <c r="PCW8" s="407"/>
      <c r="PCX8" s="407"/>
      <c r="PCY8" s="407"/>
      <c r="PCZ8" s="408"/>
      <c r="PDA8" s="404"/>
      <c r="PDB8" s="405"/>
      <c r="PDC8" s="406"/>
      <c r="PDD8" s="407"/>
      <c r="PDE8" s="407"/>
      <c r="PDF8" s="407"/>
      <c r="PDG8" s="407"/>
      <c r="PDH8" s="408"/>
      <c r="PDI8" s="404"/>
      <c r="PDJ8" s="405"/>
      <c r="PDK8" s="406"/>
      <c r="PDL8" s="407"/>
      <c r="PDM8" s="407"/>
      <c r="PDN8" s="407"/>
      <c r="PDO8" s="407"/>
      <c r="PDP8" s="408"/>
      <c r="PDQ8" s="404"/>
      <c r="PDR8" s="405"/>
      <c r="PDS8" s="406"/>
      <c r="PDT8" s="407"/>
      <c r="PDU8" s="407"/>
      <c r="PDV8" s="407"/>
      <c r="PDW8" s="407"/>
      <c r="PDX8" s="408"/>
      <c r="PDY8" s="404"/>
      <c r="PDZ8" s="405"/>
      <c r="PEA8" s="406"/>
      <c r="PEB8" s="407"/>
      <c r="PEC8" s="407"/>
      <c r="PED8" s="407"/>
      <c r="PEE8" s="407"/>
      <c r="PEF8" s="408"/>
      <c r="PEG8" s="404"/>
      <c r="PEH8" s="405"/>
      <c r="PEI8" s="406"/>
      <c r="PEJ8" s="407"/>
      <c r="PEK8" s="407"/>
      <c r="PEL8" s="407"/>
      <c r="PEM8" s="407"/>
      <c r="PEN8" s="408"/>
      <c r="PEO8" s="404"/>
      <c r="PEP8" s="405"/>
      <c r="PEQ8" s="406"/>
      <c r="PER8" s="407"/>
      <c r="PES8" s="407"/>
      <c r="PET8" s="407"/>
      <c r="PEU8" s="407"/>
      <c r="PEV8" s="408"/>
      <c r="PEW8" s="404"/>
      <c r="PEX8" s="405"/>
      <c r="PEY8" s="406"/>
      <c r="PEZ8" s="407"/>
      <c r="PFA8" s="407"/>
      <c r="PFB8" s="407"/>
      <c r="PFC8" s="407"/>
      <c r="PFD8" s="408"/>
      <c r="PFE8" s="404"/>
      <c r="PFF8" s="405"/>
      <c r="PFG8" s="406"/>
      <c r="PFH8" s="407"/>
      <c r="PFI8" s="407"/>
      <c r="PFJ8" s="407"/>
      <c r="PFK8" s="407"/>
      <c r="PFL8" s="408"/>
      <c r="PFM8" s="404"/>
      <c r="PFN8" s="405"/>
      <c r="PFO8" s="406"/>
      <c r="PFP8" s="407"/>
      <c r="PFQ8" s="407"/>
      <c r="PFR8" s="407"/>
      <c r="PFS8" s="407"/>
      <c r="PFT8" s="408"/>
      <c r="PFU8" s="404"/>
      <c r="PFV8" s="405"/>
      <c r="PFW8" s="406"/>
      <c r="PFX8" s="407"/>
      <c r="PFY8" s="407"/>
      <c r="PFZ8" s="407"/>
      <c r="PGA8" s="407"/>
      <c r="PGB8" s="408"/>
      <c r="PGC8" s="404"/>
      <c r="PGD8" s="405"/>
      <c r="PGE8" s="406"/>
      <c r="PGF8" s="407"/>
      <c r="PGG8" s="407"/>
      <c r="PGH8" s="407"/>
      <c r="PGI8" s="407"/>
      <c r="PGJ8" s="408"/>
      <c r="PGK8" s="404"/>
      <c r="PGL8" s="405"/>
      <c r="PGM8" s="406"/>
      <c r="PGN8" s="407"/>
      <c r="PGO8" s="407"/>
      <c r="PGP8" s="407"/>
      <c r="PGQ8" s="407"/>
      <c r="PGR8" s="408"/>
      <c r="PGS8" s="404"/>
      <c r="PGT8" s="405"/>
      <c r="PGU8" s="406"/>
      <c r="PGV8" s="407"/>
      <c r="PGW8" s="407"/>
      <c r="PGX8" s="407"/>
      <c r="PGY8" s="407"/>
      <c r="PGZ8" s="408"/>
      <c r="PHA8" s="404"/>
      <c r="PHB8" s="405"/>
      <c r="PHC8" s="406"/>
      <c r="PHD8" s="407"/>
      <c r="PHE8" s="407"/>
      <c r="PHF8" s="407"/>
      <c r="PHG8" s="407"/>
      <c r="PHH8" s="408"/>
      <c r="PHI8" s="404"/>
      <c r="PHJ8" s="405"/>
      <c r="PHK8" s="406"/>
      <c r="PHL8" s="407"/>
      <c r="PHM8" s="407"/>
      <c r="PHN8" s="407"/>
      <c r="PHO8" s="407"/>
      <c r="PHP8" s="408"/>
      <c r="PHQ8" s="404"/>
      <c r="PHR8" s="405"/>
      <c r="PHS8" s="406"/>
      <c r="PHT8" s="407"/>
      <c r="PHU8" s="407"/>
      <c r="PHV8" s="407"/>
      <c r="PHW8" s="407"/>
      <c r="PHX8" s="408"/>
      <c r="PHY8" s="404"/>
      <c r="PHZ8" s="405"/>
      <c r="PIA8" s="406"/>
      <c r="PIB8" s="407"/>
      <c r="PIC8" s="407"/>
      <c r="PID8" s="407"/>
      <c r="PIE8" s="407"/>
      <c r="PIF8" s="408"/>
      <c r="PIG8" s="404"/>
      <c r="PIH8" s="405"/>
      <c r="PII8" s="406"/>
      <c r="PIJ8" s="407"/>
      <c r="PIK8" s="407"/>
      <c r="PIL8" s="407"/>
      <c r="PIM8" s="407"/>
      <c r="PIN8" s="408"/>
      <c r="PIO8" s="404"/>
      <c r="PIP8" s="405"/>
      <c r="PIQ8" s="406"/>
      <c r="PIR8" s="407"/>
      <c r="PIS8" s="407"/>
      <c r="PIT8" s="407"/>
      <c r="PIU8" s="407"/>
      <c r="PIV8" s="408"/>
      <c r="PIW8" s="404"/>
      <c r="PIX8" s="405"/>
      <c r="PIY8" s="406"/>
      <c r="PIZ8" s="407"/>
      <c r="PJA8" s="407"/>
      <c r="PJB8" s="407"/>
      <c r="PJC8" s="407"/>
      <c r="PJD8" s="408"/>
      <c r="PJE8" s="404"/>
      <c r="PJF8" s="405"/>
      <c r="PJG8" s="406"/>
      <c r="PJH8" s="407"/>
      <c r="PJI8" s="407"/>
      <c r="PJJ8" s="407"/>
      <c r="PJK8" s="407"/>
      <c r="PJL8" s="408"/>
      <c r="PJM8" s="404"/>
      <c r="PJN8" s="405"/>
      <c r="PJO8" s="406"/>
      <c r="PJP8" s="407"/>
      <c r="PJQ8" s="407"/>
      <c r="PJR8" s="407"/>
      <c r="PJS8" s="407"/>
      <c r="PJT8" s="408"/>
      <c r="PJU8" s="404"/>
      <c r="PJV8" s="405"/>
      <c r="PJW8" s="406"/>
      <c r="PJX8" s="407"/>
      <c r="PJY8" s="407"/>
      <c r="PJZ8" s="407"/>
      <c r="PKA8" s="407"/>
      <c r="PKB8" s="408"/>
      <c r="PKC8" s="404"/>
      <c r="PKD8" s="405"/>
      <c r="PKE8" s="406"/>
      <c r="PKF8" s="407"/>
      <c r="PKG8" s="407"/>
      <c r="PKH8" s="407"/>
      <c r="PKI8" s="407"/>
      <c r="PKJ8" s="408"/>
      <c r="PKK8" s="404"/>
      <c r="PKL8" s="405"/>
      <c r="PKM8" s="406"/>
      <c r="PKN8" s="407"/>
      <c r="PKO8" s="407"/>
      <c r="PKP8" s="407"/>
      <c r="PKQ8" s="407"/>
      <c r="PKR8" s="408"/>
      <c r="PKS8" s="404"/>
      <c r="PKT8" s="405"/>
      <c r="PKU8" s="406"/>
      <c r="PKV8" s="407"/>
      <c r="PKW8" s="407"/>
      <c r="PKX8" s="407"/>
      <c r="PKY8" s="407"/>
      <c r="PKZ8" s="408"/>
      <c r="PLA8" s="404"/>
      <c r="PLB8" s="405"/>
      <c r="PLC8" s="406"/>
      <c r="PLD8" s="407"/>
      <c r="PLE8" s="407"/>
      <c r="PLF8" s="407"/>
      <c r="PLG8" s="407"/>
      <c r="PLH8" s="408"/>
      <c r="PLI8" s="404"/>
      <c r="PLJ8" s="405"/>
      <c r="PLK8" s="406"/>
      <c r="PLL8" s="407"/>
      <c r="PLM8" s="407"/>
      <c r="PLN8" s="407"/>
      <c r="PLO8" s="407"/>
      <c r="PLP8" s="408"/>
      <c r="PLQ8" s="404"/>
      <c r="PLR8" s="405"/>
      <c r="PLS8" s="406"/>
      <c r="PLT8" s="407"/>
      <c r="PLU8" s="407"/>
      <c r="PLV8" s="407"/>
      <c r="PLW8" s="407"/>
      <c r="PLX8" s="408"/>
      <c r="PLY8" s="404"/>
      <c r="PLZ8" s="405"/>
      <c r="PMA8" s="406"/>
      <c r="PMB8" s="407"/>
      <c r="PMC8" s="407"/>
      <c r="PMD8" s="407"/>
      <c r="PME8" s="407"/>
      <c r="PMF8" s="408"/>
      <c r="PMG8" s="404"/>
      <c r="PMH8" s="405"/>
      <c r="PMI8" s="406"/>
      <c r="PMJ8" s="407"/>
      <c r="PMK8" s="407"/>
      <c r="PML8" s="407"/>
      <c r="PMM8" s="407"/>
      <c r="PMN8" s="408"/>
      <c r="PMO8" s="404"/>
      <c r="PMP8" s="405"/>
      <c r="PMQ8" s="406"/>
      <c r="PMR8" s="407"/>
      <c r="PMS8" s="407"/>
      <c r="PMT8" s="407"/>
      <c r="PMU8" s="407"/>
      <c r="PMV8" s="408"/>
      <c r="PMW8" s="404"/>
      <c r="PMX8" s="405"/>
      <c r="PMY8" s="406"/>
      <c r="PMZ8" s="407"/>
      <c r="PNA8" s="407"/>
      <c r="PNB8" s="407"/>
      <c r="PNC8" s="407"/>
      <c r="PND8" s="408"/>
      <c r="PNE8" s="404"/>
      <c r="PNF8" s="405"/>
      <c r="PNG8" s="406"/>
      <c r="PNH8" s="407"/>
      <c r="PNI8" s="407"/>
      <c r="PNJ8" s="407"/>
      <c r="PNK8" s="407"/>
      <c r="PNL8" s="408"/>
      <c r="PNM8" s="404"/>
      <c r="PNN8" s="405"/>
      <c r="PNO8" s="406"/>
      <c r="PNP8" s="407"/>
      <c r="PNQ8" s="407"/>
      <c r="PNR8" s="407"/>
      <c r="PNS8" s="407"/>
      <c r="PNT8" s="408"/>
      <c r="PNU8" s="404"/>
      <c r="PNV8" s="405"/>
      <c r="PNW8" s="406"/>
      <c r="PNX8" s="407"/>
      <c r="PNY8" s="407"/>
      <c r="PNZ8" s="407"/>
      <c r="POA8" s="407"/>
      <c r="POB8" s="408"/>
      <c r="POC8" s="404"/>
      <c r="POD8" s="405"/>
      <c r="POE8" s="406"/>
      <c r="POF8" s="407"/>
      <c r="POG8" s="407"/>
      <c r="POH8" s="407"/>
      <c r="POI8" s="407"/>
      <c r="POJ8" s="408"/>
      <c r="POK8" s="404"/>
      <c r="POL8" s="405"/>
      <c r="POM8" s="406"/>
      <c r="PON8" s="407"/>
      <c r="POO8" s="407"/>
      <c r="POP8" s="407"/>
      <c r="POQ8" s="407"/>
      <c r="POR8" s="408"/>
      <c r="POS8" s="404"/>
      <c r="POT8" s="405"/>
      <c r="POU8" s="406"/>
      <c r="POV8" s="407"/>
      <c r="POW8" s="407"/>
      <c r="POX8" s="407"/>
      <c r="POY8" s="407"/>
      <c r="POZ8" s="408"/>
      <c r="PPA8" s="404"/>
      <c r="PPB8" s="405"/>
      <c r="PPC8" s="406"/>
      <c r="PPD8" s="407"/>
      <c r="PPE8" s="407"/>
      <c r="PPF8" s="407"/>
      <c r="PPG8" s="407"/>
      <c r="PPH8" s="408"/>
      <c r="PPI8" s="404"/>
      <c r="PPJ8" s="405"/>
      <c r="PPK8" s="406"/>
      <c r="PPL8" s="407"/>
      <c r="PPM8" s="407"/>
      <c r="PPN8" s="407"/>
      <c r="PPO8" s="407"/>
      <c r="PPP8" s="408"/>
      <c r="PPQ8" s="404"/>
      <c r="PPR8" s="405"/>
      <c r="PPS8" s="406"/>
      <c r="PPT8" s="407"/>
      <c r="PPU8" s="407"/>
      <c r="PPV8" s="407"/>
      <c r="PPW8" s="407"/>
      <c r="PPX8" s="408"/>
      <c r="PPY8" s="404"/>
      <c r="PPZ8" s="405"/>
      <c r="PQA8" s="406"/>
      <c r="PQB8" s="407"/>
      <c r="PQC8" s="407"/>
      <c r="PQD8" s="407"/>
      <c r="PQE8" s="407"/>
      <c r="PQF8" s="408"/>
      <c r="PQG8" s="404"/>
      <c r="PQH8" s="405"/>
      <c r="PQI8" s="406"/>
      <c r="PQJ8" s="407"/>
      <c r="PQK8" s="407"/>
      <c r="PQL8" s="407"/>
      <c r="PQM8" s="407"/>
      <c r="PQN8" s="408"/>
      <c r="PQO8" s="404"/>
      <c r="PQP8" s="405"/>
      <c r="PQQ8" s="406"/>
      <c r="PQR8" s="407"/>
      <c r="PQS8" s="407"/>
      <c r="PQT8" s="407"/>
      <c r="PQU8" s="407"/>
      <c r="PQV8" s="408"/>
      <c r="PQW8" s="404"/>
      <c r="PQX8" s="405"/>
      <c r="PQY8" s="406"/>
      <c r="PQZ8" s="407"/>
      <c r="PRA8" s="407"/>
      <c r="PRB8" s="407"/>
      <c r="PRC8" s="407"/>
      <c r="PRD8" s="408"/>
      <c r="PRE8" s="404"/>
      <c r="PRF8" s="405"/>
      <c r="PRG8" s="406"/>
      <c r="PRH8" s="407"/>
      <c r="PRI8" s="407"/>
      <c r="PRJ8" s="407"/>
      <c r="PRK8" s="407"/>
      <c r="PRL8" s="408"/>
      <c r="PRM8" s="404"/>
      <c r="PRN8" s="405"/>
      <c r="PRO8" s="406"/>
      <c r="PRP8" s="407"/>
      <c r="PRQ8" s="407"/>
      <c r="PRR8" s="407"/>
      <c r="PRS8" s="407"/>
      <c r="PRT8" s="408"/>
      <c r="PRU8" s="404"/>
      <c r="PRV8" s="405"/>
      <c r="PRW8" s="406"/>
      <c r="PRX8" s="407"/>
      <c r="PRY8" s="407"/>
      <c r="PRZ8" s="407"/>
      <c r="PSA8" s="407"/>
      <c r="PSB8" s="408"/>
      <c r="PSC8" s="404"/>
      <c r="PSD8" s="405"/>
      <c r="PSE8" s="406"/>
      <c r="PSF8" s="407"/>
      <c r="PSG8" s="407"/>
      <c r="PSH8" s="407"/>
      <c r="PSI8" s="407"/>
      <c r="PSJ8" s="408"/>
      <c r="PSK8" s="404"/>
      <c r="PSL8" s="405"/>
      <c r="PSM8" s="406"/>
      <c r="PSN8" s="407"/>
      <c r="PSO8" s="407"/>
      <c r="PSP8" s="407"/>
      <c r="PSQ8" s="407"/>
      <c r="PSR8" s="408"/>
      <c r="PSS8" s="404"/>
      <c r="PST8" s="405"/>
      <c r="PSU8" s="406"/>
      <c r="PSV8" s="407"/>
      <c r="PSW8" s="407"/>
      <c r="PSX8" s="407"/>
      <c r="PSY8" s="407"/>
      <c r="PSZ8" s="408"/>
      <c r="PTA8" s="404"/>
      <c r="PTB8" s="405"/>
      <c r="PTC8" s="406"/>
      <c r="PTD8" s="407"/>
      <c r="PTE8" s="407"/>
      <c r="PTF8" s="407"/>
      <c r="PTG8" s="407"/>
      <c r="PTH8" s="408"/>
      <c r="PTI8" s="404"/>
      <c r="PTJ8" s="405"/>
      <c r="PTK8" s="406"/>
      <c r="PTL8" s="407"/>
      <c r="PTM8" s="407"/>
      <c r="PTN8" s="407"/>
      <c r="PTO8" s="407"/>
      <c r="PTP8" s="408"/>
      <c r="PTQ8" s="404"/>
      <c r="PTR8" s="405"/>
      <c r="PTS8" s="406"/>
      <c r="PTT8" s="407"/>
      <c r="PTU8" s="407"/>
      <c r="PTV8" s="407"/>
      <c r="PTW8" s="407"/>
      <c r="PTX8" s="408"/>
      <c r="PTY8" s="404"/>
      <c r="PTZ8" s="405"/>
      <c r="PUA8" s="406"/>
      <c r="PUB8" s="407"/>
      <c r="PUC8" s="407"/>
      <c r="PUD8" s="407"/>
      <c r="PUE8" s="407"/>
      <c r="PUF8" s="408"/>
      <c r="PUG8" s="404"/>
      <c r="PUH8" s="405"/>
      <c r="PUI8" s="406"/>
      <c r="PUJ8" s="407"/>
      <c r="PUK8" s="407"/>
      <c r="PUL8" s="407"/>
      <c r="PUM8" s="407"/>
      <c r="PUN8" s="408"/>
      <c r="PUO8" s="404"/>
      <c r="PUP8" s="405"/>
      <c r="PUQ8" s="406"/>
      <c r="PUR8" s="407"/>
      <c r="PUS8" s="407"/>
      <c r="PUT8" s="407"/>
      <c r="PUU8" s="407"/>
      <c r="PUV8" s="408"/>
      <c r="PUW8" s="404"/>
      <c r="PUX8" s="405"/>
      <c r="PUY8" s="406"/>
      <c r="PUZ8" s="407"/>
      <c r="PVA8" s="407"/>
      <c r="PVB8" s="407"/>
      <c r="PVC8" s="407"/>
      <c r="PVD8" s="408"/>
      <c r="PVE8" s="404"/>
      <c r="PVF8" s="405"/>
      <c r="PVG8" s="406"/>
      <c r="PVH8" s="407"/>
      <c r="PVI8" s="407"/>
      <c r="PVJ8" s="407"/>
      <c r="PVK8" s="407"/>
      <c r="PVL8" s="408"/>
      <c r="PVM8" s="404"/>
      <c r="PVN8" s="405"/>
      <c r="PVO8" s="406"/>
      <c r="PVP8" s="407"/>
      <c r="PVQ8" s="407"/>
      <c r="PVR8" s="407"/>
      <c r="PVS8" s="407"/>
      <c r="PVT8" s="408"/>
      <c r="PVU8" s="404"/>
      <c r="PVV8" s="405"/>
      <c r="PVW8" s="406"/>
      <c r="PVX8" s="407"/>
      <c r="PVY8" s="407"/>
      <c r="PVZ8" s="407"/>
      <c r="PWA8" s="407"/>
      <c r="PWB8" s="408"/>
      <c r="PWC8" s="404"/>
      <c r="PWD8" s="405"/>
      <c r="PWE8" s="406"/>
      <c r="PWF8" s="407"/>
      <c r="PWG8" s="407"/>
      <c r="PWH8" s="407"/>
      <c r="PWI8" s="407"/>
      <c r="PWJ8" s="408"/>
      <c r="PWK8" s="404"/>
      <c r="PWL8" s="405"/>
      <c r="PWM8" s="406"/>
      <c r="PWN8" s="407"/>
      <c r="PWO8" s="407"/>
      <c r="PWP8" s="407"/>
      <c r="PWQ8" s="407"/>
      <c r="PWR8" s="408"/>
      <c r="PWS8" s="404"/>
      <c r="PWT8" s="405"/>
      <c r="PWU8" s="406"/>
      <c r="PWV8" s="407"/>
      <c r="PWW8" s="407"/>
      <c r="PWX8" s="407"/>
      <c r="PWY8" s="407"/>
      <c r="PWZ8" s="408"/>
      <c r="PXA8" s="404"/>
      <c r="PXB8" s="405"/>
      <c r="PXC8" s="406"/>
      <c r="PXD8" s="407"/>
      <c r="PXE8" s="407"/>
      <c r="PXF8" s="407"/>
      <c r="PXG8" s="407"/>
      <c r="PXH8" s="408"/>
      <c r="PXI8" s="404"/>
      <c r="PXJ8" s="405"/>
      <c r="PXK8" s="406"/>
      <c r="PXL8" s="407"/>
      <c r="PXM8" s="407"/>
      <c r="PXN8" s="407"/>
      <c r="PXO8" s="407"/>
      <c r="PXP8" s="408"/>
      <c r="PXQ8" s="404"/>
      <c r="PXR8" s="405"/>
      <c r="PXS8" s="406"/>
      <c r="PXT8" s="407"/>
      <c r="PXU8" s="407"/>
      <c r="PXV8" s="407"/>
      <c r="PXW8" s="407"/>
      <c r="PXX8" s="408"/>
      <c r="PXY8" s="404"/>
      <c r="PXZ8" s="405"/>
      <c r="PYA8" s="406"/>
      <c r="PYB8" s="407"/>
      <c r="PYC8" s="407"/>
      <c r="PYD8" s="407"/>
      <c r="PYE8" s="407"/>
      <c r="PYF8" s="408"/>
      <c r="PYG8" s="404"/>
      <c r="PYH8" s="405"/>
      <c r="PYI8" s="406"/>
      <c r="PYJ8" s="407"/>
      <c r="PYK8" s="407"/>
      <c r="PYL8" s="407"/>
      <c r="PYM8" s="407"/>
      <c r="PYN8" s="408"/>
      <c r="PYO8" s="404"/>
      <c r="PYP8" s="405"/>
      <c r="PYQ8" s="406"/>
      <c r="PYR8" s="407"/>
      <c r="PYS8" s="407"/>
      <c r="PYT8" s="407"/>
      <c r="PYU8" s="407"/>
      <c r="PYV8" s="408"/>
      <c r="PYW8" s="404"/>
      <c r="PYX8" s="405"/>
      <c r="PYY8" s="406"/>
      <c r="PYZ8" s="407"/>
      <c r="PZA8" s="407"/>
      <c r="PZB8" s="407"/>
      <c r="PZC8" s="407"/>
      <c r="PZD8" s="408"/>
      <c r="PZE8" s="404"/>
      <c r="PZF8" s="405"/>
      <c r="PZG8" s="406"/>
      <c r="PZH8" s="407"/>
      <c r="PZI8" s="407"/>
      <c r="PZJ8" s="407"/>
      <c r="PZK8" s="407"/>
      <c r="PZL8" s="408"/>
      <c r="PZM8" s="404"/>
      <c r="PZN8" s="405"/>
      <c r="PZO8" s="406"/>
      <c r="PZP8" s="407"/>
      <c r="PZQ8" s="407"/>
      <c r="PZR8" s="407"/>
      <c r="PZS8" s="407"/>
      <c r="PZT8" s="408"/>
      <c r="PZU8" s="404"/>
      <c r="PZV8" s="405"/>
      <c r="PZW8" s="406"/>
      <c r="PZX8" s="407"/>
      <c r="PZY8" s="407"/>
      <c r="PZZ8" s="407"/>
      <c r="QAA8" s="407"/>
      <c r="QAB8" s="408"/>
      <c r="QAC8" s="404"/>
      <c r="QAD8" s="405"/>
      <c r="QAE8" s="406"/>
      <c r="QAF8" s="407"/>
      <c r="QAG8" s="407"/>
      <c r="QAH8" s="407"/>
      <c r="QAI8" s="407"/>
      <c r="QAJ8" s="408"/>
      <c r="QAK8" s="404"/>
      <c r="QAL8" s="405"/>
      <c r="QAM8" s="406"/>
      <c r="QAN8" s="407"/>
      <c r="QAO8" s="407"/>
      <c r="QAP8" s="407"/>
      <c r="QAQ8" s="407"/>
      <c r="QAR8" s="408"/>
      <c r="QAS8" s="404"/>
      <c r="QAT8" s="405"/>
      <c r="QAU8" s="406"/>
      <c r="QAV8" s="407"/>
      <c r="QAW8" s="407"/>
      <c r="QAX8" s="407"/>
      <c r="QAY8" s="407"/>
      <c r="QAZ8" s="408"/>
      <c r="QBA8" s="404"/>
      <c r="QBB8" s="405"/>
      <c r="QBC8" s="406"/>
      <c r="QBD8" s="407"/>
      <c r="QBE8" s="407"/>
      <c r="QBF8" s="407"/>
      <c r="QBG8" s="407"/>
      <c r="QBH8" s="408"/>
      <c r="QBI8" s="404"/>
      <c r="QBJ8" s="405"/>
      <c r="QBK8" s="406"/>
      <c r="QBL8" s="407"/>
      <c r="QBM8" s="407"/>
      <c r="QBN8" s="407"/>
      <c r="QBO8" s="407"/>
      <c r="QBP8" s="408"/>
      <c r="QBQ8" s="404"/>
      <c r="QBR8" s="405"/>
      <c r="QBS8" s="406"/>
      <c r="QBT8" s="407"/>
      <c r="QBU8" s="407"/>
      <c r="QBV8" s="407"/>
      <c r="QBW8" s="407"/>
      <c r="QBX8" s="408"/>
      <c r="QBY8" s="404"/>
      <c r="QBZ8" s="405"/>
      <c r="QCA8" s="406"/>
      <c r="QCB8" s="407"/>
      <c r="QCC8" s="407"/>
      <c r="QCD8" s="407"/>
      <c r="QCE8" s="407"/>
      <c r="QCF8" s="408"/>
      <c r="QCG8" s="404"/>
      <c r="QCH8" s="405"/>
      <c r="QCI8" s="406"/>
      <c r="QCJ8" s="407"/>
      <c r="QCK8" s="407"/>
      <c r="QCL8" s="407"/>
      <c r="QCM8" s="407"/>
      <c r="QCN8" s="408"/>
      <c r="QCO8" s="404"/>
      <c r="QCP8" s="405"/>
      <c r="QCQ8" s="406"/>
      <c r="QCR8" s="407"/>
      <c r="QCS8" s="407"/>
      <c r="QCT8" s="407"/>
      <c r="QCU8" s="407"/>
      <c r="QCV8" s="408"/>
      <c r="QCW8" s="404"/>
      <c r="QCX8" s="405"/>
      <c r="QCY8" s="406"/>
      <c r="QCZ8" s="407"/>
      <c r="QDA8" s="407"/>
      <c r="QDB8" s="407"/>
      <c r="QDC8" s="407"/>
      <c r="QDD8" s="408"/>
      <c r="QDE8" s="404"/>
      <c r="QDF8" s="405"/>
      <c r="QDG8" s="406"/>
      <c r="QDH8" s="407"/>
      <c r="QDI8" s="407"/>
      <c r="QDJ8" s="407"/>
      <c r="QDK8" s="407"/>
      <c r="QDL8" s="408"/>
      <c r="QDM8" s="404"/>
      <c r="QDN8" s="405"/>
      <c r="QDO8" s="406"/>
      <c r="QDP8" s="407"/>
      <c r="QDQ8" s="407"/>
      <c r="QDR8" s="407"/>
      <c r="QDS8" s="407"/>
      <c r="QDT8" s="408"/>
      <c r="QDU8" s="404"/>
      <c r="QDV8" s="405"/>
      <c r="QDW8" s="406"/>
      <c r="QDX8" s="407"/>
      <c r="QDY8" s="407"/>
      <c r="QDZ8" s="407"/>
      <c r="QEA8" s="407"/>
      <c r="QEB8" s="408"/>
      <c r="QEC8" s="404"/>
      <c r="QED8" s="405"/>
      <c r="QEE8" s="406"/>
      <c r="QEF8" s="407"/>
      <c r="QEG8" s="407"/>
      <c r="QEH8" s="407"/>
      <c r="QEI8" s="407"/>
      <c r="QEJ8" s="408"/>
      <c r="QEK8" s="404"/>
      <c r="QEL8" s="405"/>
      <c r="QEM8" s="406"/>
      <c r="QEN8" s="407"/>
      <c r="QEO8" s="407"/>
      <c r="QEP8" s="407"/>
      <c r="QEQ8" s="407"/>
      <c r="QER8" s="408"/>
      <c r="QES8" s="404"/>
      <c r="QET8" s="405"/>
      <c r="QEU8" s="406"/>
      <c r="QEV8" s="407"/>
      <c r="QEW8" s="407"/>
      <c r="QEX8" s="407"/>
      <c r="QEY8" s="407"/>
      <c r="QEZ8" s="408"/>
      <c r="QFA8" s="404"/>
      <c r="QFB8" s="405"/>
      <c r="QFC8" s="406"/>
      <c r="QFD8" s="407"/>
      <c r="QFE8" s="407"/>
      <c r="QFF8" s="407"/>
      <c r="QFG8" s="407"/>
      <c r="QFH8" s="408"/>
      <c r="QFI8" s="404"/>
      <c r="QFJ8" s="405"/>
      <c r="QFK8" s="406"/>
      <c r="QFL8" s="407"/>
      <c r="QFM8" s="407"/>
      <c r="QFN8" s="407"/>
      <c r="QFO8" s="407"/>
      <c r="QFP8" s="408"/>
      <c r="QFQ8" s="404"/>
      <c r="QFR8" s="405"/>
      <c r="QFS8" s="406"/>
      <c r="QFT8" s="407"/>
      <c r="QFU8" s="407"/>
      <c r="QFV8" s="407"/>
      <c r="QFW8" s="407"/>
      <c r="QFX8" s="408"/>
      <c r="QFY8" s="404"/>
      <c r="QFZ8" s="405"/>
      <c r="QGA8" s="406"/>
      <c r="QGB8" s="407"/>
      <c r="QGC8" s="407"/>
      <c r="QGD8" s="407"/>
      <c r="QGE8" s="407"/>
      <c r="QGF8" s="408"/>
      <c r="QGG8" s="404"/>
      <c r="QGH8" s="405"/>
      <c r="QGI8" s="406"/>
      <c r="QGJ8" s="407"/>
      <c r="QGK8" s="407"/>
      <c r="QGL8" s="407"/>
      <c r="QGM8" s="407"/>
      <c r="QGN8" s="408"/>
      <c r="QGO8" s="404"/>
      <c r="QGP8" s="405"/>
      <c r="QGQ8" s="406"/>
      <c r="QGR8" s="407"/>
      <c r="QGS8" s="407"/>
      <c r="QGT8" s="407"/>
      <c r="QGU8" s="407"/>
      <c r="QGV8" s="408"/>
      <c r="QGW8" s="404"/>
      <c r="QGX8" s="405"/>
      <c r="QGY8" s="406"/>
      <c r="QGZ8" s="407"/>
      <c r="QHA8" s="407"/>
      <c r="QHB8" s="407"/>
      <c r="QHC8" s="407"/>
      <c r="QHD8" s="408"/>
      <c r="QHE8" s="404"/>
      <c r="QHF8" s="405"/>
      <c r="QHG8" s="406"/>
      <c r="QHH8" s="407"/>
      <c r="QHI8" s="407"/>
      <c r="QHJ8" s="407"/>
      <c r="QHK8" s="407"/>
      <c r="QHL8" s="408"/>
      <c r="QHM8" s="404"/>
      <c r="QHN8" s="405"/>
      <c r="QHO8" s="406"/>
      <c r="QHP8" s="407"/>
      <c r="QHQ8" s="407"/>
      <c r="QHR8" s="407"/>
      <c r="QHS8" s="407"/>
      <c r="QHT8" s="408"/>
      <c r="QHU8" s="404"/>
      <c r="QHV8" s="405"/>
      <c r="QHW8" s="406"/>
      <c r="QHX8" s="407"/>
      <c r="QHY8" s="407"/>
      <c r="QHZ8" s="407"/>
      <c r="QIA8" s="407"/>
      <c r="QIB8" s="408"/>
      <c r="QIC8" s="404"/>
      <c r="QID8" s="405"/>
      <c r="QIE8" s="406"/>
      <c r="QIF8" s="407"/>
      <c r="QIG8" s="407"/>
      <c r="QIH8" s="407"/>
      <c r="QII8" s="407"/>
      <c r="QIJ8" s="408"/>
      <c r="QIK8" s="404"/>
      <c r="QIL8" s="405"/>
      <c r="QIM8" s="406"/>
      <c r="QIN8" s="407"/>
      <c r="QIO8" s="407"/>
      <c r="QIP8" s="407"/>
      <c r="QIQ8" s="407"/>
      <c r="QIR8" s="408"/>
      <c r="QIS8" s="404"/>
      <c r="QIT8" s="405"/>
      <c r="QIU8" s="406"/>
      <c r="QIV8" s="407"/>
      <c r="QIW8" s="407"/>
      <c r="QIX8" s="407"/>
      <c r="QIY8" s="407"/>
      <c r="QIZ8" s="408"/>
      <c r="QJA8" s="404"/>
      <c r="QJB8" s="405"/>
      <c r="QJC8" s="406"/>
      <c r="QJD8" s="407"/>
      <c r="QJE8" s="407"/>
      <c r="QJF8" s="407"/>
      <c r="QJG8" s="407"/>
      <c r="QJH8" s="408"/>
      <c r="QJI8" s="404"/>
      <c r="QJJ8" s="405"/>
      <c r="QJK8" s="406"/>
      <c r="QJL8" s="407"/>
      <c r="QJM8" s="407"/>
      <c r="QJN8" s="407"/>
      <c r="QJO8" s="407"/>
      <c r="QJP8" s="408"/>
      <c r="QJQ8" s="404"/>
      <c r="QJR8" s="405"/>
      <c r="QJS8" s="406"/>
      <c r="QJT8" s="407"/>
      <c r="QJU8" s="407"/>
      <c r="QJV8" s="407"/>
      <c r="QJW8" s="407"/>
      <c r="QJX8" s="408"/>
      <c r="QJY8" s="404"/>
      <c r="QJZ8" s="405"/>
      <c r="QKA8" s="406"/>
      <c r="QKB8" s="407"/>
      <c r="QKC8" s="407"/>
      <c r="QKD8" s="407"/>
      <c r="QKE8" s="407"/>
      <c r="QKF8" s="408"/>
      <c r="QKG8" s="404"/>
      <c r="QKH8" s="405"/>
      <c r="QKI8" s="406"/>
      <c r="QKJ8" s="407"/>
      <c r="QKK8" s="407"/>
      <c r="QKL8" s="407"/>
      <c r="QKM8" s="407"/>
      <c r="QKN8" s="408"/>
      <c r="QKO8" s="404"/>
      <c r="QKP8" s="405"/>
      <c r="QKQ8" s="406"/>
      <c r="QKR8" s="407"/>
      <c r="QKS8" s="407"/>
      <c r="QKT8" s="407"/>
      <c r="QKU8" s="407"/>
      <c r="QKV8" s="408"/>
      <c r="QKW8" s="404"/>
      <c r="QKX8" s="405"/>
      <c r="QKY8" s="406"/>
      <c r="QKZ8" s="407"/>
      <c r="QLA8" s="407"/>
      <c r="QLB8" s="407"/>
      <c r="QLC8" s="407"/>
      <c r="QLD8" s="408"/>
      <c r="QLE8" s="404"/>
      <c r="QLF8" s="405"/>
      <c r="QLG8" s="406"/>
      <c r="QLH8" s="407"/>
      <c r="QLI8" s="407"/>
      <c r="QLJ8" s="407"/>
      <c r="QLK8" s="407"/>
      <c r="QLL8" s="408"/>
      <c r="QLM8" s="404"/>
      <c r="QLN8" s="405"/>
      <c r="QLO8" s="406"/>
      <c r="QLP8" s="407"/>
      <c r="QLQ8" s="407"/>
      <c r="QLR8" s="407"/>
      <c r="QLS8" s="407"/>
      <c r="QLT8" s="408"/>
      <c r="QLU8" s="404"/>
      <c r="QLV8" s="405"/>
      <c r="QLW8" s="406"/>
      <c r="QLX8" s="407"/>
      <c r="QLY8" s="407"/>
      <c r="QLZ8" s="407"/>
      <c r="QMA8" s="407"/>
      <c r="QMB8" s="408"/>
      <c r="QMC8" s="404"/>
      <c r="QMD8" s="405"/>
      <c r="QME8" s="406"/>
      <c r="QMF8" s="407"/>
      <c r="QMG8" s="407"/>
      <c r="QMH8" s="407"/>
      <c r="QMI8" s="407"/>
      <c r="QMJ8" s="408"/>
      <c r="QMK8" s="404"/>
      <c r="QML8" s="405"/>
      <c r="QMM8" s="406"/>
      <c r="QMN8" s="407"/>
      <c r="QMO8" s="407"/>
      <c r="QMP8" s="407"/>
      <c r="QMQ8" s="407"/>
      <c r="QMR8" s="408"/>
      <c r="QMS8" s="404"/>
      <c r="QMT8" s="405"/>
      <c r="QMU8" s="406"/>
      <c r="QMV8" s="407"/>
      <c r="QMW8" s="407"/>
      <c r="QMX8" s="407"/>
      <c r="QMY8" s="407"/>
      <c r="QMZ8" s="408"/>
      <c r="QNA8" s="404"/>
      <c r="QNB8" s="405"/>
      <c r="QNC8" s="406"/>
      <c r="QND8" s="407"/>
      <c r="QNE8" s="407"/>
      <c r="QNF8" s="407"/>
      <c r="QNG8" s="407"/>
      <c r="QNH8" s="408"/>
      <c r="QNI8" s="404"/>
      <c r="QNJ8" s="405"/>
      <c r="QNK8" s="406"/>
      <c r="QNL8" s="407"/>
      <c r="QNM8" s="407"/>
      <c r="QNN8" s="407"/>
      <c r="QNO8" s="407"/>
      <c r="QNP8" s="408"/>
      <c r="QNQ8" s="404"/>
      <c r="QNR8" s="405"/>
      <c r="QNS8" s="406"/>
      <c r="QNT8" s="407"/>
      <c r="QNU8" s="407"/>
      <c r="QNV8" s="407"/>
      <c r="QNW8" s="407"/>
      <c r="QNX8" s="408"/>
      <c r="QNY8" s="404"/>
      <c r="QNZ8" s="405"/>
      <c r="QOA8" s="406"/>
      <c r="QOB8" s="407"/>
      <c r="QOC8" s="407"/>
      <c r="QOD8" s="407"/>
      <c r="QOE8" s="407"/>
      <c r="QOF8" s="408"/>
      <c r="QOG8" s="404"/>
      <c r="QOH8" s="405"/>
      <c r="QOI8" s="406"/>
      <c r="QOJ8" s="407"/>
      <c r="QOK8" s="407"/>
      <c r="QOL8" s="407"/>
      <c r="QOM8" s="407"/>
      <c r="QON8" s="408"/>
      <c r="QOO8" s="404"/>
      <c r="QOP8" s="405"/>
      <c r="QOQ8" s="406"/>
      <c r="QOR8" s="407"/>
      <c r="QOS8" s="407"/>
      <c r="QOT8" s="407"/>
      <c r="QOU8" s="407"/>
      <c r="QOV8" s="408"/>
      <c r="QOW8" s="404"/>
      <c r="QOX8" s="405"/>
      <c r="QOY8" s="406"/>
      <c r="QOZ8" s="407"/>
      <c r="QPA8" s="407"/>
      <c r="QPB8" s="407"/>
      <c r="QPC8" s="407"/>
      <c r="QPD8" s="408"/>
      <c r="QPE8" s="404"/>
      <c r="QPF8" s="405"/>
      <c r="QPG8" s="406"/>
      <c r="QPH8" s="407"/>
      <c r="QPI8" s="407"/>
      <c r="QPJ8" s="407"/>
      <c r="QPK8" s="407"/>
      <c r="QPL8" s="408"/>
      <c r="QPM8" s="404"/>
      <c r="QPN8" s="405"/>
      <c r="QPO8" s="406"/>
      <c r="QPP8" s="407"/>
      <c r="QPQ8" s="407"/>
      <c r="QPR8" s="407"/>
      <c r="QPS8" s="407"/>
      <c r="QPT8" s="408"/>
      <c r="QPU8" s="404"/>
      <c r="QPV8" s="405"/>
      <c r="QPW8" s="406"/>
      <c r="QPX8" s="407"/>
      <c r="QPY8" s="407"/>
      <c r="QPZ8" s="407"/>
      <c r="QQA8" s="407"/>
      <c r="QQB8" s="408"/>
      <c r="QQC8" s="404"/>
      <c r="QQD8" s="405"/>
      <c r="QQE8" s="406"/>
      <c r="QQF8" s="407"/>
      <c r="QQG8" s="407"/>
      <c r="QQH8" s="407"/>
      <c r="QQI8" s="407"/>
      <c r="QQJ8" s="408"/>
      <c r="QQK8" s="404"/>
      <c r="QQL8" s="405"/>
      <c r="QQM8" s="406"/>
      <c r="QQN8" s="407"/>
      <c r="QQO8" s="407"/>
      <c r="QQP8" s="407"/>
      <c r="QQQ8" s="407"/>
      <c r="QQR8" s="408"/>
      <c r="QQS8" s="404"/>
      <c r="QQT8" s="405"/>
      <c r="QQU8" s="406"/>
      <c r="QQV8" s="407"/>
      <c r="QQW8" s="407"/>
      <c r="QQX8" s="407"/>
      <c r="QQY8" s="407"/>
      <c r="QQZ8" s="408"/>
      <c r="QRA8" s="404"/>
      <c r="QRB8" s="405"/>
      <c r="QRC8" s="406"/>
      <c r="QRD8" s="407"/>
      <c r="QRE8" s="407"/>
      <c r="QRF8" s="407"/>
      <c r="QRG8" s="407"/>
      <c r="QRH8" s="408"/>
      <c r="QRI8" s="404"/>
      <c r="QRJ8" s="405"/>
      <c r="QRK8" s="406"/>
      <c r="QRL8" s="407"/>
      <c r="QRM8" s="407"/>
      <c r="QRN8" s="407"/>
      <c r="QRO8" s="407"/>
      <c r="QRP8" s="408"/>
      <c r="QRQ8" s="404"/>
      <c r="QRR8" s="405"/>
      <c r="QRS8" s="406"/>
      <c r="QRT8" s="407"/>
      <c r="QRU8" s="407"/>
      <c r="QRV8" s="407"/>
      <c r="QRW8" s="407"/>
      <c r="QRX8" s="408"/>
      <c r="QRY8" s="404"/>
      <c r="QRZ8" s="405"/>
      <c r="QSA8" s="406"/>
      <c r="QSB8" s="407"/>
      <c r="QSC8" s="407"/>
      <c r="QSD8" s="407"/>
      <c r="QSE8" s="407"/>
      <c r="QSF8" s="408"/>
      <c r="QSG8" s="404"/>
      <c r="QSH8" s="405"/>
      <c r="QSI8" s="406"/>
      <c r="QSJ8" s="407"/>
      <c r="QSK8" s="407"/>
      <c r="QSL8" s="407"/>
      <c r="QSM8" s="407"/>
      <c r="QSN8" s="408"/>
      <c r="QSO8" s="404"/>
      <c r="QSP8" s="405"/>
      <c r="QSQ8" s="406"/>
      <c r="QSR8" s="407"/>
      <c r="QSS8" s="407"/>
      <c r="QST8" s="407"/>
      <c r="QSU8" s="407"/>
      <c r="QSV8" s="408"/>
      <c r="QSW8" s="404"/>
      <c r="QSX8" s="405"/>
      <c r="QSY8" s="406"/>
      <c r="QSZ8" s="407"/>
      <c r="QTA8" s="407"/>
      <c r="QTB8" s="407"/>
      <c r="QTC8" s="407"/>
      <c r="QTD8" s="408"/>
      <c r="QTE8" s="404"/>
      <c r="QTF8" s="405"/>
      <c r="QTG8" s="406"/>
      <c r="QTH8" s="407"/>
      <c r="QTI8" s="407"/>
      <c r="QTJ8" s="407"/>
      <c r="QTK8" s="407"/>
      <c r="QTL8" s="408"/>
      <c r="QTM8" s="404"/>
      <c r="QTN8" s="405"/>
      <c r="QTO8" s="406"/>
      <c r="QTP8" s="407"/>
      <c r="QTQ8" s="407"/>
      <c r="QTR8" s="407"/>
      <c r="QTS8" s="407"/>
      <c r="QTT8" s="408"/>
      <c r="QTU8" s="404"/>
      <c r="QTV8" s="405"/>
      <c r="QTW8" s="406"/>
      <c r="QTX8" s="407"/>
      <c r="QTY8" s="407"/>
      <c r="QTZ8" s="407"/>
      <c r="QUA8" s="407"/>
      <c r="QUB8" s="408"/>
      <c r="QUC8" s="404"/>
      <c r="QUD8" s="405"/>
      <c r="QUE8" s="406"/>
      <c r="QUF8" s="407"/>
      <c r="QUG8" s="407"/>
      <c r="QUH8" s="407"/>
      <c r="QUI8" s="407"/>
      <c r="QUJ8" s="408"/>
      <c r="QUK8" s="404"/>
      <c r="QUL8" s="405"/>
      <c r="QUM8" s="406"/>
      <c r="QUN8" s="407"/>
      <c r="QUO8" s="407"/>
      <c r="QUP8" s="407"/>
      <c r="QUQ8" s="407"/>
      <c r="QUR8" s="408"/>
      <c r="QUS8" s="404"/>
      <c r="QUT8" s="405"/>
      <c r="QUU8" s="406"/>
      <c r="QUV8" s="407"/>
      <c r="QUW8" s="407"/>
      <c r="QUX8" s="407"/>
      <c r="QUY8" s="407"/>
      <c r="QUZ8" s="408"/>
      <c r="QVA8" s="404"/>
      <c r="QVB8" s="405"/>
      <c r="QVC8" s="406"/>
      <c r="QVD8" s="407"/>
      <c r="QVE8" s="407"/>
      <c r="QVF8" s="407"/>
      <c r="QVG8" s="407"/>
      <c r="QVH8" s="408"/>
      <c r="QVI8" s="404"/>
      <c r="QVJ8" s="405"/>
      <c r="QVK8" s="406"/>
      <c r="QVL8" s="407"/>
      <c r="QVM8" s="407"/>
      <c r="QVN8" s="407"/>
      <c r="QVO8" s="407"/>
      <c r="QVP8" s="408"/>
      <c r="QVQ8" s="404"/>
      <c r="QVR8" s="405"/>
      <c r="QVS8" s="406"/>
      <c r="QVT8" s="407"/>
      <c r="QVU8" s="407"/>
      <c r="QVV8" s="407"/>
      <c r="QVW8" s="407"/>
      <c r="QVX8" s="408"/>
      <c r="QVY8" s="404"/>
      <c r="QVZ8" s="405"/>
      <c r="QWA8" s="406"/>
      <c r="QWB8" s="407"/>
      <c r="QWC8" s="407"/>
      <c r="QWD8" s="407"/>
      <c r="QWE8" s="407"/>
      <c r="QWF8" s="408"/>
      <c r="QWG8" s="404"/>
      <c r="QWH8" s="405"/>
      <c r="QWI8" s="406"/>
      <c r="QWJ8" s="407"/>
      <c r="QWK8" s="407"/>
      <c r="QWL8" s="407"/>
      <c r="QWM8" s="407"/>
      <c r="QWN8" s="408"/>
      <c r="QWO8" s="404"/>
      <c r="QWP8" s="405"/>
      <c r="QWQ8" s="406"/>
      <c r="QWR8" s="407"/>
      <c r="QWS8" s="407"/>
      <c r="QWT8" s="407"/>
      <c r="QWU8" s="407"/>
      <c r="QWV8" s="408"/>
      <c r="QWW8" s="404"/>
      <c r="QWX8" s="405"/>
      <c r="QWY8" s="406"/>
      <c r="QWZ8" s="407"/>
      <c r="QXA8" s="407"/>
      <c r="QXB8" s="407"/>
      <c r="QXC8" s="407"/>
      <c r="QXD8" s="408"/>
      <c r="QXE8" s="404"/>
      <c r="QXF8" s="405"/>
      <c r="QXG8" s="406"/>
      <c r="QXH8" s="407"/>
      <c r="QXI8" s="407"/>
      <c r="QXJ8" s="407"/>
      <c r="QXK8" s="407"/>
      <c r="QXL8" s="408"/>
      <c r="QXM8" s="404"/>
      <c r="QXN8" s="405"/>
      <c r="QXO8" s="406"/>
      <c r="QXP8" s="407"/>
      <c r="QXQ8" s="407"/>
      <c r="QXR8" s="407"/>
      <c r="QXS8" s="407"/>
      <c r="QXT8" s="408"/>
      <c r="QXU8" s="404"/>
      <c r="QXV8" s="405"/>
      <c r="QXW8" s="406"/>
      <c r="QXX8" s="407"/>
      <c r="QXY8" s="407"/>
      <c r="QXZ8" s="407"/>
      <c r="QYA8" s="407"/>
      <c r="QYB8" s="408"/>
      <c r="QYC8" s="404"/>
      <c r="QYD8" s="405"/>
      <c r="QYE8" s="406"/>
      <c r="QYF8" s="407"/>
      <c r="QYG8" s="407"/>
      <c r="QYH8" s="407"/>
      <c r="QYI8" s="407"/>
      <c r="QYJ8" s="408"/>
      <c r="QYK8" s="404"/>
      <c r="QYL8" s="405"/>
      <c r="QYM8" s="406"/>
      <c r="QYN8" s="407"/>
      <c r="QYO8" s="407"/>
      <c r="QYP8" s="407"/>
      <c r="QYQ8" s="407"/>
      <c r="QYR8" s="408"/>
      <c r="QYS8" s="404"/>
      <c r="QYT8" s="405"/>
      <c r="QYU8" s="406"/>
      <c r="QYV8" s="407"/>
      <c r="QYW8" s="407"/>
      <c r="QYX8" s="407"/>
      <c r="QYY8" s="407"/>
      <c r="QYZ8" s="408"/>
      <c r="QZA8" s="404"/>
      <c r="QZB8" s="405"/>
      <c r="QZC8" s="406"/>
      <c r="QZD8" s="407"/>
      <c r="QZE8" s="407"/>
      <c r="QZF8" s="407"/>
      <c r="QZG8" s="407"/>
      <c r="QZH8" s="408"/>
      <c r="QZI8" s="404"/>
      <c r="QZJ8" s="405"/>
      <c r="QZK8" s="406"/>
      <c r="QZL8" s="407"/>
      <c r="QZM8" s="407"/>
      <c r="QZN8" s="407"/>
      <c r="QZO8" s="407"/>
      <c r="QZP8" s="408"/>
      <c r="QZQ8" s="404"/>
      <c r="QZR8" s="405"/>
      <c r="QZS8" s="406"/>
      <c r="QZT8" s="407"/>
      <c r="QZU8" s="407"/>
      <c r="QZV8" s="407"/>
      <c r="QZW8" s="407"/>
      <c r="QZX8" s="408"/>
      <c r="QZY8" s="404"/>
      <c r="QZZ8" s="405"/>
      <c r="RAA8" s="406"/>
      <c r="RAB8" s="407"/>
      <c r="RAC8" s="407"/>
      <c r="RAD8" s="407"/>
      <c r="RAE8" s="407"/>
      <c r="RAF8" s="408"/>
      <c r="RAG8" s="404"/>
      <c r="RAH8" s="405"/>
      <c r="RAI8" s="406"/>
      <c r="RAJ8" s="407"/>
      <c r="RAK8" s="407"/>
      <c r="RAL8" s="407"/>
      <c r="RAM8" s="407"/>
      <c r="RAN8" s="408"/>
      <c r="RAO8" s="404"/>
      <c r="RAP8" s="405"/>
      <c r="RAQ8" s="406"/>
      <c r="RAR8" s="407"/>
      <c r="RAS8" s="407"/>
      <c r="RAT8" s="407"/>
      <c r="RAU8" s="407"/>
      <c r="RAV8" s="408"/>
      <c r="RAW8" s="404"/>
      <c r="RAX8" s="405"/>
      <c r="RAY8" s="406"/>
      <c r="RAZ8" s="407"/>
      <c r="RBA8" s="407"/>
      <c r="RBB8" s="407"/>
      <c r="RBC8" s="407"/>
      <c r="RBD8" s="408"/>
      <c r="RBE8" s="404"/>
      <c r="RBF8" s="405"/>
      <c r="RBG8" s="406"/>
      <c r="RBH8" s="407"/>
      <c r="RBI8" s="407"/>
      <c r="RBJ8" s="407"/>
      <c r="RBK8" s="407"/>
      <c r="RBL8" s="408"/>
      <c r="RBM8" s="404"/>
      <c r="RBN8" s="405"/>
      <c r="RBO8" s="406"/>
      <c r="RBP8" s="407"/>
      <c r="RBQ8" s="407"/>
      <c r="RBR8" s="407"/>
      <c r="RBS8" s="407"/>
      <c r="RBT8" s="408"/>
      <c r="RBU8" s="404"/>
      <c r="RBV8" s="405"/>
      <c r="RBW8" s="406"/>
      <c r="RBX8" s="407"/>
      <c r="RBY8" s="407"/>
      <c r="RBZ8" s="407"/>
      <c r="RCA8" s="407"/>
      <c r="RCB8" s="408"/>
      <c r="RCC8" s="404"/>
      <c r="RCD8" s="405"/>
      <c r="RCE8" s="406"/>
      <c r="RCF8" s="407"/>
      <c r="RCG8" s="407"/>
      <c r="RCH8" s="407"/>
      <c r="RCI8" s="407"/>
      <c r="RCJ8" s="408"/>
      <c r="RCK8" s="404"/>
      <c r="RCL8" s="405"/>
      <c r="RCM8" s="406"/>
      <c r="RCN8" s="407"/>
      <c r="RCO8" s="407"/>
      <c r="RCP8" s="407"/>
      <c r="RCQ8" s="407"/>
      <c r="RCR8" s="408"/>
      <c r="RCS8" s="404"/>
      <c r="RCT8" s="405"/>
      <c r="RCU8" s="406"/>
      <c r="RCV8" s="407"/>
      <c r="RCW8" s="407"/>
      <c r="RCX8" s="407"/>
      <c r="RCY8" s="407"/>
      <c r="RCZ8" s="408"/>
      <c r="RDA8" s="404"/>
      <c r="RDB8" s="405"/>
      <c r="RDC8" s="406"/>
      <c r="RDD8" s="407"/>
      <c r="RDE8" s="407"/>
      <c r="RDF8" s="407"/>
      <c r="RDG8" s="407"/>
      <c r="RDH8" s="408"/>
      <c r="RDI8" s="404"/>
      <c r="RDJ8" s="405"/>
      <c r="RDK8" s="406"/>
      <c r="RDL8" s="407"/>
      <c r="RDM8" s="407"/>
      <c r="RDN8" s="407"/>
      <c r="RDO8" s="407"/>
      <c r="RDP8" s="408"/>
      <c r="RDQ8" s="404"/>
      <c r="RDR8" s="405"/>
      <c r="RDS8" s="406"/>
      <c r="RDT8" s="407"/>
      <c r="RDU8" s="407"/>
      <c r="RDV8" s="407"/>
      <c r="RDW8" s="407"/>
      <c r="RDX8" s="408"/>
      <c r="RDY8" s="404"/>
      <c r="RDZ8" s="405"/>
      <c r="REA8" s="406"/>
      <c r="REB8" s="407"/>
      <c r="REC8" s="407"/>
      <c r="RED8" s="407"/>
      <c r="REE8" s="407"/>
      <c r="REF8" s="408"/>
      <c r="REG8" s="404"/>
      <c r="REH8" s="405"/>
      <c r="REI8" s="406"/>
      <c r="REJ8" s="407"/>
      <c r="REK8" s="407"/>
      <c r="REL8" s="407"/>
      <c r="REM8" s="407"/>
      <c r="REN8" s="408"/>
      <c r="REO8" s="404"/>
      <c r="REP8" s="405"/>
      <c r="REQ8" s="406"/>
      <c r="RER8" s="407"/>
      <c r="RES8" s="407"/>
      <c r="RET8" s="407"/>
      <c r="REU8" s="407"/>
      <c r="REV8" s="408"/>
      <c r="REW8" s="404"/>
      <c r="REX8" s="405"/>
      <c r="REY8" s="406"/>
      <c r="REZ8" s="407"/>
      <c r="RFA8" s="407"/>
      <c r="RFB8" s="407"/>
      <c r="RFC8" s="407"/>
      <c r="RFD8" s="408"/>
      <c r="RFE8" s="404"/>
      <c r="RFF8" s="405"/>
      <c r="RFG8" s="406"/>
      <c r="RFH8" s="407"/>
      <c r="RFI8" s="407"/>
      <c r="RFJ8" s="407"/>
      <c r="RFK8" s="407"/>
      <c r="RFL8" s="408"/>
      <c r="RFM8" s="404"/>
      <c r="RFN8" s="405"/>
      <c r="RFO8" s="406"/>
      <c r="RFP8" s="407"/>
      <c r="RFQ8" s="407"/>
      <c r="RFR8" s="407"/>
      <c r="RFS8" s="407"/>
      <c r="RFT8" s="408"/>
      <c r="RFU8" s="404"/>
      <c r="RFV8" s="405"/>
      <c r="RFW8" s="406"/>
      <c r="RFX8" s="407"/>
      <c r="RFY8" s="407"/>
      <c r="RFZ8" s="407"/>
      <c r="RGA8" s="407"/>
      <c r="RGB8" s="408"/>
      <c r="RGC8" s="404"/>
      <c r="RGD8" s="405"/>
      <c r="RGE8" s="406"/>
      <c r="RGF8" s="407"/>
      <c r="RGG8" s="407"/>
      <c r="RGH8" s="407"/>
      <c r="RGI8" s="407"/>
      <c r="RGJ8" s="408"/>
      <c r="RGK8" s="404"/>
      <c r="RGL8" s="405"/>
      <c r="RGM8" s="406"/>
      <c r="RGN8" s="407"/>
      <c r="RGO8" s="407"/>
      <c r="RGP8" s="407"/>
      <c r="RGQ8" s="407"/>
      <c r="RGR8" s="408"/>
      <c r="RGS8" s="404"/>
      <c r="RGT8" s="405"/>
      <c r="RGU8" s="406"/>
      <c r="RGV8" s="407"/>
      <c r="RGW8" s="407"/>
      <c r="RGX8" s="407"/>
      <c r="RGY8" s="407"/>
      <c r="RGZ8" s="408"/>
      <c r="RHA8" s="404"/>
      <c r="RHB8" s="405"/>
      <c r="RHC8" s="406"/>
      <c r="RHD8" s="407"/>
      <c r="RHE8" s="407"/>
      <c r="RHF8" s="407"/>
      <c r="RHG8" s="407"/>
      <c r="RHH8" s="408"/>
      <c r="RHI8" s="404"/>
      <c r="RHJ8" s="405"/>
      <c r="RHK8" s="406"/>
      <c r="RHL8" s="407"/>
      <c r="RHM8" s="407"/>
      <c r="RHN8" s="407"/>
      <c r="RHO8" s="407"/>
      <c r="RHP8" s="408"/>
      <c r="RHQ8" s="404"/>
      <c r="RHR8" s="405"/>
      <c r="RHS8" s="406"/>
      <c r="RHT8" s="407"/>
      <c r="RHU8" s="407"/>
      <c r="RHV8" s="407"/>
      <c r="RHW8" s="407"/>
      <c r="RHX8" s="408"/>
      <c r="RHY8" s="404"/>
      <c r="RHZ8" s="405"/>
      <c r="RIA8" s="406"/>
      <c r="RIB8" s="407"/>
      <c r="RIC8" s="407"/>
      <c r="RID8" s="407"/>
      <c r="RIE8" s="407"/>
      <c r="RIF8" s="408"/>
      <c r="RIG8" s="404"/>
      <c r="RIH8" s="405"/>
      <c r="RII8" s="406"/>
      <c r="RIJ8" s="407"/>
      <c r="RIK8" s="407"/>
      <c r="RIL8" s="407"/>
      <c r="RIM8" s="407"/>
      <c r="RIN8" s="408"/>
      <c r="RIO8" s="404"/>
      <c r="RIP8" s="405"/>
      <c r="RIQ8" s="406"/>
      <c r="RIR8" s="407"/>
      <c r="RIS8" s="407"/>
      <c r="RIT8" s="407"/>
      <c r="RIU8" s="407"/>
      <c r="RIV8" s="408"/>
      <c r="RIW8" s="404"/>
      <c r="RIX8" s="405"/>
      <c r="RIY8" s="406"/>
      <c r="RIZ8" s="407"/>
      <c r="RJA8" s="407"/>
      <c r="RJB8" s="407"/>
      <c r="RJC8" s="407"/>
      <c r="RJD8" s="408"/>
      <c r="RJE8" s="404"/>
      <c r="RJF8" s="405"/>
      <c r="RJG8" s="406"/>
      <c r="RJH8" s="407"/>
      <c r="RJI8" s="407"/>
      <c r="RJJ8" s="407"/>
      <c r="RJK8" s="407"/>
      <c r="RJL8" s="408"/>
      <c r="RJM8" s="404"/>
      <c r="RJN8" s="405"/>
      <c r="RJO8" s="406"/>
      <c r="RJP8" s="407"/>
      <c r="RJQ8" s="407"/>
      <c r="RJR8" s="407"/>
      <c r="RJS8" s="407"/>
      <c r="RJT8" s="408"/>
      <c r="RJU8" s="404"/>
      <c r="RJV8" s="405"/>
      <c r="RJW8" s="406"/>
      <c r="RJX8" s="407"/>
      <c r="RJY8" s="407"/>
      <c r="RJZ8" s="407"/>
      <c r="RKA8" s="407"/>
      <c r="RKB8" s="408"/>
      <c r="RKC8" s="404"/>
      <c r="RKD8" s="405"/>
      <c r="RKE8" s="406"/>
      <c r="RKF8" s="407"/>
      <c r="RKG8" s="407"/>
      <c r="RKH8" s="407"/>
      <c r="RKI8" s="407"/>
      <c r="RKJ8" s="408"/>
      <c r="RKK8" s="404"/>
      <c r="RKL8" s="405"/>
      <c r="RKM8" s="406"/>
      <c r="RKN8" s="407"/>
      <c r="RKO8" s="407"/>
      <c r="RKP8" s="407"/>
      <c r="RKQ8" s="407"/>
      <c r="RKR8" s="408"/>
      <c r="RKS8" s="404"/>
      <c r="RKT8" s="405"/>
      <c r="RKU8" s="406"/>
      <c r="RKV8" s="407"/>
      <c r="RKW8" s="407"/>
      <c r="RKX8" s="407"/>
      <c r="RKY8" s="407"/>
      <c r="RKZ8" s="408"/>
      <c r="RLA8" s="404"/>
      <c r="RLB8" s="405"/>
      <c r="RLC8" s="406"/>
      <c r="RLD8" s="407"/>
      <c r="RLE8" s="407"/>
      <c r="RLF8" s="407"/>
      <c r="RLG8" s="407"/>
      <c r="RLH8" s="408"/>
      <c r="RLI8" s="404"/>
      <c r="RLJ8" s="405"/>
      <c r="RLK8" s="406"/>
      <c r="RLL8" s="407"/>
      <c r="RLM8" s="407"/>
      <c r="RLN8" s="407"/>
      <c r="RLO8" s="407"/>
      <c r="RLP8" s="408"/>
      <c r="RLQ8" s="404"/>
      <c r="RLR8" s="405"/>
      <c r="RLS8" s="406"/>
      <c r="RLT8" s="407"/>
      <c r="RLU8" s="407"/>
      <c r="RLV8" s="407"/>
      <c r="RLW8" s="407"/>
      <c r="RLX8" s="408"/>
      <c r="RLY8" s="404"/>
      <c r="RLZ8" s="405"/>
      <c r="RMA8" s="406"/>
      <c r="RMB8" s="407"/>
      <c r="RMC8" s="407"/>
      <c r="RMD8" s="407"/>
      <c r="RME8" s="407"/>
      <c r="RMF8" s="408"/>
      <c r="RMG8" s="404"/>
      <c r="RMH8" s="405"/>
      <c r="RMI8" s="406"/>
      <c r="RMJ8" s="407"/>
      <c r="RMK8" s="407"/>
      <c r="RML8" s="407"/>
      <c r="RMM8" s="407"/>
      <c r="RMN8" s="408"/>
      <c r="RMO8" s="404"/>
      <c r="RMP8" s="405"/>
      <c r="RMQ8" s="406"/>
      <c r="RMR8" s="407"/>
      <c r="RMS8" s="407"/>
      <c r="RMT8" s="407"/>
      <c r="RMU8" s="407"/>
      <c r="RMV8" s="408"/>
      <c r="RMW8" s="404"/>
      <c r="RMX8" s="405"/>
      <c r="RMY8" s="406"/>
      <c r="RMZ8" s="407"/>
      <c r="RNA8" s="407"/>
      <c r="RNB8" s="407"/>
      <c r="RNC8" s="407"/>
      <c r="RND8" s="408"/>
      <c r="RNE8" s="404"/>
      <c r="RNF8" s="405"/>
      <c r="RNG8" s="406"/>
      <c r="RNH8" s="407"/>
      <c r="RNI8" s="407"/>
      <c r="RNJ8" s="407"/>
      <c r="RNK8" s="407"/>
      <c r="RNL8" s="408"/>
      <c r="RNM8" s="404"/>
      <c r="RNN8" s="405"/>
      <c r="RNO8" s="406"/>
      <c r="RNP8" s="407"/>
      <c r="RNQ8" s="407"/>
      <c r="RNR8" s="407"/>
      <c r="RNS8" s="407"/>
      <c r="RNT8" s="408"/>
      <c r="RNU8" s="404"/>
      <c r="RNV8" s="405"/>
      <c r="RNW8" s="406"/>
      <c r="RNX8" s="407"/>
      <c r="RNY8" s="407"/>
      <c r="RNZ8" s="407"/>
      <c r="ROA8" s="407"/>
      <c r="ROB8" s="408"/>
      <c r="ROC8" s="404"/>
      <c r="ROD8" s="405"/>
      <c r="ROE8" s="406"/>
      <c r="ROF8" s="407"/>
      <c r="ROG8" s="407"/>
      <c r="ROH8" s="407"/>
      <c r="ROI8" s="407"/>
      <c r="ROJ8" s="408"/>
      <c r="ROK8" s="404"/>
      <c r="ROL8" s="405"/>
      <c r="ROM8" s="406"/>
      <c r="RON8" s="407"/>
      <c r="ROO8" s="407"/>
      <c r="ROP8" s="407"/>
      <c r="ROQ8" s="407"/>
      <c r="ROR8" s="408"/>
      <c r="ROS8" s="404"/>
      <c r="ROT8" s="405"/>
      <c r="ROU8" s="406"/>
      <c r="ROV8" s="407"/>
      <c r="ROW8" s="407"/>
      <c r="ROX8" s="407"/>
      <c r="ROY8" s="407"/>
      <c r="ROZ8" s="408"/>
      <c r="RPA8" s="404"/>
      <c r="RPB8" s="405"/>
      <c r="RPC8" s="406"/>
      <c r="RPD8" s="407"/>
      <c r="RPE8" s="407"/>
      <c r="RPF8" s="407"/>
      <c r="RPG8" s="407"/>
      <c r="RPH8" s="408"/>
      <c r="RPI8" s="404"/>
      <c r="RPJ8" s="405"/>
      <c r="RPK8" s="406"/>
      <c r="RPL8" s="407"/>
      <c r="RPM8" s="407"/>
      <c r="RPN8" s="407"/>
      <c r="RPO8" s="407"/>
      <c r="RPP8" s="408"/>
      <c r="RPQ8" s="404"/>
      <c r="RPR8" s="405"/>
      <c r="RPS8" s="406"/>
      <c r="RPT8" s="407"/>
      <c r="RPU8" s="407"/>
      <c r="RPV8" s="407"/>
      <c r="RPW8" s="407"/>
      <c r="RPX8" s="408"/>
      <c r="RPY8" s="404"/>
      <c r="RPZ8" s="405"/>
      <c r="RQA8" s="406"/>
      <c r="RQB8" s="407"/>
      <c r="RQC8" s="407"/>
      <c r="RQD8" s="407"/>
      <c r="RQE8" s="407"/>
      <c r="RQF8" s="408"/>
      <c r="RQG8" s="404"/>
      <c r="RQH8" s="405"/>
      <c r="RQI8" s="406"/>
      <c r="RQJ8" s="407"/>
      <c r="RQK8" s="407"/>
      <c r="RQL8" s="407"/>
      <c r="RQM8" s="407"/>
      <c r="RQN8" s="408"/>
      <c r="RQO8" s="404"/>
      <c r="RQP8" s="405"/>
      <c r="RQQ8" s="406"/>
      <c r="RQR8" s="407"/>
      <c r="RQS8" s="407"/>
      <c r="RQT8" s="407"/>
      <c r="RQU8" s="407"/>
      <c r="RQV8" s="408"/>
      <c r="RQW8" s="404"/>
      <c r="RQX8" s="405"/>
      <c r="RQY8" s="406"/>
      <c r="RQZ8" s="407"/>
      <c r="RRA8" s="407"/>
      <c r="RRB8" s="407"/>
      <c r="RRC8" s="407"/>
      <c r="RRD8" s="408"/>
      <c r="RRE8" s="404"/>
      <c r="RRF8" s="405"/>
      <c r="RRG8" s="406"/>
      <c r="RRH8" s="407"/>
      <c r="RRI8" s="407"/>
      <c r="RRJ8" s="407"/>
      <c r="RRK8" s="407"/>
      <c r="RRL8" s="408"/>
      <c r="RRM8" s="404"/>
      <c r="RRN8" s="405"/>
      <c r="RRO8" s="406"/>
      <c r="RRP8" s="407"/>
      <c r="RRQ8" s="407"/>
      <c r="RRR8" s="407"/>
      <c r="RRS8" s="407"/>
      <c r="RRT8" s="408"/>
      <c r="RRU8" s="404"/>
      <c r="RRV8" s="405"/>
      <c r="RRW8" s="406"/>
      <c r="RRX8" s="407"/>
      <c r="RRY8" s="407"/>
      <c r="RRZ8" s="407"/>
      <c r="RSA8" s="407"/>
      <c r="RSB8" s="408"/>
      <c r="RSC8" s="404"/>
      <c r="RSD8" s="405"/>
      <c r="RSE8" s="406"/>
      <c r="RSF8" s="407"/>
      <c r="RSG8" s="407"/>
      <c r="RSH8" s="407"/>
      <c r="RSI8" s="407"/>
      <c r="RSJ8" s="408"/>
      <c r="RSK8" s="404"/>
      <c r="RSL8" s="405"/>
      <c r="RSM8" s="406"/>
      <c r="RSN8" s="407"/>
      <c r="RSO8" s="407"/>
      <c r="RSP8" s="407"/>
      <c r="RSQ8" s="407"/>
      <c r="RSR8" s="408"/>
      <c r="RSS8" s="404"/>
      <c r="RST8" s="405"/>
      <c r="RSU8" s="406"/>
      <c r="RSV8" s="407"/>
      <c r="RSW8" s="407"/>
      <c r="RSX8" s="407"/>
      <c r="RSY8" s="407"/>
      <c r="RSZ8" s="408"/>
      <c r="RTA8" s="404"/>
      <c r="RTB8" s="405"/>
      <c r="RTC8" s="406"/>
      <c r="RTD8" s="407"/>
      <c r="RTE8" s="407"/>
      <c r="RTF8" s="407"/>
      <c r="RTG8" s="407"/>
      <c r="RTH8" s="408"/>
      <c r="RTI8" s="404"/>
      <c r="RTJ8" s="405"/>
      <c r="RTK8" s="406"/>
      <c r="RTL8" s="407"/>
      <c r="RTM8" s="407"/>
      <c r="RTN8" s="407"/>
      <c r="RTO8" s="407"/>
      <c r="RTP8" s="408"/>
      <c r="RTQ8" s="404"/>
      <c r="RTR8" s="405"/>
      <c r="RTS8" s="406"/>
      <c r="RTT8" s="407"/>
      <c r="RTU8" s="407"/>
      <c r="RTV8" s="407"/>
      <c r="RTW8" s="407"/>
      <c r="RTX8" s="408"/>
      <c r="RTY8" s="404"/>
      <c r="RTZ8" s="405"/>
      <c r="RUA8" s="406"/>
      <c r="RUB8" s="407"/>
      <c r="RUC8" s="407"/>
      <c r="RUD8" s="407"/>
      <c r="RUE8" s="407"/>
      <c r="RUF8" s="408"/>
      <c r="RUG8" s="404"/>
      <c r="RUH8" s="405"/>
      <c r="RUI8" s="406"/>
      <c r="RUJ8" s="407"/>
      <c r="RUK8" s="407"/>
      <c r="RUL8" s="407"/>
      <c r="RUM8" s="407"/>
      <c r="RUN8" s="408"/>
      <c r="RUO8" s="404"/>
      <c r="RUP8" s="405"/>
      <c r="RUQ8" s="406"/>
      <c r="RUR8" s="407"/>
      <c r="RUS8" s="407"/>
      <c r="RUT8" s="407"/>
      <c r="RUU8" s="407"/>
      <c r="RUV8" s="408"/>
      <c r="RUW8" s="404"/>
      <c r="RUX8" s="405"/>
      <c r="RUY8" s="406"/>
      <c r="RUZ8" s="407"/>
      <c r="RVA8" s="407"/>
      <c r="RVB8" s="407"/>
      <c r="RVC8" s="407"/>
      <c r="RVD8" s="408"/>
      <c r="RVE8" s="404"/>
      <c r="RVF8" s="405"/>
      <c r="RVG8" s="406"/>
      <c r="RVH8" s="407"/>
      <c r="RVI8" s="407"/>
      <c r="RVJ8" s="407"/>
      <c r="RVK8" s="407"/>
      <c r="RVL8" s="408"/>
      <c r="RVM8" s="404"/>
      <c r="RVN8" s="405"/>
      <c r="RVO8" s="406"/>
      <c r="RVP8" s="407"/>
      <c r="RVQ8" s="407"/>
      <c r="RVR8" s="407"/>
      <c r="RVS8" s="407"/>
      <c r="RVT8" s="408"/>
      <c r="RVU8" s="404"/>
      <c r="RVV8" s="405"/>
      <c r="RVW8" s="406"/>
      <c r="RVX8" s="407"/>
      <c r="RVY8" s="407"/>
      <c r="RVZ8" s="407"/>
      <c r="RWA8" s="407"/>
      <c r="RWB8" s="408"/>
      <c r="RWC8" s="404"/>
      <c r="RWD8" s="405"/>
      <c r="RWE8" s="406"/>
      <c r="RWF8" s="407"/>
      <c r="RWG8" s="407"/>
      <c r="RWH8" s="407"/>
      <c r="RWI8" s="407"/>
      <c r="RWJ8" s="408"/>
      <c r="RWK8" s="404"/>
      <c r="RWL8" s="405"/>
      <c r="RWM8" s="406"/>
      <c r="RWN8" s="407"/>
      <c r="RWO8" s="407"/>
      <c r="RWP8" s="407"/>
      <c r="RWQ8" s="407"/>
      <c r="RWR8" s="408"/>
      <c r="RWS8" s="404"/>
      <c r="RWT8" s="405"/>
      <c r="RWU8" s="406"/>
      <c r="RWV8" s="407"/>
      <c r="RWW8" s="407"/>
      <c r="RWX8" s="407"/>
      <c r="RWY8" s="407"/>
      <c r="RWZ8" s="408"/>
      <c r="RXA8" s="404"/>
      <c r="RXB8" s="405"/>
      <c r="RXC8" s="406"/>
      <c r="RXD8" s="407"/>
      <c r="RXE8" s="407"/>
      <c r="RXF8" s="407"/>
      <c r="RXG8" s="407"/>
      <c r="RXH8" s="408"/>
      <c r="RXI8" s="404"/>
      <c r="RXJ8" s="405"/>
      <c r="RXK8" s="406"/>
      <c r="RXL8" s="407"/>
      <c r="RXM8" s="407"/>
      <c r="RXN8" s="407"/>
      <c r="RXO8" s="407"/>
      <c r="RXP8" s="408"/>
      <c r="RXQ8" s="404"/>
      <c r="RXR8" s="405"/>
      <c r="RXS8" s="406"/>
      <c r="RXT8" s="407"/>
      <c r="RXU8" s="407"/>
      <c r="RXV8" s="407"/>
      <c r="RXW8" s="407"/>
      <c r="RXX8" s="408"/>
      <c r="RXY8" s="404"/>
      <c r="RXZ8" s="405"/>
      <c r="RYA8" s="406"/>
      <c r="RYB8" s="407"/>
      <c r="RYC8" s="407"/>
      <c r="RYD8" s="407"/>
      <c r="RYE8" s="407"/>
      <c r="RYF8" s="408"/>
      <c r="RYG8" s="404"/>
      <c r="RYH8" s="405"/>
      <c r="RYI8" s="406"/>
      <c r="RYJ8" s="407"/>
      <c r="RYK8" s="407"/>
      <c r="RYL8" s="407"/>
      <c r="RYM8" s="407"/>
      <c r="RYN8" s="408"/>
      <c r="RYO8" s="404"/>
      <c r="RYP8" s="405"/>
      <c r="RYQ8" s="406"/>
      <c r="RYR8" s="407"/>
      <c r="RYS8" s="407"/>
      <c r="RYT8" s="407"/>
      <c r="RYU8" s="407"/>
      <c r="RYV8" s="408"/>
      <c r="RYW8" s="404"/>
      <c r="RYX8" s="405"/>
      <c r="RYY8" s="406"/>
      <c r="RYZ8" s="407"/>
      <c r="RZA8" s="407"/>
      <c r="RZB8" s="407"/>
      <c r="RZC8" s="407"/>
      <c r="RZD8" s="408"/>
      <c r="RZE8" s="404"/>
      <c r="RZF8" s="405"/>
      <c r="RZG8" s="406"/>
      <c r="RZH8" s="407"/>
      <c r="RZI8" s="407"/>
      <c r="RZJ8" s="407"/>
      <c r="RZK8" s="407"/>
      <c r="RZL8" s="408"/>
      <c r="RZM8" s="404"/>
      <c r="RZN8" s="405"/>
      <c r="RZO8" s="406"/>
      <c r="RZP8" s="407"/>
      <c r="RZQ8" s="407"/>
      <c r="RZR8" s="407"/>
      <c r="RZS8" s="407"/>
      <c r="RZT8" s="408"/>
      <c r="RZU8" s="404"/>
      <c r="RZV8" s="405"/>
      <c r="RZW8" s="406"/>
      <c r="RZX8" s="407"/>
      <c r="RZY8" s="407"/>
      <c r="RZZ8" s="407"/>
      <c r="SAA8" s="407"/>
      <c r="SAB8" s="408"/>
      <c r="SAC8" s="404"/>
      <c r="SAD8" s="405"/>
      <c r="SAE8" s="406"/>
      <c r="SAF8" s="407"/>
      <c r="SAG8" s="407"/>
      <c r="SAH8" s="407"/>
      <c r="SAI8" s="407"/>
      <c r="SAJ8" s="408"/>
      <c r="SAK8" s="404"/>
      <c r="SAL8" s="405"/>
      <c r="SAM8" s="406"/>
      <c r="SAN8" s="407"/>
      <c r="SAO8" s="407"/>
      <c r="SAP8" s="407"/>
      <c r="SAQ8" s="407"/>
      <c r="SAR8" s="408"/>
      <c r="SAS8" s="404"/>
      <c r="SAT8" s="405"/>
      <c r="SAU8" s="406"/>
      <c r="SAV8" s="407"/>
      <c r="SAW8" s="407"/>
      <c r="SAX8" s="407"/>
      <c r="SAY8" s="407"/>
      <c r="SAZ8" s="408"/>
      <c r="SBA8" s="404"/>
      <c r="SBB8" s="405"/>
      <c r="SBC8" s="406"/>
      <c r="SBD8" s="407"/>
      <c r="SBE8" s="407"/>
      <c r="SBF8" s="407"/>
      <c r="SBG8" s="407"/>
      <c r="SBH8" s="408"/>
      <c r="SBI8" s="404"/>
      <c r="SBJ8" s="405"/>
      <c r="SBK8" s="406"/>
      <c r="SBL8" s="407"/>
      <c r="SBM8" s="407"/>
      <c r="SBN8" s="407"/>
      <c r="SBO8" s="407"/>
      <c r="SBP8" s="408"/>
      <c r="SBQ8" s="404"/>
      <c r="SBR8" s="405"/>
      <c r="SBS8" s="406"/>
      <c r="SBT8" s="407"/>
      <c r="SBU8" s="407"/>
      <c r="SBV8" s="407"/>
      <c r="SBW8" s="407"/>
      <c r="SBX8" s="408"/>
      <c r="SBY8" s="404"/>
      <c r="SBZ8" s="405"/>
      <c r="SCA8" s="406"/>
      <c r="SCB8" s="407"/>
      <c r="SCC8" s="407"/>
      <c r="SCD8" s="407"/>
      <c r="SCE8" s="407"/>
      <c r="SCF8" s="408"/>
      <c r="SCG8" s="404"/>
      <c r="SCH8" s="405"/>
      <c r="SCI8" s="406"/>
      <c r="SCJ8" s="407"/>
      <c r="SCK8" s="407"/>
      <c r="SCL8" s="407"/>
      <c r="SCM8" s="407"/>
      <c r="SCN8" s="408"/>
      <c r="SCO8" s="404"/>
      <c r="SCP8" s="405"/>
      <c r="SCQ8" s="406"/>
      <c r="SCR8" s="407"/>
      <c r="SCS8" s="407"/>
      <c r="SCT8" s="407"/>
      <c r="SCU8" s="407"/>
      <c r="SCV8" s="408"/>
      <c r="SCW8" s="404"/>
      <c r="SCX8" s="405"/>
      <c r="SCY8" s="406"/>
      <c r="SCZ8" s="407"/>
      <c r="SDA8" s="407"/>
      <c r="SDB8" s="407"/>
      <c r="SDC8" s="407"/>
      <c r="SDD8" s="408"/>
      <c r="SDE8" s="404"/>
      <c r="SDF8" s="405"/>
      <c r="SDG8" s="406"/>
      <c r="SDH8" s="407"/>
      <c r="SDI8" s="407"/>
      <c r="SDJ8" s="407"/>
      <c r="SDK8" s="407"/>
      <c r="SDL8" s="408"/>
      <c r="SDM8" s="404"/>
      <c r="SDN8" s="405"/>
      <c r="SDO8" s="406"/>
      <c r="SDP8" s="407"/>
      <c r="SDQ8" s="407"/>
      <c r="SDR8" s="407"/>
      <c r="SDS8" s="407"/>
      <c r="SDT8" s="408"/>
      <c r="SDU8" s="404"/>
      <c r="SDV8" s="405"/>
      <c r="SDW8" s="406"/>
      <c r="SDX8" s="407"/>
      <c r="SDY8" s="407"/>
      <c r="SDZ8" s="407"/>
      <c r="SEA8" s="407"/>
      <c r="SEB8" s="408"/>
      <c r="SEC8" s="404"/>
      <c r="SED8" s="405"/>
      <c r="SEE8" s="406"/>
      <c r="SEF8" s="407"/>
      <c r="SEG8" s="407"/>
      <c r="SEH8" s="407"/>
      <c r="SEI8" s="407"/>
      <c r="SEJ8" s="408"/>
      <c r="SEK8" s="404"/>
      <c r="SEL8" s="405"/>
      <c r="SEM8" s="406"/>
      <c r="SEN8" s="407"/>
      <c r="SEO8" s="407"/>
      <c r="SEP8" s="407"/>
      <c r="SEQ8" s="407"/>
      <c r="SER8" s="408"/>
      <c r="SES8" s="404"/>
      <c r="SET8" s="405"/>
      <c r="SEU8" s="406"/>
      <c r="SEV8" s="407"/>
      <c r="SEW8" s="407"/>
      <c r="SEX8" s="407"/>
      <c r="SEY8" s="407"/>
      <c r="SEZ8" s="408"/>
      <c r="SFA8" s="404"/>
      <c r="SFB8" s="405"/>
      <c r="SFC8" s="406"/>
      <c r="SFD8" s="407"/>
      <c r="SFE8" s="407"/>
      <c r="SFF8" s="407"/>
      <c r="SFG8" s="407"/>
      <c r="SFH8" s="408"/>
      <c r="SFI8" s="404"/>
      <c r="SFJ8" s="405"/>
      <c r="SFK8" s="406"/>
      <c r="SFL8" s="407"/>
      <c r="SFM8" s="407"/>
      <c r="SFN8" s="407"/>
      <c r="SFO8" s="407"/>
      <c r="SFP8" s="408"/>
      <c r="SFQ8" s="404"/>
      <c r="SFR8" s="405"/>
      <c r="SFS8" s="406"/>
      <c r="SFT8" s="407"/>
      <c r="SFU8" s="407"/>
      <c r="SFV8" s="407"/>
      <c r="SFW8" s="407"/>
      <c r="SFX8" s="408"/>
      <c r="SFY8" s="404"/>
      <c r="SFZ8" s="405"/>
      <c r="SGA8" s="406"/>
      <c r="SGB8" s="407"/>
      <c r="SGC8" s="407"/>
      <c r="SGD8" s="407"/>
      <c r="SGE8" s="407"/>
      <c r="SGF8" s="408"/>
      <c r="SGG8" s="404"/>
      <c r="SGH8" s="405"/>
      <c r="SGI8" s="406"/>
      <c r="SGJ8" s="407"/>
      <c r="SGK8" s="407"/>
      <c r="SGL8" s="407"/>
      <c r="SGM8" s="407"/>
      <c r="SGN8" s="408"/>
      <c r="SGO8" s="404"/>
      <c r="SGP8" s="405"/>
      <c r="SGQ8" s="406"/>
      <c r="SGR8" s="407"/>
      <c r="SGS8" s="407"/>
      <c r="SGT8" s="407"/>
      <c r="SGU8" s="407"/>
      <c r="SGV8" s="408"/>
      <c r="SGW8" s="404"/>
      <c r="SGX8" s="405"/>
      <c r="SGY8" s="406"/>
      <c r="SGZ8" s="407"/>
      <c r="SHA8" s="407"/>
      <c r="SHB8" s="407"/>
      <c r="SHC8" s="407"/>
      <c r="SHD8" s="408"/>
      <c r="SHE8" s="404"/>
      <c r="SHF8" s="405"/>
      <c r="SHG8" s="406"/>
      <c r="SHH8" s="407"/>
      <c r="SHI8" s="407"/>
      <c r="SHJ8" s="407"/>
      <c r="SHK8" s="407"/>
      <c r="SHL8" s="408"/>
      <c r="SHM8" s="404"/>
      <c r="SHN8" s="405"/>
      <c r="SHO8" s="406"/>
      <c r="SHP8" s="407"/>
      <c r="SHQ8" s="407"/>
      <c r="SHR8" s="407"/>
      <c r="SHS8" s="407"/>
      <c r="SHT8" s="408"/>
      <c r="SHU8" s="404"/>
      <c r="SHV8" s="405"/>
      <c r="SHW8" s="406"/>
      <c r="SHX8" s="407"/>
      <c r="SHY8" s="407"/>
      <c r="SHZ8" s="407"/>
      <c r="SIA8" s="407"/>
      <c r="SIB8" s="408"/>
      <c r="SIC8" s="404"/>
      <c r="SID8" s="405"/>
      <c r="SIE8" s="406"/>
      <c r="SIF8" s="407"/>
      <c r="SIG8" s="407"/>
      <c r="SIH8" s="407"/>
      <c r="SII8" s="407"/>
      <c r="SIJ8" s="408"/>
      <c r="SIK8" s="404"/>
      <c r="SIL8" s="405"/>
      <c r="SIM8" s="406"/>
      <c r="SIN8" s="407"/>
      <c r="SIO8" s="407"/>
      <c r="SIP8" s="407"/>
      <c r="SIQ8" s="407"/>
      <c r="SIR8" s="408"/>
      <c r="SIS8" s="404"/>
      <c r="SIT8" s="405"/>
      <c r="SIU8" s="406"/>
      <c r="SIV8" s="407"/>
      <c r="SIW8" s="407"/>
      <c r="SIX8" s="407"/>
      <c r="SIY8" s="407"/>
      <c r="SIZ8" s="408"/>
      <c r="SJA8" s="404"/>
      <c r="SJB8" s="405"/>
      <c r="SJC8" s="406"/>
      <c r="SJD8" s="407"/>
      <c r="SJE8" s="407"/>
      <c r="SJF8" s="407"/>
      <c r="SJG8" s="407"/>
      <c r="SJH8" s="408"/>
      <c r="SJI8" s="404"/>
      <c r="SJJ8" s="405"/>
      <c r="SJK8" s="406"/>
      <c r="SJL8" s="407"/>
      <c r="SJM8" s="407"/>
      <c r="SJN8" s="407"/>
      <c r="SJO8" s="407"/>
      <c r="SJP8" s="408"/>
      <c r="SJQ8" s="404"/>
      <c r="SJR8" s="405"/>
      <c r="SJS8" s="406"/>
      <c r="SJT8" s="407"/>
      <c r="SJU8" s="407"/>
      <c r="SJV8" s="407"/>
      <c r="SJW8" s="407"/>
      <c r="SJX8" s="408"/>
      <c r="SJY8" s="404"/>
      <c r="SJZ8" s="405"/>
      <c r="SKA8" s="406"/>
      <c r="SKB8" s="407"/>
      <c r="SKC8" s="407"/>
      <c r="SKD8" s="407"/>
      <c r="SKE8" s="407"/>
      <c r="SKF8" s="408"/>
      <c r="SKG8" s="404"/>
      <c r="SKH8" s="405"/>
      <c r="SKI8" s="406"/>
      <c r="SKJ8" s="407"/>
      <c r="SKK8" s="407"/>
      <c r="SKL8" s="407"/>
      <c r="SKM8" s="407"/>
      <c r="SKN8" s="408"/>
      <c r="SKO8" s="404"/>
      <c r="SKP8" s="405"/>
      <c r="SKQ8" s="406"/>
      <c r="SKR8" s="407"/>
      <c r="SKS8" s="407"/>
      <c r="SKT8" s="407"/>
      <c r="SKU8" s="407"/>
      <c r="SKV8" s="408"/>
      <c r="SKW8" s="404"/>
      <c r="SKX8" s="405"/>
      <c r="SKY8" s="406"/>
      <c r="SKZ8" s="407"/>
      <c r="SLA8" s="407"/>
      <c r="SLB8" s="407"/>
      <c r="SLC8" s="407"/>
      <c r="SLD8" s="408"/>
      <c r="SLE8" s="404"/>
      <c r="SLF8" s="405"/>
      <c r="SLG8" s="406"/>
      <c r="SLH8" s="407"/>
      <c r="SLI8" s="407"/>
      <c r="SLJ8" s="407"/>
      <c r="SLK8" s="407"/>
      <c r="SLL8" s="408"/>
      <c r="SLM8" s="404"/>
      <c r="SLN8" s="405"/>
      <c r="SLO8" s="406"/>
      <c r="SLP8" s="407"/>
      <c r="SLQ8" s="407"/>
      <c r="SLR8" s="407"/>
      <c r="SLS8" s="407"/>
      <c r="SLT8" s="408"/>
      <c r="SLU8" s="404"/>
      <c r="SLV8" s="405"/>
      <c r="SLW8" s="406"/>
      <c r="SLX8" s="407"/>
      <c r="SLY8" s="407"/>
      <c r="SLZ8" s="407"/>
      <c r="SMA8" s="407"/>
      <c r="SMB8" s="408"/>
      <c r="SMC8" s="404"/>
      <c r="SMD8" s="405"/>
      <c r="SME8" s="406"/>
      <c r="SMF8" s="407"/>
      <c r="SMG8" s="407"/>
      <c r="SMH8" s="407"/>
      <c r="SMI8" s="407"/>
      <c r="SMJ8" s="408"/>
      <c r="SMK8" s="404"/>
      <c r="SML8" s="405"/>
      <c r="SMM8" s="406"/>
      <c r="SMN8" s="407"/>
      <c r="SMO8" s="407"/>
      <c r="SMP8" s="407"/>
      <c r="SMQ8" s="407"/>
      <c r="SMR8" s="408"/>
      <c r="SMS8" s="404"/>
      <c r="SMT8" s="405"/>
      <c r="SMU8" s="406"/>
      <c r="SMV8" s="407"/>
      <c r="SMW8" s="407"/>
      <c r="SMX8" s="407"/>
      <c r="SMY8" s="407"/>
      <c r="SMZ8" s="408"/>
      <c r="SNA8" s="404"/>
      <c r="SNB8" s="405"/>
      <c r="SNC8" s="406"/>
      <c r="SND8" s="407"/>
      <c r="SNE8" s="407"/>
      <c r="SNF8" s="407"/>
      <c r="SNG8" s="407"/>
      <c r="SNH8" s="408"/>
      <c r="SNI8" s="404"/>
      <c r="SNJ8" s="405"/>
      <c r="SNK8" s="406"/>
      <c r="SNL8" s="407"/>
      <c r="SNM8" s="407"/>
      <c r="SNN8" s="407"/>
      <c r="SNO8" s="407"/>
      <c r="SNP8" s="408"/>
      <c r="SNQ8" s="404"/>
      <c r="SNR8" s="405"/>
      <c r="SNS8" s="406"/>
      <c r="SNT8" s="407"/>
      <c r="SNU8" s="407"/>
      <c r="SNV8" s="407"/>
      <c r="SNW8" s="407"/>
      <c r="SNX8" s="408"/>
      <c r="SNY8" s="404"/>
      <c r="SNZ8" s="405"/>
      <c r="SOA8" s="406"/>
      <c r="SOB8" s="407"/>
      <c r="SOC8" s="407"/>
      <c r="SOD8" s="407"/>
      <c r="SOE8" s="407"/>
      <c r="SOF8" s="408"/>
      <c r="SOG8" s="404"/>
      <c r="SOH8" s="405"/>
      <c r="SOI8" s="406"/>
      <c r="SOJ8" s="407"/>
      <c r="SOK8" s="407"/>
      <c r="SOL8" s="407"/>
      <c r="SOM8" s="407"/>
      <c r="SON8" s="408"/>
      <c r="SOO8" s="404"/>
      <c r="SOP8" s="405"/>
      <c r="SOQ8" s="406"/>
      <c r="SOR8" s="407"/>
      <c r="SOS8" s="407"/>
      <c r="SOT8" s="407"/>
      <c r="SOU8" s="407"/>
      <c r="SOV8" s="408"/>
      <c r="SOW8" s="404"/>
      <c r="SOX8" s="405"/>
      <c r="SOY8" s="406"/>
      <c r="SOZ8" s="407"/>
      <c r="SPA8" s="407"/>
      <c r="SPB8" s="407"/>
      <c r="SPC8" s="407"/>
      <c r="SPD8" s="408"/>
      <c r="SPE8" s="404"/>
      <c r="SPF8" s="405"/>
      <c r="SPG8" s="406"/>
      <c r="SPH8" s="407"/>
      <c r="SPI8" s="407"/>
      <c r="SPJ8" s="407"/>
      <c r="SPK8" s="407"/>
      <c r="SPL8" s="408"/>
      <c r="SPM8" s="404"/>
      <c r="SPN8" s="405"/>
      <c r="SPO8" s="406"/>
      <c r="SPP8" s="407"/>
      <c r="SPQ8" s="407"/>
      <c r="SPR8" s="407"/>
      <c r="SPS8" s="407"/>
      <c r="SPT8" s="408"/>
      <c r="SPU8" s="404"/>
      <c r="SPV8" s="405"/>
      <c r="SPW8" s="406"/>
      <c r="SPX8" s="407"/>
      <c r="SPY8" s="407"/>
      <c r="SPZ8" s="407"/>
      <c r="SQA8" s="407"/>
      <c r="SQB8" s="408"/>
      <c r="SQC8" s="404"/>
      <c r="SQD8" s="405"/>
      <c r="SQE8" s="406"/>
      <c r="SQF8" s="407"/>
      <c r="SQG8" s="407"/>
      <c r="SQH8" s="407"/>
      <c r="SQI8" s="407"/>
      <c r="SQJ8" s="408"/>
      <c r="SQK8" s="404"/>
      <c r="SQL8" s="405"/>
      <c r="SQM8" s="406"/>
      <c r="SQN8" s="407"/>
      <c r="SQO8" s="407"/>
      <c r="SQP8" s="407"/>
      <c r="SQQ8" s="407"/>
      <c r="SQR8" s="408"/>
      <c r="SQS8" s="404"/>
      <c r="SQT8" s="405"/>
      <c r="SQU8" s="406"/>
      <c r="SQV8" s="407"/>
      <c r="SQW8" s="407"/>
      <c r="SQX8" s="407"/>
      <c r="SQY8" s="407"/>
      <c r="SQZ8" s="408"/>
      <c r="SRA8" s="404"/>
      <c r="SRB8" s="405"/>
      <c r="SRC8" s="406"/>
      <c r="SRD8" s="407"/>
      <c r="SRE8" s="407"/>
      <c r="SRF8" s="407"/>
      <c r="SRG8" s="407"/>
      <c r="SRH8" s="408"/>
      <c r="SRI8" s="404"/>
      <c r="SRJ8" s="405"/>
      <c r="SRK8" s="406"/>
      <c r="SRL8" s="407"/>
      <c r="SRM8" s="407"/>
      <c r="SRN8" s="407"/>
      <c r="SRO8" s="407"/>
      <c r="SRP8" s="408"/>
      <c r="SRQ8" s="404"/>
      <c r="SRR8" s="405"/>
      <c r="SRS8" s="406"/>
      <c r="SRT8" s="407"/>
      <c r="SRU8" s="407"/>
      <c r="SRV8" s="407"/>
      <c r="SRW8" s="407"/>
      <c r="SRX8" s="408"/>
      <c r="SRY8" s="404"/>
      <c r="SRZ8" s="405"/>
      <c r="SSA8" s="406"/>
      <c r="SSB8" s="407"/>
      <c r="SSC8" s="407"/>
      <c r="SSD8" s="407"/>
      <c r="SSE8" s="407"/>
      <c r="SSF8" s="408"/>
      <c r="SSG8" s="404"/>
      <c r="SSH8" s="405"/>
      <c r="SSI8" s="406"/>
      <c r="SSJ8" s="407"/>
      <c r="SSK8" s="407"/>
      <c r="SSL8" s="407"/>
      <c r="SSM8" s="407"/>
      <c r="SSN8" s="408"/>
      <c r="SSO8" s="404"/>
      <c r="SSP8" s="405"/>
      <c r="SSQ8" s="406"/>
      <c r="SSR8" s="407"/>
      <c r="SSS8" s="407"/>
      <c r="SST8" s="407"/>
      <c r="SSU8" s="407"/>
      <c r="SSV8" s="408"/>
      <c r="SSW8" s="404"/>
      <c r="SSX8" s="405"/>
      <c r="SSY8" s="406"/>
      <c r="SSZ8" s="407"/>
      <c r="STA8" s="407"/>
      <c r="STB8" s="407"/>
      <c r="STC8" s="407"/>
      <c r="STD8" s="408"/>
      <c r="STE8" s="404"/>
      <c r="STF8" s="405"/>
      <c r="STG8" s="406"/>
      <c r="STH8" s="407"/>
      <c r="STI8" s="407"/>
      <c r="STJ8" s="407"/>
      <c r="STK8" s="407"/>
      <c r="STL8" s="408"/>
      <c r="STM8" s="404"/>
      <c r="STN8" s="405"/>
      <c r="STO8" s="406"/>
      <c r="STP8" s="407"/>
      <c r="STQ8" s="407"/>
      <c r="STR8" s="407"/>
      <c r="STS8" s="407"/>
      <c r="STT8" s="408"/>
      <c r="STU8" s="404"/>
      <c r="STV8" s="405"/>
      <c r="STW8" s="406"/>
      <c r="STX8" s="407"/>
      <c r="STY8" s="407"/>
      <c r="STZ8" s="407"/>
      <c r="SUA8" s="407"/>
      <c r="SUB8" s="408"/>
      <c r="SUC8" s="404"/>
      <c r="SUD8" s="405"/>
      <c r="SUE8" s="406"/>
      <c r="SUF8" s="407"/>
      <c r="SUG8" s="407"/>
      <c r="SUH8" s="407"/>
      <c r="SUI8" s="407"/>
      <c r="SUJ8" s="408"/>
      <c r="SUK8" s="404"/>
      <c r="SUL8" s="405"/>
      <c r="SUM8" s="406"/>
      <c r="SUN8" s="407"/>
      <c r="SUO8" s="407"/>
      <c r="SUP8" s="407"/>
      <c r="SUQ8" s="407"/>
      <c r="SUR8" s="408"/>
      <c r="SUS8" s="404"/>
      <c r="SUT8" s="405"/>
      <c r="SUU8" s="406"/>
      <c r="SUV8" s="407"/>
      <c r="SUW8" s="407"/>
      <c r="SUX8" s="407"/>
      <c r="SUY8" s="407"/>
      <c r="SUZ8" s="408"/>
      <c r="SVA8" s="404"/>
      <c r="SVB8" s="405"/>
      <c r="SVC8" s="406"/>
      <c r="SVD8" s="407"/>
      <c r="SVE8" s="407"/>
      <c r="SVF8" s="407"/>
      <c r="SVG8" s="407"/>
      <c r="SVH8" s="408"/>
      <c r="SVI8" s="404"/>
      <c r="SVJ8" s="405"/>
      <c r="SVK8" s="406"/>
      <c r="SVL8" s="407"/>
      <c r="SVM8" s="407"/>
      <c r="SVN8" s="407"/>
      <c r="SVO8" s="407"/>
      <c r="SVP8" s="408"/>
      <c r="SVQ8" s="404"/>
      <c r="SVR8" s="405"/>
      <c r="SVS8" s="406"/>
      <c r="SVT8" s="407"/>
      <c r="SVU8" s="407"/>
      <c r="SVV8" s="407"/>
      <c r="SVW8" s="407"/>
      <c r="SVX8" s="408"/>
      <c r="SVY8" s="404"/>
      <c r="SVZ8" s="405"/>
      <c r="SWA8" s="406"/>
      <c r="SWB8" s="407"/>
      <c r="SWC8" s="407"/>
      <c r="SWD8" s="407"/>
      <c r="SWE8" s="407"/>
      <c r="SWF8" s="408"/>
      <c r="SWG8" s="404"/>
      <c r="SWH8" s="405"/>
      <c r="SWI8" s="406"/>
      <c r="SWJ8" s="407"/>
      <c r="SWK8" s="407"/>
      <c r="SWL8" s="407"/>
      <c r="SWM8" s="407"/>
      <c r="SWN8" s="408"/>
      <c r="SWO8" s="404"/>
      <c r="SWP8" s="405"/>
      <c r="SWQ8" s="406"/>
      <c r="SWR8" s="407"/>
      <c r="SWS8" s="407"/>
      <c r="SWT8" s="407"/>
      <c r="SWU8" s="407"/>
      <c r="SWV8" s="408"/>
      <c r="SWW8" s="404"/>
      <c r="SWX8" s="405"/>
      <c r="SWY8" s="406"/>
      <c r="SWZ8" s="407"/>
      <c r="SXA8" s="407"/>
      <c r="SXB8" s="407"/>
      <c r="SXC8" s="407"/>
      <c r="SXD8" s="408"/>
      <c r="SXE8" s="404"/>
      <c r="SXF8" s="405"/>
      <c r="SXG8" s="406"/>
      <c r="SXH8" s="407"/>
      <c r="SXI8" s="407"/>
      <c r="SXJ8" s="407"/>
      <c r="SXK8" s="407"/>
      <c r="SXL8" s="408"/>
      <c r="SXM8" s="404"/>
      <c r="SXN8" s="405"/>
      <c r="SXO8" s="406"/>
      <c r="SXP8" s="407"/>
      <c r="SXQ8" s="407"/>
      <c r="SXR8" s="407"/>
      <c r="SXS8" s="407"/>
      <c r="SXT8" s="408"/>
      <c r="SXU8" s="404"/>
      <c r="SXV8" s="405"/>
      <c r="SXW8" s="406"/>
      <c r="SXX8" s="407"/>
      <c r="SXY8" s="407"/>
      <c r="SXZ8" s="407"/>
      <c r="SYA8" s="407"/>
      <c r="SYB8" s="408"/>
      <c r="SYC8" s="404"/>
      <c r="SYD8" s="405"/>
      <c r="SYE8" s="406"/>
      <c r="SYF8" s="407"/>
      <c r="SYG8" s="407"/>
      <c r="SYH8" s="407"/>
      <c r="SYI8" s="407"/>
      <c r="SYJ8" s="408"/>
      <c r="SYK8" s="404"/>
      <c r="SYL8" s="405"/>
      <c r="SYM8" s="406"/>
      <c r="SYN8" s="407"/>
      <c r="SYO8" s="407"/>
      <c r="SYP8" s="407"/>
      <c r="SYQ8" s="407"/>
      <c r="SYR8" s="408"/>
      <c r="SYS8" s="404"/>
      <c r="SYT8" s="405"/>
      <c r="SYU8" s="406"/>
      <c r="SYV8" s="407"/>
      <c r="SYW8" s="407"/>
      <c r="SYX8" s="407"/>
      <c r="SYY8" s="407"/>
      <c r="SYZ8" s="408"/>
      <c r="SZA8" s="404"/>
      <c r="SZB8" s="405"/>
      <c r="SZC8" s="406"/>
      <c r="SZD8" s="407"/>
      <c r="SZE8" s="407"/>
      <c r="SZF8" s="407"/>
      <c r="SZG8" s="407"/>
      <c r="SZH8" s="408"/>
      <c r="SZI8" s="404"/>
      <c r="SZJ8" s="405"/>
      <c r="SZK8" s="406"/>
      <c r="SZL8" s="407"/>
      <c r="SZM8" s="407"/>
      <c r="SZN8" s="407"/>
      <c r="SZO8" s="407"/>
      <c r="SZP8" s="408"/>
      <c r="SZQ8" s="404"/>
      <c r="SZR8" s="405"/>
      <c r="SZS8" s="406"/>
      <c r="SZT8" s="407"/>
      <c r="SZU8" s="407"/>
      <c r="SZV8" s="407"/>
      <c r="SZW8" s="407"/>
      <c r="SZX8" s="408"/>
      <c r="SZY8" s="404"/>
      <c r="SZZ8" s="405"/>
      <c r="TAA8" s="406"/>
      <c r="TAB8" s="407"/>
      <c r="TAC8" s="407"/>
      <c r="TAD8" s="407"/>
      <c r="TAE8" s="407"/>
      <c r="TAF8" s="408"/>
      <c r="TAG8" s="404"/>
      <c r="TAH8" s="405"/>
      <c r="TAI8" s="406"/>
      <c r="TAJ8" s="407"/>
      <c r="TAK8" s="407"/>
      <c r="TAL8" s="407"/>
      <c r="TAM8" s="407"/>
      <c r="TAN8" s="408"/>
      <c r="TAO8" s="404"/>
      <c r="TAP8" s="405"/>
      <c r="TAQ8" s="406"/>
      <c r="TAR8" s="407"/>
      <c r="TAS8" s="407"/>
      <c r="TAT8" s="407"/>
      <c r="TAU8" s="407"/>
      <c r="TAV8" s="408"/>
      <c r="TAW8" s="404"/>
      <c r="TAX8" s="405"/>
      <c r="TAY8" s="406"/>
      <c r="TAZ8" s="407"/>
      <c r="TBA8" s="407"/>
      <c r="TBB8" s="407"/>
      <c r="TBC8" s="407"/>
      <c r="TBD8" s="408"/>
      <c r="TBE8" s="404"/>
      <c r="TBF8" s="405"/>
      <c r="TBG8" s="406"/>
      <c r="TBH8" s="407"/>
      <c r="TBI8" s="407"/>
      <c r="TBJ8" s="407"/>
      <c r="TBK8" s="407"/>
      <c r="TBL8" s="408"/>
      <c r="TBM8" s="404"/>
      <c r="TBN8" s="405"/>
      <c r="TBO8" s="406"/>
      <c r="TBP8" s="407"/>
      <c r="TBQ8" s="407"/>
      <c r="TBR8" s="407"/>
      <c r="TBS8" s="407"/>
      <c r="TBT8" s="408"/>
      <c r="TBU8" s="404"/>
      <c r="TBV8" s="405"/>
      <c r="TBW8" s="406"/>
      <c r="TBX8" s="407"/>
      <c r="TBY8" s="407"/>
      <c r="TBZ8" s="407"/>
      <c r="TCA8" s="407"/>
      <c r="TCB8" s="408"/>
      <c r="TCC8" s="404"/>
      <c r="TCD8" s="405"/>
      <c r="TCE8" s="406"/>
      <c r="TCF8" s="407"/>
      <c r="TCG8" s="407"/>
      <c r="TCH8" s="407"/>
      <c r="TCI8" s="407"/>
      <c r="TCJ8" s="408"/>
      <c r="TCK8" s="404"/>
      <c r="TCL8" s="405"/>
      <c r="TCM8" s="406"/>
      <c r="TCN8" s="407"/>
      <c r="TCO8" s="407"/>
      <c r="TCP8" s="407"/>
      <c r="TCQ8" s="407"/>
      <c r="TCR8" s="408"/>
      <c r="TCS8" s="404"/>
      <c r="TCT8" s="405"/>
      <c r="TCU8" s="406"/>
      <c r="TCV8" s="407"/>
      <c r="TCW8" s="407"/>
      <c r="TCX8" s="407"/>
      <c r="TCY8" s="407"/>
      <c r="TCZ8" s="408"/>
      <c r="TDA8" s="404"/>
      <c r="TDB8" s="405"/>
      <c r="TDC8" s="406"/>
      <c r="TDD8" s="407"/>
      <c r="TDE8" s="407"/>
      <c r="TDF8" s="407"/>
      <c r="TDG8" s="407"/>
      <c r="TDH8" s="408"/>
      <c r="TDI8" s="404"/>
      <c r="TDJ8" s="405"/>
      <c r="TDK8" s="406"/>
      <c r="TDL8" s="407"/>
      <c r="TDM8" s="407"/>
      <c r="TDN8" s="407"/>
      <c r="TDO8" s="407"/>
      <c r="TDP8" s="408"/>
      <c r="TDQ8" s="404"/>
      <c r="TDR8" s="405"/>
      <c r="TDS8" s="406"/>
      <c r="TDT8" s="407"/>
      <c r="TDU8" s="407"/>
      <c r="TDV8" s="407"/>
      <c r="TDW8" s="407"/>
      <c r="TDX8" s="408"/>
      <c r="TDY8" s="404"/>
      <c r="TDZ8" s="405"/>
      <c r="TEA8" s="406"/>
      <c r="TEB8" s="407"/>
      <c r="TEC8" s="407"/>
      <c r="TED8" s="407"/>
      <c r="TEE8" s="407"/>
      <c r="TEF8" s="408"/>
      <c r="TEG8" s="404"/>
      <c r="TEH8" s="405"/>
      <c r="TEI8" s="406"/>
      <c r="TEJ8" s="407"/>
      <c r="TEK8" s="407"/>
      <c r="TEL8" s="407"/>
      <c r="TEM8" s="407"/>
      <c r="TEN8" s="408"/>
      <c r="TEO8" s="404"/>
      <c r="TEP8" s="405"/>
      <c r="TEQ8" s="406"/>
      <c r="TER8" s="407"/>
      <c r="TES8" s="407"/>
      <c r="TET8" s="407"/>
      <c r="TEU8" s="407"/>
      <c r="TEV8" s="408"/>
      <c r="TEW8" s="404"/>
      <c r="TEX8" s="405"/>
      <c r="TEY8" s="406"/>
      <c r="TEZ8" s="407"/>
      <c r="TFA8" s="407"/>
      <c r="TFB8" s="407"/>
      <c r="TFC8" s="407"/>
      <c r="TFD8" s="408"/>
      <c r="TFE8" s="404"/>
      <c r="TFF8" s="405"/>
      <c r="TFG8" s="406"/>
      <c r="TFH8" s="407"/>
      <c r="TFI8" s="407"/>
      <c r="TFJ8" s="407"/>
      <c r="TFK8" s="407"/>
      <c r="TFL8" s="408"/>
      <c r="TFM8" s="404"/>
      <c r="TFN8" s="405"/>
      <c r="TFO8" s="406"/>
      <c r="TFP8" s="407"/>
      <c r="TFQ8" s="407"/>
      <c r="TFR8" s="407"/>
      <c r="TFS8" s="407"/>
      <c r="TFT8" s="408"/>
      <c r="TFU8" s="404"/>
      <c r="TFV8" s="405"/>
      <c r="TFW8" s="406"/>
      <c r="TFX8" s="407"/>
      <c r="TFY8" s="407"/>
      <c r="TFZ8" s="407"/>
      <c r="TGA8" s="407"/>
      <c r="TGB8" s="408"/>
      <c r="TGC8" s="404"/>
      <c r="TGD8" s="405"/>
      <c r="TGE8" s="406"/>
      <c r="TGF8" s="407"/>
      <c r="TGG8" s="407"/>
      <c r="TGH8" s="407"/>
      <c r="TGI8" s="407"/>
      <c r="TGJ8" s="408"/>
      <c r="TGK8" s="404"/>
      <c r="TGL8" s="405"/>
      <c r="TGM8" s="406"/>
      <c r="TGN8" s="407"/>
      <c r="TGO8" s="407"/>
      <c r="TGP8" s="407"/>
      <c r="TGQ8" s="407"/>
      <c r="TGR8" s="408"/>
      <c r="TGS8" s="404"/>
      <c r="TGT8" s="405"/>
      <c r="TGU8" s="406"/>
      <c r="TGV8" s="407"/>
      <c r="TGW8" s="407"/>
      <c r="TGX8" s="407"/>
      <c r="TGY8" s="407"/>
      <c r="TGZ8" s="408"/>
      <c r="THA8" s="404"/>
      <c r="THB8" s="405"/>
      <c r="THC8" s="406"/>
      <c r="THD8" s="407"/>
      <c r="THE8" s="407"/>
      <c r="THF8" s="407"/>
      <c r="THG8" s="407"/>
      <c r="THH8" s="408"/>
      <c r="THI8" s="404"/>
      <c r="THJ8" s="405"/>
      <c r="THK8" s="406"/>
      <c r="THL8" s="407"/>
      <c r="THM8" s="407"/>
      <c r="THN8" s="407"/>
      <c r="THO8" s="407"/>
      <c r="THP8" s="408"/>
      <c r="THQ8" s="404"/>
      <c r="THR8" s="405"/>
      <c r="THS8" s="406"/>
      <c r="THT8" s="407"/>
      <c r="THU8" s="407"/>
      <c r="THV8" s="407"/>
      <c r="THW8" s="407"/>
      <c r="THX8" s="408"/>
      <c r="THY8" s="404"/>
      <c r="THZ8" s="405"/>
      <c r="TIA8" s="406"/>
      <c r="TIB8" s="407"/>
      <c r="TIC8" s="407"/>
      <c r="TID8" s="407"/>
      <c r="TIE8" s="407"/>
      <c r="TIF8" s="408"/>
      <c r="TIG8" s="404"/>
      <c r="TIH8" s="405"/>
      <c r="TII8" s="406"/>
      <c r="TIJ8" s="407"/>
      <c r="TIK8" s="407"/>
      <c r="TIL8" s="407"/>
      <c r="TIM8" s="407"/>
      <c r="TIN8" s="408"/>
      <c r="TIO8" s="404"/>
      <c r="TIP8" s="405"/>
      <c r="TIQ8" s="406"/>
      <c r="TIR8" s="407"/>
      <c r="TIS8" s="407"/>
      <c r="TIT8" s="407"/>
      <c r="TIU8" s="407"/>
      <c r="TIV8" s="408"/>
      <c r="TIW8" s="404"/>
      <c r="TIX8" s="405"/>
      <c r="TIY8" s="406"/>
      <c r="TIZ8" s="407"/>
      <c r="TJA8" s="407"/>
      <c r="TJB8" s="407"/>
      <c r="TJC8" s="407"/>
      <c r="TJD8" s="408"/>
      <c r="TJE8" s="404"/>
      <c r="TJF8" s="405"/>
      <c r="TJG8" s="406"/>
      <c r="TJH8" s="407"/>
      <c r="TJI8" s="407"/>
      <c r="TJJ8" s="407"/>
      <c r="TJK8" s="407"/>
      <c r="TJL8" s="408"/>
      <c r="TJM8" s="404"/>
      <c r="TJN8" s="405"/>
      <c r="TJO8" s="406"/>
      <c r="TJP8" s="407"/>
      <c r="TJQ8" s="407"/>
      <c r="TJR8" s="407"/>
      <c r="TJS8" s="407"/>
      <c r="TJT8" s="408"/>
      <c r="TJU8" s="404"/>
      <c r="TJV8" s="405"/>
      <c r="TJW8" s="406"/>
      <c r="TJX8" s="407"/>
      <c r="TJY8" s="407"/>
      <c r="TJZ8" s="407"/>
      <c r="TKA8" s="407"/>
      <c r="TKB8" s="408"/>
      <c r="TKC8" s="404"/>
      <c r="TKD8" s="405"/>
      <c r="TKE8" s="406"/>
      <c r="TKF8" s="407"/>
      <c r="TKG8" s="407"/>
      <c r="TKH8" s="407"/>
      <c r="TKI8" s="407"/>
      <c r="TKJ8" s="408"/>
      <c r="TKK8" s="404"/>
      <c r="TKL8" s="405"/>
      <c r="TKM8" s="406"/>
      <c r="TKN8" s="407"/>
      <c r="TKO8" s="407"/>
      <c r="TKP8" s="407"/>
      <c r="TKQ8" s="407"/>
      <c r="TKR8" s="408"/>
      <c r="TKS8" s="404"/>
      <c r="TKT8" s="405"/>
      <c r="TKU8" s="406"/>
      <c r="TKV8" s="407"/>
      <c r="TKW8" s="407"/>
      <c r="TKX8" s="407"/>
      <c r="TKY8" s="407"/>
      <c r="TKZ8" s="408"/>
      <c r="TLA8" s="404"/>
      <c r="TLB8" s="405"/>
      <c r="TLC8" s="406"/>
      <c r="TLD8" s="407"/>
      <c r="TLE8" s="407"/>
      <c r="TLF8" s="407"/>
      <c r="TLG8" s="407"/>
      <c r="TLH8" s="408"/>
      <c r="TLI8" s="404"/>
      <c r="TLJ8" s="405"/>
      <c r="TLK8" s="406"/>
      <c r="TLL8" s="407"/>
      <c r="TLM8" s="407"/>
      <c r="TLN8" s="407"/>
      <c r="TLO8" s="407"/>
      <c r="TLP8" s="408"/>
      <c r="TLQ8" s="404"/>
      <c r="TLR8" s="405"/>
      <c r="TLS8" s="406"/>
      <c r="TLT8" s="407"/>
      <c r="TLU8" s="407"/>
      <c r="TLV8" s="407"/>
      <c r="TLW8" s="407"/>
      <c r="TLX8" s="408"/>
      <c r="TLY8" s="404"/>
      <c r="TLZ8" s="405"/>
      <c r="TMA8" s="406"/>
      <c r="TMB8" s="407"/>
      <c r="TMC8" s="407"/>
      <c r="TMD8" s="407"/>
      <c r="TME8" s="407"/>
      <c r="TMF8" s="408"/>
      <c r="TMG8" s="404"/>
      <c r="TMH8" s="405"/>
      <c r="TMI8" s="406"/>
      <c r="TMJ8" s="407"/>
      <c r="TMK8" s="407"/>
      <c r="TML8" s="407"/>
      <c r="TMM8" s="407"/>
      <c r="TMN8" s="408"/>
      <c r="TMO8" s="404"/>
      <c r="TMP8" s="405"/>
      <c r="TMQ8" s="406"/>
      <c r="TMR8" s="407"/>
      <c r="TMS8" s="407"/>
      <c r="TMT8" s="407"/>
      <c r="TMU8" s="407"/>
      <c r="TMV8" s="408"/>
      <c r="TMW8" s="404"/>
      <c r="TMX8" s="405"/>
      <c r="TMY8" s="406"/>
      <c r="TMZ8" s="407"/>
      <c r="TNA8" s="407"/>
      <c r="TNB8" s="407"/>
      <c r="TNC8" s="407"/>
      <c r="TND8" s="408"/>
      <c r="TNE8" s="404"/>
      <c r="TNF8" s="405"/>
      <c r="TNG8" s="406"/>
      <c r="TNH8" s="407"/>
      <c r="TNI8" s="407"/>
      <c r="TNJ8" s="407"/>
      <c r="TNK8" s="407"/>
      <c r="TNL8" s="408"/>
      <c r="TNM8" s="404"/>
      <c r="TNN8" s="405"/>
      <c r="TNO8" s="406"/>
      <c r="TNP8" s="407"/>
      <c r="TNQ8" s="407"/>
      <c r="TNR8" s="407"/>
      <c r="TNS8" s="407"/>
      <c r="TNT8" s="408"/>
      <c r="TNU8" s="404"/>
      <c r="TNV8" s="405"/>
      <c r="TNW8" s="406"/>
      <c r="TNX8" s="407"/>
      <c r="TNY8" s="407"/>
      <c r="TNZ8" s="407"/>
      <c r="TOA8" s="407"/>
      <c r="TOB8" s="408"/>
      <c r="TOC8" s="404"/>
      <c r="TOD8" s="405"/>
      <c r="TOE8" s="406"/>
      <c r="TOF8" s="407"/>
      <c r="TOG8" s="407"/>
      <c r="TOH8" s="407"/>
      <c r="TOI8" s="407"/>
      <c r="TOJ8" s="408"/>
      <c r="TOK8" s="404"/>
      <c r="TOL8" s="405"/>
      <c r="TOM8" s="406"/>
      <c r="TON8" s="407"/>
      <c r="TOO8" s="407"/>
      <c r="TOP8" s="407"/>
      <c r="TOQ8" s="407"/>
      <c r="TOR8" s="408"/>
      <c r="TOS8" s="404"/>
      <c r="TOT8" s="405"/>
      <c r="TOU8" s="406"/>
      <c r="TOV8" s="407"/>
      <c r="TOW8" s="407"/>
      <c r="TOX8" s="407"/>
      <c r="TOY8" s="407"/>
      <c r="TOZ8" s="408"/>
      <c r="TPA8" s="404"/>
      <c r="TPB8" s="405"/>
      <c r="TPC8" s="406"/>
      <c r="TPD8" s="407"/>
      <c r="TPE8" s="407"/>
      <c r="TPF8" s="407"/>
      <c r="TPG8" s="407"/>
      <c r="TPH8" s="408"/>
      <c r="TPI8" s="404"/>
      <c r="TPJ8" s="405"/>
      <c r="TPK8" s="406"/>
      <c r="TPL8" s="407"/>
      <c r="TPM8" s="407"/>
      <c r="TPN8" s="407"/>
      <c r="TPO8" s="407"/>
      <c r="TPP8" s="408"/>
      <c r="TPQ8" s="404"/>
      <c r="TPR8" s="405"/>
      <c r="TPS8" s="406"/>
      <c r="TPT8" s="407"/>
      <c r="TPU8" s="407"/>
      <c r="TPV8" s="407"/>
      <c r="TPW8" s="407"/>
      <c r="TPX8" s="408"/>
      <c r="TPY8" s="404"/>
      <c r="TPZ8" s="405"/>
      <c r="TQA8" s="406"/>
      <c r="TQB8" s="407"/>
      <c r="TQC8" s="407"/>
      <c r="TQD8" s="407"/>
      <c r="TQE8" s="407"/>
      <c r="TQF8" s="408"/>
      <c r="TQG8" s="404"/>
      <c r="TQH8" s="405"/>
      <c r="TQI8" s="406"/>
      <c r="TQJ8" s="407"/>
      <c r="TQK8" s="407"/>
      <c r="TQL8" s="407"/>
      <c r="TQM8" s="407"/>
      <c r="TQN8" s="408"/>
      <c r="TQO8" s="404"/>
      <c r="TQP8" s="405"/>
      <c r="TQQ8" s="406"/>
      <c r="TQR8" s="407"/>
      <c r="TQS8" s="407"/>
      <c r="TQT8" s="407"/>
      <c r="TQU8" s="407"/>
      <c r="TQV8" s="408"/>
      <c r="TQW8" s="404"/>
      <c r="TQX8" s="405"/>
      <c r="TQY8" s="406"/>
      <c r="TQZ8" s="407"/>
      <c r="TRA8" s="407"/>
      <c r="TRB8" s="407"/>
      <c r="TRC8" s="407"/>
      <c r="TRD8" s="408"/>
      <c r="TRE8" s="404"/>
      <c r="TRF8" s="405"/>
      <c r="TRG8" s="406"/>
      <c r="TRH8" s="407"/>
      <c r="TRI8" s="407"/>
      <c r="TRJ8" s="407"/>
      <c r="TRK8" s="407"/>
      <c r="TRL8" s="408"/>
      <c r="TRM8" s="404"/>
      <c r="TRN8" s="405"/>
      <c r="TRO8" s="406"/>
      <c r="TRP8" s="407"/>
      <c r="TRQ8" s="407"/>
      <c r="TRR8" s="407"/>
      <c r="TRS8" s="407"/>
      <c r="TRT8" s="408"/>
      <c r="TRU8" s="404"/>
      <c r="TRV8" s="405"/>
      <c r="TRW8" s="406"/>
      <c r="TRX8" s="407"/>
      <c r="TRY8" s="407"/>
      <c r="TRZ8" s="407"/>
      <c r="TSA8" s="407"/>
      <c r="TSB8" s="408"/>
      <c r="TSC8" s="404"/>
      <c r="TSD8" s="405"/>
      <c r="TSE8" s="406"/>
      <c r="TSF8" s="407"/>
      <c r="TSG8" s="407"/>
      <c r="TSH8" s="407"/>
      <c r="TSI8" s="407"/>
      <c r="TSJ8" s="408"/>
      <c r="TSK8" s="404"/>
      <c r="TSL8" s="405"/>
      <c r="TSM8" s="406"/>
      <c r="TSN8" s="407"/>
      <c r="TSO8" s="407"/>
      <c r="TSP8" s="407"/>
      <c r="TSQ8" s="407"/>
      <c r="TSR8" s="408"/>
      <c r="TSS8" s="404"/>
      <c r="TST8" s="405"/>
      <c r="TSU8" s="406"/>
      <c r="TSV8" s="407"/>
      <c r="TSW8" s="407"/>
      <c r="TSX8" s="407"/>
      <c r="TSY8" s="407"/>
      <c r="TSZ8" s="408"/>
      <c r="TTA8" s="404"/>
      <c r="TTB8" s="405"/>
      <c r="TTC8" s="406"/>
      <c r="TTD8" s="407"/>
      <c r="TTE8" s="407"/>
      <c r="TTF8" s="407"/>
      <c r="TTG8" s="407"/>
      <c r="TTH8" s="408"/>
      <c r="TTI8" s="404"/>
      <c r="TTJ8" s="405"/>
      <c r="TTK8" s="406"/>
      <c r="TTL8" s="407"/>
      <c r="TTM8" s="407"/>
      <c r="TTN8" s="407"/>
      <c r="TTO8" s="407"/>
      <c r="TTP8" s="408"/>
      <c r="TTQ8" s="404"/>
      <c r="TTR8" s="405"/>
      <c r="TTS8" s="406"/>
      <c r="TTT8" s="407"/>
      <c r="TTU8" s="407"/>
      <c r="TTV8" s="407"/>
      <c r="TTW8" s="407"/>
      <c r="TTX8" s="408"/>
      <c r="TTY8" s="404"/>
      <c r="TTZ8" s="405"/>
      <c r="TUA8" s="406"/>
      <c r="TUB8" s="407"/>
      <c r="TUC8" s="407"/>
      <c r="TUD8" s="407"/>
      <c r="TUE8" s="407"/>
      <c r="TUF8" s="408"/>
      <c r="TUG8" s="404"/>
      <c r="TUH8" s="405"/>
      <c r="TUI8" s="406"/>
      <c r="TUJ8" s="407"/>
      <c r="TUK8" s="407"/>
      <c r="TUL8" s="407"/>
      <c r="TUM8" s="407"/>
      <c r="TUN8" s="408"/>
      <c r="TUO8" s="404"/>
      <c r="TUP8" s="405"/>
      <c r="TUQ8" s="406"/>
      <c r="TUR8" s="407"/>
      <c r="TUS8" s="407"/>
      <c r="TUT8" s="407"/>
      <c r="TUU8" s="407"/>
      <c r="TUV8" s="408"/>
      <c r="TUW8" s="404"/>
      <c r="TUX8" s="405"/>
      <c r="TUY8" s="406"/>
      <c r="TUZ8" s="407"/>
      <c r="TVA8" s="407"/>
      <c r="TVB8" s="407"/>
      <c r="TVC8" s="407"/>
      <c r="TVD8" s="408"/>
      <c r="TVE8" s="404"/>
      <c r="TVF8" s="405"/>
      <c r="TVG8" s="406"/>
      <c r="TVH8" s="407"/>
      <c r="TVI8" s="407"/>
      <c r="TVJ8" s="407"/>
      <c r="TVK8" s="407"/>
      <c r="TVL8" s="408"/>
      <c r="TVM8" s="404"/>
      <c r="TVN8" s="405"/>
      <c r="TVO8" s="406"/>
      <c r="TVP8" s="407"/>
      <c r="TVQ8" s="407"/>
      <c r="TVR8" s="407"/>
      <c r="TVS8" s="407"/>
      <c r="TVT8" s="408"/>
      <c r="TVU8" s="404"/>
      <c r="TVV8" s="405"/>
      <c r="TVW8" s="406"/>
      <c r="TVX8" s="407"/>
      <c r="TVY8" s="407"/>
      <c r="TVZ8" s="407"/>
      <c r="TWA8" s="407"/>
      <c r="TWB8" s="408"/>
      <c r="TWC8" s="404"/>
      <c r="TWD8" s="405"/>
      <c r="TWE8" s="406"/>
      <c r="TWF8" s="407"/>
      <c r="TWG8" s="407"/>
      <c r="TWH8" s="407"/>
      <c r="TWI8" s="407"/>
      <c r="TWJ8" s="408"/>
      <c r="TWK8" s="404"/>
      <c r="TWL8" s="405"/>
      <c r="TWM8" s="406"/>
      <c r="TWN8" s="407"/>
      <c r="TWO8" s="407"/>
      <c r="TWP8" s="407"/>
      <c r="TWQ8" s="407"/>
      <c r="TWR8" s="408"/>
      <c r="TWS8" s="404"/>
      <c r="TWT8" s="405"/>
      <c r="TWU8" s="406"/>
      <c r="TWV8" s="407"/>
      <c r="TWW8" s="407"/>
      <c r="TWX8" s="407"/>
      <c r="TWY8" s="407"/>
      <c r="TWZ8" s="408"/>
      <c r="TXA8" s="404"/>
      <c r="TXB8" s="405"/>
      <c r="TXC8" s="406"/>
      <c r="TXD8" s="407"/>
      <c r="TXE8" s="407"/>
      <c r="TXF8" s="407"/>
      <c r="TXG8" s="407"/>
      <c r="TXH8" s="408"/>
      <c r="TXI8" s="404"/>
      <c r="TXJ8" s="405"/>
      <c r="TXK8" s="406"/>
      <c r="TXL8" s="407"/>
      <c r="TXM8" s="407"/>
      <c r="TXN8" s="407"/>
      <c r="TXO8" s="407"/>
      <c r="TXP8" s="408"/>
      <c r="TXQ8" s="404"/>
      <c r="TXR8" s="405"/>
      <c r="TXS8" s="406"/>
      <c r="TXT8" s="407"/>
      <c r="TXU8" s="407"/>
      <c r="TXV8" s="407"/>
      <c r="TXW8" s="407"/>
      <c r="TXX8" s="408"/>
      <c r="TXY8" s="404"/>
      <c r="TXZ8" s="405"/>
      <c r="TYA8" s="406"/>
      <c r="TYB8" s="407"/>
      <c r="TYC8" s="407"/>
      <c r="TYD8" s="407"/>
      <c r="TYE8" s="407"/>
      <c r="TYF8" s="408"/>
      <c r="TYG8" s="404"/>
      <c r="TYH8" s="405"/>
      <c r="TYI8" s="406"/>
      <c r="TYJ8" s="407"/>
      <c r="TYK8" s="407"/>
      <c r="TYL8" s="407"/>
      <c r="TYM8" s="407"/>
      <c r="TYN8" s="408"/>
      <c r="TYO8" s="404"/>
      <c r="TYP8" s="405"/>
      <c r="TYQ8" s="406"/>
      <c r="TYR8" s="407"/>
      <c r="TYS8" s="407"/>
      <c r="TYT8" s="407"/>
      <c r="TYU8" s="407"/>
      <c r="TYV8" s="408"/>
      <c r="TYW8" s="404"/>
      <c r="TYX8" s="405"/>
      <c r="TYY8" s="406"/>
      <c r="TYZ8" s="407"/>
      <c r="TZA8" s="407"/>
      <c r="TZB8" s="407"/>
      <c r="TZC8" s="407"/>
      <c r="TZD8" s="408"/>
      <c r="TZE8" s="404"/>
      <c r="TZF8" s="405"/>
      <c r="TZG8" s="406"/>
      <c r="TZH8" s="407"/>
      <c r="TZI8" s="407"/>
      <c r="TZJ8" s="407"/>
      <c r="TZK8" s="407"/>
      <c r="TZL8" s="408"/>
      <c r="TZM8" s="404"/>
      <c r="TZN8" s="405"/>
      <c r="TZO8" s="406"/>
      <c r="TZP8" s="407"/>
      <c r="TZQ8" s="407"/>
      <c r="TZR8" s="407"/>
      <c r="TZS8" s="407"/>
      <c r="TZT8" s="408"/>
      <c r="TZU8" s="404"/>
      <c r="TZV8" s="405"/>
      <c r="TZW8" s="406"/>
      <c r="TZX8" s="407"/>
      <c r="TZY8" s="407"/>
      <c r="TZZ8" s="407"/>
      <c r="UAA8" s="407"/>
      <c r="UAB8" s="408"/>
      <c r="UAC8" s="404"/>
      <c r="UAD8" s="405"/>
      <c r="UAE8" s="406"/>
      <c r="UAF8" s="407"/>
      <c r="UAG8" s="407"/>
      <c r="UAH8" s="407"/>
      <c r="UAI8" s="407"/>
      <c r="UAJ8" s="408"/>
      <c r="UAK8" s="404"/>
      <c r="UAL8" s="405"/>
      <c r="UAM8" s="406"/>
      <c r="UAN8" s="407"/>
      <c r="UAO8" s="407"/>
      <c r="UAP8" s="407"/>
      <c r="UAQ8" s="407"/>
      <c r="UAR8" s="408"/>
      <c r="UAS8" s="404"/>
      <c r="UAT8" s="405"/>
      <c r="UAU8" s="406"/>
      <c r="UAV8" s="407"/>
      <c r="UAW8" s="407"/>
      <c r="UAX8" s="407"/>
      <c r="UAY8" s="407"/>
      <c r="UAZ8" s="408"/>
      <c r="UBA8" s="404"/>
      <c r="UBB8" s="405"/>
      <c r="UBC8" s="406"/>
      <c r="UBD8" s="407"/>
      <c r="UBE8" s="407"/>
      <c r="UBF8" s="407"/>
      <c r="UBG8" s="407"/>
      <c r="UBH8" s="408"/>
      <c r="UBI8" s="404"/>
      <c r="UBJ8" s="405"/>
      <c r="UBK8" s="406"/>
      <c r="UBL8" s="407"/>
      <c r="UBM8" s="407"/>
      <c r="UBN8" s="407"/>
      <c r="UBO8" s="407"/>
      <c r="UBP8" s="408"/>
      <c r="UBQ8" s="404"/>
      <c r="UBR8" s="405"/>
      <c r="UBS8" s="406"/>
      <c r="UBT8" s="407"/>
      <c r="UBU8" s="407"/>
      <c r="UBV8" s="407"/>
      <c r="UBW8" s="407"/>
      <c r="UBX8" s="408"/>
      <c r="UBY8" s="404"/>
      <c r="UBZ8" s="405"/>
      <c r="UCA8" s="406"/>
      <c r="UCB8" s="407"/>
      <c r="UCC8" s="407"/>
      <c r="UCD8" s="407"/>
      <c r="UCE8" s="407"/>
      <c r="UCF8" s="408"/>
      <c r="UCG8" s="404"/>
      <c r="UCH8" s="405"/>
      <c r="UCI8" s="406"/>
      <c r="UCJ8" s="407"/>
      <c r="UCK8" s="407"/>
      <c r="UCL8" s="407"/>
      <c r="UCM8" s="407"/>
      <c r="UCN8" s="408"/>
      <c r="UCO8" s="404"/>
      <c r="UCP8" s="405"/>
      <c r="UCQ8" s="406"/>
      <c r="UCR8" s="407"/>
      <c r="UCS8" s="407"/>
      <c r="UCT8" s="407"/>
      <c r="UCU8" s="407"/>
      <c r="UCV8" s="408"/>
      <c r="UCW8" s="404"/>
      <c r="UCX8" s="405"/>
      <c r="UCY8" s="406"/>
      <c r="UCZ8" s="407"/>
      <c r="UDA8" s="407"/>
      <c r="UDB8" s="407"/>
      <c r="UDC8" s="407"/>
      <c r="UDD8" s="408"/>
      <c r="UDE8" s="404"/>
      <c r="UDF8" s="405"/>
      <c r="UDG8" s="406"/>
      <c r="UDH8" s="407"/>
      <c r="UDI8" s="407"/>
      <c r="UDJ8" s="407"/>
      <c r="UDK8" s="407"/>
      <c r="UDL8" s="408"/>
      <c r="UDM8" s="404"/>
      <c r="UDN8" s="405"/>
      <c r="UDO8" s="406"/>
      <c r="UDP8" s="407"/>
      <c r="UDQ8" s="407"/>
      <c r="UDR8" s="407"/>
      <c r="UDS8" s="407"/>
      <c r="UDT8" s="408"/>
      <c r="UDU8" s="404"/>
      <c r="UDV8" s="405"/>
      <c r="UDW8" s="406"/>
      <c r="UDX8" s="407"/>
      <c r="UDY8" s="407"/>
      <c r="UDZ8" s="407"/>
      <c r="UEA8" s="407"/>
      <c r="UEB8" s="408"/>
      <c r="UEC8" s="404"/>
      <c r="UED8" s="405"/>
      <c r="UEE8" s="406"/>
      <c r="UEF8" s="407"/>
      <c r="UEG8" s="407"/>
      <c r="UEH8" s="407"/>
      <c r="UEI8" s="407"/>
      <c r="UEJ8" s="408"/>
      <c r="UEK8" s="404"/>
      <c r="UEL8" s="405"/>
      <c r="UEM8" s="406"/>
      <c r="UEN8" s="407"/>
      <c r="UEO8" s="407"/>
      <c r="UEP8" s="407"/>
      <c r="UEQ8" s="407"/>
      <c r="UER8" s="408"/>
      <c r="UES8" s="404"/>
      <c r="UET8" s="405"/>
      <c r="UEU8" s="406"/>
      <c r="UEV8" s="407"/>
      <c r="UEW8" s="407"/>
      <c r="UEX8" s="407"/>
      <c r="UEY8" s="407"/>
      <c r="UEZ8" s="408"/>
      <c r="UFA8" s="404"/>
      <c r="UFB8" s="405"/>
      <c r="UFC8" s="406"/>
      <c r="UFD8" s="407"/>
      <c r="UFE8" s="407"/>
      <c r="UFF8" s="407"/>
      <c r="UFG8" s="407"/>
      <c r="UFH8" s="408"/>
      <c r="UFI8" s="404"/>
      <c r="UFJ8" s="405"/>
      <c r="UFK8" s="406"/>
      <c r="UFL8" s="407"/>
      <c r="UFM8" s="407"/>
      <c r="UFN8" s="407"/>
      <c r="UFO8" s="407"/>
      <c r="UFP8" s="408"/>
      <c r="UFQ8" s="404"/>
      <c r="UFR8" s="405"/>
      <c r="UFS8" s="406"/>
      <c r="UFT8" s="407"/>
      <c r="UFU8" s="407"/>
      <c r="UFV8" s="407"/>
      <c r="UFW8" s="407"/>
      <c r="UFX8" s="408"/>
      <c r="UFY8" s="404"/>
      <c r="UFZ8" s="405"/>
      <c r="UGA8" s="406"/>
      <c r="UGB8" s="407"/>
      <c r="UGC8" s="407"/>
      <c r="UGD8" s="407"/>
      <c r="UGE8" s="407"/>
      <c r="UGF8" s="408"/>
      <c r="UGG8" s="404"/>
      <c r="UGH8" s="405"/>
      <c r="UGI8" s="406"/>
      <c r="UGJ8" s="407"/>
      <c r="UGK8" s="407"/>
      <c r="UGL8" s="407"/>
      <c r="UGM8" s="407"/>
      <c r="UGN8" s="408"/>
      <c r="UGO8" s="404"/>
      <c r="UGP8" s="405"/>
      <c r="UGQ8" s="406"/>
      <c r="UGR8" s="407"/>
      <c r="UGS8" s="407"/>
      <c r="UGT8" s="407"/>
      <c r="UGU8" s="407"/>
      <c r="UGV8" s="408"/>
      <c r="UGW8" s="404"/>
      <c r="UGX8" s="405"/>
      <c r="UGY8" s="406"/>
      <c r="UGZ8" s="407"/>
      <c r="UHA8" s="407"/>
      <c r="UHB8" s="407"/>
      <c r="UHC8" s="407"/>
      <c r="UHD8" s="408"/>
      <c r="UHE8" s="404"/>
      <c r="UHF8" s="405"/>
      <c r="UHG8" s="406"/>
      <c r="UHH8" s="407"/>
      <c r="UHI8" s="407"/>
      <c r="UHJ8" s="407"/>
      <c r="UHK8" s="407"/>
      <c r="UHL8" s="408"/>
      <c r="UHM8" s="404"/>
      <c r="UHN8" s="405"/>
      <c r="UHO8" s="406"/>
      <c r="UHP8" s="407"/>
      <c r="UHQ8" s="407"/>
      <c r="UHR8" s="407"/>
      <c r="UHS8" s="407"/>
      <c r="UHT8" s="408"/>
      <c r="UHU8" s="404"/>
      <c r="UHV8" s="405"/>
      <c r="UHW8" s="406"/>
      <c r="UHX8" s="407"/>
      <c r="UHY8" s="407"/>
      <c r="UHZ8" s="407"/>
      <c r="UIA8" s="407"/>
      <c r="UIB8" s="408"/>
      <c r="UIC8" s="404"/>
      <c r="UID8" s="405"/>
      <c r="UIE8" s="406"/>
      <c r="UIF8" s="407"/>
      <c r="UIG8" s="407"/>
      <c r="UIH8" s="407"/>
      <c r="UII8" s="407"/>
      <c r="UIJ8" s="408"/>
      <c r="UIK8" s="404"/>
      <c r="UIL8" s="405"/>
      <c r="UIM8" s="406"/>
      <c r="UIN8" s="407"/>
      <c r="UIO8" s="407"/>
      <c r="UIP8" s="407"/>
      <c r="UIQ8" s="407"/>
      <c r="UIR8" s="408"/>
      <c r="UIS8" s="404"/>
      <c r="UIT8" s="405"/>
      <c r="UIU8" s="406"/>
      <c r="UIV8" s="407"/>
      <c r="UIW8" s="407"/>
      <c r="UIX8" s="407"/>
      <c r="UIY8" s="407"/>
      <c r="UIZ8" s="408"/>
      <c r="UJA8" s="404"/>
      <c r="UJB8" s="405"/>
      <c r="UJC8" s="406"/>
      <c r="UJD8" s="407"/>
      <c r="UJE8" s="407"/>
      <c r="UJF8" s="407"/>
      <c r="UJG8" s="407"/>
      <c r="UJH8" s="408"/>
      <c r="UJI8" s="404"/>
      <c r="UJJ8" s="405"/>
      <c r="UJK8" s="406"/>
      <c r="UJL8" s="407"/>
      <c r="UJM8" s="407"/>
      <c r="UJN8" s="407"/>
      <c r="UJO8" s="407"/>
      <c r="UJP8" s="408"/>
      <c r="UJQ8" s="404"/>
      <c r="UJR8" s="405"/>
      <c r="UJS8" s="406"/>
      <c r="UJT8" s="407"/>
      <c r="UJU8" s="407"/>
      <c r="UJV8" s="407"/>
      <c r="UJW8" s="407"/>
      <c r="UJX8" s="408"/>
      <c r="UJY8" s="404"/>
      <c r="UJZ8" s="405"/>
      <c r="UKA8" s="406"/>
      <c r="UKB8" s="407"/>
      <c r="UKC8" s="407"/>
      <c r="UKD8" s="407"/>
      <c r="UKE8" s="407"/>
      <c r="UKF8" s="408"/>
      <c r="UKG8" s="404"/>
      <c r="UKH8" s="405"/>
      <c r="UKI8" s="406"/>
      <c r="UKJ8" s="407"/>
      <c r="UKK8" s="407"/>
      <c r="UKL8" s="407"/>
      <c r="UKM8" s="407"/>
      <c r="UKN8" s="408"/>
      <c r="UKO8" s="404"/>
      <c r="UKP8" s="405"/>
      <c r="UKQ8" s="406"/>
      <c r="UKR8" s="407"/>
      <c r="UKS8" s="407"/>
      <c r="UKT8" s="407"/>
      <c r="UKU8" s="407"/>
      <c r="UKV8" s="408"/>
      <c r="UKW8" s="404"/>
      <c r="UKX8" s="405"/>
      <c r="UKY8" s="406"/>
      <c r="UKZ8" s="407"/>
      <c r="ULA8" s="407"/>
      <c r="ULB8" s="407"/>
      <c r="ULC8" s="407"/>
      <c r="ULD8" s="408"/>
      <c r="ULE8" s="404"/>
      <c r="ULF8" s="405"/>
      <c r="ULG8" s="406"/>
      <c r="ULH8" s="407"/>
      <c r="ULI8" s="407"/>
      <c r="ULJ8" s="407"/>
      <c r="ULK8" s="407"/>
      <c r="ULL8" s="408"/>
      <c r="ULM8" s="404"/>
      <c r="ULN8" s="405"/>
      <c r="ULO8" s="406"/>
      <c r="ULP8" s="407"/>
      <c r="ULQ8" s="407"/>
      <c r="ULR8" s="407"/>
      <c r="ULS8" s="407"/>
      <c r="ULT8" s="408"/>
      <c r="ULU8" s="404"/>
      <c r="ULV8" s="405"/>
      <c r="ULW8" s="406"/>
      <c r="ULX8" s="407"/>
      <c r="ULY8" s="407"/>
      <c r="ULZ8" s="407"/>
      <c r="UMA8" s="407"/>
      <c r="UMB8" s="408"/>
      <c r="UMC8" s="404"/>
      <c r="UMD8" s="405"/>
      <c r="UME8" s="406"/>
      <c r="UMF8" s="407"/>
      <c r="UMG8" s="407"/>
      <c r="UMH8" s="407"/>
      <c r="UMI8" s="407"/>
      <c r="UMJ8" s="408"/>
      <c r="UMK8" s="404"/>
      <c r="UML8" s="405"/>
      <c r="UMM8" s="406"/>
      <c r="UMN8" s="407"/>
      <c r="UMO8" s="407"/>
      <c r="UMP8" s="407"/>
      <c r="UMQ8" s="407"/>
      <c r="UMR8" s="408"/>
      <c r="UMS8" s="404"/>
      <c r="UMT8" s="405"/>
      <c r="UMU8" s="406"/>
      <c r="UMV8" s="407"/>
      <c r="UMW8" s="407"/>
      <c r="UMX8" s="407"/>
      <c r="UMY8" s="407"/>
      <c r="UMZ8" s="408"/>
      <c r="UNA8" s="404"/>
      <c r="UNB8" s="405"/>
      <c r="UNC8" s="406"/>
      <c r="UND8" s="407"/>
      <c r="UNE8" s="407"/>
      <c r="UNF8" s="407"/>
      <c r="UNG8" s="407"/>
      <c r="UNH8" s="408"/>
      <c r="UNI8" s="404"/>
      <c r="UNJ8" s="405"/>
      <c r="UNK8" s="406"/>
      <c r="UNL8" s="407"/>
      <c r="UNM8" s="407"/>
      <c r="UNN8" s="407"/>
      <c r="UNO8" s="407"/>
      <c r="UNP8" s="408"/>
      <c r="UNQ8" s="404"/>
      <c r="UNR8" s="405"/>
      <c r="UNS8" s="406"/>
      <c r="UNT8" s="407"/>
      <c r="UNU8" s="407"/>
      <c r="UNV8" s="407"/>
      <c r="UNW8" s="407"/>
      <c r="UNX8" s="408"/>
      <c r="UNY8" s="404"/>
      <c r="UNZ8" s="405"/>
      <c r="UOA8" s="406"/>
      <c r="UOB8" s="407"/>
      <c r="UOC8" s="407"/>
      <c r="UOD8" s="407"/>
      <c r="UOE8" s="407"/>
      <c r="UOF8" s="408"/>
      <c r="UOG8" s="404"/>
      <c r="UOH8" s="405"/>
      <c r="UOI8" s="406"/>
      <c r="UOJ8" s="407"/>
      <c r="UOK8" s="407"/>
      <c r="UOL8" s="407"/>
      <c r="UOM8" s="407"/>
      <c r="UON8" s="408"/>
      <c r="UOO8" s="404"/>
      <c r="UOP8" s="405"/>
      <c r="UOQ8" s="406"/>
      <c r="UOR8" s="407"/>
      <c r="UOS8" s="407"/>
      <c r="UOT8" s="407"/>
      <c r="UOU8" s="407"/>
      <c r="UOV8" s="408"/>
      <c r="UOW8" s="404"/>
      <c r="UOX8" s="405"/>
      <c r="UOY8" s="406"/>
      <c r="UOZ8" s="407"/>
      <c r="UPA8" s="407"/>
      <c r="UPB8" s="407"/>
      <c r="UPC8" s="407"/>
      <c r="UPD8" s="408"/>
      <c r="UPE8" s="404"/>
      <c r="UPF8" s="405"/>
      <c r="UPG8" s="406"/>
      <c r="UPH8" s="407"/>
      <c r="UPI8" s="407"/>
      <c r="UPJ8" s="407"/>
      <c r="UPK8" s="407"/>
      <c r="UPL8" s="408"/>
      <c r="UPM8" s="404"/>
      <c r="UPN8" s="405"/>
      <c r="UPO8" s="406"/>
      <c r="UPP8" s="407"/>
      <c r="UPQ8" s="407"/>
      <c r="UPR8" s="407"/>
      <c r="UPS8" s="407"/>
      <c r="UPT8" s="408"/>
      <c r="UPU8" s="404"/>
      <c r="UPV8" s="405"/>
      <c r="UPW8" s="406"/>
      <c r="UPX8" s="407"/>
      <c r="UPY8" s="407"/>
      <c r="UPZ8" s="407"/>
      <c r="UQA8" s="407"/>
      <c r="UQB8" s="408"/>
      <c r="UQC8" s="404"/>
      <c r="UQD8" s="405"/>
      <c r="UQE8" s="406"/>
      <c r="UQF8" s="407"/>
      <c r="UQG8" s="407"/>
      <c r="UQH8" s="407"/>
      <c r="UQI8" s="407"/>
      <c r="UQJ8" s="408"/>
      <c r="UQK8" s="404"/>
      <c r="UQL8" s="405"/>
      <c r="UQM8" s="406"/>
      <c r="UQN8" s="407"/>
      <c r="UQO8" s="407"/>
      <c r="UQP8" s="407"/>
      <c r="UQQ8" s="407"/>
      <c r="UQR8" s="408"/>
      <c r="UQS8" s="404"/>
      <c r="UQT8" s="405"/>
      <c r="UQU8" s="406"/>
      <c r="UQV8" s="407"/>
      <c r="UQW8" s="407"/>
      <c r="UQX8" s="407"/>
      <c r="UQY8" s="407"/>
      <c r="UQZ8" s="408"/>
      <c r="URA8" s="404"/>
      <c r="URB8" s="405"/>
      <c r="URC8" s="406"/>
      <c r="URD8" s="407"/>
      <c r="URE8" s="407"/>
      <c r="URF8" s="407"/>
      <c r="URG8" s="407"/>
      <c r="URH8" s="408"/>
      <c r="URI8" s="404"/>
      <c r="URJ8" s="405"/>
      <c r="URK8" s="406"/>
      <c r="URL8" s="407"/>
      <c r="URM8" s="407"/>
      <c r="URN8" s="407"/>
      <c r="URO8" s="407"/>
      <c r="URP8" s="408"/>
      <c r="URQ8" s="404"/>
      <c r="URR8" s="405"/>
      <c r="URS8" s="406"/>
      <c r="URT8" s="407"/>
      <c r="URU8" s="407"/>
      <c r="URV8" s="407"/>
      <c r="URW8" s="407"/>
      <c r="URX8" s="408"/>
      <c r="URY8" s="404"/>
      <c r="URZ8" s="405"/>
      <c r="USA8" s="406"/>
      <c r="USB8" s="407"/>
      <c r="USC8" s="407"/>
      <c r="USD8" s="407"/>
      <c r="USE8" s="407"/>
      <c r="USF8" s="408"/>
      <c r="USG8" s="404"/>
      <c r="USH8" s="405"/>
      <c r="USI8" s="406"/>
      <c r="USJ8" s="407"/>
      <c r="USK8" s="407"/>
      <c r="USL8" s="407"/>
      <c r="USM8" s="407"/>
      <c r="USN8" s="408"/>
      <c r="USO8" s="404"/>
      <c r="USP8" s="405"/>
      <c r="USQ8" s="406"/>
      <c r="USR8" s="407"/>
      <c r="USS8" s="407"/>
      <c r="UST8" s="407"/>
      <c r="USU8" s="407"/>
      <c r="USV8" s="408"/>
      <c r="USW8" s="404"/>
      <c r="USX8" s="405"/>
      <c r="USY8" s="406"/>
      <c r="USZ8" s="407"/>
      <c r="UTA8" s="407"/>
      <c r="UTB8" s="407"/>
      <c r="UTC8" s="407"/>
      <c r="UTD8" s="408"/>
      <c r="UTE8" s="404"/>
      <c r="UTF8" s="405"/>
      <c r="UTG8" s="406"/>
      <c r="UTH8" s="407"/>
      <c r="UTI8" s="407"/>
      <c r="UTJ8" s="407"/>
      <c r="UTK8" s="407"/>
      <c r="UTL8" s="408"/>
      <c r="UTM8" s="404"/>
      <c r="UTN8" s="405"/>
      <c r="UTO8" s="406"/>
      <c r="UTP8" s="407"/>
      <c r="UTQ8" s="407"/>
      <c r="UTR8" s="407"/>
      <c r="UTS8" s="407"/>
      <c r="UTT8" s="408"/>
      <c r="UTU8" s="404"/>
      <c r="UTV8" s="405"/>
      <c r="UTW8" s="406"/>
      <c r="UTX8" s="407"/>
      <c r="UTY8" s="407"/>
      <c r="UTZ8" s="407"/>
      <c r="UUA8" s="407"/>
      <c r="UUB8" s="408"/>
      <c r="UUC8" s="404"/>
      <c r="UUD8" s="405"/>
      <c r="UUE8" s="406"/>
      <c r="UUF8" s="407"/>
      <c r="UUG8" s="407"/>
      <c r="UUH8" s="407"/>
      <c r="UUI8" s="407"/>
      <c r="UUJ8" s="408"/>
      <c r="UUK8" s="404"/>
      <c r="UUL8" s="405"/>
      <c r="UUM8" s="406"/>
      <c r="UUN8" s="407"/>
      <c r="UUO8" s="407"/>
      <c r="UUP8" s="407"/>
      <c r="UUQ8" s="407"/>
      <c r="UUR8" s="408"/>
      <c r="UUS8" s="404"/>
      <c r="UUT8" s="405"/>
      <c r="UUU8" s="406"/>
      <c r="UUV8" s="407"/>
      <c r="UUW8" s="407"/>
      <c r="UUX8" s="407"/>
      <c r="UUY8" s="407"/>
      <c r="UUZ8" s="408"/>
      <c r="UVA8" s="404"/>
      <c r="UVB8" s="405"/>
      <c r="UVC8" s="406"/>
      <c r="UVD8" s="407"/>
      <c r="UVE8" s="407"/>
      <c r="UVF8" s="407"/>
      <c r="UVG8" s="407"/>
      <c r="UVH8" s="408"/>
      <c r="UVI8" s="404"/>
      <c r="UVJ8" s="405"/>
      <c r="UVK8" s="406"/>
      <c r="UVL8" s="407"/>
      <c r="UVM8" s="407"/>
      <c r="UVN8" s="407"/>
      <c r="UVO8" s="407"/>
      <c r="UVP8" s="408"/>
      <c r="UVQ8" s="404"/>
      <c r="UVR8" s="405"/>
      <c r="UVS8" s="406"/>
      <c r="UVT8" s="407"/>
      <c r="UVU8" s="407"/>
      <c r="UVV8" s="407"/>
      <c r="UVW8" s="407"/>
      <c r="UVX8" s="408"/>
      <c r="UVY8" s="404"/>
      <c r="UVZ8" s="405"/>
      <c r="UWA8" s="406"/>
      <c r="UWB8" s="407"/>
      <c r="UWC8" s="407"/>
      <c r="UWD8" s="407"/>
      <c r="UWE8" s="407"/>
      <c r="UWF8" s="408"/>
      <c r="UWG8" s="404"/>
      <c r="UWH8" s="405"/>
      <c r="UWI8" s="406"/>
      <c r="UWJ8" s="407"/>
      <c r="UWK8" s="407"/>
      <c r="UWL8" s="407"/>
      <c r="UWM8" s="407"/>
      <c r="UWN8" s="408"/>
      <c r="UWO8" s="404"/>
      <c r="UWP8" s="405"/>
      <c r="UWQ8" s="406"/>
      <c r="UWR8" s="407"/>
      <c r="UWS8" s="407"/>
      <c r="UWT8" s="407"/>
      <c r="UWU8" s="407"/>
      <c r="UWV8" s="408"/>
      <c r="UWW8" s="404"/>
      <c r="UWX8" s="405"/>
      <c r="UWY8" s="406"/>
      <c r="UWZ8" s="407"/>
      <c r="UXA8" s="407"/>
      <c r="UXB8" s="407"/>
      <c r="UXC8" s="407"/>
      <c r="UXD8" s="408"/>
      <c r="UXE8" s="404"/>
      <c r="UXF8" s="405"/>
      <c r="UXG8" s="406"/>
      <c r="UXH8" s="407"/>
      <c r="UXI8" s="407"/>
      <c r="UXJ8" s="407"/>
      <c r="UXK8" s="407"/>
      <c r="UXL8" s="408"/>
      <c r="UXM8" s="404"/>
      <c r="UXN8" s="405"/>
      <c r="UXO8" s="406"/>
      <c r="UXP8" s="407"/>
      <c r="UXQ8" s="407"/>
      <c r="UXR8" s="407"/>
      <c r="UXS8" s="407"/>
      <c r="UXT8" s="408"/>
      <c r="UXU8" s="404"/>
      <c r="UXV8" s="405"/>
      <c r="UXW8" s="406"/>
      <c r="UXX8" s="407"/>
      <c r="UXY8" s="407"/>
      <c r="UXZ8" s="407"/>
      <c r="UYA8" s="407"/>
      <c r="UYB8" s="408"/>
      <c r="UYC8" s="404"/>
      <c r="UYD8" s="405"/>
      <c r="UYE8" s="406"/>
      <c r="UYF8" s="407"/>
      <c r="UYG8" s="407"/>
      <c r="UYH8" s="407"/>
      <c r="UYI8" s="407"/>
      <c r="UYJ8" s="408"/>
      <c r="UYK8" s="404"/>
      <c r="UYL8" s="405"/>
      <c r="UYM8" s="406"/>
      <c r="UYN8" s="407"/>
      <c r="UYO8" s="407"/>
      <c r="UYP8" s="407"/>
      <c r="UYQ8" s="407"/>
      <c r="UYR8" s="408"/>
      <c r="UYS8" s="404"/>
      <c r="UYT8" s="405"/>
      <c r="UYU8" s="406"/>
      <c r="UYV8" s="407"/>
      <c r="UYW8" s="407"/>
      <c r="UYX8" s="407"/>
      <c r="UYY8" s="407"/>
      <c r="UYZ8" s="408"/>
      <c r="UZA8" s="404"/>
      <c r="UZB8" s="405"/>
      <c r="UZC8" s="406"/>
      <c r="UZD8" s="407"/>
      <c r="UZE8" s="407"/>
      <c r="UZF8" s="407"/>
      <c r="UZG8" s="407"/>
      <c r="UZH8" s="408"/>
      <c r="UZI8" s="404"/>
      <c r="UZJ8" s="405"/>
      <c r="UZK8" s="406"/>
      <c r="UZL8" s="407"/>
      <c r="UZM8" s="407"/>
      <c r="UZN8" s="407"/>
      <c r="UZO8" s="407"/>
      <c r="UZP8" s="408"/>
      <c r="UZQ8" s="404"/>
      <c r="UZR8" s="405"/>
      <c r="UZS8" s="406"/>
      <c r="UZT8" s="407"/>
      <c r="UZU8" s="407"/>
      <c r="UZV8" s="407"/>
      <c r="UZW8" s="407"/>
      <c r="UZX8" s="408"/>
      <c r="UZY8" s="404"/>
      <c r="UZZ8" s="405"/>
      <c r="VAA8" s="406"/>
      <c r="VAB8" s="407"/>
      <c r="VAC8" s="407"/>
      <c r="VAD8" s="407"/>
      <c r="VAE8" s="407"/>
      <c r="VAF8" s="408"/>
      <c r="VAG8" s="404"/>
      <c r="VAH8" s="405"/>
      <c r="VAI8" s="406"/>
      <c r="VAJ8" s="407"/>
      <c r="VAK8" s="407"/>
      <c r="VAL8" s="407"/>
      <c r="VAM8" s="407"/>
      <c r="VAN8" s="408"/>
      <c r="VAO8" s="404"/>
      <c r="VAP8" s="405"/>
      <c r="VAQ8" s="406"/>
      <c r="VAR8" s="407"/>
      <c r="VAS8" s="407"/>
      <c r="VAT8" s="407"/>
      <c r="VAU8" s="407"/>
      <c r="VAV8" s="408"/>
      <c r="VAW8" s="404"/>
      <c r="VAX8" s="405"/>
      <c r="VAY8" s="406"/>
      <c r="VAZ8" s="407"/>
      <c r="VBA8" s="407"/>
      <c r="VBB8" s="407"/>
      <c r="VBC8" s="407"/>
      <c r="VBD8" s="408"/>
      <c r="VBE8" s="404"/>
      <c r="VBF8" s="405"/>
      <c r="VBG8" s="406"/>
      <c r="VBH8" s="407"/>
      <c r="VBI8" s="407"/>
      <c r="VBJ8" s="407"/>
      <c r="VBK8" s="407"/>
      <c r="VBL8" s="408"/>
      <c r="VBM8" s="404"/>
      <c r="VBN8" s="405"/>
      <c r="VBO8" s="406"/>
      <c r="VBP8" s="407"/>
      <c r="VBQ8" s="407"/>
      <c r="VBR8" s="407"/>
      <c r="VBS8" s="407"/>
      <c r="VBT8" s="408"/>
      <c r="VBU8" s="404"/>
      <c r="VBV8" s="405"/>
      <c r="VBW8" s="406"/>
      <c r="VBX8" s="407"/>
      <c r="VBY8" s="407"/>
      <c r="VBZ8" s="407"/>
      <c r="VCA8" s="407"/>
      <c r="VCB8" s="408"/>
      <c r="VCC8" s="404"/>
      <c r="VCD8" s="405"/>
      <c r="VCE8" s="406"/>
      <c r="VCF8" s="407"/>
      <c r="VCG8" s="407"/>
      <c r="VCH8" s="407"/>
      <c r="VCI8" s="407"/>
      <c r="VCJ8" s="408"/>
      <c r="VCK8" s="404"/>
      <c r="VCL8" s="405"/>
      <c r="VCM8" s="406"/>
      <c r="VCN8" s="407"/>
      <c r="VCO8" s="407"/>
      <c r="VCP8" s="407"/>
      <c r="VCQ8" s="407"/>
      <c r="VCR8" s="408"/>
      <c r="VCS8" s="404"/>
      <c r="VCT8" s="405"/>
      <c r="VCU8" s="406"/>
      <c r="VCV8" s="407"/>
      <c r="VCW8" s="407"/>
      <c r="VCX8" s="407"/>
      <c r="VCY8" s="407"/>
      <c r="VCZ8" s="408"/>
      <c r="VDA8" s="404"/>
      <c r="VDB8" s="405"/>
      <c r="VDC8" s="406"/>
      <c r="VDD8" s="407"/>
      <c r="VDE8" s="407"/>
      <c r="VDF8" s="407"/>
      <c r="VDG8" s="407"/>
      <c r="VDH8" s="408"/>
      <c r="VDI8" s="404"/>
      <c r="VDJ8" s="405"/>
      <c r="VDK8" s="406"/>
      <c r="VDL8" s="407"/>
      <c r="VDM8" s="407"/>
      <c r="VDN8" s="407"/>
      <c r="VDO8" s="407"/>
      <c r="VDP8" s="408"/>
      <c r="VDQ8" s="404"/>
      <c r="VDR8" s="405"/>
      <c r="VDS8" s="406"/>
      <c r="VDT8" s="407"/>
      <c r="VDU8" s="407"/>
      <c r="VDV8" s="407"/>
      <c r="VDW8" s="407"/>
      <c r="VDX8" s="408"/>
      <c r="VDY8" s="404"/>
      <c r="VDZ8" s="405"/>
      <c r="VEA8" s="406"/>
      <c r="VEB8" s="407"/>
      <c r="VEC8" s="407"/>
      <c r="VED8" s="407"/>
      <c r="VEE8" s="407"/>
      <c r="VEF8" s="408"/>
      <c r="VEG8" s="404"/>
      <c r="VEH8" s="405"/>
      <c r="VEI8" s="406"/>
      <c r="VEJ8" s="407"/>
      <c r="VEK8" s="407"/>
      <c r="VEL8" s="407"/>
      <c r="VEM8" s="407"/>
      <c r="VEN8" s="408"/>
      <c r="VEO8" s="404"/>
      <c r="VEP8" s="405"/>
      <c r="VEQ8" s="406"/>
      <c r="VER8" s="407"/>
      <c r="VES8" s="407"/>
      <c r="VET8" s="407"/>
      <c r="VEU8" s="407"/>
      <c r="VEV8" s="408"/>
      <c r="VEW8" s="404"/>
      <c r="VEX8" s="405"/>
      <c r="VEY8" s="406"/>
      <c r="VEZ8" s="407"/>
      <c r="VFA8" s="407"/>
      <c r="VFB8" s="407"/>
      <c r="VFC8" s="407"/>
      <c r="VFD8" s="408"/>
      <c r="VFE8" s="404"/>
      <c r="VFF8" s="405"/>
      <c r="VFG8" s="406"/>
      <c r="VFH8" s="407"/>
      <c r="VFI8" s="407"/>
      <c r="VFJ8" s="407"/>
      <c r="VFK8" s="407"/>
      <c r="VFL8" s="408"/>
      <c r="VFM8" s="404"/>
      <c r="VFN8" s="405"/>
      <c r="VFO8" s="406"/>
      <c r="VFP8" s="407"/>
      <c r="VFQ8" s="407"/>
      <c r="VFR8" s="407"/>
      <c r="VFS8" s="407"/>
      <c r="VFT8" s="408"/>
      <c r="VFU8" s="404"/>
      <c r="VFV8" s="405"/>
      <c r="VFW8" s="406"/>
      <c r="VFX8" s="407"/>
      <c r="VFY8" s="407"/>
      <c r="VFZ8" s="407"/>
      <c r="VGA8" s="407"/>
      <c r="VGB8" s="408"/>
      <c r="VGC8" s="404"/>
      <c r="VGD8" s="405"/>
      <c r="VGE8" s="406"/>
      <c r="VGF8" s="407"/>
      <c r="VGG8" s="407"/>
      <c r="VGH8" s="407"/>
      <c r="VGI8" s="407"/>
      <c r="VGJ8" s="408"/>
      <c r="VGK8" s="404"/>
      <c r="VGL8" s="405"/>
      <c r="VGM8" s="406"/>
      <c r="VGN8" s="407"/>
      <c r="VGO8" s="407"/>
      <c r="VGP8" s="407"/>
      <c r="VGQ8" s="407"/>
      <c r="VGR8" s="408"/>
      <c r="VGS8" s="404"/>
      <c r="VGT8" s="405"/>
      <c r="VGU8" s="406"/>
      <c r="VGV8" s="407"/>
      <c r="VGW8" s="407"/>
      <c r="VGX8" s="407"/>
      <c r="VGY8" s="407"/>
      <c r="VGZ8" s="408"/>
      <c r="VHA8" s="404"/>
      <c r="VHB8" s="405"/>
      <c r="VHC8" s="406"/>
      <c r="VHD8" s="407"/>
      <c r="VHE8" s="407"/>
      <c r="VHF8" s="407"/>
      <c r="VHG8" s="407"/>
      <c r="VHH8" s="408"/>
      <c r="VHI8" s="404"/>
      <c r="VHJ8" s="405"/>
      <c r="VHK8" s="406"/>
      <c r="VHL8" s="407"/>
      <c r="VHM8" s="407"/>
      <c r="VHN8" s="407"/>
      <c r="VHO8" s="407"/>
      <c r="VHP8" s="408"/>
      <c r="VHQ8" s="404"/>
      <c r="VHR8" s="405"/>
      <c r="VHS8" s="406"/>
      <c r="VHT8" s="407"/>
      <c r="VHU8" s="407"/>
      <c r="VHV8" s="407"/>
      <c r="VHW8" s="407"/>
      <c r="VHX8" s="408"/>
      <c r="VHY8" s="404"/>
      <c r="VHZ8" s="405"/>
      <c r="VIA8" s="406"/>
      <c r="VIB8" s="407"/>
      <c r="VIC8" s="407"/>
      <c r="VID8" s="407"/>
      <c r="VIE8" s="407"/>
      <c r="VIF8" s="408"/>
      <c r="VIG8" s="404"/>
      <c r="VIH8" s="405"/>
      <c r="VII8" s="406"/>
      <c r="VIJ8" s="407"/>
      <c r="VIK8" s="407"/>
      <c r="VIL8" s="407"/>
      <c r="VIM8" s="407"/>
      <c r="VIN8" s="408"/>
      <c r="VIO8" s="404"/>
      <c r="VIP8" s="405"/>
      <c r="VIQ8" s="406"/>
      <c r="VIR8" s="407"/>
      <c r="VIS8" s="407"/>
      <c r="VIT8" s="407"/>
      <c r="VIU8" s="407"/>
      <c r="VIV8" s="408"/>
      <c r="VIW8" s="404"/>
      <c r="VIX8" s="405"/>
      <c r="VIY8" s="406"/>
      <c r="VIZ8" s="407"/>
      <c r="VJA8" s="407"/>
      <c r="VJB8" s="407"/>
      <c r="VJC8" s="407"/>
      <c r="VJD8" s="408"/>
      <c r="VJE8" s="404"/>
      <c r="VJF8" s="405"/>
      <c r="VJG8" s="406"/>
      <c r="VJH8" s="407"/>
      <c r="VJI8" s="407"/>
      <c r="VJJ8" s="407"/>
      <c r="VJK8" s="407"/>
      <c r="VJL8" s="408"/>
      <c r="VJM8" s="404"/>
      <c r="VJN8" s="405"/>
      <c r="VJO8" s="406"/>
      <c r="VJP8" s="407"/>
      <c r="VJQ8" s="407"/>
      <c r="VJR8" s="407"/>
      <c r="VJS8" s="407"/>
      <c r="VJT8" s="408"/>
      <c r="VJU8" s="404"/>
      <c r="VJV8" s="405"/>
      <c r="VJW8" s="406"/>
      <c r="VJX8" s="407"/>
      <c r="VJY8" s="407"/>
      <c r="VJZ8" s="407"/>
      <c r="VKA8" s="407"/>
      <c r="VKB8" s="408"/>
      <c r="VKC8" s="404"/>
      <c r="VKD8" s="405"/>
      <c r="VKE8" s="406"/>
      <c r="VKF8" s="407"/>
      <c r="VKG8" s="407"/>
      <c r="VKH8" s="407"/>
      <c r="VKI8" s="407"/>
      <c r="VKJ8" s="408"/>
      <c r="VKK8" s="404"/>
      <c r="VKL8" s="405"/>
      <c r="VKM8" s="406"/>
      <c r="VKN8" s="407"/>
      <c r="VKO8" s="407"/>
      <c r="VKP8" s="407"/>
      <c r="VKQ8" s="407"/>
      <c r="VKR8" s="408"/>
      <c r="VKS8" s="404"/>
      <c r="VKT8" s="405"/>
      <c r="VKU8" s="406"/>
      <c r="VKV8" s="407"/>
      <c r="VKW8" s="407"/>
      <c r="VKX8" s="407"/>
      <c r="VKY8" s="407"/>
      <c r="VKZ8" s="408"/>
      <c r="VLA8" s="404"/>
      <c r="VLB8" s="405"/>
      <c r="VLC8" s="406"/>
      <c r="VLD8" s="407"/>
      <c r="VLE8" s="407"/>
      <c r="VLF8" s="407"/>
      <c r="VLG8" s="407"/>
      <c r="VLH8" s="408"/>
      <c r="VLI8" s="404"/>
      <c r="VLJ8" s="405"/>
      <c r="VLK8" s="406"/>
      <c r="VLL8" s="407"/>
      <c r="VLM8" s="407"/>
      <c r="VLN8" s="407"/>
      <c r="VLO8" s="407"/>
      <c r="VLP8" s="408"/>
      <c r="VLQ8" s="404"/>
      <c r="VLR8" s="405"/>
      <c r="VLS8" s="406"/>
      <c r="VLT8" s="407"/>
      <c r="VLU8" s="407"/>
      <c r="VLV8" s="407"/>
      <c r="VLW8" s="407"/>
      <c r="VLX8" s="408"/>
      <c r="VLY8" s="404"/>
      <c r="VLZ8" s="405"/>
      <c r="VMA8" s="406"/>
      <c r="VMB8" s="407"/>
      <c r="VMC8" s="407"/>
      <c r="VMD8" s="407"/>
      <c r="VME8" s="407"/>
      <c r="VMF8" s="408"/>
      <c r="VMG8" s="404"/>
      <c r="VMH8" s="405"/>
      <c r="VMI8" s="406"/>
      <c r="VMJ8" s="407"/>
      <c r="VMK8" s="407"/>
      <c r="VML8" s="407"/>
      <c r="VMM8" s="407"/>
      <c r="VMN8" s="408"/>
      <c r="VMO8" s="404"/>
      <c r="VMP8" s="405"/>
      <c r="VMQ8" s="406"/>
      <c r="VMR8" s="407"/>
      <c r="VMS8" s="407"/>
      <c r="VMT8" s="407"/>
      <c r="VMU8" s="407"/>
      <c r="VMV8" s="408"/>
      <c r="VMW8" s="404"/>
      <c r="VMX8" s="405"/>
      <c r="VMY8" s="406"/>
      <c r="VMZ8" s="407"/>
      <c r="VNA8" s="407"/>
      <c r="VNB8" s="407"/>
      <c r="VNC8" s="407"/>
      <c r="VND8" s="408"/>
      <c r="VNE8" s="404"/>
      <c r="VNF8" s="405"/>
      <c r="VNG8" s="406"/>
      <c r="VNH8" s="407"/>
      <c r="VNI8" s="407"/>
      <c r="VNJ8" s="407"/>
      <c r="VNK8" s="407"/>
      <c r="VNL8" s="408"/>
      <c r="VNM8" s="404"/>
      <c r="VNN8" s="405"/>
      <c r="VNO8" s="406"/>
      <c r="VNP8" s="407"/>
      <c r="VNQ8" s="407"/>
      <c r="VNR8" s="407"/>
      <c r="VNS8" s="407"/>
      <c r="VNT8" s="408"/>
      <c r="VNU8" s="404"/>
      <c r="VNV8" s="405"/>
      <c r="VNW8" s="406"/>
      <c r="VNX8" s="407"/>
      <c r="VNY8" s="407"/>
      <c r="VNZ8" s="407"/>
      <c r="VOA8" s="407"/>
      <c r="VOB8" s="408"/>
      <c r="VOC8" s="404"/>
      <c r="VOD8" s="405"/>
      <c r="VOE8" s="406"/>
      <c r="VOF8" s="407"/>
      <c r="VOG8" s="407"/>
      <c r="VOH8" s="407"/>
      <c r="VOI8" s="407"/>
      <c r="VOJ8" s="408"/>
      <c r="VOK8" s="404"/>
      <c r="VOL8" s="405"/>
      <c r="VOM8" s="406"/>
      <c r="VON8" s="407"/>
      <c r="VOO8" s="407"/>
      <c r="VOP8" s="407"/>
      <c r="VOQ8" s="407"/>
      <c r="VOR8" s="408"/>
      <c r="VOS8" s="404"/>
      <c r="VOT8" s="405"/>
      <c r="VOU8" s="406"/>
      <c r="VOV8" s="407"/>
      <c r="VOW8" s="407"/>
      <c r="VOX8" s="407"/>
      <c r="VOY8" s="407"/>
      <c r="VOZ8" s="408"/>
      <c r="VPA8" s="404"/>
      <c r="VPB8" s="405"/>
      <c r="VPC8" s="406"/>
      <c r="VPD8" s="407"/>
      <c r="VPE8" s="407"/>
      <c r="VPF8" s="407"/>
      <c r="VPG8" s="407"/>
      <c r="VPH8" s="408"/>
      <c r="VPI8" s="404"/>
      <c r="VPJ8" s="405"/>
      <c r="VPK8" s="406"/>
      <c r="VPL8" s="407"/>
      <c r="VPM8" s="407"/>
      <c r="VPN8" s="407"/>
      <c r="VPO8" s="407"/>
      <c r="VPP8" s="408"/>
      <c r="VPQ8" s="404"/>
      <c r="VPR8" s="405"/>
      <c r="VPS8" s="406"/>
      <c r="VPT8" s="407"/>
      <c r="VPU8" s="407"/>
      <c r="VPV8" s="407"/>
      <c r="VPW8" s="407"/>
      <c r="VPX8" s="408"/>
      <c r="VPY8" s="404"/>
      <c r="VPZ8" s="405"/>
      <c r="VQA8" s="406"/>
      <c r="VQB8" s="407"/>
      <c r="VQC8" s="407"/>
      <c r="VQD8" s="407"/>
      <c r="VQE8" s="407"/>
      <c r="VQF8" s="408"/>
      <c r="VQG8" s="404"/>
      <c r="VQH8" s="405"/>
      <c r="VQI8" s="406"/>
      <c r="VQJ8" s="407"/>
      <c r="VQK8" s="407"/>
      <c r="VQL8" s="407"/>
      <c r="VQM8" s="407"/>
      <c r="VQN8" s="408"/>
      <c r="VQO8" s="404"/>
      <c r="VQP8" s="405"/>
      <c r="VQQ8" s="406"/>
      <c r="VQR8" s="407"/>
      <c r="VQS8" s="407"/>
      <c r="VQT8" s="407"/>
      <c r="VQU8" s="407"/>
      <c r="VQV8" s="408"/>
      <c r="VQW8" s="404"/>
      <c r="VQX8" s="405"/>
      <c r="VQY8" s="406"/>
      <c r="VQZ8" s="407"/>
      <c r="VRA8" s="407"/>
      <c r="VRB8" s="407"/>
      <c r="VRC8" s="407"/>
      <c r="VRD8" s="408"/>
      <c r="VRE8" s="404"/>
      <c r="VRF8" s="405"/>
      <c r="VRG8" s="406"/>
      <c r="VRH8" s="407"/>
      <c r="VRI8" s="407"/>
      <c r="VRJ8" s="407"/>
      <c r="VRK8" s="407"/>
      <c r="VRL8" s="408"/>
      <c r="VRM8" s="404"/>
      <c r="VRN8" s="405"/>
      <c r="VRO8" s="406"/>
      <c r="VRP8" s="407"/>
      <c r="VRQ8" s="407"/>
      <c r="VRR8" s="407"/>
      <c r="VRS8" s="407"/>
      <c r="VRT8" s="408"/>
      <c r="VRU8" s="404"/>
      <c r="VRV8" s="405"/>
      <c r="VRW8" s="406"/>
      <c r="VRX8" s="407"/>
      <c r="VRY8" s="407"/>
      <c r="VRZ8" s="407"/>
      <c r="VSA8" s="407"/>
      <c r="VSB8" s="408"/>
      <c r="VSC8" s="404"/>
      <c r="VSD8" s="405"/>
      <c r="VSE8" s="406"/>
      <c r="VSF8" s="407"/>
      <c r="VSG8" s="407"/>
      <c r="VSH8" s="407"/>
      <c r="VSI8" s="407"/>
      <c r="VSJ8" s="408"/>
      <c r="VSK8" s="404"/>
      <c r="VSL8" s="405"/>
      <c r="VSM8" s="406"/>
      <c r="VSN8" s="407"/>
      <c r="VSO8" s="407"/>
      <c r="VSP8" s="407"/>
      <c r="VSQ8" s="407"/>
      <c r="VSR8" s="408"/>
      <c r="VSS8" s="404"/>
      <c r="VST8" s="405"/>
      <c r="VSU8" s="406"/>
      <c r="VSV8" s="407"/>
      <c r="VSW8" s="407"/>
      <c r="VSX8" s="407"/>
      <c r="VSY8" s="407"/>
      <c r="VSZ8" s="408"/>
      <c r="VTA8" s="404"/>
      <c r="VTB8" s="405"/>
      <c r="VTC8" s="406"/>
      <c r="VTD8" s="407"/>
      <c r="VTE8" s="407"/>
      <c r="VTF8" s="407"/>
      <c r="VTG8" s="407"/>
      <c r="VTH8" s="408"/>
      <c r="VTI8" s="404"/>
      <c r="VTJ8" s="405"/>
      <c r="VTK8" s="406"/>
      <c r="VTL8" s="407"/>
      <c r="VTM8" s="407"/>
      <c r="VTN8" s="407"/>
      <c r="VTO8" s="407"/>
      <c r="VTP8" s="408"/>
      <c r="VTQ8" s="404"/>
      <c r="VTR8" s="405"/>
      <c r="VTS8" s="406"/>
      <c r="VTT8" s="407"/>
      <c r="VTU8" s="407"/>
      <c r="VTV8" s="407"/>
      <c r="VTW8" s="407"/>
      <c r="VTX8" s="408"/>
      <c r="VTY8" s="404"/>
      <c r="VTZ8" s="405"/>
      <c r="VUA8" s="406"/>
      <c r="VUB8" s="407"/>
      <c r="VUC8" s="407"/>
      <c r="VUD8" s="407"/>
      <c r="VUE8" s="407"/>
      <c r="VUF8" s="408"/>
      <c r="VUG8" s="404"/>
      <c r="VUH8" s="405"/>
      <c r="VUI8" s="406"/>
      <c r="VUJ8" s="407"/>
      <c r="VUK8" s="407"/>
      <c r="VUL8" s="407"/>
      <c r="VUM8" s="407"/>
      <c r="VUN8" s="408"/>
      <c r="VUO8" s="404"/>
      <c r="VUP8" s="405"/>
      <c r="VUQ8" s="406"/>
      <c r="VUR8" s="407"/>
      <c r="VUS8" s="407"/>
      <c r="VUT8" s="407"/>
      <c r="VUU8" s="407"/>
      <c r="VUV8" s="408"/>
      <c r="VUW8" s="404"/>
      <c r="VUX8" s="405"/>
      <c r="VUY8" s="406"/>
      <c r="VUZ8" s="407"/>
      <c r="VVA8" s="407"/>
      <c r="VVB8" s="407"/>
      <c r="VVC8" s="407"/>
      <c r="VVD8" s="408"/>
      <c r="VVE8" s="404"/>
      <c r="VVF8" s="405"/>
      <c r="VVG8" s="406"/>
      <c r="VVH8" s="407"/>
      <c r="VVI8" s="407"/>
      <c r="VVJ8" s="407"/>
      <c r="VVK8" s="407"/>
      <c r="VVL8" s="408"/>
      <c r="VVM8" s="404"/>
      <c r="VVN8" s="405"/>
      <c r="VVO8" s="406"/>
      <c r="VVP8" s="407"/>
      <c r="VVQ8" s="407"/>
      <c r="VVR8" s="407"/>
      <c r="VVS8" s="407"/>
      <c r="VVT8" s="408"/>
      <c r="VVU8" s="404"/>
      <c r="VVV8" s="405"/>
      <c r="VVW8" s="406"/>
      <c r="VVX8" s="407"/>
      <c r="VVY8" s="407"/>
      <c r="VVZ8" s="407"/>
      <c r="VWA8" s="407"/>
      <c r="VWB8" s="408"/>
      <c r="VWC8" s="404"/>
      <c r="VWD8" s="405"/>
      <c r="VWE8" s="406"/>
      <c r="VWF8" s="407"/>
      <c r="VWG8" s="407"/>
      <c r="VWH8" s="407"/>
      <c r="VWI8" s="407"/>
      <c r="VWJ8" s="408"/>
      <c r="VWK8" s="404"/>
      <c r="VWL8" s="405"/>
      <c r="VWM8" s="406"/>
      <c r="VWN8" s="407"/>
      <c r="VWO8" s="407"/>
      <c r="VWP8" s="407"/>
      <c r="VWQ8" s="407"/>
      <c r="VWR8" s="408"/>
      <c r="VWS8" s="404"/>
      <c r="VWT8" s="405"/>
      <c r="VWU8" s="406"/>
      <c r="VWV8" s="407"/>
      <c r="VWW8" s="407"/>
      <c r="VWX8" s="407"/>
      <c r="VWY8" s="407"/>
      <c r="VWZ8" s="408"/>
      <c r="VXA8" s="404"/>
      <c r="VXB8" s="405"/>
      <c r="VXC8" s="406"/>
      <c r="VXD8" s="407"/>
      <c r="VXE8" s="407"/>
      <c r="VXF8" s="407"/>
      <c r="VXG8" s="407"/>
      <c r="VXH8" s="408"/>
      <c r="VXI8" s="404"/>
      <c r="VXJ8" s="405"/>
      <c r="VXK8" s="406"/>
      <c r="VXL8" s="407"/>
      <c r="VXM8" s="407"/>
      <c r="VXN8" s="407"/>
      <c r="VXO8" s="407"/>
      <c r="VXP8" s="408"/>
      <c r="VXQ8" s="404"/>
      <c r="VXR8" s="405"/>
      <c r="VXS8" s="406"/>
      <c r="VXT8" s="407"/>
      <c r="VXU8" s="407"/>
      <c r="VXV8" s="407"/>
      <c r="VXW8" s="407"/>
      <c r="VXX8" s="408"/>
      <c r="VXY8" s="404"/>
      <c r="VXZ8" s="405"/>
      <c r="VYA8" s="406"/>
      <c r="VYB8" s="407"/>
      <c r="VYC8" s="407"/>
      <c r="VYD8" s="407"/>
      <c r="VYE8" s="407"/>
      <c r="VYF8" s="408"/>
      <c r="VYG8" s="404"/>
      <c r="VYH8" s="405"/>
      <c r="VYI8" s="406"/>
      <c r="VYJ8" s="407"/>
      <c r="VYK8" s="407"/>
      <c r="VYL8" s="407"/>
      <c r="VYM8" s="407"/>
      <c r="VYN8" s="408"/>
      <c r="VYO8" s="404"/>
      <c r="VYP8" s="405"/>
      <c r="VYQ8" s="406"/>
      <c r="VYR8" s="407"/>
      <c r="VYS8" s="407"/>
      <c r="VYT8" s="407"/>
      <c r="VYU8" s="407"/>
      <c r="VYV8" s="408"/>
      <c r="VYW8" s="404"/>
      <c r="VYX8" s="405"/>
      <c r="VYY8" s="406"/>
      <c r="VYZ8" s="407"/>
      <c r="VZA8" s="407"/>
      <c r="VZB8" s="407"/>
      <c r="VZC8" s="407"/>
      <c r="VZD8" s="408"/>
      <c r="VZE8" s="404"/>
      <c r="VZF8" s="405"/>
      <c r="VZG8" s="406"/>
      <c r="VZH8" s="407"/>
      <c r="VZI8" s="407"/>
      <c r="VZJ8" s="407"/>
      <c r="VZK8" s="407"/>
      <c r="VZL8" s="408"/>
      <c r="VZM8" s="404"/>
      <c r="VZN8" s="405"/>
      <c r="VZO8" s="406"/>
      <c r="VZP8" s="407"/>
      <c r="VZQ8" s="407"/>
      <c r="VZR8" s="407"/>
      <c r="VZS8" s="407"/>
      <c r="VZT8" s="408"/>
      <c r="VZU8" s="404"/>
      <c r="VZV8" s="405"/>
      <c r="VZW8" s="406"/>
      <c r="VZX8" s="407"/>
      <c r="VZY8" s="407"/>
      <c r="VZZ8" s="407"/>
      <c r="WAA8" s="407"/>
      <c r="WAB8" s="408"/>
      <c r="WAC8" s="404"/>
      <c r="WAD8" s="405"/>
      <c r="WAE8" s="406"/>
      <c r="WAF8" s="407"/>
      <c r="WAG8" s="407"/>
      <c r="WAH8" s="407"/>
      <c r="WAI8" s="407"/>
      <c r="WAJ8" s="408"/>
      <c r="WAK8" s="404"/>
      <c r="WAL8" s="405"/>
      <c r="WAM8" s="406"/>
      <c r="WAN8" s="407"/>
      <c r="WAO8" s="407"/>
      <c r="WAP8" s="407"/>
      <c r="WAQ8" s="407"/>
      <c r="WAR8" s="408"/>
      <c r="WAS8" s="404"/>
      <c r="WAT8" s="405"/>
      <c r="WAU8" s="406"/>
      <c r="WAV8" s="407"/>
      <c r="WAW8" s="407"/>
      <c r="WAX8" s="407"/>
      <c r="WAY8" s="407"/>
      <c r="WAZ8" s="408"/>
      <c r="WBA8" s="404"/>
      <c r="WBB8" s="405"/>
      <c r="WBC8" s="406"/>
      <c r="WBD8" s="407"/>
      <c r="WBE8" s="407"/>
      <c r="WBF8" s="407"/>
      <c r="WBG8" s="407"/>
      <c r="WBH8" s="408"/>
      <c r="WBI8" s="404"/>
      <c r="WBJ8" s="405"/>
      <c r="WBK8" s="406"/>
      <c r="WBL8" s="407"/>
      <c r="WBM8" s="407"/>
      <c r="WBN8" s="407"/>
      <c r="WBO8" s="407"/>
      <c r="WBP8" s="408"/>
      <c r="WBQ8" s="404"/>
      <c r="WBR8" s="405"/>
      <c r="WBS8" s="406"/>
      <c r="WBT8" s="407"/>
      <c r="WBU8" s="407"/>
      <c r="WBV8" s="407"/>
      <c r="WBW8" s="407"/>
      <c r="WBX8" s="408"/>
      <c r="WBY8" s="404"/>
      <c r="WBZ8" s="405"/>
      <c r="WCA8" s="406"/>
      <c r="WCB8" s="407"/>
      <c r="WCC8" s="407"/>
      <c r="WCD8" s="407"/>
      <c r="WCE8" s="407"/>
      <c r="WCF8" s="408"/>
      <c r="WCG8" s="404"/>
      <c r="WCH8" s="405"/>
      <c r="WCI8" s="406"/>
      <c r="WCJ8" s="407"/>
      <c r="WCK8" s="407"/>
      <c r="WCL8" s="407"/>
      <c r="WCM8" s="407"/>
      <c r="WCN8" s="408"/>
      <c r="WCO8" s="404"/>
      <c r="WCP8" s="405"/>
      <c r="WCQ8" s="406"/>
      <c r="WCR8" s="407"/>
      <c r="WCS8" s="407"/>
      <c r="WCT8" s="407"/>
      <c r="WCU8" s="407"/>
      <c r="WCV8" s="408"/>
      <c r="WCW8" s="404"/>
      <c r="WCX8" s="405"/>
      <c r="WCY8" s="406"/>
      <c r="WCZ8" s="407"/>
      <c r="WDA8" s="407"/>
      <c r="WDB8" s="407"/>
      <c r="WDC8" s="407"/>
      <c r="WDD8" s="408"/>
      <c r="WDE8" s="404"/>
      <c r="WDF8" s="405"/>
      <c r="WDG8" s="406"/>
      <c r="WDH8" s="407"/>
      <c r="WDI8" s="407"/>
      <c r="WDJ8" s="407"/>
      <c r="WDK8" s="407"/>
      <c r="WDL8" s="408"/>
      <c r="WDM8" s="404"/>
      <c r="WDN8" s="405"/>
      <c r="WDO8" s="406"/>
      <c r="WDP8" s="407"/>
      <c r="WDQ8" s="407"/>
      <c r="WDR8" s="407"/>
      <c r="WDS8" s="407"/>
      <c r="WDT8" s="408"/>
      <c r="WDU8" s="404"/>
      <c r="WDV8" s="405"/>
      <c r="WDW8" s="406"/>
      <c r="WDX8" s="407"/>
      <c r="WDY8" s="407"/>
      <c r="WDZ8" s="407"/>
      <c r="WEA8" s="407"/>
      <c r="WEB8" s="408"/>
      <c r="WEC8" s="404"/>
      <c r="WED8" s="405"/>
      <c r="WEE8" s="406"/>
      <c r="WEF8" s="407"/>
      <c r="WEG8" s="407"/>
      <c r="WEH8" s="407"/>
      <c r="WEI8" s="407"/>
      <c r="WEJ8" s="408"/>
      <c r="WEK8" s="404"/>
      <c r="WEL8" s="405"/>
      <c r="WEM8" s="406"/>
      <c r="WEN8" s="407"/>
      <c r="WEO8" s="407"/>
      <c r="WEP8" s="407"/>
      <c r="WEQ8" s="407"/>
      <c r="WER8" s="408"/>
      <c r="WES8" s="404"/>
      <c r="WET8" s="405"/>
      <c r="WEU8" s="406"/>
      <c r="WEV8" s="407"/>
      <c r="WEW8" s="407"/>
      <c r="WEX8" s="407"/>
      <c r="WEY8" s="407"/>
      <c r="WEZ8" s="408"/>
      <c r="WFA8" s="404"/>
      <c r="WFB8" s="405"/>
      <c r="WFC8" s="406"/>
      <c r="WFD8" s="407"/>
      <c r="WFE8" s="407"/>
      <c r="WFF8" s="407"/>
      <c r="WFG8" s="407"/>
      <c r="WFH8" s="408"/>
      <c r="WFI8" s="404"/>
      <c r="WFJ8" s="405"/>
      <c r="WFK8" s="406"/>
      <c r="WFL8" s="407"/>
      <c r="WFM8" s="407"/>
      <c r="WFN8" s="407"/>
      <c r="WFO8" s="407"/>
      <c r="WFP8" s="408"/>
      <c r="WFQ8" s="404"/>
      <c r="WFR8" s="405"/>
      <c r="WFS8" s="406"/>
      <c r="WFT8" s="407"/>
      <c r="WFU8" s="407"/>
      <c r="WFV8" s="407"/>
      <c r="WFW8" s="407"/>
      <c r="WFX8" s="408"/>
      <c r="WFY8" s="404"/>
      <c r="WFZ8" s="405"/>
      <c r="WGA8" s="406"/>
      <c r="WGB8" s="407"/>
      <c r="WGC8" s="407"/>
      <c r="WGD8" s="407"/>
      <c r="WGE8" s="407"/>
      <c r="WGF8" s="408"/>
      <c r="WGG8" s="404"/>
      <c r="WGH8" s="405"/>
      <c r="WGI8" s="406"/>
      <c r="WGJ8" s="407"/>
      <c r="WGK8" s="407"/>
      <c r="WGL8" s="407"/>
      <c r="WGM8" s="407"/>
      <c r="WGN8" s="408"/>
      <c r="WGO8" s="404"/>
      <c r="WGP8" s="405"/>
      <c r="WGQ8" s="406"/>
      <c r="WGR8" s="407"/>
      <c r="WGS8" s="407"/>
      <c r="WGT8" s="407"/>
      <c r="WGU8" s="407"/>
      <c r="WGV8" s="408"/>
      <c r="WGW8" s="404"/>
      <c r="WGX8" s="405"/>
      <c r="WGY8" s="406"/>
      <c r="WGZ8" s="407"/>
      <c r="WHA8" s="407"/>
      <c r="WHB8" s="407"/>
      <c r="WHC8" s="407"/>
      <c r="WHD8" s="408"/>
      <c r="WHE8" s="404"/>
      <c r="WHF8" s="405"/>
      <c r="WHG8" s="406"/>
      <c r="WHH8" s="407"/>
      <c r="WHI8" s="407"/>
      <c r="WHJ8" s="407"/>
      <c r="WHK8" s="407"/>
      <c r="WHL8" s="408"/>
      <c r="WHM8" s="404"/>
      <c r="WHN8" s="405"/>
      <c r="WHO8" s="406"/>
      <c r="WHP8" s="407"/>
      <c r="WHQ8" s="407"/>
      <c r="WHR8" s="407"/>
      <c r="WHS8" s="407"/>
      <c r="WHT8" s="408"/>
      <c r="WHU8" s="404"/>
      <c r="WHV8" s="405"/>
      <c r="WHW8" s="406"/>
      <c r="WHX8" s="407"/>
      <c r="WHY8" s="407"/>
      <c r="WHZ8" s="407"/>
      <c r="WIA8" s="407"/>
      <c r="WIB8" s="408"/>
      <c r="WIC8" s="404"/>
      <c r="WID8" s="405"/>
      <c r="WIE8" s="406"/>
      <c r="WIF8" s="407"/>
      <c r="WIG8" s="407"/>
      <c r="WIH8" s="407"/>
      <c r="WII8" s="407"/>
      <c r="WIJ8" s="408"/>
      <c r="WIK8" s="404"/>
      <c r="WIL8" s="405"/>
      <c r="WIM8" s="406"/>
      <c r="WIN8" s="407"/>
      <c r="WIO8" s="407"/>
      <c r="WIP8" s="407"/>
      <c r="WIQ8" s="407"/>
      <c r="WIR8" s="408"/>
      <c r="WIS8" s="404"/>
      <c r="WIT8" s="405"/>
      <c r="WIU8" s="406"/>
      <c r="WIV8" s="407"/>
      <c r="WIW8" s="407"/>
      <c r="WIX8" s="407"/>
      <c r="WIY8" s="407"/>
      <c r="WIZ8" s="408"/>
      <c r="WJA8" s="404"/>
      <c r="WJB8" s="405"/>
      <c r="WJC8" s="406"/>
      <c r="WJD8" s="407"/>
      <c r="WJE8" s="407"/>
      <c r="WJF8" s="407"/>
      <c r="WJG8" s="407"/>
      <c r="WJH8" s="408"/>
      <c r="WJI8" s="404"/>
      <c r="WJJ8" s="405"/>
      <c r="WJK8" s="406"/>
      <c r="WJL8" s="407"/>
      <c r="WJM8" s="407"/>
      <c r="WJN8" s="407"/>
      <c r="WJO8" s="407"/>
      <c r="WJP8" s="408"/>
      <c r="WJQ8" s="404"/>
      <c r="WJR8" s="405"/>
      <c r="WJS8" s="406"/>
      <c r="WJT8" s="407"/>
      <c r="WJU8" s="407"/>
      <c r="WJV8" s="407"/>
      <c r="WJW8" s="407"/>
      <c r="WJX8" s="408"/>
      <c r="WJY8" s="404"/>
      <c r="WJZ8" s="405"/>
      <c r="WKA8" s="406"/>
      <c r="WKB8" s="407"/>
      <c r="WKC8" s="407"/>
      <c r="WKD8" s="407"/>
      <c r="WKE8" s="407"/>
      <c r="WKF8" s="408"/>
      <c r="WKG8" s="404"/>
      <c r="WKH8" s="405"/>
      <c r="WKI8" s="406"/>
      <c r="WKJ8" s="407"/>
      <c r="WKK8" s="407"/>
      <c r="WKL8" s="407"/>
      <c r="WKM8" s="407"/>
      <c r="WKN8" s="408"/>
      <c r="WKO8" s="404"/>
      <c r="WKP8" s="405"/>
      <c r="WKQ8" s="406"/>
      <c r="WKR8" s="407"/>
      <c r="WKS8" s="407"/>
      <c r="WKT8" s="407"/>
      <c r="WKU8" s="407"/>
      <c r="WKV8" s="408"/>
      <c r="WKW8" s="404"/>
      <c r="WKX8" s="405"/>
      <c r="WKY8" s="406"/>
      <c r="WKZ8" s="407"/>
      <c r="WLA8" s="407"/>
      <c r="WLB8" s="407"/>
      <c r="WLC8" s="407"/>
      <c r="WLD8" s="408"/>
      <c r="WLE8" s="404"/>
      <c r="WLF8" s="405"/>
      <c r="WLG8" s="406"/>
      <c r="WLH8" s="407"/>
      <c r="WLI8" s="407"/>
      <c r="WLJ8" s="407"/>
      <c r="WLK8" s="407"/>
      <c r="WLL8" s="408"/>
      <c r="WLM8" s="404"/>
      <c r="WLN8" s="405"/>
      <c r="WLO8" s="406"/>
      <c r="WLP8" s="407"/>
      <c r="WLQ8" s="407"/>
      <c r="WLR8" s="407"/>
      <c r="WLS8" s="407"/>
      <c r="WLT8" s="408"/>
      <c r="WLU8" s="404"/>
      <c r="WLV8" s="405"/>
      <c r="WLW8" s="406"/>
      <c r="WLX8" s="407"/>
      <c r="WLY8" s="407"/>
      <c r="WLZ8" s="407"/>
      <c r="WMA8" s="407"/>
      <c r="WMB8" s="408"/>
      <c r="WMC8" s="404"/>
      <c r="WMD8" s="405"/>
      <c r="WME8" s="406"/>
      <c r="WMF8" s="407"/>
      <c r="WMG8" s="407"/>
      <c r="WMH8" s="407"/>
      <c r="WMI8" s="407"/>
      <c r="WMJ8" s="408"/>
      <c r="WMK8" s="404"/>
      <c r="WML8" s="405"/>
      <c r="WMM8" s="406"/>
      <c r="WMN8" s="407"/>
      <c r="WMO8" s="407"/>
      <c r="WMP8" s="407"/>
      <c r="WMQ8" s="407"/>
      <c r="WMR8" s="408"/>
      <c r="WMS8" s="404"/>
      <c r="WMT8" s="405"/>
      <c r="WMU8" s="406"/>
      <c r="WMV8" s="407"/>
      <c r="WMW8" s="407"/>
      <c r="WMX8" s="407"/>
      <c r="WMY8" s="407"/>
      <c r="WMZ8" s="408"/>
      <c r="WNA8" s="404"/>
      <c r="WNB8" s="405"/>
      <c r="WNC8" s="406"/>
      <c r="WND8" s="407"/>
      <c r="WNE8" s="407"/>
      <c r="WNF8" s="407"/>
      <c r="WNG8" s="407"/>
      <c r="WNH8" s="408"/>
      <c r="WNI8" s="404"/>
      <c r="WNJ8" s="405"/>
      <c r="WNK8" s="406"/>
      <c r="WNL8" s="407"/>
      <c r="WNM8" s="407"/>
      <c r="WNN8" s="407"/>
      <c r="WNO8" s="407"/>
      <c r="WNP8" s="408"/>
      <c r="WNQ8" s="404"/>
      <c r="WNR8" s="405"/>
      <c r="WNS8" s="406"/>
      <c r="WNT8" s="407"/>
      <c r="WNU8" s="407"/>
      <c r="WNV8" s="407"/>
      <c r="WNW8" s="407"/>
      <c r="WNX8" s="408"/>
      <c r="WNY8" s="404"/>
      <c r="WNZ8" s="405"/>
      <c r="WOA8" s="406"/>
      <c r="WOB8" s="407"/>
      <c r="WOC8" s="407"/>
      <c r="WOD8" s="407"/>
      <c r="WOE8" s="407"/>
      <c r="WOF8" s="408"/>
      <c r="WOG8" s="404"/>
      <c r="WOH8" s="405"/>
      <c r="WOI8" s="406"/>
      <c r="WOJ8" s="407"/>
      <c r="WOK8" s="407"/>
      <c r="WOL8" s="407"/>
      <c r="WOM8" s="407"/>
      <c r="WON8" s="408"/>
      <c r="WOO8" s="404"/>
      <c r="WOP8" s="405"/>
      <c r="WOQ8" s="406"/>
      <c r="WOR8" s="407"/>
      <c r="WOS8" s="407"/>
      <c r="WOT8" s="407"/>
      <c r="WOU8" s="407"/>
      <c r="WOV8" s="408"/>
      <c r="WOW8" s="404"/>
      <c r="WOX8" s="405"/>
      <c r="WOY8" s="406"/>
      <c r="WOZ8" s="407"/>
      <c r="WPA8" s="407"/>
      <c r="WPB8" s="407"/>
      <c r="WPC8" s="407"/>
      <c r="WPD8" s="408"/>
      <c r="WPE8" s="404"/>
      <c r="WPF8" s="405"/>
      <c r="WPG8" s="406"/>
      <c r="WPH8" s="407"/>
      <c r="WPI8" s="407"/>
      <c r="WPJ8" s="407"/>
      <c r="WPK8" s="407"/>
      <c r="WPL8" s="408"/>
      <c r="WPM8" s="404"/>
      <c r="WPN8" s="405"/>
      <c r="WPO8" s="406"/>
      <c r="WPP8" s="407"/>
      <c r="WPQ8" s="407"/>
      <c r="WPR8" s="407"/>
      <c r="WPS8" s="407"/>
      <c r="WPT8" s="408"/>
      <c r="WPU8" s="404"/>
      <c r="WPV8" s="405"/>
      <c r="WPW8" s="406"/>
      <c r="WPX8" s="407"/>
      <c r="WPY8" s="407"/>
      <c r="WPZ8" s="407"/>
      <c r="WQA8" s="407"/>
      <c r="WQB8" s="408"/>
      <c r="WQC8" s="404"/>
      <c r="WQD8" s="405"/>
      <c r="WQE8" s="406"/>
      <c r="WQF8" s="407"/>
      <c r="WQG8" s="407"/>
      <c r="WQH8" s="407"/>
      <c r="WQI8" s="407"/>
      <c r="WQJ8" s="408"/>
      <c r="WQK8" s="404"/>
      <c r="WQL8" s="405"/>
      <c r="WQM8" s="406"/>
      <c r="WQN8" s="407"/>
      <c r="WQO8" s="407"/>
      <c r="WQP8" s="407"/>
      <c r="WQQ8" s="407"/>
      <c r="WQR8" s="408"/>
      <c r="WQS8" s="404"/>
      <c r="WQT8" s="405"/>
      <c r="WQU8" s="406"/>
      <c r="WQV8" s="407"/>
      <c r="WQW8" s="407"/>
      <c r="WQX8" s="407"/>
      <c r="WQY8" s="407"/>
      <c r="WQZ8" s="408"/>
      <c r="WRA8" s="404"/>
      <c r="WRB8" s="405"/>
      <c r="WRC8" s="406"/>
      <c r="WRD8" s="407"/>
      <c r="WRE8" s="407"/>
      <c r="WRF8" s="407"/>
      <c r="WRG8" s="407"/>
      <c r="WRH8" s="408"/>
      <c r="WRI8" s="404"/>
      <c r="WRJ8" s="405"/>
      <c r="WRK8" s="406"/>
      <c r="WRL8" s="407"/>
      <c r="WRM8" s="407"/>
      <c r="WRN8" s="407"/>
      <c r="WRO8" s="407"/>
      <c r="WRP8" s="408"/>
      <c r="WRQ8" s="404"/>
      <c r="WRR8" s="405"/>
      <c r="WRS8" s="406"/>
      <c r="WRT8" s="407"/>
      <c r="WRU8" s="407"/>
      <c r="WRV8" s="407"/>
      <c r="WRW8" s="407"/>
      <c r="WRX8" s="408"/>
      <c r="WRY8" s="404"/>
      <c r="WRZ8" s="405"/>
      <c r="WSA8" s="406"/>
      <c r="WSB8" s="407"/>
      <c r="WSC8" s="407"/>
      <c r="WSD8" s="407"/>
      <c r="WSE8" s="407"/>
      <c r="WSF8" s="408"/>
      <c r="WSG8" s="404"/>
      <c r="WSH8" s="405"/>
      <c r="WSI8" s="406"/>
      <c r="WSJ8" s="407"/>
      <c r="WSK8" s="407"/>
      <c r="WSL8" s="407"/>
      <c r="WSM8" s="407"/>
      <c r="WSN8" s="408"/>
      <c r="WSO8" s="404"/>
      <c r="WSP8" s="405"/>
      <c r="WSQ8" s="406"/>
      <c r="WSR8" s="407"/>
      <c r="WSS8" s="407"/>
      <c r="WST8" s="407"/>
      <c r="WSU8" s="407"/>
      <c r="WSV8" s="408"/>
      <c r="WSW8" s="404"/>
      <c r="WSX8" s="405"/>
      <c r="WSY8" s="406"/>
      <c r="WSZ8" s="407"/>
      <c r="WTA8" s="407"/>
      <c r="WTB8" s="407"/>
      <c r="WTC8" s="407"/>
      <c r="WTD8" s="408"/>
      <c r="WTE8" s="404"/>
      <c r="WTF8" s="405"/>
      <c r="WTG8" s="406"/>
      <c r="WTH8" s="407"/>
      <c r="WTI8" s="407"/>
      <c r="WTJ8" s="407"/>
      <c r="WTK8" s="407"/>
      <c r="WTL8" s="408"/>
      <c r="WTM8" s="404"/>
      <c r="WTN8" s="405"/>
      <c r="WTO8" s="406"/>
      <c r="WTP8" s="407"/>
      <c r="WTQ8" s="407"/>
      <c r="WTR8" s="407"/>
      <c r="WTS8" s="407"/>
      <c r="WTT8" s="408"/>
      <c r="WTU8" s="404"/>
      <c r="WTV8" s="405"/>
      <c r="WTW8" s="406"/>
      <c r="WTX8" s="407"/>
      <c r="WTY8" s="407"/>
      <c r="WTZ8" s="407"/>
      <c r="WUA8" s="407"/>
      <c r="WUB8" s="408"/>
      <c r="WUC8" s="404"/>
      <c r="WUD8" s="405"/>
      <c r="WUE8" s="406"/>
      <c r="WUF8" s="407"/>
      <c r="WUG8" s="407"/>
      <c r="WUH8" s="407"/>
      <c r="WUI8" s="407"/>
      <c r="WUJ8" s="408"/>
      <c r="WUK8" s="404"/>
      <c r="WUL8" s="405"/>
      <c r="WUM8" s="406"/>
      <c r="WUN8" s="407"/>
      <c r="WUO8" s="407"/>
      <c r="WUP8" s="407"/>
      <c r="WUQ8" s="407"/>
      <c r="WUR8" s="408"/>
      <c r="WUS8" s="404"/>
      <c r="WUT8" s="405"/>
      <c r="WUU8" s="406"/>
      <c r="WUV8" s="407"/>
      <c r="WUW8" s="407"/>
      <c r="WUX8" s="407"/>
      <c r="WUY8" s="407"/>
      <c r="WUZ8" s="408"/>
      <c r="WVA8" s="404"/>
      <c r="WVB8" s="405"/>
      <c r="WVC8" s="406"/>
      <c r="WVD8" s="407"/>
      <c r="WVE8" s="407"/>
      <c r="WVF8" s="407"/>
      <c r="WVG8" s="407"/>
      <c r="WVH8" s="408"/>
      <c r="WVI8" s="404"/>
      <c r="WVJ8" s="405"/>
      <c r="WVK8" s="406"/>
      <c r="WVL8" s="407"/>
      <c r="WVM8" s="407"/>
      <c r="WVN8" s="407"/>
      <c r="WVO8" s="407"/>
      <c r="WVP8" s="408"/>
      <c r="WVQ8" s="404"/>
      <c r="WVR8" s="405"/>
      <c r="WVS8" s="406"/>
      <c r="WVT8" s="407"/>
      <c r="WVU8" s="407"/>
      <c r="WVV8" s="407"/>
      <c r="WVW8" s="407"/>
      <c r="WVX8" s="408"/>
      <c r="WVY8" s="404"/>
      <c r="WVZ8" s="405"/>
      <c r="WWA8" s="406"/>
      <c r="WWB8" s="407"/>
      <c r="WWC8" s="407"/>
      <c r="WWD8" s="407"/>
      <c r="WWE8" s="407"/>
      <c r="WWF8" s="408"/>
      <c r="WWG8" s="404"/>
      <c r="WWH8" s="405"/>
      <c r="WWI8" s="406"/>
      <c r="WWJ8" s="407"/>
      <c r="WWK8" s="407"/>
      <c r="WWL8" s="407"/>
      <c r="WWM8" s="407"/>
      <c r="WWN8" s="408"/>
      <c r="WWO8" s="404"/>
      <c r="WWP8" s="405"/>
      <c r="WWQ8" s="406"/>
      <c r="WWR8" s="407"/>
      <c r="WWS8" s="407"/>
      <c r="WWT8" s="407"/>
      <c r="WWU8" s="407"/>
      <c r="WWV8" s="408"/>
      <c r="WWW8" s="404"/>
      <c r="WWX8" s="405"/>
      <c r="WWY8" s="406"/>
      <c r="WWZ8" s="407"/>
      <c r="WXA8" s="407"/>
      <c r="WXB8" s="407"/>
      <c r="WXC8" s="407"/>
      <c r="WXD8" s="408"/>
      <c r="WXE8" s="404"/>
      <c r="WXF8" s="405"/>
      <c r="WXG8" s="406"/>
      <c r="WXH8" s="407"/>
      <c r="WXI8" s="407"/>
      <c r="WXJ8" s="407"/>
      <c r="WXK8" s="407"/>
      <c r="WXL8" s="408"/>
      <c r="WXM8" s="404"/>
      <c r="WXN8" s="405"/>
      <c r="WXO8" s="406"/>
      <c r="WXP8" s="407"/>
      <c r="WXQ8" s="407"/>
      <c r="WXR8" s="407"/>
      <c r="WXS8" s="407"/>
      <c r="WXT8" s="408"/>
      <c r="WXU8" s="404"/>
      <c r="WXV8" s="405"/>
      <c r="WXW8" s="406"/>
      <c r="WXX8" s="407"/>
      <c r="WXY8" s="407"/>
      <c r="WXZ8" s="407"/>
      <c r="WYA8" s="407"/>
      <c r="WYB8" s="408"/>
      <c r="WYC8" s="404"/>
      <c r="WYD8" s="405"/>
      <c r="WYE8" s="406"/>
      <c r="WYF8" s="407"/>
      <c r="WYG8" s="407"/>
      <c r="WYH8" s="407"/>
      <c r="WYI8" s="407"/>
      <c r="WYJ8" s="408"/>
      <c r="WYK8" s="404"/>
      <c r="WYL8" s="405"/>
      <c r="WYM8" s="406"/>
      <c r="WYN8" s="407"/>
      <c r="WYO8" s="407"/>
      <c r="WYP8" s="407"/>
      <c r="WYQ8" s="407"/>
      <c r="WYR8" s="408"/>
      <c r="WYS8" s="404"/>
      <c r="WYT8" s="405"/>
      <c r="WYU8" s="406"/>
      <c r="WYV8" s="407"/>
      <c r="WYW8" s="407"/>
      <c r="WYX8" s="407"/>
      <c r="WYY8" s="407"/>
      <c r="WYZ8" s="408"/>
      <c r="WZA8" s="404"/>
      <c r="WZB8" s="405"/>
      <c r="WZC8" s="406"/>
      <c r="WZD8" s="407"/>
      <c r="WZE8" s="407"/>
      <c r="WZF8" s="407"/>
      <c r="WZG8" s="407"/>
      <c r="WZH8" s="408"/>
      <c r="WZI8" s="404"/>
      <c r="WZJ8" s="405"/>
      <c r="WZK8" s="406"/>
      <c r="WZL8" s="407"/>
      <c r="WZM8" s="407"/>
      <c r="WZN8" s="407"/>
      <c r="WZO8" s="407"/>
      <c r="WZP8" s="408"/>
      <c r="WZQ8" s="404"/>
      <c r="WZR8" s="405"/>
      <c r="WZS8" s="406"/>
      <c r="WZT8" s="407"/>
      <c r="WZU8" s="407"/>
      <c r="WZV8" s="407"/>
      <c r="WZW8" s="407"/>
      <c r="WZX8" s="408"/>
      <c r="WZY8" s="404"/>
      <c r="WZZ8" s="405"/>
      <c r="XAA8" s="406"/>
      <c r="XAB8" s="407"/>
      <c r="XAC8" s="407"/>
      <c r="XAD8" s="407"/>
      <c r="XAE8" s="407"/>
      <c r="XAF8" s="408"/>
      <c r="XAG8" s="404"/>
      <c r="XAH8" s="405"/>
      <c r="XAI8" s="406"/>
      <c r="XAJ8" s="407"/>
      <c r="XAK8" s="407"/>
      <c r="XAL8" s="407"/>
      <c r="XAM8" s="407"/>
      <c r="XAN8" s="408"/>
      <c r="XAO8" s="404"/>
      <c r="XAP8" s="405"/>
      <c r="XAQ8" s="406"/>
      <c r="XAR8" s="407"/>
      <c r="XAS8" s="407"/>
      <c r="XAT8" s="407"/>
      <c r="XAU8" s="407"/>
      <c r="XAV8" s="408"/>
      <c r="XAW8" s="404"/>
      <c r="XAX8" s="405"/>
      <c r="XAY8" s="406"/>
      <c r="XAZ8" s="407"/>
      <c r="XBA8" s="407"/>
      <c r="XBB8" s="407"/>
      <c r="XBC8" s="407"/>
      <c r="XBD8" s="408"/>
      <c r="XBE8" s="404"/>
      <c r="XBF8" s="405"/>
      <c r="XBG8" s="406"/>
      <c r="XBH8" s="407"/>
      <c r="XBI8" s="407"/>
      <c r="XBJ8" s="407"/>
      <c r="XBK8" s="407"/>
      <c r="XBL8" s="408"/>
      <c r="XBM8" s="404"/>
      <c r="XBN8" s="405"/>
      <c r="XBO8" s="406"/>
      <c r="XBP8" s="407"/>
      <c r="XBQ8" s="407"/>
      <c r="XBR8" s="407"/>
      <c r="XBS8" s="407"/>
      <c r="XBT8" s="408"/>
      <c r="XBU8" s="404"/>
      <c r="XBV8" s="405"/>
      <c r="XBW8" s="406"/>
      <c r="XBX8" s="407"/>
      <c r="XBY8" s="407"/>
      <c r="XBZ8" s="407"/>
      <c r="XCA8" s="407"/>
      <c r="XCB8" s="408"/>
      <c r="XCC8" s="404"/>
      <c r="XCD8" s="405"/>
      <c r="XCE8" s="406"/>
      <c r="XCF8" s="407"/>
      <c r="XCG8" s="407"/>
      <c r="XCH8" s="407"/>
      <c r="XCI8" s="407"/>
      <c r="XCJ8" s="408"/>
      <c r="XCK8" s="404"/>
      <c r="XCL8" s="405"/>
      <c r="XCM8" s="406"/>
      <c r="XCN8" s="407"/>
      <c r="XCO8" s="407"/>
      <c r="XCP8" s="407"/>
      <c r="XCQ8" s="407"/>
      <c r="XCR8" s="408"/>
      <c r="XCS8" s="404"/>
      <c r="XCT8" s="405"/>
      <c r="XCU8" s="406"/>
      <c r="XCV8" s="407"/>
      <c r="XCW8" s="407"/>
      <c r="XCX8" s="407"/>
      <c r="XCY8" s="407"/>
      <c r="XCZ8" s="408"/>
      <c r="XDA8" s="404"/>
      <c r="XDB8" s="405"/>
      <c r="XDC8" s="406"/>
      <c r="XDD8" s="407"/>
      <c r="XDE8" s="407"/>
      <c r="XDF8" s="407"/>
      <c r="XDG8" s="407"/>
      <c r="XDH8" s="408"/>
      <c r="XDI8" s="404"/>
      <c r="XDJ8" s="405"/>
      <c r="XDK8" s="406"/>
      <c r="XDL8" s="407"/>
      <c r="XDM8" s="407"/>
      <c r="XDN8" s="407"/>
      <c r="XDO8" s="407"/>
      <c r="XDP8" s="408"/>
      <c r="XDQ8" s="404"/>
      <c r="XDR8" s="405"/>
      <c r="XDS8" s="406"/>
      <c r="XDT8" s="407"/>
      <c r="XDU8" s="407"/>
      <c r="XDV8" s="407"/>
      <c r="XDW8" s="407"/>
      <c r="XDX8" s="408"/>
      <c r="XDY8" s="404"/>
      <c r="XDZ8" s="405"/>
      <c r="XEA8" s="406"/>
      <c r="XEB8" s="407"/>
      <c r="XEC8" s="407"/>
      <c r="XED8" s="407"/>
      <c r="XEE8" s="407"/>
      <c r="XEF8" s="408"/>
      <c r="XEG8" s="404"/>
      <c r="XEH8" s="405"/>
      <c r="XEI8" s="406"/>
      <c r="XEJ8" s="407"/>
      <c r="XEK8" s="407"/>
      <c r="XEL8" s="407"/>
      <c r="XEM8" s="407"/>
      <c r="XEN8" s="408"/>
      <c r="XEO8" s="404"/>
      <c r="XEP8" s="405"/>
      <c r="XEQ8" s="406"/>
      <c r="XER8" s="407"/>
      <c r="XES8" s="407"/>
      <c r="XET8" s="407"/>
      <c r="XEU8" s="407"/>
      <c r="XEV8" s="408"/>
      <c r="XEW8" s="404"/>
      <c r="XEX8" s="405"/>
      <c r="XEY8" s="406"/>
      <c r="XEZ8" s="407"/>
      <c r="XFA8" s="407"/>
      <c r="XFB8" s="407"/>
      <c r="XFC8" s="407"/>
      <c r="XFD8" s="408"/>
    </row>
    <row r="9" spans="1:16384" s="403" customFormat="1" ht="30" hidden="1" x14ac:dyDescent="0.25">
      <c r="A9" s="395" t="s">
        <v>296</v>
      </c>
      <c r="B9" s="396" t="s">
        <v>290</v>
      </c>
      <c r="C9" s="397">
        <v>3756930000</v>
      </c>
      <c r="D9" s="397">
        <v>3756930000</v>
      </c>
      <c r="E9" s="397">
        <v>196885000</v>
      </c>
      <c r="F9" s="397">
        <v>0</v>
      </c>
      <c r="G9" s="397">
        <v>0</v>
      </c>
      <c r="H9" s="398">
        <f t="shared" ref="H9:H12" si="0">G9/E9</f>
        <v>0</v>
      </c>
      <c r="I9" s="404"/>
      <c r="J9" s="405"/>
      <c r="K9" s="406"/>
      <c r="L9" s="407"/>
      <c r="M9" s="407"/>
      <c r="N9" s="407"/>
      <c r="O9" s="407"/>
      <c r="P9" s="408"/>
      <c r="Q9" s="404"/>
      <c r="R9" s="405"/>
      <c r="S9" s="406"/>
      <c r="T9" s="407"/>
      <c r="U9" s="407"/>
      <c r="V9" s="407"/>
      <c r="W9" s="407"/>
      <c r="X9" s="408"/>
      <c r="Y9" s="404"/>
      <c r="Z9" s="405"/>
      <c r="AA9" s="406"/>
      <c r="AB9" s="407"/>
      <c r="AC9" s="407"/>
      <c r="AD9" s="407"/>
      <c r="AE9" s="407"/>
      <c r="AF9" s="408"/>
      <c r="AG9" s="404"/>
      <c r="AH9" s="405"/>
      <c r="AI9" s="406"/>
      <c r="AJ9" s="407"/>
      <c r="AK9" s="407"/>
      <c r="AL9" s="407"/>
      <c r="AM9" s="407"/>
      <c r="AN9" s="408"/>
      <c r="AO9" s="404"/>
      <c r="AP9" s="405"/>
      <c r="AQ9" s="406"/>
      <c r="AR9" s="407"/>
      <c r="AS9" s="407"/>
      <c r="AT9" s="407"/>
      <c r="AU9" s="407"/>
      <c r="AV9" s="408"/>
      <c r="AW9" s="404"/>
      <c r="AX9" s="405"/>
      <c r="AY9" s="406"/>
      <c r="AZ9" s="407"/>
      <c r="BA9" s="407"/>
      <c r="BB9" s="407"/>
      <c r="BC9" s="407"/>
      <c r="BD9" s="408"/>
      <c r="BE9" s="404"/>
      <c r="BF9" s="405"/>
      <c r="BG9" s="406"/>
      <c r="BH9" s="407"/>
      <c r="BI9" s="407"/>
      <c r="BJ9" s="407"/>
      <c r="BK9" s="407"/>
      <c r="BL9" s="408"/>
      <c r="BM9" s="404"/>
      <c r="BN9" s="405"/>
      <c r="BO9" s="406"/>
      <c r="BP9" s="407"/>
      <c r="BQ9" s="407"/>
      <c r="BR9" s="407"/>
      <c r="BS9" s="407"/>
      <c r="BT9" s="408"/>
      <c r="BU9" s="404"/>
      <c r="BV9" s="405"/>
      <c r="BW9" s="406"/>
      <c r="BX9" s="407"/>
      <c r="BY9" s="407"/>
      <c r="BZ9" s="407"/>
      <c r="CA9" s="407"/>
      <c r="CB9" s="408"/>
      <c r="CC9" s="404"/>
      <c r="CD9" s="405"/>
      <c r="CE9" s="406"/>
      <c r="CF9" s="407"/>
      <c r="CG9" s="407"/>
      <c r="CH9" s="407"/>
      <c r="CI9" s="407"/>
      <c r="CJ9" s="408"/>
      <c r="CK9" s="404"/>
      <c r="CL9" s="405"/>
      <c r="CM9" s="406"/>
      <c r="CN9" s="407"/>
      <c r="CO9" s="407"/>
      <c r="CP9" s="407"/>
      <c r="CQ9" s="407"/>
      <c r="CR9" s="408"/>
      <c r="CS9" s="404"/>
      <c r="CT9" s="405"/>
      <c r="CU9" s="406"/>
      <c r="CV9" s="407"/>
      <c r="CW9" s="407"/>
      <c r="CX9" s="407"/>
      <c r="CY9" s="407"/>
      <c r="CZ9" s="408"/>
      <c r="DA9" s="404"/>
      <c r="DB9" s="405"/>
      <c r="DC9" s="406"/>
      <c r="DD9" s="407"/>
      <c r="DE9" s="407"/>
      <c r="DF9" s="407"/>
      <c r="DG9" s="407"/>
      <c r="DH9" s="408"/>
      <c r="DI9" s="404"/>
      <c r="DJ9" s="405"/>
      <c r="DK9" s="406"/>
      <c r="DL9" s="407"/>
      <c r="DM9" s="407"/>
      <c r="DN9" s="407"/>
      <c r="DO9" s="407"/>
      <c r="DP9" s="408"/>
      <c r="DQ9" s="404"/>
      <c r="DR9" s="405"/>
      <c r="DS9" s="406"/>
      <c r="DT9" s="407"/>
      <c r="DU9" s="407"/>
      <c r="DV9" s="407"/>
      <c r="DW9" s="407"/>
      <c r="DX9" s="408"/>
      <c r="DY9" s="404"/>
      <c r="DZ9" s="405"/>
      <c r="EA9" s="406"/>
      <c r="EB9" s="407"/>
      <c r="EC9" s="407"/>
      <c r="ED9" s="407"/>
      <c r="EE9" s="407"/>
      <c r="EF9" s="408"/>
      <c r="EG9" s="404"/>
      <c r="EH9" s="405"/>
      <c r="EI9" s="406"/>
      <c r="EJ9" s="407"/>
      <c r="EK9" s="407"/>
      <c r="EL9" s="407"/>
      <c r="EM9" s="407"/>
      <c r="EN9" s="408"/>
      <c r="EO9" s="404"/>
      <c r="EP9" s="405"/>
      <c r="EQ9" s="406"/>
      <c r="ER9" s="407"/>
      <c r="ES9" s="407"/>
      <c r="ET9" s="407"/>
      <c r="EU9" s="407"/>
      <c r="EV9" s="408"/>
      <c r="EW9" s="404"/>
      <c r="EX9" s="405"/>
      <c r="EY9" s="406"/>
      <c r="EZ9" s="407"/>
      <c r="FA9" s="407"/>
      <c r="FB9" s="407"/>
      <c r="FC9" s="407"/>
      <c r="FD9" s="408"/>
      <c r="FE9" s="404"/>
      <c r="FF9" s="405"/>
      <c r="FG9" s="406"/>
      <c r="FH9" s="407"/>
      <c r="FI9" s="407"/>
      <c r="FJ9" s="407"/>
      <c r="FK9" s="407"/>
      <c r="FL9" s="408"/>
      <c r="FM9" s="404"/>
      <c r="FN9" s="405"/>
      <c r="FO9" s="406"/>
      <c r="FP9" s="407"/>
      <c r="FQ9" s="407"/>
      <c r="FR9" s="407"/>
      <c r="FS9" s="407"/>
      <c r="FT9" s="408"/>
      <c r="FU9" s="404"/>
      <c r="FV9" s="405"/>
      <c r="FW9" s="406"/>
      <c r="FX9" s="407"/>
      <c r="FY9" s="407"/>
      <c r="FZ9" s="407"/>
      <c r="GA9" s="407"/>
      <c r="GB9" s="408"/>
      <c r="GC9" s="404"/>
      <c r="GD9" s="405"/>
      <c r="GE9" s="406"/>
      <c r="GF9" s="407"/>
      <c r="GG9" s="407"/>
      <c r="GH9" s="407"/>
      <c r="GI9" s="407"/>
      <c r="GJ9" s="408"/>
      <c r="GK9" s="404"/>
      <c r="GL9" s="405"/>
      <c r="GM9" s="406"/>
      <c r="GN9" s="407"/>
      <c r="GO9" s="407"/>
      <c r="GP9" s="407"/>
      <c r="GQ9" s="407"/>
      <c r="GR9" s="408"/>
      <c r="GS9" s="404"/>
      <c r="GT9" s="405"/>
      <c r="GU9" s="406"/>
      <c r="GV9" s="407"/>
      <c r="GW9" s="407"/>
      <c r="GX9" s="407"/>
      <c r="GY9" s="407"/>
      <c r="GZ9" s="408"/>
      <c r="HA9" s="404"/>
      <c r="HB9" s="405"/>
      <c r="HC9" s="406"/>
      <c r="HD9" s="407"/>
      <c r="HE9" s="407"/>
      <c r="HF9" s="407"/>
      <c r="HG9" s="407"/>
      <c r="HH9" s="408"/>
      <c r="HI9" s="404"/>
      <c r="HJ9" s="405"/>
      <c r="HK9" s="406"/>
      <c r="HL9" s="407"/>
      <c r="HM9" s="407"/>
      <c r="HN9" s="407"/>
      <c r="HO9" s="407"/>
      <c r="HP9" s="408"/>
      <c r="HQ9" s="404"/>
      <c r="HR9" s="405"/>
      <c r="HS9" s="406"/>
      <c r="HT9" s="407"/>
      <c r="HU9" s="407"/>
      <c r="HV9" s="407"/>
      <c r="HW9" s="407"/>
      <c r="HX9" s="408"/>
      <c r="HY9" s="404"/>
      <c r="HZ9" s="405"/>
      <c r="IA9" s="406"/>
      <c r="IB9" s="407"/>
      <c r="IC9" s="407"/>
      <c r="ID9" s="407"/>
      <c r="IE9" s="407"/>
      <c r="IF9" s="408"/>
      <c r="IG9" s="404"/>
      <c r="IH9" s="405"/>
      <c r="II9" s="406"/>
      <c r="IJ9" s="407"/>
      <c r="IK9" s="407"/>
      <c r="IL9" s="407"/>
      <c r="IM9" s="407"/>
      <c r="IN9" s="408"/>
      <c r="IO9" s="404"/>
      <c r="IP9" s="405"/>
      <c r="IQ9" s="406"/>
      <c r="IR9" s="407"/>
      <c r="IS9" s="407"/>
      <c r="IT9" s="407"/>
      <c r="IU9" s="407"/>
      <c r="IV9" s="408"/>
      <c r="IW9" s="404"/>
      <c r="IX9" s="405"/>
      <c r="IY9" s="406"/>
      <c r="IZ9" s="407"/>
      <c r="JA9" s="407"/>
      <c r="JB9" s="407"/>
      <c r="JC9" s="407"/>
      <c r="JD9" s="408"/>
      <c r="JE9" s="404"/>
      <c r="JF9" s="405"/>
      <c r="JG9" s="406"/>
      <c r="JH9" s="407"/>
      <c r="JI9" s="407"/>
      <c r="JJ9" s="407"/>
      <c r="JK9" s="407"/>
      <c r="JL9" s="408"/>
      <c r="JM9" s="404"/>
      <c r="JN9" s="405"/>
      <c r="JO9" s="406"/>
      <c r="JP9" s="407"/>
      <c r="JQ9" s="407"/>
      <c r="JR9" s="407"/>
      <c r="JS9" s="407"/>
      <c r="JT9" s="408"/>
      <c r="JU9" s="404"/>
      <c r="JV9" s="405"/>
      <c r="JW9" s="406"/>
      <c r="JX9" s="407"/>
      <c r="JY9" s="407"/>
      <c r="JZ9" s="407"/>
      <c r="KA9" s="407"/>
      <c r="KB9" s="408"/>
      <c r="KC9" s="404"/>
      <c r="KD9" s="405"/>
      <c r="KE9" s="406"/>
      <c r="KF9" s="407"/>
      <c r="KG9" s="407"/>
      <c r="KH9" s="407"/>
      <c r="KI9" s="407"/>
      <c r="KJ9" s="408"/>
      <c r="KK9" s="404"/>
      <c r="KL9" s="405"/>
      <c r="KM9" s="406"/>
      <c r="KN9" s="407"/>
      <c r="KO9" s="407"/>
      <c r="KP9" s="407"/>
      <c r="KQ9" s="407"/>
      <c r="KR9" s="408"/>
      <c r="KS9" s="404"/>
      <c r="KT9" s="405"/>
      <c r="KU9" s="406"/>
      <c r="KV9" s="407"/>
      <c r="KW9" s="407"/>
      <c r="KX9" s="407"/>
      <c r="KY9" s="407"/>
      <c r="KZ9" s="408"/>
      <c r="LA9" s="404"/>
      <c r="LB9" s="405"/>
      <c r="LC9" s="406"/>
      <c r="LD9" s="407"/>
      <c r="LE9" s="407"/>
      <c r="LF9" s="407"/>
      <c r="LG9" s="407"/>
      <c r="LH9" s="408"/>
      <c r="LI9" s="404"/>
      <c r="LJ9" s="405"/>
      <c r="LK9" s="406"/>
      <c r="LL9" s="407"/>
      <c r="LM9" s="407"/>
      <c r="LN9" s="407"/>
      <c r="LO9" s="407"/>
      <c r="LP9" s="408"/>
      <c r="LQ9" s="404"/>
      <c r="LR9" s="405"/>
      <c r="LS9" s="406"/>
      <c r="LT9" s="407"/>
      <c r="LU9" s="407"/>
      <c r="LV9" s="407"/>
      <c r="LW9" s="407"/>
      <c r="LX9" s="408"/>
      <c r="LY9" s="404"/>
      <c r="LZ9" s="405"/>
      <c r="MA9" s="406"/>
      <c r="MB9" s="407"/>
      <c r="MC9" s="407"/>
      <c r="MD9" s="407"/>
      <c r="ME9" s="407"/>
      <c r="MF9" s="408"/>
      <c r="MG9" s="404"/>
      <c r="MH9" s="405"/>
      <c r="MI9" s="406"/>
      <c r="MJ9" s="407"/>
      <c r="MK9" s="407"/>
      <c r="ML9" s="407"/>
      <c r="MM9" s="407"/>
      <c r="MN9" s="408"/>
      <c r="MO9" s="404"/>
      <c r="MP9" s="405"/>
      <c r="MQ9" s="406"/>
      <c r="MR9" s="407"/>
      <c r="MS9" s="407"/>
      <c r="MT9" s="407"/>
      <c r="MU9" s="407"/>
      <c r="MV9" s="408"/>
      <c r="MW9" s="404"/>
      <c r="MX9" s="405"/>
      <c r="MY9" s="406"/>
      <c r="MZ9" s="407"/>
      <c r="NA9" s="407"/>
      <c r="NB9" s="407"/>
      <c r="NC9" s="407"/>
      <c r="ND9" s="408"/>
      <c r="NE9" s="404"/>
      <c r="NF9" s="405"/>
      <c r="NG9" s="406"/>
      <c r="NH9" s="407"/>
      <c r="NI9" s="407"/>
      <c r="NJ9" s="407"/>
      <c r="NK9" s="407"/>
      <c r="NL9" s="408"/>
      <c r="NM9" s="404"/>
      <c r="NN9" s="405"/>
      <c r="NO9" s="406"/>
      <c r="NP9" s="407"/>
      <c r="NQ9" s="407"/>
      <c r="NR9" s="407"/>
      <c r="NS9" s="407"/>
      <c r="NT9" s="408"/>
      <c r="NU9" s="404"/>
      <c r="NV9" s="405"/>
      <c r="NW9" s="406"/>
      <c r="NX9" s="407"/>
      <c r="NY9" s="407"/>
      <c r="NZ9" s="407"/>
      <c r="OA9" s="407"/>
      <c r="OB9" s="408"/>
      <c r="OC9" s="404"/>
      <c r="OD9" s="405"/>
      <c r="OE9" s="406"/>
      <c r="OF9" s="407"/>
      <c r="OG9" s="407"/>
      <c r="OH9" s="407"/>
      <c r="OI9" s="407"/>
      <c r="OJ9" s="408"/>
      <c r="OK9" s="404"/>
      <c r="OL9" s="405"/>
      <c r="OM9" s="406"/>
      <c r="ON9" s="407"/>
      <c r="OO9" s="407"/>
      <c r="OP9" s="407"/>
      <c r="OQ9" s="407"/>
      <c r="OR9" s="408"/>
      <c r="OS9" s="404"/>
      <c r="OT9" s="405"/>
      <c r="OU9" s="406"/>
      <c r="OV9" s="407"/>
      <c r="OW9" s="407"/>
      <c r="OX9" s="407"/>
      <c r="OY9" s="407"/>
      <c r="OZ9" s="408"/>
      <c r="PA9" s="404"/>
      <c r="PB9" s="405"/>
      <c r="PC9" s="406"/>
      <c r="PD9" s="407"/>
      <c r="PE9" s="407"/>
      <c r="PF9" s="407"/>
      <c r="PG9" s="407"/>
      <c r="PH9" s="408"/>
      <c r="PI9" s="404"/>
      <c r="PJ9" s="405"/>
      <c r="PK9" s="406"/>
      <c r="PL9" s="407"/>
      <c r="PM9" s="407"/>
      <c r="PN9" s="407"/>
      <c r="PO9" s="407"/>
      <c r="PP9" s="408"/>
      <c r="PQ9" s="404"/>
      <c r="PR9" s="405"/>
      <c r="PS9" s="406"/>
      <c r="PT9" s="407"/>
      <c r="PU9" s="407"/>
      <c r="PV9" s="407"/>
      <c r="PW9" s="407"/>
      <c r="PX9" s="408"/>
      <c r="PY9" s="404"/>
      <c r="PZ9" s="405"/>
      <c r="QA9" s="406"/>
      <c r="QB9" s="407"/>
      <c r="QC9" s="407"/>
      <c r="QD9" s="407"/>
      <c r="QE9" s="407"/>
      <c r="QF9" s="408"/>
      <c r="QG9" s="404"/>
      <c r="QH9" s="405"/>
      <c r="QI9" s="406"/>
      <c r="QJ9" s="407"/>
      <c r="QK9" s="407"/>
      <c r="QL9" s="407"/>
      <c r="QM9" s="407"/>
      <c r="QN9" s="408"/>
      <c r="QO9" s="404"/>
      <c r="QP9" s="405"/>
      <c r="QQ9" s="406"/>
      <c r="QR9" s="407"/>
      <c r="QS9" s="407"/>
      <c r="QT9" s="407"/>
      <c r="QU9" s="407"/>
      <c r="QV9" s="408"/>
      <c r="QW9" s="404"/>
      <c r="QX9" s="405"/>
      <c r="QY9" s="406"/>
      <c r="QZ9" s="407"/>
      <c r="RA9" s="407"/>
      <c r="RB9" s="407"/>
      <c r="RC9" s="407"/>
      <c r="RD9" s="408"/>
      <c r="RE9" s="404"/>
      <c r="RF9" s="405"/>
      <c r="RG9" s="406"/>
      <c r="RH9" s="407"/>
      <c r="RI9" s="407"/>
      <c r="RJ9" s="407"/>
      <c r="RK9" s="407"/>
      <c r="RL9" s="408"/>
      <c r="RM9" s="404"/>
      <c r="RN9" s="405"/>
      <c r="RO9" s="406"/>
      <c r="RP9" s="407"/>
      <c r="RQ9" s="407"/>
      <c r="RR9" s="407"/>
      <c r="RS9" s="407"/>
      <c r="RT9" s="408"/>
      <c r="RU9" s="404"/>
      <c r="RV9" s="405"/>
      <c r="RW9" s="406"/>
      <c r="RX9" s="407"/>
      <c r="RY9" s="407"/>
      <c r="RZ9" s="407"/>
      <c r="SA9" s="407"/>
      <c r="SB9" s="408"/>
      <c r="SC9" s="404"/>
      <c r="SD9" s="405"/>
      <c r="SE9" s="406"/>
      <c r="SF9" s="407"/>
      <c r="SG9" s="407"/>
      <c r="SH9" s="407"/>
      <c r="SI9" s="407"/>
      <c r="SJ9" s="408"/>
      <c r="SK9" s="404"/>
      <c r="SL9" s="405"/>
      <c r="SM9" s="406"/>
      <c r="SN9" s="407"/>
      <c r="SO9" s="407"/>
      <c r="SP9" s="407"/>
      <c r="SQ9" s="407"/>
      <c r="SR9" s="408"/>
      <c r="SS9" s="404"/>
      <c r="ST9" s="405"/>
      <c r="SU9" s="406"/>
      <c r="SV9" s="407"/>
      <c r="SW9" s="407"/>
      <c r="SX9" s="407"/>
      <c r="SY9" s="407"/>
      <c r="SZ9" s="408"/>
      <c r="TA9" s="404"/>
      <c r="TB9" s="405"/>
      <c r="TC9" s="406"/>
      <c r="TD9" s="407"/>
      <c r="TE9" s="407"/>
      <c r="TF9" s="407"/>
      <c r="TG9" s="407"/>
      <c r="TH9" s="408"/>
      <c r="TI9" s="404"/>
      <c r="TJ9" s="405"/>
      <c r="TK9" s="406"/>
      <c r="TL9" s="407"/>
      <c r="TM9" s="407"/>
      <c r="TN9" s="407"/>
      <c r="TO9" s="407"/>
      <c r="TP9" s="408"/>
      <c r="TQ9" s="404"/>
      <c r="TR9" s="405"/>
      <c r="TS9" s="406"/>
      <c r="TT9" s="407"/>
      <c r="TU9" s="407"/>
      <c r="TV9" s="407"/>
      <c r="TW9" s="407"/>
      <c r="TX9" s="408"/>
      <c r="TY9" s="404"/>
      <c r="TZ9" s="405"/>
      <c r="UA9" s="406"/>
      <c r="UB9" s="407"/>
      <c r="UC9" s="407"/>
      <c r="UD9" s="407"/>
      <c r="UE9" s="407"/>
      <c r="UF9" s="408"/>
      <c r="UG9" s="404"/>
      <c r="UH9" s="405"/>
      <c r="UI9" s="406"/>
      <c r="UJ9" s="407"/>
      <c r="UK9" s="407"/>
      <c r="UL9" s="407"/>
      <c r="UM9" s="407"/>
      <c r="UN9" s="408"/>
      <c r="UO9" s="404"/>
      <c r="UP9" s="405"/>
      <c r="UQ9" s="406"/>
      <c r="UR9" s="407"/>
      <c r="US9" s="407"/>
      <c r="UT9" s="407"/>
      <c r="UU9" s="407"/>
      <c r="UV9" s="408"/>
      <c r="UW9" s="404"/>
      <c r="UX9" s="405"/>
      <c r="UY9" s="406"/>
      <c r="UZ9" s="407"/>
      <c r="VA9" s="407"/>
      <c r="VB9" s="407"/>
      <c r="VC9" s="407"/>
      <c r="VD9" s="408"/>
      <c r="VE9" s="404"/>
      <c r="VF9" s="405"/>
      <c r="VG9" s="406"/>
      <c r="VH9" s="407"/>
      <c r="VI9" s="407"/>
      <c r="VJ9" s="407"/>
      <c r="VK9" s="407"/>
      <c r="VL9" s="408"/>
      <c r="VM9" s="404"/>
      <c r="VN9" s="405"/>
      <c r="VO9" s="406"/>
      <c r="VP9" s="407"/>
      <c r="VQ9" s="407"/>
      <c r="VR9" s="407"/>
      <c r="VS9" s="407"/>
      <c r="VT9" s="408"/>
      <c r="VU9" s="404"/>
      <c r="VV9" s="405"/>
      <c r="VW9" s="406"/>
      <c r="VX9" s="407"/>
      <c r="VY9" s="407"/>
      <c r="VZ9" s="407"/>
      <c r="WA9" s="407"/>
      <c r="WB9" s="408"/>
      <c r="WC9" s="404"/>
      <c r="WD9" s="405"/>
      <c r="WE9" s="406"/>
      <c r="WF9" s="407"/>
      <c r="WG9" s="407"/>
      <c r="WH9" s="407"/>
      <c r="WI9" s="407"/>
      <c r="WJ9" s="408"/>
      <c r="WK9" s="404"/>
      <c r="WL9" s="405"/>
      <c r="WM9" s="406"/>
      <c r="WN9" s="407"/>
      <c r="WO9" s="407"/>
      <c r="WP9" s="407"/>
      <c r="WQ9" s="407"/>
      <c r="WR9" s="408"/>
      <c r="WS9" s="404"/>
      <c r="WT9" s="405"/>
      <c r="WU9" s="406"/>
      <c r="WV9" s="407"/>
      <c r="WW9" s="407"/>
      <c r="WX9" s="407"/>
      <c r="WY9" s="407"/>
      <c r="WZ9" s="408"/>
      <c r="XA9" s="404"/>
      <c r="XB9" s="405"/>
      <c r="XC9" s="406"/>
      <c r="XD9" s="407"/>
      <c r="XE9" s="407"/>
      <c r="XF9" s="407"/>
      <c r="XG9" s="407"/>
      <c r="XH9" s="408"/>
      <c r="XI9" s="404"/>
      <c r="XJ9" s="405"/>
      <c r="XK9" s="406"/>
      <c r="XL9" s="407"/>
      <c r="XM9" s="407"/>
      <c r="XN9" s="407"/>
      <c r="XO9" s="407"/>
      <c r="XP9" s="408"/>
      <c r="XQ9" s="404"/>
      <c r="XR9" s="405"/>
      <c r="XS9" s="406"/>
      <c r="XT9" s="407"/>
      <c r="XU9" s="407"/>
      <c r="XV9" s="407"/>
      <c r="XW9" s="407"/>
      <c r="XX9" s="408"/>
      <c r="XY9" s="404"/>
      <c r="XZ9" s="405"/>
      <c r="YA9" s="406"/>
      <c r="YB9" s="407"/>
      <c r="YC9" s="407"/>
      <c r="YD9" s="407"/>
      <c r="YE9" s="407"/>
      <c r="YF9" s="408"/>
      <c r="YG9" s="404"/>
      <c r="YH9" s="405"/>
      <c r="YI9" s="406"/>
      <c r="YJ9" s="407"/>
      <c r="YK9" s="407"/>
      <c r="YL9" s="407"/>
      <c r="YM9" s="407"/>
      <c r="YN9" s="408"/>
      <c r="YO9" s="404"/>
      <c r="YP9" s="405"/>
      <c r="YQ9" s="406"/>
      <c r="YR9" s="407"/>
      <c r="YS9" s="407"/>
      <c r="YT9" s="407"/>
      <c r="YU9" s="407"/>
      <c r="YV9" s="408"/>
      <c r="YW9" s="404"/>
      <c r="YX9" s="405"/>
      <c r="YY9" s="406"/>
      <c r="YZ9" s="407"/>
      <c r="ZA9" s="407"/>
      <c r="ZB9" s="407"/>
      <c r="ZC9" s="407"/>
      <c r="ZD9" s="408"/>
      <c r="ZE9" s="404"/>
      <c r="ZF9" s="405"/>
      <c r="ZG9" s="406"/>
      <c r="ZH9" s="407"/>
      <c r="ZI9" s="407"/>
      <c r="ZJ9" s="407"/>
      <c r="ZK9" s="407"/>
      <c r="ZL9" s="408"/>
      <c r="ZM9" s="404"/>
      <c r="ZN9" s="405"/>
      <c r="ZO9" s="406"/>
      <c r="ZP9" s="407"/>
      <c r="ZQ9" s="407"/>
      <c r="ZR9" s="407"/>
      <c r="ZS9" s="407"/>
      <c r="ZT9" s="408"/>
      <c r="ZU9" s="404"/>
      <c r="ZV9" s="405"/>
      <c r="ZW9" s="406"/>
      <c r="ZX9" s="407"/>
      <c r="ZY9" s="407"/>
      <c r="ZZ9" s="407"/>
      <c r="AAA9" s="407"/>
      <c r="AAB9" s="408"/>
      <c r="AAC9" s="404"/>
      <c r="AAD9" s="405"/>
      <c r="AAE9" s="406"/>
      <c r="AAF9" s="407"/>
      <c r="AAG9" s="407"/>
      <c r="AAH9" s="407"/>
      <c r="AAI9" s="407"/>
      <c r="AAJ9" s="408"/>
      <c r="AAK9" s="404"/>
      <c r="AAL9" s="405"/>
      <c r="AAM9" s="406"/>
      <c r="AAN9" s="407"/>
      <c r="AAO9" s="407"/>
      <c r="AAP9" s="407"/>
      <c r="AAQ9" s="407"/>
      <c r="AAR9" s="408"/>
      <c r="AAS9" s="404"/>
      <c r="AAT9" s="405"/>
      <c r="AAU9" s="406"/>
      <c r="AAV9" s="407"/>
      <c r="AAW9" s="407"/>
      <c r="AAX9" s="407"/>
      <c r="AAY9" s="407"/>
      <c r="AAZ9" s="408"/>
      <c r="ABA9" s="404"/>
      <c r="ABB9" s="405"/>
      <c r="ABC9" s="406"/>
      <c r="ABD9" s="407"/>
      <c r="ABE9" s="407"/>
      <c r="ABF9" s="407"/>
      <c r="ABG9" s="407"/>
      <c r="ABH9" s="408"/>
      <c r="ABI9" s="404"/>
      <c r="ABJ9" s="405"/>
      <c r="ABK9" s="406"/>
      <c r="ABL9" s="407"/>
      <c r="ABM9" s="407"/>
      <c r="ABN9" s="407"/>
      <c r="ABO9" s="407"/>
      <c r="ABP9" s="408"/>
      <c r="ABQ9" s="404"/>
      <c r="ABR9" s="405"/>
      <c r="ABS9" s="406"/>
      <c r="ABT9" s="407"/>
      <c r="ABU9" s="407"/>
      <c r="ABV9" s="407"/>
      <c r="ABW9" s="407"/>
      <c r="ABX9" s="408"/>
      <c r="ABY9" s="404"/>
      <c r="ABZ9" s="405"/>
      <c r="ACA9" s="406"/>
      <c r="ACB9" s="407"/>
      <c r="ACC9" s="407"/>
      <c r="ACD9" s="407"/>
      <c r="ACE9" s="407"/>
      <c r="ACF9" s="408"/>
      <c r="ACG9" s="404"/>
      <c r="ACH9" s="405"/>
      <c r="ACI9" s="406"/>
      <c r="ACJ9" s="407"/>
      <c r="ACK9" s="407"/>
      <c r="ACL9" s="407"/>
      <c r="ACM9" s="407"/>
      <c r="ACN9" s="408"/>
      <c r="ACO9" s="404"/>
      <c r="ACP9" s="405"/>
      <c r="ACQ9" s="406"/>
      <c r="ACR9" s="407"/>
      <c r="ACS9" s="407"/>
      <c r="ACT9" s="407"/>
      <c r="ACU9" s="407"/>
      <c r="ACV9" s="408"/>
      <c r="ACW9" s="404"/>
      <c r="ACX9" s="405"/>
      <c r="ACY9" s="406"/>
      <c r="ACZ9" s="407"/>
      <c r="ADA9" s="407"/>
      <c r="ADB9" s="407"/>
      <c r="ADC9" s="407"/>
      <c r="ADD9" s="408"/>
      <c r="ADE9" s="404"/>
      <c r="ADF9" s="405"/>
      <c r="ADG9" s="406"/>
      <c r="ADH9" s="407"/>
      <c r="ADI9" s="407"/>
      <c r="ADJ9" s="407"/>
      <c r="ADK9" s="407"/>
      <c r="ADL9" s="408"/>
      <c r="ADM9" s="404"/>
      <c r="ADN9" s="405"/>
      <c r="ADO9" s="406"/>
      <c r="ADP9" s="407"/>
      <c r="ADQ9" s="407"/>
      <c r="ADR9" s="407"/>
      <c r="ADS9" s="407"/>
      <c r="ADT9" s="408"/>
      <c r="ADU9" s="404"/>
      <c r="ADV9" s="405"/>
      <c r="ADW9" s="406"/>
      <c r="ADX9" s="407"/>
      <c r="ADY9" s="407"/>
      <c r="ADZ9" s="407"/>
      <c r="AEA9" s="407"/>
      <c r="AEB9" s="408"/>
      <c r="AEC9" s="404"/>
      <c r="AED9" s="405"/>
      <c r="AEE9" s="406"/>
      <c r="AEF9" s="407"/>
      <c r="AEG9" s="407"/>
      <c r="AEH9" s="407"/>
      <c r="AEI9" s="407"/>
      <c r="AEJ9" s="408"/>
      <c r="AEK9" s="404"/>
      <c r="AEL9" s="405"/>
      <c r="AEM9" s="406"/>
      <c r="AEN9" s="407"/>
      <c r="AEO9" s="407"/>
      <c r="AEP9" s="407"/>
      <c r="AEQ9" s="407"/>
      <c r="AER9" s="408"/>
      <c r="AES9" s="404"/>
      <c r="AET9" s="405"/>
      <c r="AEU9" s="406"/>
      <c r="AEV9" s="407"/>
      <c r="AEW9" s="407"/>
      <c r="AEX9" s="407"/>
      <c r="AEY9" s="407"/>
      <c r="AEZ9" s="408"/>
      <c r="AFA9" s="404"/>
      <c r="AFB9" s="405"/>
      <c r="AFC9" s="406"/>
      <c r="AFD9" s="407"/>
      <c r="AFE9" s="407"/>
      <c r="AFF9" s="407"/>
      <c r="AFG9" s="407"/>
      <c r="AFH9" s="408"/>
      <c r="AFI9" s="404"/>
      <c r="AFJ9" s="405"/>
      <c r="AFK9" s="406"/>
      <c r="AFL9" s="407"/>
      <c r="AFM9" s="407"/>
      <c r="AFN9" s="407"/>
      <c r="AFO9" s="407"/>
      <c r="AFP9" s="408"/>
      <c r="AFQ9" s="404"/>
      <c r="AFR9" s="405"/>
      <c r="AFS9" s="406"/>
      <c r="AFT9" s="407"/>
      <c r="AFU9" s="407"/>
      <c r="AFV9" s="407"/>
      <c r="AFW9" s="407"/>
      <c r="AFX9" s="408"/>
      <c r="AFY9" s="404"/>
      <c r="AFZ9" s="405"/>
      <c r="AGA9" s="406"/>
      <c r="AGB9" s="407"/>
      <c r="AGC9" s="407"/>
      <c r="AGD9" s="407"/>
      <c r="AGE9" s="407"/>
      <c r="AGF9" s="408"/>
      <c r="AGG9" s="404"/>
      <c r="AGH9" s="405"/>
      <c r="AGI9" s="406"/>
      <c r="AGJ9" s="407"/>
      <c r="AGK9" s="407"/>
      <c r="AGL9" s="407"/>
      <c r="AGM9" s="407"/>
      <c r="AGN9" s="408"/>
      <c r="AGO9" s="404"/>
      <c r="AGP9" s="405"/>
      <c r="AGQ9" s="406"/>
      <c r="AGR9" s="407"/>
      <c r="AGS9" s="407"/>
      <c r="AGT9" s="407"/>
      <c r="AGU9" s="407"/>
      <c r="AGV9" s="408"/>
      <c r="AGW9" s="404"/>
      <c r="AGX9" s="405"/>
      <c r="AGY9" s="406"/>
      <c r="AGZ9" s="407"/>
      <c r="AHA9" s="407"/>
      <c r="AHB9" s="407"/>
      <c r="AHC9" s="407"/>
      <c r="AHD9" s="408"/>
      <c r="AHE9" s="404"/>
      <c r="AHF9" s="405"/>
      <c r="AHG9" s="406"/>
      <c r="AHH9" s="407"/>
      <c r="AHI9" s="407"/>
      <c r="AHJ9" s="407"/>
      <c r="AHK9" s="407"/>
      <c r="AHL9" s="408"/>
      <c r="AHM9" s="404"/>
      <c r="AHN9" s="405"/>
      <c r="AHO9" s="406"/>
      <c r="AHP9" s="407"/>
      <c r="AHQ9" s="407"/>
      <c r="AHR9" s="407"/>
      <c r="AHS9" s="407"/>
      <c r="AHT9" s="408"/>
      <c r="AHU9" s="404"/>
      <c r="AHV9" s="405"/>
      <c r="AHW9" s="406"/>
      <c r="AHX9" s="407"/>
      <c r="AHY9" s="407"/>
      <c r="AHZ9" s="407"/>
      <c r="AIA9" s="407"/>
      <c r="AIB9" s="408"/>
      <c r="AIC9" s="404"/>
      <c r="AID9" s="405"/>
      <c r="AIE9" s="406"/>
      <c r="AIF9" s="407"/>
      <c r="AIG9" s="407"/>
      <c r="AIH9" s="407"/>
      <c r="AII9" s="407"/>
      <c r="AIJ9" s="408"/>
      <c r="AIK9" s="404"/>
      <c r="AIL9" s="405"/>
      <c r="AIM9" s="406"/>
      <c r="AIN9" s="407"/>
      <c r="AIO9" s="407"/>
      <c r="AIP9" s="407"/>
      <c r="AIQ9" s="407"/>
      <c r="AIR9" s="408"/>
      <c r="AIS9" s="404"/>
      <c r="AIT9" s="405"/>
      <c r="AIU9" s="406"/>
      <c r="AIV9" s="407"/>
      <c r="AIW9" s="407"/>
      <c r="AIX9" s="407"/>
      <c r="AIY9" s="407"/>
      <c r="AIZ9" s="408"/>
      <c r="AJA9" s="404"/>
      <c r="AJB9" s="405"/>
      <c r="AJC9" s="406"/>
      <c r="AJD9" s="407"/>
      <c r="AJE9" s="407"/>
      <c r="AJF9" s="407"/>
      <c r="AJG9" s="407"/>
      <c r="AJH9" s="408"/>
      <c r="AJI9" s="404"/>
      <c r="AJJ9" s="405"/>
      <c r="AJK9" s="406"/>
      <c r="AJL9" s="407"/>
      <c r="AJM9" s="407"/>
      <c r="AJN9" s="407"/>
      <c r="AJO9" s="407"/>
      <c r="AJP9" s="408"/>
      <c r="AJQ9" s="404"/>
      <c r="AJR9" s="405"/>
      <c r="AJS9" s="406"/>
      <c r="AJT9" s="407"/>
      <c r="AJU9" s="407"/>
      <c r="AJV9" s="407"/>
      <c r="AJW9" s="407"/>
      <c r="AJX9" s="408"/>
      <c r="AJY9" s="404"/>
      <c r="AJZ9" s="405"/>
      <c r="AKA9" s="406"/>
      <c r="AKB9" s="407"/>
      <c r="AKC9" s="407"/>
      <c r="AKD9" s="407"/>
      <c r="AKE9" s="407"/>
      <c r="AKF9" s="408"/>
      <c r="AKG9" s="404"/>
      <c r="AKH9" s="405"/>
      <c r="AKI9" s="406"/>
      <c r="AKJ9" s="407"/>
      <c r="AKK9" s="407"/>
      <c r="AKL9" s="407"/>
      <c r="AKM9" s="407"/>
      <c r="AKN9" s="408"/>
      <c r="AKO9" s="404"/>
      <c r="AKP9" s="405"/>
      <c r="AKQ9" s="406"/>
      <c r="AKR9" s="407"/>
      <c r="AKS9" s="407"/>
      <c r="AKT9" s="407"/>
      <c r="AKU9" s="407"/>
      <c r="AKV9" s="408"/>
      <c r="AKW9" s="404"/>
      <c r="AKX9" s="405"/>
      <c r="AKY9" s="406"/>
      <c r="AKZ9" s="407"/>
      <c r="ALA9" s="407"/>
      <c r="ALB9" s="407"/>
      <c r="ALC9" s="407"/>
      <c r="ALD9" s="408"/>
      <c r="ALE9" s="404"/>
      <c r="ALF9" s="405"/>
      <c r="ALG9" s="406"/>
      <c r="ALH9" s="407"/>
      <c r="ALI9" s="407"/>
      <c r="ALJ9" s="407"/>
      <c r="ALK9" s="407"/>
      <c r="ALL9" s="408"/>
      <c r="ALM9" s="404"/>
      <c r="ALN9" s="405"/>
      <c r="ALO9" s="406"/>
      <c r="ALP9" s="407"/>
      <c r="ALQ9" s="407"/>
      <c r="ALR9" s="407"/>
      <c r="ALS9" s="407"/>
      <c r="ALT9" s="408"/>
      <c r="ALU9" s="404"/>
      <c r="ALV9" s="405"/>
      <c r="ALW9" s="406"/>
      <c r="ALX9" s="407"/>
      <c r="ALY9" s="407"/>
      <c r="ALZ9" s="407"/>
      <c r="AMA9" s="407"/>
      <c r="AMB9" s="408"/>
      <c r="AMC9" s="404"/>
      <c r="AMD9" s="405"/>
      <c r="AME9" s="406"/>
      <c r="AMF9" s="407"/>
      <c r="AMG9" s="407"/>
      <c r="AMH9" s="407"/>
      <c r="AMI9" s="407"/>
      <c r="AMJ9" s="408"/>
      <c r="AMK9" s="404"/>
      <c r="AML9" s="405"/>
      <c r="AMM9" s="406"/>
      <c r="AMN9" s="407"/>
      <c r="AMO9" s="407"/>
      <c r="AMP9" s="407"/>
      <c r="AMQ9" s="407"/>
      <c r="AMR9" s="408"/>
      <c r="AMS9" s="404"/>
      <c r="AMT9" s="405"/>
      <c r="AMU9" s="406"/>
      <c r="AMV9" s="407"/>
      <c r="AMW9" s="407"/>
      <c r="AMX9" s="407"/>
      <c r="AMY9" s="407"/>
      <c r="AMZ9" s="408"/>
      <c r="ANA9" s="404"/>
      <c r="ANB9" s="405"/>
      <c r="ANC9" s="406"/>
      <c r="AND9" s="407"/>
      <c r="ANE9" s="407"/>
      <c r="ANF9" s="407"/>
      <c r="ANG9" s="407"/>
      <c r="ANH9" s="408"/>
      <c r="ANI9" s="404"/>
      <c r="ANJ9" s="405"/>
      <c r="ANK9" s="406"/>
      <c r="ANL9" s="407"/>
      <c r="ANM9" s="407"/>
      <c r="ANN9" s="407"/>
      <c r="ANO9" s="407"/>
      <c r="ANP9" s="408"/>
      <c r="ANQ9" s="404"/>
      <c r="ANR9" s="405"/>
      <c r="ANS9" s="406"/>
      <c r="ANT9" s="407"/>
      <c r="ANU9" s="407"/>
      <c r="ANV9" s="407"/>
      <c r="ANW9" s="407"/>
      <c r="ANX9" s="408"/>
      <c r="ANY9" s="404"/>
      <c r="ANZ9" s="405"/>
      <c r="AOA9" s="406"/>
      <c r="AOB9" s="407"/>
      <c r="AOC9" s="407"/>
      <c r="AOD9" s="407"/>
      <c r="AOE9" s="407"/>
      <c r="AOF9" s="408"/>
      <c r="AOG9" s="404"/>
      <c r="AOH9" s="405"/>
      <c r="AOI9" s="406"/>
      <c r="AOJ9" s="407"/>
      <c r="AOK9" s="407"/>
      <c r="AOL9" s="407"/>
      <c r="AOM9" s="407"/>
      <c r="AON9" s="408"/>
      <c r="AOO9" s="404"/>
      <c r="AOP9" s="405"/>
      <c r="AOQ9" s="406"/>
      <c r="AOR9" s="407"/>
      <c r="AOS9" s="407"/>
      <c r="AOT9" s="407"/>
      <c r="AOU9" s="407"/>
      <c r="AOV9" s="408"/>
      <c r="AOW9" s="404"/>
      <c r="AOX9" s="405"/>
      <c r="AOY9" s="406"/>
      <c r="AOZ9" s="407"/>
      <c r="APA9" s="407"/>
      <c r="APB9" s="407"/>
      <c r="APC9" s="407"/>
      <c r="APD9" s="408"/>
      <c r="APE9" s="404"/>
      <c r="APF9" s="405"/>
      <c r="APG9" s="406"/>
      <c r="APH9" s="407"/>
      <c r="API9" s="407"/>
      <c r="APJ9" s="407"/>
      <c r="APK9" s="407"/>
      <c r="APL9" s="408"/>
      <c r="APM9" s="404"/>
      <c r="APN9" s="405"/>
      <c r="APO9" s="406"/>
      <c r="APP9" s="407"/>
      <c r="APQ9" s="407"/>
      <c r="APR9" s="407"/>
      <c r="APS9" s="407"/>
      <c r="APT9" s="408"/>
      <c r="APU9" s="404"/>
      <c r="APV9" s="405"/>
      <c r="APW9" s="406"/>
      <c r="APX9" s="407"/>
      <c r="APY9" s="407"/>
      <c r="APZ9" s="407"/>
      <c r="AQA9" s="407"/>
      <c r="AQB9" s="408"/>
      <c r="AQC9" s="404"/>
      <c r="AQD9" s="405"/>
      <c r="AQE9" s="406"/>
      <c r="AQF9" s="407"/>
      <c r="AQG9" s="407"/>
      <c r="AQH9" s="407"/>
      <c r="AQI9" s="407"/>
      <c r="AQJ9" s="408"/>
      <c r="AQK9" s="404"/>
      <c r="AQL9" s="405"/>
      <c r="AQM9" s="406"/>
      <c r="AQN9" s="407"/>
      <c r="AQO9" s="407"/>
      <c r="AQP9" s="407"/>
      <c r="AQQ9" s="407"/>
      <c r="AQR9" s="408"/>
      <c r="AQS9" s="404"/>
      <c r="AQT9" s="405"/>
      <c r="AQU9" s="406"/>
      <c r="AQV9" s="407"/>
      <c r="AQW9" s="407"/>
      <c r="AQX9" s="407"/>
      <c r="AQY9" s="407"/>
      <c r="AQZ9" s="408"/>
      <c r="ARA9" s="404"/>
      <c r="ARB9" s="405"/>
      <c r="ARC9" s="406"/>
      <c r="ARD9" s="407"/>
      <c r="ARE9" s="407"/>
      <c r="ARF9" s="407"/>
      <c r="ARG9" s="407"/>
      <c r="ARH9" s="408"/>
      <c r="ARI9" s="404"/>
      <c r="ARJ9" s="405"/>
      <c r="ARK9" s="406"/>
      <c r="ARL9" s="407"/>
      <c r="ARM9" s="407"/>
      <c r="ARN9" s="407"/>
      <c r="ARO9" s="407"/>
      <c r="ARP9" s="408"/>
      <c r="ARQ9" s="404"/>
      <c r="ARR9" s="405"/>
      <c r="ARS9" s="406"/>
      <c r="ART9" s="407"/>
      <c r="ARU9" s="407"/>
      <c r="ARV9" s="407"/>
      <c r="ARW9" s="407"/>
      <c r="ARX9" s="408"/>
      <c r="ARY9" s="404"/>
      <c r="ARZ9" s="405"/>
      <c r="ASA9" s="406"/>
      <c r="ASB9" s="407"/>
      <c r="ASC9" s="407"/>
      <c r="ASD9" s="407"/>
      <c r="ASE9" s="407"/>
      <c r="ASF9" s="408"/>
      <c r="ASG9" s="404"/>
      <c r="ASH9" s="405"/>
      <c r="ASI9" s="406"/>
      <c r="ASJ9" s="407"/>
      <c r="ASK9" s="407"/>
      <c r="ASL9" s="407"/>
      <c r="ASM9" s="407"/>
      <c r="ASN9" s="408"/>
      <c r="ASO9" s="404"/>
      <c r="ASP9" s="405"/>
      <c r="ASQ9" s="406"/>
      <c r="ASR9" s="407"/>
      <c r="ASS9" s="407"/>
      <c r="AST9" s="407"/>
      <c r="ASU9" s="407"/>
      <c r="ASV9" s="408"/>
      <c r="ASW9" s="404"/>
      <c r="ASX9" s="405"/>
      <c r="ASY9" s="406"/>
      <c r="ASZ9" s="407"/>
      <c r="ATA9" s="407"/>
      <c r="ATB9" s="407"/>
      <c r="ATC9" s="407"/>
      <c r="ATD9" s="408"/>
      <c r="ATE9" s="404"/>
      <c r="ATF9" s="405"/>
      <c r="ATG9" s="406"/>
      <c r="ATH9" s="407"/>
      <c r="ATI9" s="407"/>
      <c r="ATJ9" s="407"/>
      <c r="ATK9" s="407"/>
      <c r="ATL9" s="408"/>
      <c r="ATM9" s="404"/>
      <c r="ATN9" s="405"/>
      <c r="ATO9" s="406"/>
      <c r="ATP9" s="407"/>
      <c r="ATQ9" s="407"/>
      <c r="ATR9" s="407"/>
      <c r="ATS9" s="407"/>
      <c r="ATT9" s="408"/>
      <c r="ATU9" s="404"/>
      <c r="ATV9" s="405"/>
      <c r="ATW9" s="406"/>
      <c r="ATX9" s="407"/>
      <c r="ATY9" s="407"/>
      <c r="ATZ9" s="407"/>
      <c r="AUA9" s="407"/>
      <c r="AUB9" s="408"/>
      <c r="AUC9" s="404"/>
      <c r="AUD9" s="405"/>
      <c r="AUE9" s="406"/>
      <c r="AUF9" s="407"/>
      <c r="AUG9" s="407"/>
      <c r="AUH9" s="407"/>
      <c r="AUI9" s="407"/>
      <c r="AUJ9" s="408"/>
      <c r="AUK9" s="404"/>
      <c r="AUL9" s="405"/>
      <c r="AUM9" s="406"/>
      <c r="AUN9" s="407"/>
      <c r="AUO9" s="407"/>
      <c r="AUP9" s="407"/>
      <c r="AUQ9" s="407"/>
      <c r="AUR9" s="408"/>
      <c r="AUS9" s="404"/>
      <c r="AUT9" s="405"/>
      <c r="AUU9" s="406"/>
      <c r="AUV9" s="407"/>
      <c r="AUW9" s="407"/>
      <c r="AUX9" s="407"/>
      <c r="AUY9" s="407"/>
      <c r="AUZ9" s="408"/>
      <c r="AVA9" s="404"/>
      <c r="AVB9" s="405"/>
      <c r="AVC9" s="406"/>
      <c r="AVD9" s="407"/>
      <c r="AVE9" s="407"/>
      <c r="AVF9" s="407"/>
      <c r="AVG9" s="407"/>
      <c r="AVH9" s="408"/>
      <c r="AVI9" s="404"/>
      <c r="AVJ9" s="405"/>
      <c r="AVK9" s="406"/>
      <c r="AVL9" s="407"/>
      <c r="AVM9" s="407"/>
      <c r="AVN9" s="407"/>
      <c r="AVO9" s="407"/>
      <c r="AVP9" s="408"/>
      <c r="AVQ9" s="404"/>
      <c r="AVR9" s="405"/>
      <c r="AVS9" s="406"/>
      <c r="AVT9" s="407"/>
      <c r="AVU9" s="407"/>
      <c r="AVV9" s="407"/>
      <c r="AVW9" s="407"/>
      <c r="AVX9" s="408"/>
      <c r="AVY9" s="404"/>
      <c r="AVZ9" s="405"/>
      <c r="AWA9" s="406"/>
      <c r="AWB9" s="407"/>
      <c r="AWC9" s="407"/>
      <c r="AWD9" s="407"/>
      <c r="AWE9" s="407"/>
      <c r="AWF9" s="408"/>
      <c r="AWG9" s="404"/>
      <c r="AWH9" s="405"/>
      <c r="AWI9" s="406"/>
      <c r="AWJ9" s="407"/>
      <c r="AWK9" s="407"/>
      <c r="AWL9" s="407"/>
      <c r="AWM9" s="407"/>
      <c r="AWN9" s="408"/>
      <c r="AWO9" s="404"/>
      <c r="AWP9" s="405"/>
      <c r="AWQ9" s="406"/>
      <c r="AWR9" s="407"/>
      <c r="AWS9" s="407"/>
      <c r="AWT9" s="407"/>
      <c r="AWU9" s="407"/>
      <c r="AWV9" s="408"/>
      <c r="AWW9" s="404"/>
      <c r="AWX9" s="405"/>
      <c r="AWY9" s="406"/>
      <c r="AWZ9" s="407"/>
      <c r="AXA9" s="407"/>
      <c r="AXB9" s="407"/>
      <c r="AXC9" s="407"/>
      <c r="AXD9" s="408"/>
      <c r="AXE9" s="404"/>
      <c r="AXF9" s="405"/>
      <c r="AXG9" s="406"/>
      <c r="AXH9" s="407"/>
      <c r="AXI9" s="407"/>
      <c r="AXJ9" s="407"/>
      <c r="AXK9" s="407"/>
      <c r="AXL9" s="408"/>
      <c r="AXM9" s="404"/>
      <c r="AXN9" s="405"/>
      <c r="AXO9" s="406"/>
      <c r="AXP9" s="407"/>
      <c r="AXQ9" s="407"/>
      <c r="AXR9" s="407"/>
      <c r="AXS9" s="407"/>
      <c r="AXT9" s="408"/>
      <c r="AXU9" s="404"/>
      <c r="AXV9" s="405"/>
      <c r="AXW9" s="406"/>
      <c r="AXX9" s="407"/>
      <c r="AXY9" s="407"/>
      <c r="AXZ9" s="407"/>
      <c r="AYA9" s="407"/>
      <c r="AYB9" s="408"/>
      <c r="AYC9" s="404"/>
      <c r="AYD9" s="405"/>
      <c r="AYE9" s="406"/>
      <c r="AYF9" s="407"/>
      <c r="AYG9" s="407"/>
      <c r="AYH9" s="407"/>
      <c r="AYI9" s="407"/>
      <c r="AYJ9" s="408"/>
      <c r="AYK9" s="404"/>
      <c r="AYL9" s="405"/>
      <c r="AYM9" s="406"/>
      <c r="AYN9" s="407"/>
      <c r="AYO9" s="407"/>
      <c r="AYP9" s="407"/>
      <c r="AYQ9" s="407"/>
      <c r="AYR9" s="408"/>
      <c r="AYS9" s="404"/>
      <c r="AYT9" s="405"/>
      <c r="AYU9" s="406"/>
      <c r="AYV9" s="407"/>
      <c r="AYW9" s="407"/>
      <c r="AYX9" s="407"/>
      <c r="AYY9" s="407"/>
      <c r="AYZ9" s="408"/>
      <c r="AZA9" s="404"/>
      <c r="AZB9" s="405"/>
      <c r="AZC9" s="406"/>
      <c r="AZD9" s="407"/>
      <c r="AZE9" s="407"/>
      <c r="AZF9" s="407"/>
      <c r="AZG9" s="407"/>
      <c r="AZH9" s="408"/>
      <c r="AZI9" s="404"/>
      <c r="AZJ9" s="405"/>
      <c r="AZK9" s="406"/>
      <c r="AZL9" s="407"/>
      <c r="AZM9" s="407"/>
      <c r="AZN9" s="407"/>
      <c r="AZO9" s="407"/>
      <c r="AZP9" s="408"/>
      <c r="AZQ9" s="404"/>
      <c r="AZR9" s="405"/>
      <c r="AZS9" s="406"/>
      <c r="AZT9" s="407"/>
      <c r="AZU9" s="407"/>
      <c r="AZV9" s="407"/>
      <c r="AZW9" s="407"/>
      <c r="AZX9" s="408"/>
      <c r="AZY9" s="404"/>
      <c r="AZZ9" s="405"/>
      <c r="BAA9" s="406"/>
      <c r="BAB9" s="407"/>
      <c r="BAC9" s="407"/>
      <c r="BAD9" s="407"/>
      <c r="BAE9" s="407"/>
      <c r="BAF9" s="408"/>
      <c r="BAG9" s="404"/>
      <c r="BAH9" s="405"/>
      <c r="BAI9" s="406"/>
      <c r="BAJ9" s="407"/>
      <c r="BAK9" s="407"/>
      <c r="BAL9" s="407"/>
      <c r="BAM9" s="407"/>
      <c r="BAN9" s="408"/>
      <c r="BAO9" s="404"/>
      <c r="BAP9" s="405"/>
      <c r="BAQ9" s="406"/>
      <c r="BAR9" s="407"/>
      <c r="BAS9" s="407"/>
      <c r="BAT9" s="407"/>
      <c r="BAU9" s="407"/>
      <c r="BAV9" s="408"/>
      <c r="BAW9" s="404"/>
      <c r="BAX9" s="405"/>
      <c r="BAY9" s="406"/>
      <c r="BAZ9" s="407"/>
      <c r="BBA9" s="407"/>
      <c r="BBB9" s="407"/>
      <c r="BBC9" s="407"/>
      <c r="BBD9" s="408"/>
      <c r="BBE9" s="404"/>
      <c r="BBF9" s="405"/>
      <c r="BBG9" s="406"/>
      <c r="BBH9" s="407"/>
      <c r="BBI9" s="407"/>
      <c r="BBJ9" s="407"/>
      <c r="BBK9" s="407"/>
      <c r="BBL9" s="408"/>
      <c r="BBM9" s="404"/>
      <c r="BBN9" s="405"/>
      <c r="BBO9" s="406"/>
      <c r="BBP9" s="407"/>
      <c r="BBQ9" s="407"/>
      <c r="BBR9" s="407"/>
      <c r="BBS9" s="407"/>
      <c r="BBT9" s="408"/>
      <c r="BBU9" s="404"/>
      <c r="BBV9" s="405"/>
      <c r="BBW9" s="406"/>
      <c r="BBX9" s="407"/>
      <c r="BBY9" s="407"/>
      <c r="BBZ9" s="407"/>
      <c r="BCA9" s="407"/>
      <c r="BCB9" s="408"/>
      <c r="BCC9" s="404"/>
      <c r="BCD9" s="405"/>
      <c r="BCE9" s="406"/>
      <c r="BCF9" s="407"/>
      <c r="BCG9" s="407"/>
      <c r="BCH9" s="407"/>
      <c r="BCI9" s="407"/>
      <c r="BCJ9" s="408"/>
      <c r="BCK9" s="404"/>
      <c r="BCL9" s="405"/>
      <c r="BCM9" s="406"/>
      <c r="BCN9" s="407"/>
      <c r="BCO9" s="407"/>
      <c r="BCP9" s="407"/>
      <c r="BCQ9" s="407"/>
      <c r="BCR9" s="408"/>
      <c r="BCS9" s="404"/>
      <c r="BCT9" s="405"/>
      <c r="BCU9" s="406"/>
      <c r="BCV9" s="407"/>
      <c r="BCW9" s="407"/>
      <c r="BCX9" s="407"/>
      <c r="BCY9" s="407"/>
      <c r="BCZ9" s="408"/>
      <c r="BDA9" s="404"/>
      <c r="BDB9" s="405"/>
      <c r="BDC9" s="406"/>
      <c r="BDD9" s="407"/>
      <c r="BDE9" s="407"/>
      <c r="BDF9" s="407"/>
      <c r="BDG9" s="407"/>
      <c r="BDH9" s="408"/>
      <c r="BDI9" s="404"/>
      <c r="BDJ9" s="405"/>
      <c r="BDK9" s="406"/>
      <c r="BDL9" s="407"/>
      <c r="BDM9" s="407"/>
      <c r="BDN9" s="407"/>
      <c r="BDO9" s="407"/>
      <c r="BDP9" s="408"/>
      <c r="BDQ9" s="404"/>
      <c r="BDR9" s="405"/>
      <c r="BDS9" s="406"/>
      <c r="BDT9" s="407"/>
      <c r="BDU9" s="407"/>
      <c r="BDV9" s="407"/>
      <c r="BDW9" s="407"/>
      <c r="BDX9" s="408"/>
      <c r="BDY9" s="404"/>
      <c r="BDZ9" s="405"/>
      <c r="BEA9" s="406"/>
      <c r="BEB9" s="407"/>
      <c r="BEC9" s="407"/>
      <c r="BED9" s="407"/>
      <c r="BEE9" s="407"/>
      <c r="BEF9" s="408"/>
      <c r="BEG9" s="404"/>
      <c r="BEH9" s="405"/>
      <c r="BEI9" s="406"/>
      <c r="BEJ9" s="407"/>
      <c r="BEK9" s="407"/>
      <c r="BEL9" s="407"/>
      <c r="BEM9" s="407"/>
      <c r="BEN9" s="408"/>
      <c r="BEO9" s="404"/>
      <c r="BEP9" s="405"/>
      <c r="BEQ9" s="406"/>
      <c r="BER9" s="407"/>
      <c r="BES9" s="407"/>
      <c r="BET9" s="407"/>
      <c r="BEU9" s="407"/>
      <c r="BEV9" s="408"/>
      <c r="BEW9" s="404"/>
      <c r="BEX9" s="405"/>
      <c r="BEY9" s="406"/>
      <c r="BEZ9" s="407"/>
      <c r="BFA9" s="407"/>
      <c r="BFB9" s="407"/>
      <c r="BFC9" s="407"/>
      <c r="BFD9" s="408"/>
      <c r="BFE9" s="404"/>
      <c r="BFF9" s="405"/>
      <c r="BFG9" s="406"/>
      <c r="BFH9" s="407"/>
      <c r="BFI9" s="407"/>
      <c r="BFJ9" s="407"/>
      <c r="BFK9" s="407"/>
      <c r="BFL9" s="408"/>
      <c r="BFM9" s="404"/>
      <c r="BFN9" s="405"/>
      <c r="BFO9" s="406"/>
      <c r="BFP9" s="407"/>
      <c r="BFQ9" s="407"/>
      <c r="BFR9" s="407"/>
      <c r="BFS9" s="407"/>
      <c r="BFT9" s="408"/>
      <c r="BFU9" s="404"/>
      <c r="BFV9" s="405"/>
      <c r="BFW9" s="406"/>
      <c r="BFX9" s="407"/>
      <c r="BFY9" s="407"/>
      <c r="BFZ9" s="407"/>
      <c r="BGA9" s="407"/>
      <c r="BGB9" s="408"/>
      <c r="BGC9" s="404"/>
      <c r="BGD9" s="405"/>
      <c r="BGE9" s="406"/>
      <c r="BGF9" s="407"/>
      <c r="BGG9" s="407"/>
      <c r="BGH9" s="407"/>
      <c r="BGI9" s="407"/>
      <c r="BGJ9" s="408"/>
      <c r="BGK9" s="404"/>
      <c r="BGL9" s="405"/>
      <c r="BGM9" s="406"/>
      <c r="BGN9" s="407"/>
      <c r="BGO9" s="407"/>
      <c r="BGP9" s="407"/>
      <c r="BGQ9" s="407"/>
      <c r="BGR9" s="408"/>
      <c r="BGS9" s="404"/>
      <c r="BGT9" s="405"/>
      <c r="BGU9" s="406"/>
      <c r="BGV9" s="407"/>
      <c r="BGW9" s="407"/>
      <c r="BGX9" s="407"/>
      <c r="BGY9" s="407"/>
      <c r="BGZ9" s="408"/>
      <c r="BHA9" s="404"/>
      <c r="BHB9" s="405"/>
      <c r="BHC9" s="406"/>
      <c r="BHD9" s="407"/>
      <c r="BHE9" s="407"/>
      <c r="BHF9" s="407"/>
      <c r="BHG9" s="407"/>
      <c r="BHH9" s="408"/>
      <c r="BHI9" s="404"/>
      <c r="BHJ9" s="405"/>
      <c r="BHK9" s="406"/>
      <c r="BHL9" s="407"/>
      <c r="BHM9" s="407"/>
      <c r="BHN9" s="407"/>
      <c r="BHO9" s="407"/>
      <c r="BHP9" s="408"/>
      <c r="BHQ9" s="404"/>
      <c r="BHR9" s="405"/>
      <c r="BHS9" s="406"/>
      <c r="BHT9" s="407"/>
      <c r="BHU9" s="407"/>
      <c r="BHV9" s="407"/>
      <c r="BHW9" s="407"/>
      <c r="BHX9" s="408"/>
      <c r="BHY9" s="404"/>
      <c r="BHZ9" s="405"/>
      <c r="BIA9" s="406"/>
      <c r="BIB9" s="407"/>
      <c r="BIC9" s="407"/>
      <c r="BID9" s="407"/>
      <c r="BIE9" s="407"/>
      <c r="BIF9" s="408"/>
      <c r="BIG9" s="404"/>
      <c r="BIH9" s="405"/>
      <c r="BII9" s="406"/>
      <c r="BIJ9" s="407"/>
      <c r="BIK9" s="407"/>
      <c r="BIL9" s="407"/>
      <c r="BIM9" s="407"/>
      <c r="BIN9" s="408"/>
      <c r="BIO9" s="404"/>
      <c r="BIP9" s="405"/>
      <c r="BIQ9" s="406"/>
      <c r="BIR9" s="407"/>
      <c r="BIS9" s="407"/>
      <c r="BIT9" s="407"/>
      <c r="BIU9" s="407"/>
      <c r="BIV9" s="408"/>
      <c r="BIW9" s="404"/>
      <c r="BIX9" s="405"/>
      <c r="BIY9" s="406"/>
      <c r="BIZ9" s="407"/>
      <c r="BJA9" s="407"/>
      <c r="BJB9" s="407"/>
      <c r="BJC9" s="407"/>
      <c r="BJD9" s="408"/>
      <c r="BJE9" s="404"/>
      <c r="BJF9" s="405"/>
      <c r="BJG9" s="406"/>
      <c r="BJH9" s="407"/>
      <c r="BJI9" s="407"/>
      <c r="BJJ9" s="407"/>
      <c r="BJK9" s="407"/>
      <c r="BJL9" s="408"/>
      <c r="BJM9" s="404"/>
      <c r="BJN9" s="405"/>
      <c r="BJO9" s="406"/>
      <c r="BJP9" s="407"/>
      <c r="BJQ9" s="407"/>
      <c r="BJR9" s="407"/>
      <c r="BJS9" s="407"/>
      <c r="BJT9" s="408"/>
      <c r="BJU9" s="404"/>
      <c r="BJV9" s="405"/>
      <c r="BJW9" s="406"/>
      <c r="BJX9" s="407"/>
      <c r="BJY9" s="407"/>
      <c r="BJZ9" s="407"/>
      <c r="BKA9" s="407"/>
      <c r="BKB9" s="408"/>
      <c r="BKC9" s="404"/>
      <c r="BKD9" s="405"/>
      <c r="BKE9" s="406"/>
      <c r="BKF9" s="407"/>
      <c r="BKG9" s="407"/>
      <c r="BKH9" s="407"/>
      <c r="BKI9" s="407"/>
      <c r="BKJ9" s="408"/>
      <c r="BKK9" s="404"/>
      <c r="BKL9" s="405"/>
      <c r="BKM9" s="406"/>
      <c r="BKN9" s="407"/>
      <c r="BKO9" s="407"/>
      <c r="BKP9" s="407"/>
      <c r="BKQ9" s="407"/>
      <c r="BKR9" s="408"/>
      <c r="BKS9" s="404"/>
      <c r="BKT9" s="405"/>
      <c r="BKU9" s="406"/>
      <c r="BKV9" s="407"/>
      <c r="BKW9" s="407"/>
      <c r="BKX9" s="407"/>
      <c r="BKY9" s="407"/>
      <c r="BKZ9" s="408"/>
      <c r="BLA9" s="404"/>
      <c r="BLB9" s="405"/>
      <c r="BLC9" s="406"/>
      <c r="BLD9" s="407"/>
      <c r="BLE9" s="407"/>
      <c r="BLF9" s="407"/>
      <c r="BLG9" s="407"/>
      <c r="BLH9" s="408"/>
      <c r="BLI9" s="404"/>
      <c r="BLJ9" s="405"/>
      <c r="BLK9" s="406"/>
      <c r="BLL9" s="407"/>
      <c r="BLM9" s="407"/>
      <c r="BLN9" s="407"/>
      <c r="BLO9" s="407"/>
      <c r="BLP9" s="408"/>
      <c r="BLQ9" s="404"/>
      <c r="BLR9" s="405"/>
      <c r="BLS9" s="406"/>
      <c r="BLT9" s="407"/>
      <c r="BLU9" s="407"/>
      <c r="BLV9" s="407"/>
      <c r="BLW9" s="407"/>
      <c r="BLX9" s="408"/>
      <c r="BLY9" s="404"/>
      <c r="BLZ9" s="405"/>
      <c r="BMA9" s="406"/>
      <c r="BMB9" s="407"/>
      <c r="BMC9" s="407"/>
      <c r="BMD9" s="407"/>
      <c r="BME9" s="407"/>
      <c r="BMF9" s="408"/>
      <c r="BMG9" s="404"/>
      <c r="BMH9" s="405"/>
      <c r="BMI9" s="406"/>
      <c r="BMJ9" s="407"/>
      <c r="BMK9" s="407"/>
      <c r="BML9" s="407"/>
      <c r="BMM9" s="407"/>
      <c r="BMN9" s="408"/>
      <c r="BMO9" s="404"/>
      <c r="BMP9" s="405"/>
      <c r="BMQ9" s="406"/>
      <c r="BMR9" s="407"/>
      <c r="BMS9" s="407"/>
      <c r="BMT9" s="407"/>
      <c r="BMU9" s="407"/>
      <c r="BMV9" s="408"/>
      <c r="BMW9" s="404"/>
      <c r="BMX9" s="405"/>
      <c r="BMY9" s="406"/>
      <c r="BMZ9" s="407"/>
      <c r="BNA9" s="407"/>
      <c r="BNB9" s="407"/>
      <c r="BNC9" s="407"/>
      <c r="BND9" s="408"/>
      <c r="BNE9" s="404"/>
      <c r="BNF9" s="405"/>
      <c r="BNG9" s="406"/>
      <c r="BNH9" s="407"/>
      <c r="BNI9" s="407"/>
      <c r="BNJ9" s="407"/>
      <c r="BNK9" s="407"/>
      <c r="BNL9" s="408"/>
      <c r="BNM9" s="404"/>
      <c r="BNN9" s="405"/>
      <c r="BNO9" s="406"/>
      <c r="BNP9" s="407"/>
      <c r="BNQ9" s="407"/>
      <c r="BNR9" s="407"/>
      <c r="BNS9" s="407"/>
      <c r="BNT9" s="408"/>
      <c r="BNU9" s="404"/>
      <c r="BNV9" s="405"/>
      <c r="BNW9" s="406"/>
      <c r="BNX9" s="407"/>
      <c r="BNY9" s="407"/>
      <c r="BNZ9" s="407"/>
      <c r="BOA9" s="407"/>
      <c r="BOB9" s="408"/>
      <c r="BOC9" s="404"/>
      <c r="BOD9" s="405"/>
      <c r="BOE9" s="406"/>
      <c r="BOF9" s="407"/>
      <c r="BOG9" s="407"/>
      <c r="BOH9" s="407"/>
      <c r="BOI9" s="407"/>
      <c r="BOJ9" s="408"/>
      <c r="BOK9" s="404"/>
      <c r="BOL9" s="405"/>
      <c r="BOM9" s="406"/>
      <c r="BON9" s="407"/>
      <c r="BOO9" s="407"/>
      <c r="BOP9" s="407"/>
      <c r="BOQ9" s="407"/>
      <c r="BOR9" s="408"/>
      <c r="BOS9" s="404"/>
      <c r="BOT9" s="405"/>
      <c r="BOU9" s="406"/>
      <c r="BOV9" s="407"/>
      <c r="BOW9" s="407"/>
      <c r="BOX9" s="407"/>
      <c r="BOY9" s="407"/>
      <c r="BOZ9" s="408"/>
      <c r="BPA9" s="404"/>
      <c r="BPB9" s="405"/>
      <c r="BPC9" s="406"/>
      <c r="BPD9" s="407"/>
      <c r="BPE9" s="407"/>
      <c r="BPF9" s="407"/>
      <c r="BPG9" s="407"/>
      <c r="BPH9" s="408"/>
      <c r="BPI9" s="404"/>
      <c r="BPJ9" s="405"/>
      <c r="BPK9" s="406"/>
      <c r="BPL9" s="407"/>
      <c r="BPM9" s="407"/>
      <c r="BPN9" s="407"/>
      <c r="BPO9" s="407"/>
      <c r="BPP9" s="408"/>
      <c r="BPQ9" s="404"/>
      <c r="BPR9" s="405"/>
      <c r="BPS9" s="406"/>
      <c r="BPT9" s="407"/>
      <c r="BPU9" s="407"/>
      <c r="BPV9" s="407"/>
      <c r="BPW9" s="407"/>
      <c r="BPX9" s="408"/>
      <c r="BPY9" s="404"/>
      <c r="BPZ9" s="405"/>
      <c r="BQA9" s="406"/>
      <c r="BQB9" s="407"/>
      <c r="BQC9" s="407"/>
      <c r="BQD9" s="407"/>
      <c r="BQE9" s="407"/>
      <c r="BQF9" s="408"/>
      <c r="BQG9" s="404"/>
      <c r="BQH9" s="405"/>
      <c r="BQI9" s="406"/>
      <c r="BQJ9" s="407"/>
      <c r="BQK9" s="407"/>
      <c r="BQL9" s="407"/>
      <c r="BQM9" s="407"/>
      <c r="BQN9" s="408"/>
      <c r="BQO9" s="404"/>
      <c r="BQP9" s="405"/>
      <c r="BQQ9" s="406"/>
      <c r="BQR9" s="407"/>
      <c r="BQS9" s="407"/>
      <c r="BQT9" s="407"/>
      <c r="BQU9" s="407"/>
      <c r="BQV9" s="408"/>
      <c r="BQW9" s="404"/>
      <c r="BQX9" s="405"/>
      <c r="BQY9" s="406"/>
      <c r="BQZ9" s="407"/>
      <c r="BRA9" s="407"/>
      <c r="BRB9" s="407"/>
      <c r="BRC9" s="407"/>
      <c r="BRD9" s="408"/>
      <c r="BRE9" s="404"/>
      <c r="BRF9" s="405"/>
      <c r="BRG9" s="406"/>
      <c r="BRH9" s="407"/>
      <c r="BRI9" s="407"/>
      <c r="BRJ9" s="407"/>
      <c r="BRK9" s="407"/>
      <c r="BRL9" s="408"/>
      <c r="BRM9" s="404"/>
      <c r="BRN9" s="405"/>
      <c r="BRO9" s="406"/>
      <c r="BRP9" s="407"/>
      <c r="BRQ9" s="407"/>
      <c r="BRR9" s="407"/>
      <c r="BRS9" s="407"/>
      <c r="BRT9" s="408"/>
      <c r="BRU9" s="404"/>
      <c r="BRV9" s="405"/>
      <c r="BRW9" s="406"/>
      <c r="BRX9" s="407"/>
      <c r="BRY9" s="407"/>
      <c r="BRZ9" s="407"/>
      <c r="BSA9" s="407"/>
      <c r="BSB9" s="408"/>
      <c r="BSC9" s="404"/>
      <c r="BSD9" s="405"/>
      <c r="BSE9" s="406"/>
      <c r="BSF9" s="407"/>
      <c r="BSG9" s="407"/>
      <c r="BSH9" s="407"/>
      <c r="BSI9" s="407"/>
      <c r="BSJ9" s="408"/>
      <c r="BSK9" s="404"/>
      <c r="BSL9" s="405"/>
      <c r="BSM9" s="406"/>
      <c r="BSN9" s="407"/>
      <c r="BSO9" s="407"/>
      <c r="BSP9" s="407"/>
      <c r="BSQ9" s="407"/>
      <c r="BSR9" s="408"/>
      <c r="BSS9" s="404"/>
      <c r="BST9" s="405"/>
      <c r="BSU9" s="406"/>
      <c r="BSV9" s="407"/>
      <c r="BSW9" s="407"/>
      <c r="BSX9" s="407"/>
      <c r="BSY9" s="407"/>
      <c r="BSZ9" s="408"/>
      <c r="BTA9" s="404"/>
      <c r="BTB9" s="405"/>
      <c r="BTC9" s="406"/>
      <c r="BTD9" s="407"/>
      <c r="BTE9" s="407"/>
      <c r="BTF9" s="407"/>
      <c r="BTG9" s="407"/>
      <c r="BTH9" s="408"/>
      <c r="BTI9" s="404"/>
      <c r="BTJ9" s="405"/>
      <c r="BTK9" s="406"/>
      <c r="BTL9" s="407"/>
      <c r="BTM9" s="407"/>
      <c r="BTN9" s="407"/>
      <c r="BTO9" s="407"/>
      <c r="BTP9" s="408"/>
      <c r="BTQ9" s="404"/>
      <c r="BTR9" s="405"/>
      <c r="BTS9" s="406"/>
      <c r="BTT9" s="407"/>
      <c r="BTU9" s="407"/>
      <c r="BTV9" s="407"/>
      <c r="BTW9" s="407"/>
      <c r="BTX9" s="408"/>
      <c r="BTY9" s="404"/>
      <c r="BTZ9" s="405"/>
      <c r="BUA9" s="406"/>
      <c r="BUB9" s="407"/>
      <c r="BUC9" s="407"/>
      <c r="BUD9" s="407"/>
      <c r="BUE9" s="407"/>
      <c r="BUF9" s="408"/>
      <c r="BUG9" s="404"/>
      <c r="BUH9" s="405"/>
      <c r="BUI9" s="406"/>
      <c r="BUJ9" s="407"/>
      <c r="BUK9" s="407"/>
      <c r="BUL9" s="407"/>
      <c r="BUM9" s="407"/>
      <c r="BUN9" s="408"/>
      <c r="BUO9" s="404"/>
      <c r="BUP9" s="405"/>
      <c r="BUQ9" s="406"/>
      <c r="BUR9" s="407"/>
      <c r="BUS9" s="407"/>
      <c r="BUT9" s="407"/>
      <c r="BUU9" s="407"/>
      <c r="BUV9" s="408"/>
      <c r="BUW9" s="404"/>
      <c r="BUX9" s="405"/>
      <c r="BUY9" s="406"/>
      <c r="BUZ9" s="407"/>
      <c r="BVA9" s="407"/>
      <c r="BVB9" s="407"/>
      <c r="BVC9" s="407"/>
      <c r="BVD9" s="408"/>
      <c r="BVE9" s="404"/>
      <c r="BVF9" s="405"/>
      <c r="BVG9" s="406"/>
      <c r="BVH9" s="407"/>
      <c r="BVI9" s="407"/>
      <c r="BVJ9" s="407"/>
      <c r="BVK9" s="407"/>
      <c r="BVL9" s="408"/>
      <c r="BVM9" s="404"/>
      <c r="BVN9" s="405"/>
      <c r="BVO9" s="406"/>
      <c r="BVP9" s="407"/>
      <c r="BVQ9" s="407"/>
      <c r="BVR9" s="407"/>
      <c r="BVS9" s="407"/>
      <c r="BVT9" s="408"/>
      <c r="BVU9" s="404"/>
      <c r="BVV9" s="405"/>
      <c r="BVW9" s="406"/>
      <c r="BVX9" s="407"/>
      <c r="BVY9" s="407"/>
      <c r="BVZ9" s="407"/>
      <c r="BWA9" s="407"/>
      <c r="BWB9" s="408"/>
      <c r="BWC9" s="404"/>
      <c r="BWD9" s="405"/>
      <c r="BWE9" s="406"/>
      <c r="BWF9" s="407"/>
      <c r="BWG9" s="407"/>
      <c r="BWH9" s="407"/>
      <c r="BWI9" s="407"/>
      <c r="BWJ9" s="408"/>
      <c r="BWK9" s="404"/>
      <c r="BWL9" s="405"/>
      <c r="BWM9" s="406"/>
      <c r="BWN9" s="407"/>
      <c r="BWO9" s="407"/>
      <c r="BWP9" s="407"/>
      <c r="BWQ9" s="407"/>
      <c r="BWR9" s="408"/>
      <c r="BWS9" s="404"/>
      <c r="BWT9" s="405"/>
      <c r="BWU9" s="406"/>
      <c r="BWV9" s="407"/>
      <c r="BWW9" s="407"/>
      <c r="BWX9" s="407"/>
      <c r="BWY9" s="407"/>
      <c r="BWZ9" s="408"/>
      <c r="BXA9" s="404"/>
      <c r="BXB9" s="405"/>
      <c r="BXC9" s="406"/>
      <c r="BXD9" s="407"/>
      <c r="BXE9" s="407"/>
      <c r="BXF9" s="407"/>
      <c r="BXG9" s="407"/>
      <c r="BXH9" s="408"/>
      <c r="BXI9" s="404"/>
      <c r="BXJ9" s="405"/>
      <c r="BXK9" s="406"/>
      <c r="BXL9" s="407"/>
      <c r="BXM9" s="407"/>
      <c r="BXN9" s="407"/>
      <c r="BXO9" s="407"/>
      <c r="BXP9" s="408"/>
      <c r="BXQ9" s="404"/>
      <c r="BXR9" s="405"/>
      <c r="BXS9" s="406"/>
      <c r="BXT9" s="407"/>
      <c r="BXU9" s="407"/>
      <c r="BXV9" s="407"/>
      <c r="BXW9" s="407"/>
      <c r="BXX9" s="408"/>
      <c r="BXY9" s="404"/>
      <c r="BXZ9" s="405"/>
      <c r="BYA9" s="406"/>
      <c r="BYB9" s="407"/>
      <c r="BYC9" s="407"/>
      <c r="BYD9" s="407"/>
      <c r="BYE9" s="407"/>
      <c r="BYF9" s="408"/>
      <c r="BYG9" s="404"/>
      <c r="BYH9" s="405"/>
      <c r="BYI9" s="406"/>
      <c r="BYJ9" s="407"/>
      <c r="BYK9" s="407"/>
      <c r="BYL9" s="407"/>
      <c r="BYM9" s="407"/>
      <c r="BYN9" s="408"/>
      <c r="BYO9" s="404"/>
      <c r="BYP9" s="405"/>
      <c r="BYQ9" s="406"/>
      <c r="BYR9" s="407"/>
      <c r="BYS9" s="407"/>
      <c r="BYT9" s="407"/>
      <c r="BYU9" s="407"/>
      <c r="BYV9" s="408"/>
      <c r="BYW9" s="404"/>
      <c r="BYX9" s="405"/>
      <c r="BYY9" s="406"/>
      <c r="BYZ9" s="407"/>
      <c r="BZA9" s="407"/>
      <c r="BZB9" s="407"/>
      <c r="BZC9" s="407"/>
      <c r="BZD9" s="408"/>
      <c r="BZE9" s="404"/>
      <c r="BZF9" s="405"/>
      <c r="BZG9" s="406"/>
      <c r="BZH9" s="407"/>
      <c r="BZI9" s="407"/>
      <c r="BZJ9" s="407"/>
      <c r="BZK9" s="407"/>
      <c r="BZL9" s="408"/>
      <c r="BZM9" s="404"/>
      <c r="BZN9" s="405"/>
      <c r="BZO9" s="406"/>
      <c r="BZP9" s="407"/>
      <c r="BZQ9" s="407"/>
      <c r="BZR9" s="407"/>
      <c r="BZS9" s="407"/>
      <c r="BZT9" s="408"/>
      <c r="BZU9" s="404"/>
      <c r="BZV9" s="405"/>
      <c r="BZW9" s="406"/>
      <c r="BZX9" s="407"/>
      <c r="BZY9" s="407"/>
      <c r="BZZ9" s="407"/>
      <c r="CAA9" s="407"/>
      <c r="CAB9" s="408"/>
      <c r="CAC9" s="404"/>
      <c r="CAD9" s="405"/>
      <c r="CAE9" s="406"/>
      <c r="CAF9" s="407"/>
      <c r="CAG9" s="407"/>
      <c r="CAH9" s="407"/>
      <c r="CAI9" s="407"/>
      <c r="CAJ9" s="408"/>
      <c r="CAK9" s="404"/>
      <c r="CAL9" s="405"/>
      <c r="CAM9" s="406"/>
      <c r="CAN9" s="407"/>
      <c r="CAO9" s="407"/>
      <c r="CAP9" s="407"/>
      <c r="CAQ9" s="407"/>
      <c r="CAR9" s="408"/>
      <c r="CAS9" s="404"/>
      <c r="CAT9" s="405"/>
      <c r="CAU9" s="406"/>
      <c r="CAV9" s="407"/>
      <c r="CAW9" s="407"/>
      <c r="CAX9" s="407"/>
      <c r="CAY9" s="407"/>
      <c r="CAZ9" s="408"/>
      <c r="CBA9" s="404"/>
      <c r="CBB9" s="405"/>
      <c r="CBC9" s="406"/>
      <c r="CBD9" s="407"/>
      <c r="CBE9" s="407"/>
      <c r="CBF9" s="407"/>
      <c r="CBG9" s="407"/>
      <c r="CBH9" s="408"/>
      <c r="CBI9" s="404"/>
      <c r="CBJ9" s="405"/>
      <c r="CBK9" s="406"/>
      <c r="CBL9" s="407"/>
      <c r="CBM9" s="407"/>
      <c r="CBN9" s="407"/>
      <c r="CBO9" s="407"/>
      <c r="CBP9" s="408"/>
      <c r="CBQ9" s="404"/>
      <c r="CBR9" s="405"/>
      <c r="CBS9" s="406"/>
      <c r="CBT9" s="407"/>
      <c r="CBU9" s="407"/>
      <c r="CBV9" s="407"/>
      <c r="CBW9" s="407"/>
      <c r="CBX9" s="408"/>
      <c r="CBY9" s="404"/>
      <c r="CBZ9" s="405"/>
      <c r="CCA9" s="406"/>
      <c r="CCB9" s="407"/>
      <c r="CCC9" s="407"/>
      <c r="CCD9" s="407"/>
      <c r="CCE9" s="407"/>
      <c r="CCF9" s="408"/>
      <c r="CCG9" s="404"/>
      <c r="CCH9" s="405"/>
      <c r="CCI9" s="406"/>
      <c r="CCJ9" s="407"/>
      <c r="CCK9" s="407"/>
      <c r="CCL9" s="407"/>
      <c r="CCM9" s="407"/>
      <c r="CCN9" s="408"/>
      <c r="CCO9" s="404"/>
      <c r="CCP9" s="405"/>
      <c r="CCQ9" s="406"/>
      <c r="CCR9" s="407"/>
      <c r="CCS9" s="407"/>
      <c r="CCT9" s="407"/>
      <c r="CCU9" s="407"/>
      <c r="CCV9" s="408"/>
      <c r="CCW9" s="404"/>
      <c r="CCX9" s="405"/>
      <c r="CCY9" s="406"/>
      <c r="CCZ9" s="407"/>
      <c r="CDA9" s="407"/>
      <c r="CDB9" s="407"/>
      <c r="CDC9" s="407"/>
      <c r="CDD9" s="408"/>
      <c r="CDE9" s="404"/>
      <c r="CDF9" s="405"/>
      <c r="CDG9" s="406"/>
      <c r="CDH9" s="407"/>
      <c r="CDI9" s="407"/>
      <c r="CDJ9" s="407"/>
      <c r="CDK9" s="407"/>
      <c r="CDL9" s="408"/>
      <c r="CDM9" s="404"/>
      <c r="CDN9" s="405"/>
      <c r="CDO9" s="406"/>
      <c r="CDP9" s="407"/>
      <c r="CDQ9" s="407"/>
      <c r="CDR9" s="407"/>
      <c r="CDS9" s="407"/>
      <c r="CDT9" s="408"/>
      <c r="CDU9" s="404"/>
      <c r="CDV9" s="405"/>
      <c r="CDW9" s="406"/>
      <c r="CDX9" s="407"/>
      <c r="CDY9" s="407"/>
      <c r="CDZ9" s="407"/>
      <c r="CEA9" s="407"/>
      <c r="CEB9" s="408"/>
      <c r="CEC9" s="404"/>
      <c r="CED9" s="405"/>
      <c r="CEE9" s="406"/>
      <c r="CEF9" s="407"/>
      <c r="CEG9" s="407"/>
      <c r="CEH9" s="407"/>
      <c r="CEI9" s="407"/>
      <c r="CEJ9" s="408"/>
      <c r="CEK9" s="404"/>
      <c r="CEL9" s="405"/>
      <c r="CEM9" s="406"/>
      <c r="CEN9" s="407"/>
      <c r="CEO9" s="407"/>
      <c r="CEP9" s="407"/>
      <c r="CEQ9" s="407"/>
      <c r="CER9" s="408"/>
      <c r="CES9" s="404"/>
      <c r="CET9" s="405"/>
      <c r="CEU9" s="406"/>
      <c r="CEV9" s="407"/>
      <c r="CEW9" s="407"/>
      <c r="CEX9" s="407"/>
      <c r="CEY9" s="407"/>
      <c r="CEZ9" s="408"/>
      <c r="CFA9" s="404"/>
      <c r="CFB9" s="405"/>
      <c r="CFC9" s="406"/>
      <c r="CFD9" s="407"/>
      <c r="CFE9" s="407"/>
      <c r="CFF9" s="407"/>
      <c r="CFG9" s="407"/>
      <c r="CFH9" s="408"/>
      <c r="CFI9" s="404"/>
      <c r="CFJ9" s="405"/>
      <c r="CFK9" s="406"/>
      <c r="CFL9" s="407"/>
      <c r="CFM9" s="407"/>
      <c r="CFN9" s="407"/>
      <c r="CFO9" s="407"/>
      <c r="CFP9" s="408"/>
      <c r="CFQ9" s="404"/>
      <c r="CFR9" s="405"/>
      <c r="CFS9" s="406"/>
      <c r="CFT9" s="407"/>
      <c r="CFU9" s="407"/>
      <c r="CFV9" s="407"/>
      <c r="CFW9" s="407"/>
      <c r="CFX9" s="408"/>
      <c r="CFY9" s="404"/>
      <c r="CFZ9" s="405"/>
      <c r="CGA9" s="406"/>
      <c r="CGB9" s="407"/>
      <c r="CGC9" s="407"/>
      <c r="CGD9" s="407"/>
      <c r="CGE9" s="407"/>
      <c r="CGF9" s="408"/>
      <c r="CGG9" s="404"/>
      <c r="CGH9" s="405"/>
      <c r="CGI9" s="406"/>
      <c r="CGJ9" s="407"/>
      <c r="CGK9" s="407"/>
      <c r="CGL9" s="407"/>
      <c r="CGM9" s="407"/>
      <c r="CGN9" s="408"/>
      <c r="CGO9" s="404"/>
      <c r="CGP9" s="405"/>
      <c r="CGQ9" s="406"/>
      <c r="CGR9" s="407"/>
      <c r="CGS9" s="407"/>
      <c r="CGT9" s="407"/>
      <c r="CGU9" s="407"/>
      <c r="CGV9" s="408"/>
      <c r="CGW9" s="404"/>
      <c r="CGX9" s="405"/>
      <c r="CGY9" s="406"/>
      <c r="CGZ9" s="407"/>
      <c r="CHA9" s="407"/>
      <c r="CHB9" s="407"/>
      <c r="CHC9" s="407"/>
      <c r="CHD9" s="408"/>
      <c r="CHE9" s="404"/>
      <c r="CHF9" s="405"/>
      <c r="CHG9" s="406"/>
      <c r="CHH9" s="407"/>
      <c r="CHI9" s="407"/>
      <c r="CHJ9" s="407"/>
      <c r="CHK9" s="407"/>
      <c r="CHL9" s="408"/>
      <c r="CHM9" s="404"/>
      <c r="CHN9" s="405"/>
      <c r="CHO9" s="406"/>
      <c r="CHP9" s="407"/>
      <c r="CHQ9" s="407"/>
      <c r="CHR9" s="407"/>
      <c r="CHS9" s="407"/>
      <c r="CHT9" s="408"/>
      <c r="CHU9" s="404"/>
      <c r="CHV9" s="405"/>
      <c r="CHW9" s="406"/>
      <c r="CHX9" s="407"/>
      <c r="CHY9" s="407"/>
      <c r="CHZ9" s="407"/>
      <c r="CIA9" s="407"/>
      <c r="CIB9" s="408"/>
      <c r="CIC9" s="404"/>
      <c r="CID9" s="405"/>
      <c r="CIE9" s="406"/>
      <c r="CIF9" s="407"/>
      <c r="CIG9" s="407"/>
      <c r="CIH9" s="407"/>
      <c r="CII9" s="407"/>
      <c r="CIJ9" s="408"/>
      <c r="CIK9" s="404"/>
      <c r="CIL9" s="405"/>
      <c r="CIM9" s="406"/>
      <c r="CIN9" s="407"/>
      <c r="CIO9" s="407"/>
      <c r="CIP9" s="407"/>
      <c r="CIQ9" s="407"/>
      <c r="CIR9" s="408"/>
      <c r="CIS9" s="404"/>
      <c r="CIT9" s="405"/>
      <c r="CIU9" s="406"/>
      <c r="CIV9" s="407"/>
      <c r="CIW9" s="407"/>
      <c r="CIX9" s="407"/>
      <c r="CIY9" s="407"/>
      <c r="CIZ9" s="408"/>
      <c r="CJA9" s="404"/>
      <c r="CJB9" s="405"/>
      <c r="CJC9" s="406"/>
      <c r="CJD9" s="407"/>
      <c r="CJE9" s="407"/>
      <c r="CJF9" s="407"/>
      <c r="CJG9" s="407"/>
      <c r="CJH9" s="408"/>
      <c r="CJI9" s="404"/>
      <c r="CJJ9" s="405"/>
      <c r="CJK9" s="406"/>
      <c r="CJL9" s="407"/>
      <c r="CJM9" s="407"/>
      <c r="CJN9" s="407"/>
      <c r="CJO9" s="407"/>
      <c r="CJP9" s="408"/>
      <c r="CJQ9" s="404"/>
      <c r="CJR9" s="405"/>
      <c r="CJS9" s="406"/>
      <c r="CJT9" s="407"/>
      <c r="CJU9" s="407"/>
      <c r="CJV9" s="407"/>
      <c r="CJW9" s="407"/>
      <c r="CJX9" s="408"/>
      <c r="CJY9" s="404"/>
      <c r="CJZ9" s="405"/>
      <c r="CKA9" s="406"/>
      <c r="CKB9" s="407"/>
      <c r="CKC9" s="407"/>
      <c r="CKD9" s="407"/>
      <c r="CKE9" s="407"/>
      <c r="CKF9" s="408"/>
      <c r="CKG9" s="404"/>
      <c r="CKH9" s="405"/>
      <c r="CKI9" s="406"/>
      <c r="CKJ9" s="407"/>
      <c r="CKK9" s="407"/>
      <c r="CKL9" s="407"/>
      <c r="CKM9" s="407"/>
      <c r="CKN9" s="408"/>
      <c r="CKO9" s="404"/>
      <c r="CKP9" s="405"/>
      <c r="CKQ9" s="406"/>
      <c r="CKR9" s="407"/>
      <c r="CKS9" s="407"/>
      <c r="CKT9" s="407"/>
      <c r="CKU9" s="407"/>
      <c r="CKV9" s="408"/>
      <c r="CKW9" s="404"/>
      <c r="CKX9" s="405"/>
      <c r="CKY9" s="406"/>
      <c r="CKZ9" s="407"/>
      <c r="CLA9" s="407"/>
      <c r="CLB9" s="407"/>
      <c r="CLC9" s="407"/>
      <c r="CLD9" s="408"/>
      <c r="CLE9" s="404"/>
      <c r="CLF9" s="405"/>
      <c r="CLG9" s="406"/>
      <c r="CLH9" s="407"/>
      <c r="CLI9" s="407"/>
      <c r="CLJ9" s="407"/>
      <c r="CLK9" s="407"/>
      <c r="CLL9" s="408"/>
      <c r="CLM9" s="404"/>
      <c r="CLN9" s="405"/>
      <c r="CLO9" s="406"/>
      <c r="CLP9" s="407"/>
      <c r="CLQ9" s="407"/>
      <c r="CLR9" s="407"/>
      <c r="CLS9" s="407"/>
      <c r="CLT9" s="408"/>
      <c r="CLU9" s="404"/>
      <c r="CLV9" s="405"/>
      <c r="CLW9" s="406"/>
      <c r="CLX9" s="407"/>
      <c r="CLY9" s="407"/>
      <c r="CLZ9" s="407"/>
      <c r="CMA9" s="407"/>
      <c r="CMB9" s="408"/>
      <c r="CMC9" s="404"/>
      <c r="CMD9" s="405"/>
      <c r="CME9" s="406"/>
      <c r="CMF9" s="407"/>
      <c r="CMG9" s="407"/>
      <c r="CMH9" s="407"/>
      <c r="CMI9" s="407"/>
      <c r="CMJ9" s="408"/>
      <c r="CMK9" s="404"/>
      <c r="CML9" s="405"/>
      <c r="CMM9" s="406"/>
      <c r="CMN9" s="407"/>
      <c r="CMO9" s="407"/>
      <c r="CMP9" s="407"/>
      <c r="CMQ9" s="407"/>
      <c r="CMR9" s="408"/>
      <c r="CMS9" s="404"/>
      <c r="CMT9" s="405"/>
      <c r="CMU9" s="406"/>
      <c r="CMV9" s="407"/>
      <c r="CMW9" s="407"/>
      <c r="CMX9" s="407"/>
      <c r="CMY9" s="407"/>
      <c r="CMZ9" s="408"/>
      <c r="CNA9" s="404"/>
      <c r="CNB9" s="405"/>
      <c r="CNC9" s="406"/>
      <c r="CND9" s="407"/>
      <c r="CNE9" s="407"/>
      <c r="CNF9" s="407"/>
      <c r="CNG9" s="407"/>
      <c r="CNH9" s="408"/>
      <c r="CNI9" s="404"/>
      <c r="CNJ9" s="405"/>
      <c r="CNK9" s="406"/>
      <c r="CNL9" s="407"/>
      <c r="CNM9" s="407"/>
      <c r="CNN9" s="407"/>
      <c r="CNO9" s="407"/>
      <c r="CNP9" s="408"/>
      <c r="CNQ9" s="404"/>
      <c r="CNR9" s="405"/>
      <c r="CNS9" s="406"/>
      <c r="CNT9" s="407"/>
      <c r="CNU9" s="407"/>
      <c r="CNV9" s="407"/>
      <c r="CNW9" s="407"/>
      <c r="CNX9" s="408"/>
      <c r="CNY9" s="404"/>
      <c r="CNZ9" s="405"/>
      <c r="COA9" s="406"/>
      <c r="COB9" s="407"/>
      <c r="COC9" s="407"/>
      <c r="COD9" s="407"/>
      <c r="COE9" s="407"/>
      <c r="COF9" s="408"/>
      <c r="COG9" s="404"/>
      <c r="COH9" s="405"/>
      <c r="COI9" s="406"/>
      <c r="COJ9" s="407"/>
      <c r="COK9" s="407"/>
      <c r="COL9" s="407"/>
      <c r="COM9" s="407"/>
      <c r="CON9" s="408"/>
      <c r="COO9" s="404"/>
      <c r="COP9" s="405"/>
      <c r="COQ9" s="406"/>
      <c r="COR9" s="407"/>
      <c r="COS9" s="407"/>
      <c r="COT9" s="407"/>
      <c r="COU9" s="407"/>
      <c r="COV9" s="408"/>
      <c r="COW9" s="404"/>
      <c r="COX9" s="405"/>
      <c r="COY9" s="406"/>
      <c r="COZ9" s="407"/>
      <c r="CPA9" s="407"/>
      <c r="CPB9" s="407"/>
      <c r="CPC9" s="407"/>
      <c r="CPD9" s="408"/>
      <c r="CPE9" s="404"/>
      <c r="CPF9" s="405"/>
      <c r="CPG9" s="406"/>
      <c r="CPH9" s="407"/>
      <c r="CPI9" s="407"/>
      <c r="CPJ9" s="407"/>
      <c r="CPK9" s="407"/>
      <c r="CPL9" s="408"/>
      <c r="CPM9" s="404"/>
      <c r="CPN9" s="405"/>
      <c r="CPO9" s="406"/>
      <c r="CPP9" s="407"/>
      <c r="CPQ9" s="407"/>
      <c r="CPR9" s="407"/>
      <c r="CPS9" s="407"/>
      <c r="CPT9" s="408"/>
      <c r="CPU9" s="404"/>
      <c r="CPV9" s="405"/>
      <c r="CPW9" s="406"/>
      <c r="CPX9" s="407"/>
      <c r="CPY9" s="407"/>
      <c r="CPZ9" s="407"/>
      <c r="CQA9" s="407"/>
      <c r="CQB9" s="408"/>
      <c r="CQC9" s="404"/>
      <c r="CQD9" s="405"/>
      <c r="CQE9" s="406"/>
      <c r="CQF9" s="407"/>
      <c r="CQG9" s="407"/>
      <c r="CQH9" s="407"/>
      <c r="CQI9" s="407"/>
      <c r="CQJ9" s="408"/>
      <c r="CQK9" s="404"/>
      <c r="CQL9" s="405"/>
      <c r="CQM9" s="406"/>
      <c r="CQN9" s="407"/>
      <c r="CQO9" s="407"/>
      <c r="CQP9" s="407"/>
      <c r="CQQ9" s="407"/>
      <c r="CQR9" s="408"/>
      <c r="CQS9" s="404"/>
      <c r="CQT9" s="405"/>
      <c r="CQU9" s="406"/>
      <c r="CQV9" s="407"/>
      <c r="CQW9" s="407"/>
      <c r="CQX9" s="407"/>
      <c r="CQY9" s="407"/>
      <c r="CQZ9" s="408"/>
      <c r="CRA9" s="404"/>
      <c r="CRB9" s="405"/>
      <c r="CRC9" s="406"/>
      <c r="CRD9" s="407"/>
      <c r="CRE9" s="407"/>
      <c r="CRF9" s="407"/>
      <c r="CRG9" s="407"/>
      <c r="CRH9" s="408"/>
      <c r="CRI9" s="404"/>
      <c r="CRJ9" s="405"/>
      <c r="CRK9" s="406"/>
      <c r="CRL9" s="407"/>
      <c r="CRM9" s="407"/>
      <c r="CRN9" s="407"/>
      <c r="CRO9" s="407"/>
      <c r="CRP9" s="408"/>
      <c r="CRQ9" s="404"/>
      <c r="CRR9" s="405"/>
      <c r="CRS9" s="406"/>
      <c r="CRT9" s="407"/>
      <c r="CRU9" s="407"/>
      <c r="CRV9" s="407"/>
      <c r="CRW9" s="407"/>
      <c r="CRX9" s="408"/>
      <c r="CRY9" s="404"/>
      <c r="CRZ9" s="405"/>
      <c r="CSA9" s="406"/>
      <c r="CSB9" s="407"/>
      <c r="CSC9" s="407"/>
      <c r="CSD9" s="407"/>
      <c r="CSE9" s="407"/>
      <c r="CSF9" s="408"/>
      <c r="CSG9" s="404"/>
      <c r="CSH9" s="405"/>
      <c r="CSI9" s="406"/>
      <c r="CSJ9" s="407"/>
      <c r="CSK9" s="407"/>
      <c r="CSL9" s="407"/>
      <c r="CSM9" s="407"/>
      <c r="CSN9" s="408"/>
      <c r="CSO9" s="404"/>
      <c r="CSP9" s="405"/>
      <c r="CSQ9" s="406"/>
      <c r="CSR9" s="407"/>
      <c r="CSS9" s="407"/>
      <c r="CST9" s="407"/>
      <c r="CSU9" s="407"/>
      <c r="CSV9" s="408"/>
      <c r="CSW9" s="404"/>
      <c r="CSX9" s="405"/>
      <c r="CSY9" s="406"/>
      <c r="CSZ9" s="407"/>
      <c r="CTA9" s="407"/>
      <c r="CTB9" s="407"/>
      <c r="CTC9" s="407"/>
      <c r="CTD9" s="408"/>
      <c r="CTE9" s="404"/>
      <c r="CTF9" s="405"/>
      <c r="CTG9" s="406"/>
      <c r="CTH9" s="407"/>
      <c r="CTI9" s="407"/>
      <c r="CTJ9" s="407"/>
      <c r="CTK9" s="407"/>
      <c r="CTL9" s="408"/>
      <c r="CTM9" s="404"/>
      <c r="CTN9" s="405"/>
      <c r="CTO9" s="406"/>
      <c r="CTP9" s="407"/>
      <c r="CTQ9" s="407"/>
      <c r="CTR9" s="407"/>
      <c r="CTS9" s="407"/>
      <c r="CTT9" s="408"/>
      <c r="CTU9" s="404"/>
      <c r="CTV9" s="405"/>
      <c r="CTW9" s="406"/>
      <c r="CTX9" s="407"/>
      <c r="CTY9" s="407"/>
      <c r="CTZ9" s="407"/>
      <c r="CUA9" s="407"/>
      <c r="CUB9" s="408"/>
      <c r="CUC9" s="404"/>
      <c r="CUD9" s="405"/>
      <c r="CUE9" s="406"/>
      <c r="CUF9" s="407"/>
      <c r="CUG9" s="407"/>
      <c r="CUH9" s="407"/>
      <c r="CUI9" s="407"/>
      <c r="CUJ9" s="408"/>
      <c r="CUK9" s="404"/>
      <c r="CUL9" s="405"/>
      <c r="CUM9" s="406"/>
      <c r="CUN9" s="407"/>
      <c r="CUO9" s="407"/>
      <c r="CUP9" s="407"/>
      <c r="CUQ9" s="407"/>
      <c r="CUR9" s="408"/>
      <c r="CUS9" s="404"/>
      <c r="CUT9" s="405"/>
      <c r="CUU9" s="406"/>
      <c r="CUV9" s="407"/>
      <c r="CUW9" s="407"/>
      <c r="CUX9" s="407"/>
      <c r="CUY9" s="407"/>
      <c r="CUZ9" s="408"/>
      <c r="CVA9" s="404"/>
      <c r="CVB9" s="405"/>
      <c r="CVC9" s="406"/>
      <c r="CVD9" s="407"/>
      <c r="CVE9" s="407"/>
      <c r="CVF9" s="407"/>
      <c r="CVG9" s="407"/>
      <c r="CVH9" s="408"/>
      <c r="CVI9" s="404"/>
      <c r="CVJ9" s="405"/>
      <c r="CVK9" s="406"/>
      <c r="CVL9" s="407"/>
      <c r="CVM9" s="407"/>
      <c r="CVN9" s="407"/>
      <c r="CVO9" s="407"/>
      <c r="CVP9" s="408"/>
      <c r="CVQ9" s="404"/>
      <c r="CVR9" s="405"/>
      <c r="CVS9" s="406"/>
      <c r="CVT9" s="407"/>
      <c r="CVU9" s="407"/>
      <c r="CVV9" s="407"/>
      <c r="CVW9" s="407"/>
      <c r="CVX9" s="408"/>
      <c r="CVY9" s="404"/>
      <c r="CVZ9" s="405"/>
      <c r="CWA9" s="406"/>
      <c r="CWB9" s="407"/>
      <c r="CWC9" s="407"/>
      <c r="CWD9" s="407"/>
      <c r="CWE9" s="407"/>
      <c r="CWF9" s="408"/>
      <c r="CWG9" s="404"/>
      <c r="CWH9" s="405"/>
      <c r="CWI9" s="406"/>
      <c r="CWJ9" s="407"/>
      <c r="CWK9" s="407"/>
      <c r="CWL9" s="407"/>
      <c r="CWM9" s="407"/>
      <c r="CWN9" s="408"/>
      <c r="CWO9" s="404"/>
      <c r="CWP9" s="405"/>
      <c r="CWQ9" s="406"/>
      <c r="CWR9" s="407"/>
      <c r="CWS9" s="407"/>
      <c r="CWT9" s="407"/>
      <c r="CWU9" s="407"/>
      <c r="CWV9" s="408"/>
      <c r="CWW9" s="404"/>
      <c r="CWX9" s="405"/>
      <c r="CWY9" s="406"/>
      <c r="CWZ9" s="407"/>
      <c r="CXA9" s="407"/>
      <c r="CXB9" s="407"/>
      <c r="CXC9" s="407"/>
      <c r="CXD9" s="408"/>
      <c r="CXE9" s="404"/>
      <c r="CXF9" s="405"/>
      <c r="CXG9" s="406"/>
      <c r="CXH9" s="407"/>
      <c r="CXI9" s="407"/>
      <c r="CXJ9" s="407"/>
      <c r="CXK9" s="407"/>
      <c r="CXL9" s="408"/>
      <c r="CXM9" s="404"/>
      <c r="CXN9" s="405"/>
      <c r="CXO9" s="406"/>
      <c r="CXP9" s="407"/>
      <c r="CXQ9" s="407"/>
      <c r="CXR9" s="407"/>
      <c r="CXS9" s="407"/>
      <c r="CXT9" s="408"/>
      <c r="CXU9" s="404"/>
      <c r="CXV9" s="405"/>
      <c r="CXW9" s="406"/>
      <c r="CXX9" s="407"/>
      <c r="CXY9" s="407"/>
      <c r="CXZ9" s="407"/>
      <c r="CYA9" s="407"/>
      <c r="CYB9" s="408"/>
      <c r="CYC9" s="404"/>
      <c r="CYD9" s="405"/>
      <c r="CYE9" s="406"/>
      <c r="CYF9" s="407"/>
      <c r="CYG9" s="407"/>
      <c r="CYH9" s="407"/>
      <c r="CYI9" s="407"/>
      <c r="CYJ9" s="408"/>
      <c r="CYK9" s="404"/>
      <c r="CYL9" s="405"/>
      <c r="CYM9" s="406"/>
      <c r="CYN9" s="407"/>
      <c r="CYO9" s="407"/>
      <c r="CYP9" s="407"/>
      <c r="CYQ9" s="407"/>
      <c r="CYR9" s="408"/>
      <c r="CYS9" s="404"/>
      <c r="CYT9" s="405"/>
      <c r="CYU9" s="406"/>
      <c r="CYV9" s="407"/>
      <c r="CYW9" s="407"/>
      <c r="CYX9" s="407"/>
      <c r="CYY9" s="407"/>
      <c r="CYZ9" s="408"/>
      <c r="CZA9" s="404"/>
      <c r="CZB9" s="405"/>
      <c r="CZC9" s="406"/>
      <c r="CZD9" s="407"/>
      <c r="CZE9" s="407"/>
      <c r="CZF9" s="407"/>
      <c r="CZG9" s="407"/>
      <c r="CZH9" s="408"/>
      <c r="CZI9" s="404"/>
      <c r="CZJ9" s="405"/>
      <c r="CZK9" s="406"/>
      <c r="CZL9" s="407"/>
      <c r="CZM9" s="407"/>
      <c r="CZN9" s="407"/>
      <c r="CZO9" s="407"/>
      <c r="CZP9" s="408"/>
      <c r="CZQ9" s="404"/>
      <c r="CZR9" s="405"/>
      <c r="CZS9" s="406"/>
      <c r="CZT9" s="407"/>
      <c r="CZU9" s="407"/>
      <c r="CZV9" s="407"/>
      <c r="CZW9" s="407"/>
      <c r="CZX9" s="408"/>
      <c r="CZY9" s="404"/>
      <c r="CZZ9" s="405"/>
      <c r="DAA9" s="406"/>
      <c r="DAB9" s="407"/>
      <c r="DAC9" s="407"/>
      <c r="DAD9" s="407"/>
      <c r="DAE9" s="407"/>
      <c r="DAF9" s="408"/>
      <c r="DAG9" s="404"/>
      <c r="DAH9" s="405"/>
      <c r="DAI9" s="406"/>
      <c r="DAJ9" s="407"/>
      <c r="DAK9" s="407"/>
      <c r="DAL9" s="407"/>
      <c r="DAM9" s="407"/>
      <c r="DAN9" s="408"/>
      <c r="DAO9" s="404"/>
      <c r="DAP9" s="405"/>
      <c r="DAQ9" s="406"/>
      <c r="DAR9" s="407"/>
      <c r="DAS9" s="407"/>
      <c r="DAT9" s="407"/>
      <c r="DAU9" s="407"/>
      <c r="DAV9" s="408"/>
      <c r="DAW9" s="404"/>
      <c r="DAX9" s="405"/>
      <c r="DAY9" s="406"/>
      <c r="DAZ9" s="407"/>
      <c r="DBA9" s="407"/>
      <c r="DBB9" s="407"/>
      <c r="DBC9" s="407"/>
      <c r="DBD9" s="408"/>
      <c r="DBE9" s="404"/>
      <c r="DBF9" s="405"/>
      <c r="DBG9" s="406"/>
      <c r="DBH9" s="407"/>
      <c r="DBI9" s="407"/>
      <c r="DBJ9" s="407"/>
      <c r="DBK9" s="407"/>
      <c r="DBL9" s="408"/>
      <c r="DBM9" s="404"/>
      <c r="DBN9" s="405"/>
      <c r="DBO9" s="406"/>
      <c r="DBP9" s="407"/>
      <c r="DBQ9" s="407"/>
      <c r="DBR9" s="407"/>
      <c r="DBS9" s="407"/>
      <c r="DBT9" s="408"/>
      <c r="DBU9" s="404"/>
      <c r="DBV9" s="405"/>
      <c r="DBW9" s="406"/>
      <c r="DBX9" s="407"/>
      <c r="DBY9" s="407"/>
      <c r="DBZ9" s="407"/>
      <c r="DCA9" s="407"/>
      <c r="DCB9" s="408"/>
      <c r="DCC9" s="404"/>
      <c r="DCD9" s="405"/>
      <c r="DCE9" s="406"/>
      <c r="DCF9" s="407"/>
      <c r="DCG9" s="407"/>
      <c r="DCH9" s="407"/>
      <c r="DCI9" s="407"/>
      <c r="DCJ9" s="408"/>
      <c r="DCK9" s="404"/>
      <c r="DCL9" s="405"/>
      <c r="DCM9" s="406"/>
      <c r="DCN9" s="407"/>
      <c r="DCO9" s="407"/>
      <c r="DCP9" s="407"/>
      <c r="DCQ9" s="407"/>
      <c r="DCR9" s="408"/>
      <c r="DCS9" s="404"/>
      <c r="DCT9" s="405"/>
      <c r="DCU9" s="406"/>
      <c r="DCV9" s="407"/>
      <c r="DCW9" s="407"/>
      <c r="DCX9" s="407"/>
      <c r="DCY9" s="407"/>
      <c r="DCZ9" s="408"/>
      <c r="DDA9" s="404"/>
      <c r="DDB9" s="405"/>
      <c r="DDC9" s="406"/>
      <c r="DDD9" s="407"/>
      <c r="DDE9" s="407"/>
      <c r="DDF9" s="407"/>
      <c r="DDG9" s="407"/>
      <c r="DDH9" s="408"/>
      <c r="DDI9" s="404"/>
      <c r="DDJ9" s="405"/>
      <c r="DDK9" s="406"/>
      <c r="DDL9" s="407"/>
      <c r="DDM9" s="407"/>
      <c r="DDN9" s="407"/>
      <c r="DDO9" s="407"/>
      <c r="DDP9" s="408"/>
      <c r="DDQ9" s="404"/>
      <c r="DDR9" s="405"/>
      <c r="DDS9" s="406"/>
      <c r="DDT9" s="407"/>
      <c r="DDU9" s="407"/>
      <c r="DDV9" s="407"/>
      <c r="DDW9" s="407"/>
      <c r="DDX9" s="408"/>
      <c r="DDY9" s="404"/>
      <c r="DDZ9" s="405"/>
      <c r="DEA9" s="406"/>
      <c r="DEB9" s="407"/>
      <c r="DEC9" s="407"/>
      <c r="DED9" s="407"/>
      <c r="DEE9" s="407"/>
      <c r="DEF9" s="408"/>
      <c r="DEG9" s="404"/>
      <c r="DEH9" s="405"/>
      <c r="DEI9" s="406"/>
      <c r="DEJ9" s="407"/>
      <c r="DEK9" s="407"/>
      <c r="DEL9" s="407"/>
      <c r="DEM9" s="407"/>
      <c r="DEN9" s="408"/>
      <c r="DEO9" s="404"/>
      <c r="DEP9" s="405"/>
      <c r="DEQ9" s="406"/>
      <c r="DER9" s="407"/>
      <c r="DES9" s="407"/>
      <c r="DET9" s="407"/>
      <c r="DEU9" s="407"/>
      <c r="DEV9" s="408"/>
      <c r="DEW9" s="404"/>
      <c r="DEX9" s="405"/>
      <c r="DEY9" s="406"/>
      <c r="DEZ9" s="407"/>
      <c r="DFA9" s="407"/>
      <c r="DFB9" s="407"/>
      <c r="DFC9" s="407"/>
      <c r="DFD9" s="408"/>
      <c r="DFE9" s="404"/>
      <c r="DFF9" s="405"/>
      <c r="DFG9" s="406"/>
      <c r="DFH9" s="407"/>
      <c r="DFI9" s="407"/>
      <c r="DFJ9" s="407"/>
      <c r="DFK9" s="407"/>
      <c r="DFL9" s="408"/>
      <c r="DFM9" s="404"/>
      <c r="DFN9" s="405"/>
      <c r="DFO9" s="406"/>
      <c r="DFP9" s="407"/>
      <c r="DFQ9" s="407"/>
      <c r="DFR9" s="407"/>
      <c r="DFS9" s="407"/>
      <c r="DFT9" s="408"/>
      <c r="DFU9" s="404"/>
      <c r="DFV9" s="405"/>
      <c r="DFW9" s="406"/>
      <c r="DFX9" s="407"/>
      <c r="DFY9" s="407"/>
      <c r="DFZ9" s="407"/>
      <c r="DGA9" s="407"/>
      <c r="DGB9" s="408"/>
      <c r="DGC9" s="404"/>
      <c r="DGD9" s="405"/>
      <c r="DGE9" s="406"/>
      <c r="DGF9" s="407"/>
      <c r="DGG9" s="407"/>
      <c r="DGH9" s="407"/>
      <c r="DGI9" s="407"/>
      <c r="DGJ9" s="408"/>
      <c r="DGK9" s="404"/>
      <c r="DGL9" s="405"/>
      <c r="DGM9" s="406"/>
      <c r="DGN9" s="407"/>
      <c r="DGO9" s="407"/>
      <c r="DGP9" s="407"/>
      <c r="DGQ9" s="407"/>
      <c r="DGR9" s="408"/>
      <c r="DGS9" s="404"/>
      <c r="DGT9" s="405"/>
      <c r="DGU9" s="406"/>
      <c r="DGV9" s="407"/>
      <c r="DGW9" s="407"/>
      <c r="DGX9" s="407"/>
      <c r="DGY9" s="407"/>
      <c r="DGZ9" s="408"/>
      <c r="DHA9" s="404"/>
      <c r="DHB9" s="405"/>
      <c r="DHC9" s="406"/>
      <c r="DHD9" s="407"/>
      <c r="DHE9" s="407"/>
      <c r="DHF9" s="407"/>
      <c r="DHG9" s="407"/>
      <c r="DHH9" s="408"/>
      <c r="DHI9" s="404"/>
      <c r="DHJ9" s="405"/>
      <c r="DHK9" s="406"/>
      <c r="DHL9" s="407"/>
      <c r="DHM9" s="407"/>
      <c r="DHN9" s="407"/>
      <c r="DHO9" s="407"/>
      <c r="DHP9" s="408"/>
      <c r="DHQ9" s="404"/>
      <c r="DHR9" s="405"/>
      <c r="DHS9" s="406"/>
      <c r="DHT9" s="407"/>
      <c r="DHU9" s="407"/>
      <c r="DHV9" s="407"/>
      <c r="DHW9" s="407"/>
      <c r="DHX9" s="408"/>
      <c r="DHY9" s="404"/>
      <c r="DHZ9" s="405"/>
      <c r="DIA9" s="406"/>
      <c r="DIB9" s="407"/>
      <c r="DIC9" s="407"/>
      <c r="DID9" s="407"/>
      <c r="DIE9" s="407"/>
      <c r="DIF9" s="408"/>
      <c r="DIG9" s="404"/>
      <c r="DIH9" s="405"/>
      <c r="DII9" s="406"/>
      <c r="DIJ9" s="407"/>
      <c r="DIK9" s="407"/>
      <c r="DIL9" s="407"/>
      <c r="DIM9" s="407"/>
      <c r="DIN9" s="408"/>
      <c r="DIO9" s="404"/>
      <c r="DIP9" s="405"/>
      <c r="DIQ9" s="406"/>
      <c r="DIR9" s="407"/>
      <c r="DIS9" s="407"/>
      <c r="DIT9" s="407"/>
      <c r="DIU9" s="407"/>
      <c r="DIV9" s="408"/>
      <c r="DIW9" s="404"/>
      <c r="DIX9" s="405"/>
      <c r="DIY9" s="406"/>
      <c r="DIZ9" s="407"/>
      <c r="DJA9" s="407"/>
      <c r="DJB9" s="407"/>
      <c r="DJC9" s="407"/>
      <c r="DJD9" s="408"/>
      <c r="DJE9" s="404"/>
      <c r="DJF9" s="405"/>
      <c r="DJG9" s="406"/>
      <c r="DJH9" s="407"/>
      <c r="DJI9" s="407"/>
      <c r="DJJ9" s="407"/>
      <c r="DJK9" s="407"/>
      <c r="DJL9" s="408"/>
      <c r="DJM9" s="404"/>
      <c r="DJN9" s="405"/>
      <c r="DJO9" s="406"/>
      <c r="DJP9" s="407"/>
      <c r="DJQ9" s="407"/>
      <c r="DJR9" s="407"/>
      <c r="DJS9" s="407"/>
      <c r="DJT9" s="408"/>
      <c r="DJU9" s="404"/>
      <c r="DJV9" s="405"/>
      <c r="DJW9" s="406"/>
      <c r="DJX9" s="407"/>
      <c r="DJY9" s="407"/>
      <c r="DJZ9" s="407"/>
      <c r="DKA9" s="407"/>
      <c r="DKB9" s="408"/>
      <c r="DKC9" s="404"/>
      <c r="DKD9" s="405"/>
      <c r="DKE9" s="406"/>
      <c r="DKF9" s="407"/>
      <c r="DKG9" s="407"/>
      <c r="DKH9" s="407"/>
      <c r="DKI9" s="407"/>
      <c r="DKJ9" s="408"/>
      <c r="DKK9" s="404"/>
      <c r="DKL9" s="405"/>
      <c r="DKM9" s="406"/>
      <c r="DKN9" s="407"/>
      <c r="DKO9" s="407"/>
      <c r="DKP9" s="407"/>
      <c r="DKQ9" s="407"/>
      <c r="DKR9" s="408"/>
      <c r="DKS9" s="404"/>
      <c r="DKT9" s="405"/>
      <c r="DKU9" s="406"/>
      <c r="DKV9" s="407"/>
      <c r="DKW9" s="407"/>
      <c r="DKX9" s="407"/>
      <c r="DKY9" s="407"/>
      <c r="DKZ9" s="408"/>
      <c r="DLA9" s="404"/>
      <c r="DLB9" s="405"/>
      <c r="DLC9" s="406"/>
      <c r="DLD9" s="407"/>
      <c r="DLE9" s="407"/>
      <c r="DLF9" s="407"/>
      <c r="DLG9" s="407"/>
      <c r="DLH9" s="408"/>
      <c r="DLI9" s="404"/>
      <c r="DLJ9" s="405"/>
      <c r="DLK9" s="406"/>
      <c r="DLL9" s="407"/>
      <c r="DLM9" s="407"/>
      <c r="DLN9" s="407"/>
      <c r="DLO9" s="407"/>
      <c r="DLP9" s="408"/>
      <c r="DLQ9" s="404"/>
      <c r="DLR9" s="405"/>
      <c r="DLS9" s="406"/>
      <c r="DLT9" s="407"/>
      <c r="DLU9" s="407"/>
      <c r="DLV9" s="407"/>
      <c r="DLW9" s="407"/>
      <c r="DLX9" s="408"/>
      <c r="DLY9" s="404"/>
      <c r="DLZ9" s="405"/>
      <c r="DMA9" s="406"/>
      <c r="DMB9" s="407"/>
      <c r="DMC9" s="407"/>
      <c r="DMD9" s="407"/>
      <c r="DME9" s="407"/>
      <c r="DMF9" s="408"/>
      <c r="DMG9" s="404"/>
      <c r="DMH9" s="405"/>
      <c r="DMI9" s="406"/>
      <c r="DMJ9" s="407"/>
      <c r="DMK9" s="407"/>
      <c r="DML9" s="407"/>
      <c r="DMM9" s="407"/>
      <c r="DMN9" s="408"/>
      <c r="DMO9" s="404"/>
      <c r="DMP9" s="405"/>
      <c r="DMQ9" s="406"/>
      <c r="DMR9" s="407"/>
      <c r="DMS9" s="407"/>
      <c r="DMT9" s="407"/>
      <c r="DMU9" s="407"/>
      <c r="DMV9" s="408"/>
      <c r="DMW9" s="404"/>
      <c r="DMX9" s="405"/>
      <c r="DMY9" s="406"/>
      <c r="DMZ9" s="407"/>
      <c r="DNA9" s="407"/>
      <c r="DNB9" s="407"/>
      <c r="DNC9" s="407"/>
      <c r="DND9" s="408"/>
      <c r="DNE9" s="404"/>
      <c r="DNF9" s="405"/>
      <c r="DNG9" s="406"/>
      <c r="DNH9" s="407"/>
      <c r="DNI9" s="407"/>
      <c r="DNJ9" s="407"/>
      <c r="DNK9" s="407"/>
      <c r="DNL9" s="408"/>
      <c r="DNM9" s="404"/>
      <c r="DNN9" s="405"/>
      <c r="DNO9" s="406"/>
      <c r="DNP9" s="407"/>
      <c r="DNQ9" s="407"/>
      <c r="DNR9" s="407"/>
      <c r="DNS9" s="407"/>
      <c r="DNT9" s="408"/>
      <c r="DNU9" s="404"/>
      <c r="DNV9" s="405"/>
      <c r="DNW9" s="406"/>
      <c r="DNX9" s="407"/>
      <c r="DNY9" s="407"/>
      <c r="DNZ9" s="407"/>
      <c r="DOA9" s="407"/>
      <c r="DOB9" s="408"/>
      <c r="DOC9" s="404"/>
      <c r="DOD9" s="405"/>
      <c r="DOE9" s="406"/>
      <c r="DOF9" s="407"/>
      <c r="DOG9" s="407"/>
      <c r="DOH9" s="407"/>
      <c r="DOI9" s="407"/>
      <c r="DOJ9" s="408"/>
      <c r="DOK9" s="404"/>
      <c r="DOL9" s="405"/>
      <c r="DOM9" s="406"/>
      <c r="DON9" s="407"/>
      <c r="DOO9" s="407"/>
      <c r="DOP9" s="407"/>
      <c r="DOQ9" s="407"/>
      <c r="DOR9" s="408"/>
      <c r="DOS9" s="404"/>
      <c r="DOT9" s="405"/>
      <c r="DOU9" s="406"/>
      <c r="DOV9" s="407"/>
      <c r="DOW9" s="407"/>
      <c r="DOX9" s="407"/>
      <c r="DOY9" s="407"/>
      <c r="DOZ9" s="408"/>
      <c r="DPA9" s="404"/>
      <c r="DPB9" s="405"/>
      <c r="DPC9" s="406"/>
      <c r="DPD9" s="407"/>
      <c r="DPE9" s="407"/>
      <c r="DPF9" s="407"/>
      <c r="DPG9" s="407"/>
      <c r="DPH9" s="408"/>
      <c r="DPI9" s="404"/>
      <c r="DPJ9" s="405"/>
      <c r="DPK9" s="406"/>
      <c r="DPL9" s="407"/>
      <c r="DPM9" s="407"/>
      <c r="DPN9" s="407"/>
      <c r="DPO9" s="407"/>
      <c r="DPP9" s="408"/>
      <c r="DPQ9" s="404"/>
      <c r="DPR9" s="405"/>
      <c r="DPS9" s="406"/>
      <c r="DPT9" s="407"/>
      <c r="DPU9" s="407"/>
      <c r="DPV9" s="407"/>
      <c r="DPW9" s="407"/>
      <c r="DPX9" s="408"/>
      <c r="DPY9" s="404"/>
      <c r="DPZ9" s="405"/>
      <c r="DQA9" s="406"/>
      <c r="DQB9" s="407"/>
      <c r="DQC9" s="407"/>
      <c r="DQD9" s="407"/>
      <c r="DQE9" s="407"/>
      <c r="DQF9" s="408"/>
      <c r="DQG9" s="404"/>
      <c r="DQH9" s="405"/>
      <c r="DQI9" s="406"/>
      <c r="DQJ9" s="407"/>
      <c r="DQK9" s="407"/>
      <c r="DQL9" s="407"/>
      <c r="DQM9" s="407"/>
      <c r="DQN9" s="408"/>
      <c r="DQO9" s="404"/>
      <c r="DQP9" s="405"/>
      <c r="DQQ9" s="406"/>
      <c r="DQR9" s="407"/>
      <c r="DQS9" s="407"/>
      <c r="DQT9" s="407"/>
      <c r="DQU9" s="407"/>
      <c r="DQV9" s="408"/>
      <c r="DQW9" s="404"/>
      <c r="DQX9" s="405"/>
      <c r="DQY9" s="406"/>
      <c r="DQZ9" s="407"/>
      <c r="DRA9" s="407"/>
      <c r="DRB9" s="407"/>
      <c r="DRC9" s="407"/>
      <c r="DRD9" s="408"/>
      <c r="DRE9" s="404"/>
      <c r="DRF9" s="405"/>
      <c r="DRG9" s="406"/>
      <c r="DRH9" s="407"/>
      <c r="DRI9" s="407"/>
      <c r="DRJ9" s="407"/>
      <c r="DRK9" s="407"/>
      <c r="DRL9" s="408"/>
      <c r="DRM9" s="404"/>
      <c r="DRN9" s="405"/>
      <c r="DRO9" s="406"/>
      <c r="DRP9" s="407"/>
      <c r="DRQ9" s="407"/>
      <c r="DRR9" s="407"/>
      <c r="DRS9" s="407"/>
      <c r="DRT9" s="408"/>
      <c r="DRU9" s="404"/>
      <c r="DRV9" s="405"/>
      <c r="DRW9" s="406"/>
      <c r="DRX9" s="407"/>
      <c r="DRY9" s="407"/>
      <c r="DRZ9" s="407"/>
      <c r="DSA9" s="407"/>
      <c r="DSB9" s="408"/>
      <c r="DSC9" s="404"/>
      <c r="DSD9" s="405"/>
      <c r="DSE9" s="406"/>
      <c r="DSF9" s="407"/>
      <c r="DSG9" s="407"/>
      <c r="DSH9" s="407"/>
      <c r="DSI9" s="407"/>
      <c r="DSJ9" s="408"/>
      <c r="DSK9" s="404"/>
      <c r="DSL9" s="405"/>
      <c r="DSM9" s="406"/>
      <c r="DSN9" s="407"/>
      <c r="DSO9" s="407"/>
      <c r="DSP9" s="407"/>
      <c r="DSQ9" s="407"/>
      <c r="DSR9" s="408"/>
      <c r="DSS9" s="404"/>
      <c r="DST9" s="405"/>
      <c r="DSU9" s="406"/>
      <c r="DSV9" s="407"/>
      <c r="DSW9" s="407"/>
      <c r="DSX9" s="407"/>
      <c r="DSY9" s="407"/>
      <c r="DSZ9" s="408"/>
      <c r="DTA9" s="404"/>
      <c r="DTB9" s="405"/>
      <c r="DTC9" s="406"/>
      <c r="DTD9" s="407"/>
      <c r="DTE9" s="407"/>
      <c r="DTF9" s="407"/>
      <c r="DTG9" s="407"/>
      <c r="DTH9" s="408"/>
      <c r="DTI9" s="404"/>
      <c r="DTJ9" s="405"/>
      <c r="DTK9" s="406"/>
      <c r="DTL9" s="407"/>
      <c r="DTM9" s="407"/>
      <c r="DTN9" s="407"/>
      <c r="DTO9" s="407"/>
      <c r="DTP9" s="408"/>
      <c r="DTQ9" s="404"/>
      <c r="DTR9" s="405"/>
      <c r="DTS9" s="406"/>
      <c r="DTT9" s="407"/>
      <c r="DTU9" s="407"/>
      <c r="DTV9" s="407"/>
      <c r="DTW9" s="407"/>
      <c r="DTX9" s="408"/>
      <c r="DTY9" s="404"/>
      <c r="DTZ9" s="405"/>
      <c r="DUA9" s="406"/>
      <c r="DUB9" s="407"/>
      <c r="DUC9" s="407"/>
      <c r="DUD9" s="407"/>
      <c r="DUE9" s="407"/>
      <c r="DUF9" s="408"/>
      <c r="DUG9" s="404"/>
      <c r="DUH9" s="405"/>
      <c r="DUI9" s="406"/>
      <c r="DUJ9" s="407"/>
      <c r="DUK9" s="407"/>
      <c r="DUL9" s="407"/>
      <c r="DUM9" s="407"/>
      <c r="DUN9" s="408"/>
      <c r="DUO9" s="404"/>
      <c r="DUP9" s="405"/>
      <c r="DUQ9" s="406"/>
      <c r="DUR9" s="407"/>
      <c r="DUS9" s="407"/>
      <c r="DUT9" s="407"/>
      <c r="DUU9" s="407"/>
      <c r="DUV9" s="408"/>
      <c r="DUW9" s="404"/>
      <c r="DUX9" s="405"/>
      <c r="DUY9" s="406"/>
      <c r="DUZ9" s="407"/>
      <c r="DVA9" s="407"/>
      <c r="DVB9" s="407"/>
      <c r="DVC9" s="407"/>
      <c r="DVD9" s="408"/>
      <c r="DVE9" s="404"/>
      <c r="DVF9" s="405"/>
      <c r="DVG9" s="406"/>
      <c r="DVH9" s="407"/>
      <c r="DVI9" s="407"/>
      <c r="DVJ9" s="407"/>
      <c r="DVK9" s="407"/>
      <c r="DVL9" s="408"/>
      <c r="DVM9" s="404"/>
      <c r="DVN9" s="405"/>
      <c r="DVO9" s="406"/>
      <c r="DVP9" s="407"/>
      <c r="DVQ9" s="407"/>
      <c r="DVR9" s="407"/>
      <c r="DVS9" s="407"/>
      <c r="DVT9" s="408"/>
      <c r="DVU9" s="404"/>
      <c r="DVV9" s="405"/>
      <c r="DVW9" s="406"/>
      <c r="DVX9" s="407"/>
      <c r="DVY9" s="407"/>
      <c r="DVZ9" s="407"/>
      <c r="DWA9" s="407"/>
      <c r="DWB9" s="408"/>
      <c r="DWC9" s="404"/>
      <c r="DWD9" s="405"/>
      <c r="DWE9" s="406"/>
      <c r="DWF9" s="407"/>
      <c r="DWG9" s="407"/>
      <c r="DWH9" s="407"/>
      <c r="DWI9" s="407"/>
      <c r="DWJ9" s="408"/>
      <c r="DWK9" s="404"/>
      <c r="DWL9" s="405"/>
      <c r="DWM9" s="406"/>
      <c r="DWN9" s="407"/>
      <c r="DWO9" s="407"/>
      <c r="DWP9" s="407"/>
      <c r="DWQ9" s="407"/>
      <c r="DWR9" s="408"/>
      <c r="DWS9" s="404"/>
      <c r="DWT9" s="405"/>
      <c r="DWU9" s="406"/>
      <c r="DWV9" s="407"/>
      <c r="DWW9" s="407"/>
      <c r="DWX9" s="407"/>
      <c r="DWY9" s="407"/>
      <c r="DWZ9" s="408"/>
      <c r="DXA9" s="404"/>
      <c r="DXB9" s="405"/>
      <c r="DXC9" s="406"/>
      <c r="DXD9" s="407"/>
      <c r="DXE9" s="407"/>
      <c r="DXF9" s="407"/>
      <c r="DXG9" s="407"/>
      <c r="DXH9" s="408"/>
      <c r="DXI9" s="404"/>
      <c r="DXJ9" s="405"/>
      <c r="DXK9" s="406"/>
      <c r="DXL9" s="407"/>
      <c r="DXM9" s="407"/>
      <c r="DXN9" s="407"/>
      <c r="DXO9" s="407"/>
      <c r="DXP9" s="408"/>
      <c r="DXQ9" s="404"/>
      <c r="DXR9" s="405"/>
      <c r="DXS9" s="406"/>
      <c r="DXT9" s="407"/>
      <c r="DXU9" s="407"/>
      <c r="DXV9" s="407"/>
      <c r="DXW9" s="407"/>
      <c r="DXX9" s="408"/>
      <c r="DXY9" s="404"/>
      <c r="DXZ9" s="405"/>
      <c r="DYA9" s="406"/>
      <c r="DYB9" s="407"/>
      <c r="DYC9" s="407"/>
      <c r="DYD9" s="407"/>
      <c r="DYE9" s="407"/>
      <c r="DYF9" s="408"/>
      <c r="DYG9" s="404"/>
      <c r="DYH9" s="405"/>
      <c r="DYI9" s="406"/>
      <c r="DYJ9" s="407"/>
      <c r="DYK9" s="407"/>
      <c r="DYL9" s="407"/>
      <c r="DYM9" s="407"/>
      <c r="DYN9" s="408"/>
      <c r="DYO9" s="404"/>
      <c r="DYP9" s="405"/>
      <c r="DYQ9" s="406"/>
      <c r="DYR9" s="407"/>
      <c r="DYS9" s="407"/>
      <c r="DYT9" s="407"/>
      <c r="DYU9" s="407"/>
      <c r="DYV9" s="408"/>
      <c r="DYW9" s="404"/>
      <c r="DYX9" s="405"/>
      <c r="DYY9" s="406"/>
      <c r="DYZ9" s="407"/>
      <c r="DZA9" s="407"/>
      <c r="DZB9" s="407"/>
      <c r="DZC9" s="407"/>
      <c r="DZD9" s="408"/>
      <c r="DZE9" s="404"/>
      <c r="DZF9" s="405"/>
      <c r="DZG9" s="406"/>
      <c r="DZH9" s="407"/>
      <c r="DZI9" s="407"/>
      <c r="DZJ9" s="407"/>
      <c r="DZK9" s="407"/>
      <c r="DZL9" s="408"/>
      <c r="DZM9" s="404"/>
      <c r="DZN9" s="405"/>
      <c r="DZO9" s="406"/>
      <c r="DZP9" s="407"/>
      <c r="DZQ9" s="407"/>
      <c r="DZR9" s="407"/>
      <c r="DZS9" s="407"/>
      <c r="DZT9" s="408"/>
      <c r="DZU9" s="404"/>
      <c r="DZV9" s="405"/>
      <c r="DZW9" s="406"/>
      <c r="DZX9" s="407"/>
      <c r="DZY9" s="407"/>
      <c r="DZZ9" s="407"/>
      <c r="EAA9" s="407"/>
      <c r="EAB9" s="408"/>
      <c r="EAC9" s="404"/>
      <c r="EAD9" s="405"/>
      <c r="EAE9" s="406"/>
      <c r="EAF9" s="407"/>
      <c r="EAG9" s="407"/>
      <c r="EAH9" s="407"/>
      <c r="EAI9" s="407"/>
      <c r="EAJ9" s="408"/>
      <c r="EAK9" s="404"/>
      <c r="EAL9" s="405"/>
      <c r="EAM9" s="406"/>
      <c r="EAN9" s="407"/>
      <c r="EAO9" s="407"/>
      <c r="EAP9" s="407"/>
      <c r="EAQ9" s="407"/>
      <c r="EAR9" s="408"/>
      <c r="EAS9" s="404"/>
      <c r="EAT9" s="405"/>
      <c r="EAU9" s="406"/>
      <c r="EAV9" s="407"/>
      <c r="EAW9" s="407"/>
      <c r="EAX9" s="407"/>
      <c r="EAY9" s="407"/>
      <c r="EAZ9" s="408"/>
      <c r="EBA9" s="404"/>
      <c r="EBB9" s="405"/>
      <c r="EBC9" s="406"/>
      <c r="EBD9" s="407"/>
      <c r="EBE9" s="407"/>
      <c r="EBF9" s="407"/>
      <c r="EBG9" s="407"/>
      <c r="EBH9" s="408"/>
      <c r="EBI9" s="404"/>
      <c r="EBJ9" s="405"/>
      <c r="EBK9" s="406"/>
      <c r="EBL9" s="407"/>
      <c r="EBM9" s="407"/>
      <c r="EBN9" s="407"/>
      <c r="EBO9" s="407"/>
      <c r="EBP9" s="408"/>
      <c r="EBQ9" s="404"/>
      <c r="EBR9" s="405"/>
      <c r="EBS9" s="406"/>
      <c r="EBT9" s="407"/>
      <c r="EBU9" s="407"/>
      <c r="EBV9" s="407"/>
      <c r="EBW9" s="407"/>
      <c r="EBX9" s="408"/>
      <c r="EBY9" s="404"/>
      <c r="EBZ9" s="405"/>
      <c r="ECA9" s="406"/>
      <c r="ECB9" s="407"/>
      <c r="ECC9" s="407"/>
      <c r="ECD9" s="407"/>
      <c r="ECE9" s="407"/>
      <c r="ECF9" s="408"/>
      <c r="ECG9" s="404"/>
      <c r="ECH9" s="405"/>
      <c r="ECI9" s="406"/>
      <c r="ECJ9" s="407"/>
      <c r="ECK9" s="407"/>
      <c r="ECL9" s="407"/>
      <c r="ECM9" s="407"/>
      <c r="ECN9" s="408"/>
      <c r="ECO9" s="404"/>
      <c r="ECP9" s="405"/>
      <c r="ECQ9" s="406"/>
      <c r="ECR9" s="407"/>
      <c r="ECS9" s="407"/>
      <c r="ECT9" s="407"/>
      <c r="ECU9" s="407"/>
      <c r="ECV9" s="408"/>
      <c r="ECW9" s="404"/>
      <c r="ECX9" s="405"/>
      <c r="ECY9" s="406"/>
      <c r="ECZ9" s="407"/>
      <c r="EDA9" s="407"/>
      <c r="EDB9" s="407"/>
      <c r="EDC9" s="407"/>
      <c r="EDD9" s="408"/>
      <c r="EDE9" s="404"/>
      <c r="EDF9" s="405"/>
      <c r="EDG9" s="406"/>
      <c r="EDH9" s="407"/>
      <c r="EDI9" s="407"/>
      <c r="EDJ9" s="407"/>
      <c r="EDK9" s="407"/>
      <c r="EDL9" s="408"/>
      <c r="EDM9" s="404"/>
      <c r="EDN9" s="405"/>
      <c r="EDO9" s="406"/>
      <c r="EDP9" s="407"/>
      <c r="EDQ9" s="407"/>
      <c r="EDR9" s="407"/>
      <c r="EDS9" s="407"/>
      <c r="EDT9" s="408"/>
      <c r="EDU9" s="404"/>
      <c r="EDV9" s="405"/>
      <c r="EDW9" s="406"/>
      <c r="EDX9" s="407"/>
      <c r="EDY9" s="407"/>
      <c r="EDZ9" s="407"/>
      <c r="EEA9" s="407"/>
      <c r="EEB9" s="408"/>
      <c r="EEC9" s="404"/>
      <c r="EED9" s="405"/>
      <c r="EEE9" s="406"/>
      <c r="EEF9" s="407"/>
      <c r="EEG9" s="407"/>
      <c r="EEH9" s="407"/>
      <c r="EEI9" s="407"/>
      <c r="EEJ9" s="408"/>
      <c r="EEK9" s="404"/>
      <c r="EEL9" s="405"/>
      <c r="EEM9" s="406"/>
      <c r="EEN9" s="407"/>
      <c r="EEO9" s="407"/>
      <c r="EEP9" s="407"/>
      <c r="EEQ9" s="407"/>
      <c r="EER9" s="408"/>
      <c r="EES9" s="404"/>
      <c r="EET9" s="405"/>
      <c r="EEU9" s="406"/>
      <c r="EEV9" s="407"/>
      <c r="EEW9" s="407"/>
      <c r="EEX9" s="407"/>
      <c r="EEY9" s="407"/>
      <c r="EEZ9" s="408"/>
      <c r="EFA9" s="404"/>
      <c r="EFB9" s="405"/>
      <c r="EFC9" s="406"/>
      <c r="EFD9" s="407"/>
      <c r="EFE9" s="407"/>
      <c r="EFF9" s="407"/>
      <c r="EFG9" s="407"/>
      <c r="EFH9" s="408"/>
      <c r="EFI9" s="404"/>
      <c r="EFJ9" s="405"/>
      <c r="EFK9" s="406"/>
      <c r="EFL9" s="407"/>
      <c r="EFM9" s="407"/>
      <c r="EFN9" s="407"/>
      <c r="EFO9" s="407"/>
      <c r="EFP9" s="408"/>
      <c r="EFQ9" s="404"/>
      <c r="EFR9" s="405"/>
      <c r="EFS9" s="406"/>
      <c r="EFT9" s="407"/>
      <c r="EFU9" s="407"/>
      <c r="EFV9" s="407"/>
      <c r="EFW9" s="407"/>
      <c r="EFX9" s="408"/>
      <c r="EFY9" s="404"/>
      <c r="EFZ9" s="405"/>
      <c r="EGA9" s="406"/>
      <c r="EGB9" s="407"/>
      <c r="EGC9" s="407"/>
      <c r="EGD9" s="407"/>
      <c r="EGE9" s="407"/>
      <c r="EGF9" s="408"/>
      <c r="EGG9" s="404"/>
      <c r="EGH9" s="405"/>
      <c r="EGI9" s="406"/>
      <c r="EGJ9" s="407"/>
      <c r="EGK9" s="407"/>
      <c r="EGL9" s="407"/>
      <c r="EGM9" s="407"/>
      <c r="EGN9" s="408"/>
      <c r="EGO9" s="404"/>
      <c r="EGP9" s="405"/>
      <c r="EGQ9" s="406"/>
      <c r="EGR9" s="407"/>
      <c r="EGS9" s="407"/>
      <c r="EGT9" s="407"/>
      <c r="EGU9" s="407"/>
      <c r="EGV9" s="408"/>
      <c r="EGW9" s="404"/>
      <c r="EGX9" s="405"/>
      <c r="EGY9" s="406"/>
      <c r="EGZ9" s="407"/>
      <c r="EHA9" s="407"/>
      <c r="EHB9" s="407"/>
      <c r="EHC9" s="407"/>
      <c r="EHD9" s="408"/>
      <c r="EHE9" s="404"/>
      <c r="EHF9" s="405"/>
      <c r="EHG9" s="406"/>
      <c r="EHH9" s="407"/>
      <c r="EHI9" s="407"/>
      <c r="EHJ9" s="407"/>
      <c r="EHK9" s="407"/>
      <c r="EHL9" s="408"/>
      <c r="EHM9" s="404"/>
      <c r="EHN9" s="405"/>
      <c r="EHO9" s="406"/>
      <c r="EHP9" s="407"/>
      <c r="EHQ9" s="407"/>
      <c r="EHR9" s="407"/>
      <c r="EHS9" s="407"/>
      <c r="EHT9" s="408"/>
      <c r="EHU9" s="404"/>
      <c r="EHV9" s="405"/>
      <c r="EHW9" s="406"/>
      <c r="EHX9" s="407"/>
      <c r="EHY9" s="407"/>
      <c r="EHZ9" s="407"/>
      <c r="EIA9" s="407"/>
      <c r="EIB9" s="408"/>
      <c r="EIC9" s="404"/>
      <c r="EID9" s="405"/>
      <c r="EIE9" s="406"/>
      <c r="EIF9" s="407"/>
      <c r="EIG9" s="407"/>
      <c r="EIH9" s="407"/>
      <c r="EII9" s="407"/>
      <c r="EIJ9" s="408"/>
      <c r="EIK9" s="404"/>
      <c r="EIL9" s="405"/>
      <c r="EIM9" s="406"/>
      <c r="EIN9" s="407"/>
      <c r="EIO9" s="407"/>
      <c r="EIP9" s="407"/>
      <c r="EIQ9" s="407"/>
      <c r="EIR9" s="408"/>
      <c r="EIS9" s="404"/>
      <c r="EIT9" s="405"/>
      <c r="EIU9" s="406"/>
      <c r="EIV9" s="407"/>
      <c r="EIW9" s="407"/>
      <c r="EIX9" s="407"/>
      <c r="EIY9" s="407"/>
      <c r="EIZ9" s="408"/>
      <c r="EJA9" s="404"/>
      <c r="EJB9" s="405"/>
      <c r="EJC9" s="406"/>
      <c r="EJD9" s="407"/>
      <c r="EJE9" s="407"/>
      <c r="EJF9" s="407"/>
      <c r="EJG9" s="407"/>
      <c r="EJH9" s="408"/>
      <c r="EJI9" s="404"/>
      <c r="EJJ9" s="405"/>
      <c r="EJK9" s="406"/>
      <c r="EJL9" s="407"/>
      <c r="EJM9" s="407"/>
      <c r="EJN9" s="407"/>
      <c r="EJO9" s="407"/>
      <c r="EJP9" s="408"/>
      <c r="EJQ9" s="404"/>
      <c r="EJR9" s="405"/>
      <c r="EJS9" s="406"/>
      <c r="EJT9" s="407"/>
      <c r="EJU9" s="407"/>
      <c r="EJV9" s="407"/>
      <c r="EJW9" s="407"/>
      <c r="EJX9" s="408"/>
      <c r="EJY9" s="404"/>
      <c r="EJZ9" s="405"/>
      <c r="EKA9" s="406"/>
      <c r="EKB9" s="407"/>
      <c r="EKC9" s="407"/>
      <c r="EKD9" s="407"/>
      <c r="EKE9" s="407"/>
      <c r="EKF9" s="408"/>
      <c r="EKG9" s="404"/>
      <c r="EKH9" s="405"/>
      <c r="EKI9" s="406"/>
      <c r="EKJ9" s="407"/>
      <c r="EKK9" s="407"/>
      <c r="EKL9" s="407"/>
      <c r="EKM9" s="407"/>
      <c r="EKN9" s="408"/>
      <c r="EKO9" s="404"/>
      <c r="EKP9" s="405"/>
      <c r="EKQ9" s="406"/>
      <c r="EKR9" s="407"/>
      <c r="EKS9" s="407"/>
      <c r="EKT9" s="407"/>
      <c r="EKU9" s="407"/>
      <c r="EKV9" s="408"/>
      <c r="EKW9" s="404"/>
      <c r="EKX9" s="405"/>
      <c r="EKY9" s="406"/>
      <c r="EKZ9" s="407"/>
      <c r="ELA9" s="407"/>
      <c r="ELB9" s="407"/>
      <c r="ELC9" s="407"/>
      <c r="ELD9" s="408"/>
      <c r="ELE9" s="404"/>
      <c r="ELF9" s="405"/>
      <c r="ELG9" s="406"/>
      <c r="ELH9" s="407"/>
      <c r="ELI9" s="407"/>
      <c r="ELJ9" s="407"/>
      <c r="ELK9" s="407"/>
      <c r="ELL9" s="408"/>
      <c r="ELM9" s="404"/>
      <c r="ELN9" s="405"/>
      <c r="ELO9" s="406"/>
      <c r="ELP9" s="407"/>
      <c r="ELQ9" s="407"/>
      <c r="ELR9" s="407"/>
      <c r="ELS9" s="407"/>
      <c r="ELT9" s="408"/>
      <c r="ELU9" s="404"/>
      <c r="ELV9" s="405"/>
      <c r="ELW9" s="406"/>
      <c r="ELX9" s="407"/>
      <c r="ELY9" s="407"/>
      <c r="ELZ9" s="407"/>
      <c r="EMA9" s="407"/>
      <c r="EMB9" s="408"/>
      <c r="EMC9" s="404"/>
      <c r="EMD9" s="405"/>
      <c r="EME9" s="406"/>
      <c r="EMF9" s="407"/>
      <c r="EMG9" s="407"/>
      <c r="EMH9" s="407"/>
      <c r="EMI9" s="407"/>
      <c r="EMJ9" s="408"/>
      <c r="EMK9" s="404"/>
      <c r="EML9" s="405"/>
      <c r="EMM9" s="406"/>
      <c r="EMN9" s="407"/>
      <c r="EMO9" s="407"/>
      <c r="EMP9" s="407"/>
      <c r="EMQ9" s="407"/>
      <c r="EMR9" s="408"/>
      <c r="EMS9" s="404"/>
      <c r="EMT9" s="405"/>
      <c r="EMU9" s="406"/>
      <c r="EMV9" s="407"/>
      <c r="EMW9" s="407"/>
      <c r="EMX9" s="407"/>
      <c r="EMY9" s="407"/>
      <c r="EMZ9" s="408"/>
      <c r="ENA9" s="404"/>
      <c r="ENB9" s="405"/>
      <c r="ENC9" s="406"/>
      <c r="END9" s="407"/>
      <c r="ENE9" s="407"/>
      <c r="ENF9" s="407"/>
      <c r="ENG9" s="407"/>
      <c r="ENH9" s="408"/>
      <c r="ENI9" s="404"/>
      <c r="ENJ9" s="405"/>
      <c r="ENK9" s="406"/>
      <c r="ENL9" s="407"/>
      <c r="ENM9" s="407"/>
      <c r="ENN9" s="407"/>
      <c r="ENO9" s="407"/>
      <c r="ENP9" s="408"/>
      <c r="ENQ9" s="404"/>
      <c r="ENR9" s="405"/>
      <c r="ENS9" s="406"/>
      <c r="ENT9" s="407"/>
      <c r="ENU9" s="407"/>
      <c r="ENV9" s="407"/>
      <c r="ENW9" s="407"/>
      <c r="ENX9" s="408"/>
      <c r="ENY9" s="404"/>
      <c r="ENZ9" s="405"/>
      <c r="EOA9" s="406"/>
      <c r="EOB9" s="407"/>
      <c r="EOC9" s="407"/>
      <c r="EOD9" s="407"/>
      <c r="EOE9" s="407"/>
      <c r="EOF9" s="408"/>
      <c r="EOG9" s="404"/>
      <c r="EOH9" s="405"/>
      <c r="EOI9" s="406"/>
      <c r="EOJ9" s="407"/>
      <c r="EOK9" s="407"/>
      <c r="EOL9" s="407"/>
      <c r="EOM9" s="407"/>
      <c r="EON9" s="408"/>
      <c r="EOO9" s="404"/>
      <c r="EOP9" s="405"/>
      <c r="EOQ9" s="406"/>
      <c r="EOR9" s="407"/>
      <c r="EOS9" s="407"/>
      <c r="EOT9" s="407"/>
      <c r="EOU9" s="407"/>
      <c r="EOV9" s="408"/>
      <c r="EOW9" s="404"/>
      <c r="EOX9" s="405"/>
      <c r="EOY9" s="406"/>
      <c r="EOZ9" s="407"/>
      <c r="EPA9" s="407"/>
      <c r="EPB9" s="407"/>
      <c r="EPC9" s="407"/>
      <c r="EPD9" s="408"/>
      <c r="EPE9" s="404"/>
      <c r="EPF9" s="405"/>
      <c r="EPG9" s="406"/>
      <c r="EPH9" s="407"/>
      <c r="EPI9" s="407"/>
      <c r="EPJ9" s="407"/>
      <c r="EPK9" s="407"/>
      <c r="EPL9" s="408"/>
      <c r="EPM9" s="404"/>
      <c r="EPN9" s="405"/>
      <c r="EPO9" s="406"/>
      <c r="EPP9" s="407"/>
      <c r="EPQ9" s="407"/>
      <c r="EPR9" s="407"/>
      <c r="EPS9" s="407"/>
      <c r="EPT9" s="408"/>
      <c r="EPU9" s="404"/>
      <c r="EPV9" s="405"/>
      <c r="EPW9" s="406"/>
      <c r="EPX9" s="407"/>
      <c r="EPY9" s="407"/>
      <c r="EPZ9" s="407"/>
      <c r="EQA9" s="407"/>
      <c r="EQB9" s="408"/>
      <c r="EQC9" s="404"/>
      <c r="EQD9" s="405"/>
      <c r="EQE9" s="406"/>
      <c r="EQF9" s="407"/>
      <c r="EQG9" s="407"/>
      <c r="EQH9" s="407"/>
      <c r="EQI9" s="407"/>
      <c r="EQJ9" s="408"/>
      <c r="EQK9" s="404"/>
      <c r="EQL9" s="405"/>
      <c r="EQM9" s="406"/>
      <c r="EQN9" s="407"/>
      <c r="EQO9" s="407"/>
      <c r="EQP9" s="407"/>
      <c r="EQQ9" s="407"/>
      <c r="EQR9" s="408"/>
      <c r="EQS9" s="404"/>
      <c r="EQT9" s="405"/>
      <c r="EQU9" s="406"/>
      <c r="EQV9" s="407"/>
      <c r="EQW9" s="407"/>
      <c r="EQX9" s="407"/>
      <c r="EQY9" s="407"/>
      <c r="EQZ9" s="408"/>
      <c r="ERA9" s="404"/>
      <c r="ERB9" s="405"/>
      <c r="ERC9" s="406"/>
      <c r="ERD9" s="407"/>
      <c r="ERE9" s="407"/>
      <c r="ERF9" s="407"/>
      <c r="ERG9" s="407"/>
      <c r="ERH9" s="408"/>
      <c r="ERI9" s="404"/>
      <c r="ERJ9" s="405"/>
      <c r="ERK9" s="406"/>
      <c r="ERL9" s="407"/>
      <c r="ERM9" s="407"/>
      <c r="ERN9" s="407"/>
      <c r="ERO9" s="407"/>
      <c r="ERP9" s="408"/>
      <c r="ERQ9" s="404"/>
      <c r="ERR9" s="405"/>
      <c r="ERS9" s="406"/>
      <c r="ERT9" s="407"/>
      <c r="ERU9" s="407"/>
      <c r="ERV9" s="407"/>
      <c r="ERW9" s="407"/>
      <c r="ERX9" s="408"/>
      <c r="ERY9" s="404"/>
      <c r="ERZ9" s="405"/>
      <c r="ESA9" s="406"/>
      <c r="ESB9" s="407"/>
      <c r="ESC9" s="407"/>
      <c r="ESD9" s="407"/>
      <c r="ESE9" s="407"/>
      <c r="ESF9" s="408"/>
      <c r="ESG9" s="404"/>
      <c r="ESH9" s="405"/>
      <c r="ESI9" s="406"/>
      <c r="ESJ9" s="407"/>
      <c r="ESK9" s="407"/>
      <c r="ESL9" s="407"/>
      <c r="ESM9" s="407"/>
      <c r="ESN9" s="408"/>
      <c r="ESO9" s="404"/>
      <c r="ESP9" s="405"/>
      <c r="ESQ9" s="406"/>
      <c r="ESR9" s="407"/>
      <c r="ESS9" s="407"/>
      <c r="EST9" s="407"/>
      <c r="ESU9" s="407"/>
      <c r="ESV9" s="408"/>
      <c r="ESW9" s="404"/>
      <c r="ESX9" s="405"/>
      <c r="ESY9" s="406"/>
      <c r="ESZ9" s="407"/>
      <c r="ETA9" s="407"/>
      <c r="ETB9" s="407"/>
      <c r="ETC9" s="407"/>
      <c r="ETD9" s="408"/>
      <c r="ETE9" s="404"/>
      <c r="ETF9" s="405"/>
      <c r="ETG9" s="406"/>
      <c r="ETH9" s="407"/>
      <c r="ETI9" s="407"/>
      <c r="ETJ9" s="407"/>
      <c r="ETK9" s="407"/>
      <c r="ETL9" s="408"/>
      <c r="ETM9" s="404"/>
      <c r="ETN9" s="405"/>
      <c r="ETO9" s="406"/>
      <c r="ETP9" s="407"/>
      <c r="ETQ9" s="407"/>
      <c r="ETR9" s="407"/>
      <c r="ETS9" s="407"/>
      <c r="ETT9" s="408"/>
      <c r="ETU9" s="404"/>
      <c r="ETV9" s="405"/>
      <c r="ETW9" s="406"/>
      <c r="ETX9" s="407"/>
      <c r="ETY9" s="407"/>
      <c r="ETZ9" s="407"/>
      <c r="EUA9" s="407"/>
      <c r="EUB9" s="408"/>
      <c r="EUC9" s="404"/>
      <c r="EUD9" s="405"/>
      <c r="EUE9" s="406"/>
      <c r="EUF9" s="407"/>
      <c r="EUG9" s="407"/>
      <c r="EUH9" s="407"/>
      <c r="EUI9" s="407"/>
      <c r="EUJ9" s="408"/>
      <c r="EUK9" s="404"/>
      <c r="EUL9" s="405"/>
      <c r="EUM9" s="406"/>
      <c r="EUN9" s="407"/>
      <c r="EUO9" s="407"/>
      <c r="EUP9" s="407"/>
      <c r="EUQ9" s="407"/>
      <c r="EUR9" s="408"/>
      <c r="EUS9" s="404"/>
      <c r="EUT9" s="405"/>
      <c r="EUU9" s="406"/>
      <c r="EUV9" s="407"/>
      <c r="EUW9" s="407"/>
      <c r="EUX9" s="407"/>
      <c r="EUY9" s="407"/>
      <c r="EUZ9" s="408"/>
      <c r="EVA9" s="404"/>
      <c r="EVB9" s="405"/>
      <c r="EVC9" s="406"/>
      <c r="EVD9" s="407"/>
      <c r="EVE9" s="407"/>
      <c r="EVF9" s="407"/>
      <c r="EVG9" s="407"/>
      <c r="EVH9" s="408"/>
      <c r="EVI9" s="404"/>
      <c r="EVJ9" s="405"/>
      <c r="EVK9" s="406"/>
      <c r="EVL9" s="407"/>
      <c r="EVM9" s="407"/>
      <c r="EVN9" s="407"/>
      <c r="EVO9" s="407"/>
      <c r="EVP9" s="408"/>
      <c r="EVQ9" s="404"/>
      <c r="EVR9" s="405"/>
      <c r="EVS9" s="406"/>
      <c r="EVT9" s="407"/>
      <c r="EVU9" s="407"/>
      <c r="EVV9" s="407"/>
      <c r="EVW9" s="407"/>
      <c r="EVX9" s="408"/>
      <c r="EVY9" s="404"/>
      <c r="EVZ9" s="405"/>
      <c r="EWA9" s="406"/>
      <c r="EWB9" s="407"/>
      <c r="EWC9" s="407"/>
      <c r="EWD9" s="407"/>
      <c r="EWE9" s="407"/>
      <c r="EWF9" s="408"/>
      <c r="EWG9" s="404"/>
      <c r="EWH9" s="405"/>
      <c r="EWI9" s="406"/>
      <c r="EWJ9" s="407"/>
      <c r="EWK9" s="407"/>
      <c r="EWL9" s="407"/>
      <c r="EWM9" s="407"/>
      <c r="EWN9" s="408"/>
      <c r="EWO9" s="404"/>
      <c r="EWP9" s="405"/>
      <c r="EWQ9" s="406"/>
      <c r="EWR9" s="407"/>
      <c r="EWS9" s="407"/>
      <c r="EWT9" s="407"/>
      <c r="EWU9" s="407"/>
      <c r="EWV9" s="408"/>
      <c r="EWW9" s="404"/>
      <c r="EWX9" s="405"/>
      <c r="EWY9" s="406"/>
      <c r="EWZ9" s="407"/>
      <c r="EXA9" s="407"/>
      <c r="EXB9" s="407"/>
      <c r="EXC9" s="407"/>
      <c r="EXD9" s="408"/>
      <c r="EXE9" s="404"/>
      <c r="EXF9" s="405"/>
      <c r="EXG9" s="406"/>
      <c r="EXH9" s="407"/>
      <c r="EXI9" s="407"/>
      <c r="EXJ9" s="407"/>
      <c r="EXK9" s="407"/>
      <c r="EXL9" s="408"/>
      <c r="EXM9" s="404"/>
      <c r="EXN9" s="405"/>
      <c r="EXO9" s="406"/>
      <c r="EXP9" s="407"/>
      <c r="EXQ9" s="407"/>
      <c r="EXR9" s="407"/>
      <c r="EXS9" s="407"/>
      <c r="EXT9" s="408"/>
      <c r="EXU9" s="404"/>
      <c r="EXV9" s="405"/>
      <c r="EXW9" s="406"/>
      <c r="EXX9" s="407"/>
      <c r="EXY9" s="407"/>
      <c r="EXZ9" s="407"/>
      <c r="EYA9" s="407"/>
      <c r="EYB9" s="408"/>
      <c r="EYC9" s="404"/>
      <c r="EYD9" s="405"/>
      <c r="EYE9" s="406"/>
      <c r="EYF9" s="407"/>
      <c r="EYG9" s="407"/>
      <c r="EYH9" s="407"/>
      <c r="EYI9" s="407"/>
      <c r="EYJ9" s="408"/>
      <c r="EYK9" s="404"/>
      <c r="EYL9" s="405"/>
      <c r="EYM9" s="406"/>
      <c r="EYN9" s="407"/>
      <c r="EYO9" s="407"/>
      <c r="EYP9" s="407"/>
      <c r="EYQ9" s="407"/>
      <c r="EYR9" s="408"/>
      <c r="EYS9" s="404"/>
      <c r="EYT9" s="405"/>
      <c r="EYU9" s="406"/>
      <c r="EYV9" s="407"/>
      <c r="EYW9" s="407"/>
      <c r="EYX9" s="407"/>
      <c r="EYY9" s="407"/>
      <c r="EYZ9" s="408"/>
      <c r="EZA9" s="404"/>
      <c r="EZB9" s="405"/>
      <c r="EZC9" s="406"/>
      <c r="EZD9" s="407"/>
      <c r="EZE9" s="407"/>
      <c r="EZF9" s="407"/>
      <c r="EZG9" s="407"/>
      <c r="EZH9" s="408"/>
      <c r="EZI9" s="404"/>
      <c r="EZJ9" s="405"/>
      <c r="EZK9" s="406"/>
      <c r="EZL9" s="407"/>
      <c r="EZM9" s="407"/>
      <c r="EZN9" s="407"/>
      <c r="EZO9" s="407"/>
      <c r="EZP9" s="408"/>
      <c r="EZQ9" s="404"/>
      <c r="EZR9" s="405"/>
      <c r="EZS9" s="406"/>
      <c r="EZT9" s="407"/>
      <c r="EZU9" s="407"/>
      <c r="EZV9" s="407"/>
      <c r="EZW9" s="407"/>
      <c r="EZX9" s="408"/>
      <c r="EZY9" s="404"/>
      <c r="EZZ9" s="405"/>
      <c r="FAA9" s="406"/>
      <c r="FAB9" s="407"/>
      <c r="FAC9" s="407"/>
      <c r="FAD9" s="407"/>
      <c r="FAE9" s="407"/>
      <c r="FAF9" s="408"/>
      <c r="FAG9" s="404"/>
      <c r="FAH9" s="405"/>
      <c r="FAI9" s="406"/>
      <c r="FAJ9" s="407"/>
      <c r="FAK9" s="407"/>
      <c r="FAL9" s="407"/>
      <c r="FAM9" s="407"/>
      <c r="FAN9" s="408"/>
      <c r="FAO9" s="404"/>
      <c r="FAP9" s="405"/>
      <c r="FAQ9" s="406"/>
      <c r="FAR9" s="407"/>
      <c r="FAS9" s="407"/>
      <c r="FAT9" s="407"/>
      <c r="FAU9" s="407"/>
      <c r="FAV9" s="408"/>
      <c r="FAW9" s="404"/>
      <c r="FAX9" s="405"/>
      <c r="FAY9" s="406"/>
      <c r="FAZ9" s="407"/>
      <c r="FBA9" s="407"/>
      <c r="FBB9" s="407"/>
      <c r="FBC9" s="407"/>
      <c r="FBD9" s="408"/>
      <c r="FBE9" s="404"/>
      <c r="FBF9" s="405"/>
      <c r="FBG9" s="406"/>
      <c r="FBH9" s="407"/>
      <c r="FBI9" s="407"/>
      <c r="FBJ9" s="407"/>
      <c r="FBK9" s="407"/>
      <c r="FBL9" s="408"/>
      <c r="FBM9" s="404"/>
      <c r="FBN9" s="405"/>
      <c r="FBO9" s="406"/>
      <c r="FBP9" s="407"/>
      <c r="FBQ9" s="407"/>
      <c r="FBR9" s="407"/>
      <c r="FBS9" s="407"/>
      <c r="FBT9" s="408"/>
      <c r="FBU9" s="404"/>
      <c r="FBV9" s="405"/>
      <c r="FBW9" s="406"/>
      <c r="FBX9" s="407"/>
      <c r="FBY9" s="407"/>
      <c r="FBZ9" s="407"/>
      <c r="FCA9" s="407"/>
      <c r="FCB9" s="408"/>
      <c r="FCC9" s="404"/>
      <c r="FCD9" s="405"/>
      <c r="FCE9" s="406"/>
      <c r="FCF9" s="407"/>
      <c r="FCG9" s="407"/>
      <c r="FCH9" s="407"/>
      <c r="FCI9" s="407"/>
      <c r="FCJ9" s="408"/>
      <c r="FCK9" s="404"/>
      <c r="FCL9" s="405"/>
      <c r="FCM9" s="406"/>
      <c r="FCN9" s="407"/>
      <c r="FCO9" s="407"/>
      <c r="FCP9" s="407"/>
      <c r="FCQ9" s="407"/>
      <c r="FCR9" s="408"/>
      <c r="FCS9" s="404"/>
      <c r="FCT9" s="405"/>
      <c r="FCU9" s="406"/>
      <c r="FCV9" s="407"/>
      <c r="FCW9" s="407"/>
      <c r="FCX9" s="407"/>
      <c r="FCY9" s="407"/>
      <c r="FCZ9" s="408"/>
      <c r="FDA9" s="404"/>
      <c r="FDB9" s="405"/>
      <c r="FDC9" s="406"/>
      <c r="FDD9" s="407"/>
      <c r="FDE9" s="407"/>
      <c r="FDF9" s="407"/>
      <c r="FDG9" s="407"/>
      <c r="FDH9" s="408"/>
      <c r="FDI9" s="404"/>
      <c r="FDJ9" s="405"/>
      <c r="FDK9" s="406"/>
      <c r="FDL9" s="407"/>
      <c r="FDM9" s="407"/>
      <c r="FDN9" s="407"/>
      <c r="FDO9" s="407"/>
      <c r="FDP9" s="408"/>
      <c r="FDQ9" s="404"/>
      <c r="FDR9" s="405"/>
      <c r="FDS9" s="406"/>
      <c r="FDT9" s="407"/>
      <c r="FDU9" s="407"/>
      <c r="FDV9" s="407"/>
      <c r="FDW9" s="407"/>
      <c r="FDX9" s="408"/>
      <c r="FDY9" s="404"/>
      <c r="FDZ9" s="405"/>
      <c r="FEA9" s="406"/>
      <c r="FEB9" s="407"/>
      <c r="FEC9" s="407"/>
      <c r="FED9" s="407"/>
      <c r="FEE9" s="407"/>
      <c r="FEF9" s="408"/>
      <c r="FEG9" s="404"/>
      <c r="FEH9" s="405"/>
      <c r="FEI9" s="406"/>
      <c r="FEJ9" s="407"/>
      <c r="FEK9" s="407"/>
      <c r="FEL9" s="407"/>
      <c r="FEM9" s="407"/>
      <c r="FEN9" s="408"/>
      <c r="FEO9" s="404"/>
      <c r="FEP9" s="405"/>
      <c r="FEQ9" s="406"/>
      <c r="FER9" s="407"/>
      <c r="FES9" s="407"/>
      <c r="FET9" s="407"/>
      <c r="FEU9" s="407"/>
      <c r="FEV9" s="408"/>
      <c r="FEW9" s="404"/>
      <c r="FEX9" s="405"/>
      <c r="FEY9" s="406"/>
      <c r="FEZ9" s="407"/>
      <c r="FFA9" s="407"/>
      <c r="FFB9" s="407"/>
      <c r="FFC9" s="407"/>
      <c r="FFD9" s="408"/>
      <c r="FFE9" s="404"/>
      <c r="FFF9" s="405"/>
      <c r="FFG9" s="406"/>
      <c r="FFH9" s="407"/>
      <c r="FFI9" s="407"/>
      <c r="FFJ9" s="407"/>
      <c r="FFK9" s="407"/>
      <c r="FFL9" s="408"/>
      <c r="FFM9" s="404"/>
      <c r="FFN9" s="405"/>
      <c r="FFO9" s="406"/>
      <c r="FFP9" s="407"/>
      <c r="FFQ9" s="407"/>
      <c r="FFR9" s="407"/>
      <c r="FFS9" s="407"/>
      <c r="FFT9" s="408"/>
      <c r="FFU9" s="404"/>
      <c r="FFV9" s="405"/>
      <c r="FFW9" s="406"/>
      <c r="FFX9" s="407"/>
      <c r="FFY9" s="407"/>
      <c r="FFZ9" s="407"/>
      <c r="FGA9" s="407"/>
      <c r="FGB9" s="408"/>
      <c r="FGC9" s="404"/>
      <c r="FGD9" s="405"/>
      <c r="FGE9" s="406"/>
      <c r="FGF9" s="407"/>
      <c r="FGG9" s="407"/>
      <c r="FGH9" s="407"/>
      <c r="FGI9" s="407"/>
      <c r="FGJ9" s="408"/>
      <c r="FGK9" s="404"/>
      <c r="FGL9" s="405"/>
      <c r="FGM9" s="406"/>
      <c r="FGN9" s="407"/>
      <c r="FGO9" s="407"/>
      <c r="FGP9" s="407"/>
      <c r="FGQ9" s="407"/>
      <c r="FGR9" s="408"/>
      <c r="FGS9" s="404"/>
      <c r="FGT9" s="405"/>
      <c r="FGU9" s="406"/>
      <c r="FGV9" s="407"/>
      <c r="FGW9" s="407"/>
      <c r="FGX9" s="407"/>
      <c r="FGY9" s="407"/>
      <c r="FGZ9" s="408"/>
      <c r="FHA9" s="404"/>
      <c r="FHB9" s="405"/>
      <c r="FHC9" s="406"/>
      <c r="FHD9" s="407"/>
      <c r="FHE9" s="407"/>
      <c r="FHF9" s="407"/>
      <c r="FHG9" s="407"/>
      <c r="FHH9" s="408"/>
      <c r="FHI9" s="404"/>
      <c r="FHJ9" s="405"/>
      <c r="FHK9" s="406"/>
      <c r="FHL9" s="407"/>
      <c r="FHM9" s="407"/>
      <c r="FHN9" s="407"/>
      <c r="FHO9" s="407"/>
      <c r="FHP9" s="408"/>
      <c r="FHQ9" s="404"/>
      <c r="FHR9" s="405"/>
      <c r="FHS9" s="406"/>
      <c r="FHT9" s="407"/>
      <c r="FHU9" s="407"/>
      <c r="FHV9" s="407"/>
      <c r="FHW9" s="407"/>
      <c r="FHX9" s="408"/>
      <c r="FHY9" s="404"/>
      <c r="FHZ9" s="405"/>
      <c r="FIA9" s="406"/>
      <c r="FIB9" s="407"/>
      <c r="FIC9" s="407"/>
      <c r="FID9" s="407"/>
      <c r="FIE9" s="407"/>
      <c r="FIF9" s="408"/>
      <c r="FIG9" s="404"/>
      <c r="FIH9" s="405"/>
      <c r="FII9" s="406"/>
      <c r="FIJ9" s="407"/>
      <c r="FIK9" s="407"/>
      <c r="FIL9" s="407"/>
      <c r="FIM9" s="407"/>
      <c r="FIN9" s="408"/>
      <c r="FIO9" s="404"/>
      <c r="FIP9" s="405"/>
      <c r="FIQ9" s="406"/>
      <c r="FIR9" s="407"/>
      <c r="FIS9" s="407"/>
      <c r="FIT9" s="407"/>
      <c r="FIU9" s="407"/>
      <c r="FIV9" s="408"/>
      <c r="FIW9" s="404"/>
      <c r="FIX9" s="405"/>
      <c r="FIY9" s="406"/>
      <c r="FIZ9" s="407"/>
      <c r="FJA9" s="407"/>
      <c r="FJB9" s="407"/>
      <c r="FJC9" s="407"/>
      <c r="FJD9" s="408"/>
      <c r="FJE9" s="404"/>
      <c r="FJF9" s="405"/>
      <c r="FJG9" s="406"/>
      <c r="FJH9" s="407"/>
      <c r="FJI9" s="407"/>
      <c r="FJJ9" s="407"/>
      <c r="FJK9" s="407"/>
      <c r="FJL9" s="408"/>
      <c r="FJM9" s="404"/>
      <c r="FJN9" s="405"/>
      <c r="FJO9" s="406"/>
      <c r="FJP9" s="407"/>
      <c r="FJQ9" s="407"/>
      <c r="FJR9" s="407"/>
      <c r="FJS9" s="407"/>
      <c r="FJT9" s="408"/>
      <c r="FJU9" s="404"/>
      <c r="FJV9" s="405"/>
      <c r="FJW9" s="406"/>
      <c r="FJX9" s="407"/>
      <c r="FJY9" s="407"/>
      <c r="FJZ9" s="407"/>
      <c r="FKA9" s="407"/>
      <c r="FKB9" s="408"/>
      <c r="FKC9" s="404"/>
      <c r="FKD9" s="405"/>
      <c r="FKE9" s="406"/>
      <c r="FKF9" s="407"/>
      <c r="FKG9" s="407"/>
      <c r="FKH9" s="407"/>
      <c r="FKI9" s="407"/>
      <c r="FKJ9" s="408"/>
      <c r="FKK9" s="404"/>
      <c r="FKL9" s="405"/>
      <c r="FKM9" s="406"/>
      <c r="FKN9" s="407"/>
      <c r="FKO9" s="407"/>
      <c r="FKP9" s="407"/>
      <c r="FKQ9" s="407"/>
      <c r="FKR9" s="408"/>
      <c r="FKS9" s="404"/>
      <c r="FKT9" s="405"/>
      <c r="FKU9" s="406"/>
      <c r="FKV9" s="407"/>
      <c r="FKW9" s="407"/>
      <c r="FKX9" s="407"/>
      <c r="FKY9" s="407"/>
      <c r="FKZ9" s="408"/>
      <c r="FLA9" s="404"/>
      <c r="FLB9" s="405"/>
      <c r="FLC9" s="406"/>
      <c r="FLD9" s="407"/>
      <c r="FLE9" s="407"/>
      <c r="FLF9" s="407"/>
      <c r="FLG9" s="407"/>
      <c r="FLH9" s="408"/>
      <c r="FLI9" s="404"/>
      <c r="FLJ9" s="405"/>
      <c r="FLK9" s="406"/>
      <c r="FLL9" s="407"/>
      <c r="FLM9" s="407"/>
      <c r="FLN9" s="407"/>
      <c r="FLO9" s="407"/>
      <c r="FLP9" s="408"/>
      <c r="FLQ9" s="404"/>
      <c r="FLR9" s="405"/>
      <c r="FLS9" s="406"/>
      <c r="FLT9" s="407"/>
      <c r="FLU9" s="407"/>
      <c r="FLV9" s="407"/>
      <c r="FLW9" s="407"/>
      <c r="FLX9" s="408"/>
      <c r="FLY9" s="404"/>
      <c r="FLZ9" s="405"/>
      <c r="FMA9" s="406"/>
      <c r="FMB9" s="407"/>
      <c r="FMC9" s="407"/>
      <c r="FMD9" s="407"/>
      <c r="FME9" s="407"/>
      <c r="FMF9" s="408"/>
      <c r="FMG9" s="404"/>
      <c r="FMH9" s="405"/>
      <c r="FMI9" s="406"/>
      <c r="FMJ9" s="407"/>
      <c r="FMK9" s="407"/>
      <c r="FML9" s="407"/>
      <c r="FMM9" s="407"/>
      <c r="FMN9" s="408"/>
      <c r="FMO9" s="404"/>
      <c r="FMP9" s="405"/>
      <c r="FMQ9" s="406"/>
      <c r="FMR9" s="407"/>
      <c r="FMS9" s="407"/>
      <c r="FMT9" s="407"/>
      <c r="FMU9" s="407"/>
      <c r="FMV9" s="408"/>
      <c r="FMW9" s="404"/>
      <c r="FMX9" s="405"/>
      <c r="FMY9" s="406"/>
      <c r="FMZ9" s="407"/>
      <c r="FNA9" s="407"/>
      <c r="FNB9" s="407"/>
      <c r="FNC9" s="407"/>
      <c r="FND9" s="408"/>
      <c r="FNE9" s="404"/>
      <c r="FNF9" s="405"/>
      <c r="FNG9" s="406"/>
      <c r="FNH9" s="407"/>
      <c r="FNI9" s="407"/>
      <c r="FNJ9" s="407"/>
      <c r="FNK9" s="407"/>
      <c r="FNL9" s="408"/>
      <c r="FNM9" s="404"/>
      <c r="FNN9" s="405"/>
      <c r="FNO9" s="406"/>
      <c r="FNP9" s="407"/>
      <c r="FNQ9" s="407"/>
      <c r="FNR9" s="407"/>
      <c r="FNS9" s="407"/>
      <c r="FNT9" s="408"/>
      <c r="FNU9" s="404"/>
      <c r="FNV9" s="405"/>
      <c r="FNW9" s="406"/>
      <c r="FNX9" s="407"/>
      <c r="FNY9" s="407"/>
      <c r="FNZ9" s="407"/>
      <c r="FOA9" s="407"/>
      <c r="FOB9" s="408"/>
      <c r="FOC9" s="404"/>
      <c r="FOD9" s="405"/>
      <c r="FOE9" s="406"/>
      <c r="FOF9" s="407"/>
      <c r="FOG9" s="407"/>
      <c r="FOH9" s="407"/>
      <c r="FOI9" s="407"/>
      <c r="FOJ9" s="408"/>
      <c r="FOK9" s="404"/>
      <c r="FOL9" s="405"/>
      <c r="FOM9" s="406"/>
      <c r="FON9" s="407"/>
      <c r="FOO9" s="407"/>
      <c r="FOP9" s="407"/>
      <c r="FOQ9" s="407"/>
      <c r="FOR9" s="408"/>
      <c r="FOS9" s="404"/>
      <c r="FOT9" s="405"/>
      <c r="FOU9" s="406"/>
      <c r="FOV9" s="407"/>
      <c r="FOW9" s="407"/>
      <c r="FOX9" s="407"/>
      <c r="FOY9" s="407"/>
      <c r="FOZ9" s="408"/>
      <c r="FPA9" s="404"/>
      <c r="FPB9" s="405"/>
      <c r="FPC9" s="406"/>
      <c r="FPD9" s="407"/>
      <c r="FPE9" s="407"/>
      <c r="FPF9" s="407"/>
      <c r="FPG9" s="407"/>
      <c r="FPH9" s="408"/>
      <c r="FPI9" s="404"/>
      <c r="FPJ9" s="405"/>
      <c r="FPK9" s="406"/>
      <c r="FPL9" s="407"/>
      <c r="FPM9" s="407"/>
      <c r="FPN9" s="407"/>
      <c r="FPO9" s="407"/>
      <c r="FPP9" s="408"/>
      <c r="FPQ9" s="404"/>
      <c r="FPR9" s="405"/>
      <c r="FPS9" s="406"/>
      <c r="FPT9" s="407"/>
      <c r="FPU9" s="407"/>
      <c r="FPV9" s="407"/>
      <c r="FPW9" s="407"/>
      <c r="FPX9" s="408"/>
      <c r="FPY9" s="404"/>
      <c r="FPZ9" s="405"/>
      <c r="FQA9" s="406"/>
      <c r="FQB9" s="407"/>
      <c r="FQC9" s="407"/>
      <c r="FQD9" s="407"/>
      <c r="FQE9" s="407"/>
      <c r="FQF9" s="408"/>
      <c r="FQG9" s="404"/>
      <c r="FQH9" s="405"/>
      <c r="FQI9" s="406"/>
      <c r="FQJ9" s="407"/>
      <c r="FQK9" s="407"/>
      <c r="FQL9" s="407"/>
      <c r="FQM9" s="407"/>
      <c r="FQN9" s="408"/>
      <c r="FQO9" s="404"/>
      <c r="FQP9" s="405"/>
      <c r="FQQ9" s="406"/>
      <c r="FQR9" s="407"/>
      <c r="FQS9" s="407"/>
      <c r="FQT9" s="407"/>
      <c r="FQU9" s="407"/>
      <c r="FQV9" s="408"/>
      <c r="FQW9" s="404"/>
      <c r="FQX9" s="405"/>
      <c r="FQY9" s="406"/>
      <c r="FQZ9" s="407"/>
      <c r="FRA9" s="407"/>
      <c r="FRB9" s="407"/>
      <c r="FRC9" s="407"/>
      <c r="FRD9" s="408"/>
      <c r="FRE9" s="404"/>
      <c r="FRF9" s="405"/>
      <c r="FRG9" s="406"/>
      <c r="FRH9" s="407"/>
      <c r="FRI9" s="407"/>
      <c r="FRJ9" s="407"/>
      <c r="FRK9" s="407"/>
      <c r="FRL9" s="408"/>
      <c r="FRM9" s="404"/>
      <c r="FRN9" s="405"/>
      <c r="FRO9" s="406"/>
      <c r="FRP9" s="407"/>
      <c r="FRQ9" s="407"/>
      <c r="FRR9" s="407"/>
      <c r="FRS9" s="407"/>
      <c r="FRT9" s="408"/>
      <c r="FRU9" s="404"/>
      <c r="FRV9" s="405"/>
      <c r="FRW9" s="406"/>
      <c r="FRX9" s="407"/>
      <c r="FRY9" s="407"/>
      <c r="FRZ9" s="407"/>
      <c r="FSA9" s="407"/>
      <c r="FSB9" s="408"/>
      <c r="FSC9" s="404"/>
      <c r="FSD9" s="405"/>
      <c r="FSE9" s="406"/>
      <c r="FSF9" s="407"/>
      <c r="FSG9" s="407"/>
      <c r="FSH9" s="407"/>
      <c r="FSI9" s="407"/>
      <c r="FSJ9" s="408"/>
      <c r="FSK9" s="404"/>
      <c r="FSL9" s="405"/>
      <c r="FSM9" s="406"/>
      <c r="FSN9" s="407"/>
      <c r="FSO9" s="407"/>
      <c r="FSP9" s="407"/>
      <c r="FSQ9" s="407"/>
      <c r="FSR9" s="408"/>
      <c r="FSS9" s="404"/>
      <c r="FST9" s="405"/>
      <c r="FSU9" s="406"/>
      <c r="FSV9" s="407"/>
      <c r="FSW9" s="407"/>
      <c r="FSX9" s="407"/>
      <c r="FSY9" s="407"/>
      <c r="FSZ9" s="408"/>
      <c r="FTA9" s="404"/>
      <c r="FTB9" s="405"/>
      <c r="FTC9" s="406"/>
      <c r="FTD9" s="407"/>
      <c r="FTE9" s="407"/>
      <c r="FTF9" s="407"/>
      <c r="FTG9" s="407"/>
      <c r="FTH9" s="408"/>
      <c r="FTI9" s="404"/>
      <c r="FTJ9" s="405"/>
      <c r="FTK9" s="406"/>
      <c r="FTL9" s="407"/>
      <c r="FTM9" s="407"/>
      <c r="FTN9" s="407"/>
      <c r="FTO9" s="407"/>
      <c r="FTP9" s="408"/>
      <c r="FTQ9" s="404"/>
      <c r="FTR9" s="405"/>
      <c r="FTS9" s="406"/>
      <c r="FTT9" s="407"/>
      <c r="FTU9" s="407"/>
      <c r="FTV9" s="407"/>
      <c r="FTW9" s="407"/>
      <c r="FTX9" s="408"/>
      <c r="FTY9" s="404"/>
      <c r="FTZ9" s="405"/>
      <c r="FUA9" s="406"/>
      <c r="FUB9" s="407"/>
      <c r="FUC9" s="407"/>
      <c r="FUD9" s="407"/>
      <c r="FUE9" s="407"/>
      <c r="FUF9" s="408"/>
      <c r="FUG9" s="404"/>
      <c r="FUH9" s="405"/>
      <c r="FUI9" s="406"/>
      <c r="FUJ9" s="407"/>
      <c r="FUK9" s="407"/>
      <c r="FUL9" s="407"/>
      <c r="FUM9" s="407"/>
      <c r="FUN9" s="408"/>
      <c r="FUO9" s="404"/>
      <c r="FUP9" s="405"/>
      <c r="FUQ9" s="406"/>
      <c r="FUR9" s="407"/>
      <c r="FUS9" s="407"/>
      <c r="FUT9" s="407"/>
      <c r="FUU9" s="407"/>
      <c r="FUV9" s="408"/>
      <c r="FUW9" s="404"/>
      <c r="FUX9" s="405"/>
      <c r="FUY9" s="406"/>
      <c r="FUZ9" s="407"/>
      <c r="FVA9" s="407"/>
      <c r="FVB9" s="407"/>
      <c r="FVC9" s="407"/>
      <c r="FVD9" s="408"/>
      <c r="FVE9" s="404"/>
      <c r="FVF9" s="405"/>
      <c r="FVG9" s="406"/>
      <c r="FVH9" s="407"/>
      <c r="FVI9" s="407"/>
      <c r="FVJ9" s="407"/>
      <c r="FVK9" s="407"/>
      <c r="FVL9" s="408"/>
      <c r="FVM9" s="404"/>
      <c r="FVN9" s="405"/>
      <c r="FVO9" s="406"/>
      <c r="FVP9" s="407"/>
      <c r="FVQ9" s="407"/>
      <c r="FVR9" s="407"/>
      <c r="FVS9" s="407"/>
      <c r="FVT9" s="408"/>
      <c r="FVU9" s="404"/>
      <c r="FVV9" s="405"/>
      <c r="FVW9" s="406"/>
      <c r="FVX9" s="407"/>
      <c r="FVY9" s="407"/>
      <c r="FVZ9" s="407"/>
      <c r="FWA9" s="407"/>
      <c r="FWB9" s="408"/>
      <c r="FWC9" s="404"/>
      <c r="FWD9" s="405"/>
      <c r="FWE9" s="406"/>
      <c r="FWF9" s="407"/>
      <c r="FWG9" s="407"/>
      <c r="FWH9" s="407"/>
      <c r="FWI9" s="407"/>
      <c r="FWJ9" s="408"/>
      <c r="FWK9" s="404"/>
      <c r="FWL9" s="405"/>
      <c r="FWM9" s="406"/>
      <c r="FWN9" s="407"/>
      <c r="FWO9" s="407"/>
      <c r="FWP9" s="407"/>
      <c r="FWQ9" s="407"/>
      <c r="FWR9" s="408"/>
      <c r="FWS9" s="404"/>
      <c r="FWT9" s="405"/>
      <c r="FWU9" s="406"/>
      <c r="FWV9" s="407"/>
      <c r="FWW9" s="407"/>
      <c r="FWX9" s="407"/>
      <c r="FWY9" s="407"/>
      <c r="FWZ9" s="408"/>
      <c r="FXA9" s="404"/>
      <c r="FXB9" s="405"/>
      <c r="FXC9" s="406"/>
      <c r="FXD9" s="407"/>
      <c r="FXE9" s="407"/>
      <c r="FXF9" s="407"/>
      <c r="FXG9" s="407"/>
      <c r="FXH9" s="408"/>
      <c r="FXI9" s="404"/>
      <c r="FXJ9" s="405"/>
      <c r="FXK9" s="406"/>
      <c r="FXL9" s="407"/>
      <c r="FXM9" s="407"/>
      <c r="FXN9" s="407"/>
      <c r="FXO9" s="407"/>
      <c r="FXP9" s="408"/>
      <c r="FXQ9" s="404"/>
      <c r="FXR9" s="405"/>
      <c r="FXS9" s="406"/>
      <c r="FXT9" s="407"/>
      <c r="FXU9" s="407"/>
      <c r="FXV9" s="407"/>
      <c r="FXW9" s="407"/>
      <c r="FXX9" s="408"/>
      <c r="FXY9" s="404"/>
      <c r="FXZ9" s="405"/>
      <c r="FYA9" s="406"/>
      <c r="FYB9" s="407"/>
      <c r="FYC9" s="407"/>
      <c r="FYD9" s="407"/>
      <c r="FYE9" s="407"/>
      <c r="FYF9" s="408"/>
      <c r="FYG9" s="404"/>
      <c r="FYH9" s="405"/>
      <c r="FYI9" s="406"/>
      <c r="FYJ9" s="407"/>
      <c r="FYK9" s="407"/>
      <c r="FYL9" s="407"/>
      <c r="FYM9" s="407"/>
      <c r="FYN9" s="408"/>
      <c r="FYO9" s="404"/>
      <c r="FYP9" s="405"/>
      <c r="FYQ9" s="406"/>
      <c r="FYR9" s="407"/>
      <c r="FYS9" s="407"/>
      <c r="FYT9" s="407"/>
      <c r="FYU9" s="407"/>
      <c r="FYV9" s="408"/>
      <c r="FYW9" s="404"/>
      <c r="FYX9" s="405"/>
      <c r="FYY9" s="406"/>
      <c r="FYZ9" s="407"/>
      <c r="FZA9" s="407"/>
      <c r="FZB9" s="407"/>
      <c r="FZC9" s="407"/>
      <c r="FZD9" s="408"/>
      <c r="FZE9" s="404"/>
      <c r="FZF9" s="405"/>
      <c r="FZG9" s="406"/>
      <c r="FZH9" s="407"/>
      <c r="FZI9" s="407"/>
      <c r="FZJ9" s="407"/>
      <c r="FZK9" s="407"/>
      <c r="FZL9" s="408"/>
      <c r="FZM9" s="404"/>
      <c r="FZN9" s="405"/>
      <c r="FZO9" s="406"/>
      <c r="FZP9" s="407"/>
      <c r="FZQ9" s="407"/>
      <c r="FZR9" s="407"/>
      <c r="FZS9" s="407"/>
      <c r="FZT9" s="408"/>
      <c r="FZU9" s="404"/>
      <c r="FZV9" s="405"/>
      <c r="FZW9" s="406"/>
      <c r="FZX9" s="407"/>
      <c r="FZY9" s="407"/>
      <c r="FZZ9" s="407"/>
      <c r="GAA9" s="407"/>
      <c r="GAB9" s="408"/>
      <c r="GAC9" s="404"/>
      <c r="GAD9" s="405"/>
      <c r="GAE9" s="406"/>
      <c r="GAF9" s="407"/>
      <c r="GAG9" s="407"/>
      <c r="GAH9" s="407"/>
      <c r="GAI9" s="407"/>
      <c r="GAJ9" s="408"/>
      <c r="GAK9" s="404"/>
      <c r="GAL9" s="405"/>
      <c r="GAM9" s="406"/>
      <c r="GAN9" s="407"/>
      <c r="GAO9" s="407"/>
      <c r="GAP9" s="407"/>
      <c r="GAQ9" s="407"/>
      <c r="GAR9" s="408"/>
      <c r="GAS9" s="404"/>
      <c r="GAT9" s="405"/>
      <c r="GAU9" s="406"/>
      <c r="GAV9" s="407"/>
      <c r="GAW9" s="407"/>
      <c r="GAX9" s="407"/>
      <c r="GAY9" s="407"/>
      <c r="GAZ9" s="408"/>
      <c r="GBA9" s="404"/>
      <c r="GBB9" s="405"/>
      <c r="GBC9" s="406"/>
      <c r="GBD9" s="407"/>
      <c r="GBE9" s="407"/>
      <c r="GBF9" s="407"/>
      <c r="GBG9" s="407"/>
      <c r="GBH9" s="408"/>
      <c r="GBI9" s="404"/>
      <c r="GBJ9" s="405"/>
      <c r="GBK9" s="406"/>
      <c r="GBL9" s="407"/>
      <c r="GBM9" s="407"/>
      <c r="GBN9" s="407"/>
      <c r="GBO9" s="407"/>
      <c r="GBP9" s="408"/>
      <c r="GBQ9" s="404"/>
      <c r="GBR9" s="405"/>
      <c r="GBS9" s="406"/>
      <c r="GBT9" s="407"/>
      <c r="GBU9" s="407"/>
      <c r="GBV9" s="407"/>
      <c r="GBW9" s="407"/>
      <c r="GBX9" s="408"/>
      <c r="GBY9" s="404"/>
      <c r="GBZ9" s="405"/>
      <c r="GCA9" s="406"/>
      <c r="GCB9" s="407"/>
      <c r="GCC9" s="407"/>
      <c r="GCD9" s="407"/>
      <c r="GCE9" s="407"/>
      <c r="GCF9" s="408"/>
      <c r="GCG9" s="404"/>
      <c r="GCH9" s="405"/>
      <c r="GCI9" s="406"/>
      <c r="GCJ9" s="407"/>
      <c r="GCK9" s="407"/>
      <c r="GCL9" s="407"/>
      <c r="GCM9" s="407"/>
      <c r="GCN9" s="408"/>
      <c r="GCO9" s="404"/>
      <c r="GCP9" s="405"/>
      <c r="GCQ9" s="406"/>
      <c r="GCR9" s="407"/>
      <c r="GCS9" s="407"/>
      <c r="GCT9" s="407"/>
      <c r="GCU9" s="407"/>
      <c r="GCV9" s="408"/>
      <c r="GCW9" s="404"/>
      <c r="GCX9" s="405"/>
      <c r="GCY9" s="406"/>
      <c r="GCZ9" s="407"/>
      <c r="GDA9" s="407"/>
      <c r="GDB9" s="407"/>
      <c r="GDC9" s="407"/>
      <c r="GDD9" s="408"/>
      <c r="GDE9" s="404"/>
      <c r="GDF9" s="405"/>
      <c r="GDG9" s="406"/>
      <c r="GDH9" s="407"/>
      <c r="GDI9" s="407"/>
      <c r="GDJ9" s="407"/>
      <c r="GDK9" s="407"/>
      <c r="GDL9" s="408"/>
      <c r="GDM9" s="404"/>
      <c r="GDN9" s="405"/>
      <c r="GDO9" s="406"/>
      <c r="GDP9" s="407"/>
      <c r="GDQ9" s="407"/>
      <c r="GDR9" s="407"/>
      <c r="GDS9" s="407"/>
      <c r="GDT9" s="408"/>
      <c r="GDU9" s="404"/>
      <c r="GDV9" s="405"/>
      <c r="GDW9" s="406"/>
      <c r="GDX9" s="407"/>
      <c r="GDY9" s="407"/>
      <c r="GDZ9" s="407"/>
      <c r="GEA9" s="407"/>
      <c r="GEB9" s="408"/>
      <c r="GEC9" s="404"/>
      <c r="GED9" s="405"/>
      <c r="GEE9" s="406"/>
      <c r="GEF9" s="407"/>
      <c r="GEG9" s="407"/>
      <c r="GEH9" s="407"/>
      <c r="GEI9" s="407"/>
      <c r="GEJ9" s="408"/>
      <c r="GEK9" s="404"/>
      <c r="GEL9" s="405"/>
      <c r="GEM9" s="406"/>
      <c r="GEN9" s="407"/>
      <c r="GEO9" s="407"/>
      <c r="GEP9" s="407"/>
      <c r="GEQ9" s="407"/>
      <c r="GER9" s="408"/>
      <c r="GES9" s="404"/>
      <c r="GET9" s="405"/>
      <c r="GEU9" s="406"/>
      <c r="GEV9" s="407"/>
      <c r="GEW9" s="407"/>
      <c r="GEX9" s="407"/>
      <c r="GEY9" s="407"/>
      <c r="GEZ9" s="408"/>
      <c r="GFA9" s="404"/>
      <c r="GFB9" s="405"/>
      <c r="GFC9" s="406"/>
      <c r="GFD9" s="407"/>
      <c r="GFE9" s="407"/>
      <c r="GFF9" s="407"/>
      <c r="GFG9" s="407"/>
      <c r="GFH9" s="408"/>
      <c r="GFI9" s="404"/>
      <c r="GFJ9" s="405"/>
      <c r="GFK9" s="406"/>
      <c r="GFL9" s="407"/>
      <c r="GFM9" s="407"/>
      <c r="GFN9" s="407"/>
      <c r="GFO9" s="407"/>
      <c r="GFP9" s="408"/>
      <c r="GFQ9" s="404"/>
      <c r="GFR9" s="405"/>
      <c r="GFS9" s="406"/>
      <c r="GFT9" s="407"/>
      <c r="GFU9" s="407"/>
      <c r="GFV9" s="407"/>
      <c r="GFW9" s="407"/>
      <c r="GFX9" s="408"/>
      <c r="GFY9" s="404"/>
      <c r="GFZ9" s="405"/>
      <c r="GGA9" s="406"/>
      <c r="GGB9" s="407"/>
      <c r="GGC9" s="407"/>
      <c r="GGD9" s="407"/>
      <c r="GGE9" s="407"/>
      <c r="GGF9" s="408"/>
      <c r="GGG9" s="404"/>
      <c r="GGH9" s="405"/>
      <c r="GGI9" s="406"/>
      <c r="GGJ9" s="407"/>
      <c r="GGK9" s="407"/>
      <c r="GGL9" s="407"/>
      <c r="GGM9" s="407"/>
      <c r="GGN9" s="408"/>
      <c r="GGO9" s="404"/>
      <c r="GGP9" s="405"/>
      <c r="GGQ9" s="406"/>
      <c r="GGR9" s="407"/>
      <c r="GGS9" s="407"/>
      <c r="GGT9" s="407"/>
      <c r="GGU9" s="407"/>
      <c r="GGV9" s="408"/>
      <c r="GGW9" s="404"/>
      <c r="GGX9" s="405"/>
      <c r="GGY9" s="406"/>
      <c r="GGZ9" s="407"/>
      <c r="GHA9" s="407"/>
      <c r="GHB9" s="407"/>
      <c r="GHC9" s="407"/>
      <c r="GHD9" s="408"/>
      <c r="GHE9" s="404"/>
      <c r="GHF9" s="405"/>
      <c r="GHG9" s="406"/>
      <c r="GHH9" s="407"/>
      <c r="GHI9" s="407"/>
      <c r="GHJ9" s="407"/>
      <c r="GHK9" s="407"/>
      <c r="GHL9" s="408"/>
      <c r="GHM9" s="404"/>
      <c r="GHN9" s="405"/>
      <c r="GHO9" s="406"/>
      <c r="GHP9" s="407"/>
      <c r="GHQ9" s="407"/>
      <c r="GHR9" s="407"/>
      <c r="GHS9" s="407"/>
      <c r="GHT9" s="408"/>
      <c r="GHU9" s="404"/>
      <c r="GHV9" s="405"/>
      <c r="GHW9" s="406"/>
      <c r="GHX9" s="407"/>
      <c r="GHY9" s="407"/>
      <c r="GHZ9" s="407"/>
      <c r="GIA9" s="407"/>
      <c r="GIB9" s="408"/>
      <c r="GIC9" s="404"/>
      <c r="GID9" s="405"/>
      <c r="GIE9" s="406"/>
      <c r="GIF9" s="407"/>
      <c r="GIG9" s="407"/>
      <c r="GIH9" s="407"/>
      <c r="GII9" s="407"/>
      <c r="GIJ9" s="408"/>
      <c r="GIK9" s="404"/>
      <c r="GIL9" s="405"/>
      <c r="GIM9" s="406"/>
      <c r="GIN9" s="407"/>
      <c r="GIO9" s="407"/>
      <c r="GIP9" s="407"/>
      <c r="GIQ9" s="407"/>
      <c r="GIR9" s="408"/>
      <c r="GIS9" s="404"/>
      <c r="GIT9" s="405"/>
      <c r="GIU9" s="406"/>
      <c r="GIV9" s="407"/>
      <c r="GIW9" s="407"/>
      <c r="GIX9" s="407"/>
      <c r="GIY9" s="407"/>
      <c r="GIZ9" s="408"/>
      <c r="GJA9" s="404"/>
      <c r="GJB9" s="405"/>
      <c r="GJC9" s="406"/>
      <c r="GJD9" s="407"/>
      <c r="GJE9" s="407"/>
      <c r="GJF9" s="407"/>
      <c r="GJG9" s="407"/>
      <c r="GJH9" s="408"/>
      <c r="GJI9" s="404"/>
      <c r="GJJ9" s="405"/>
      <c r="GJK9" s="406"/>
      <c r="GJL9" s="407"/>
      <c r="GJM9" s="407"/>
      <c r="GJN9" s="407"/>
      <c r="GJO9" s="407"/>
      <c r="GJP9" s="408"/>
      <c r="GJQ9" s="404"/>
      <c r="GJR9" s="405"/>
      <c r="GJS9" s="406"/>
      <c r="GJT9" s="407"/>
      <c r="GJU9" s="407"/>
      <c r="GJV9" s="407"/>
      <c r="GJW9" s="407"/>
      <c r="GJX9" s="408"/>
      <c r="GJY9" s="404"/>
      <c r="GJZ9" s="405"/>
      <c r="GKA9" s="406"/>
      <c r="GKB9" s="407"/>
      <c r="GKC9" s="407"/>
      <c r="GKD9" s="407"/>
      <c r="GKE9" s="407"/>
      <c r="GKF9" s="408"/>
      <c r="GKG9" s="404"/>
      <c r="GKH9" s="405"/>
      <c r="GKI9" s="406"/>
      <c r="GKJ9" s="407"/>
      <c r="GKK9" s="407"/>
      <c r="GKL9" s="407"/>
      <c r="GKM9" s="407"/>
      <c r="GKN9" s="408"/>
      <c r="GKO9" s="404"/>
      <c r="GKP9" s="405"/>
      <c r="GKQ9" s="406"/>
      <c r="GKR9" s="407"/>
      <c r="GKS9" s="407"/>
      <c r="GKT9" s="407"/>
      <c r="GKU9" s="407"/>
      <c r="GKV9" s="408"/>
      <c r="GKW9" s="404"/>
      <c r="GKX9" s="405"/>
      <c r="GKY9" s="406"/>
      <c r="GKZ9" s="407"/>
      <c r="GLA9" s="407"/>
      <c r="GLB9" s="407"/>
      <c r="GLC9" s="407"/>
      <c r="GLD9" s="408"/>
      <c r="GLE9" s="404"/>
      <c r="GLF9" s="405"/>
      <c r="GLG9" s="406"/>
      <c r="GLH9" s="407"/>
      <c r="GLI9" s="407"/>
      <c r="GLJ9" s="407"/>
      <c r="GLK9" s="407"/>
      <c r="GLL9" s="408"/>
      <c r="GLM9" s="404"/>
      <c r="GLN9" s="405"/>
      <c r="GLO9" s="406"/>
      <c r="GLP9" s="407"/>
      <c r="GLQ9" s="407"/>
      <c r="GLR9" s="407"/>
      <c r="GLS9" s="407"/>
      <c r="GLT9" s="408"/>
      <c r="GLU9" s="404"/>
      <c r="GLV9" s="405"/>
      <c r="GLW9" s="406"/>
      <c r="GLX9" s="407"/>
      <c r="GLY9" s="407"/>
      <c r="GLZ9" s="407"/>
      <c r="GMA9" s="407"/>
      <c r="GMB9" s="408"/>
      <c r="GMC9" s="404"/>
      <c r="GMD9" s="405"/>
      <c r="GME9" s="406"/>
      <c r="GMF9" s="407"/>
      <c r="GMG9" s="407"/>
      <c r="GMH9" s="407"/>
      <c r="GMI9" s="407"/>
      <c r="GMJ9" s="408"/>
      <c r="GMK9" s="404"/>
      <c r="GML9" s="405"/>
      <c r="GMM9" s="406"/>
      <c r="GMN9" s="407"/>
      <c r="GMO9" s="407"/>
      <c r="GMP9" s="407"/>
      <c r="GMQ9" s="407"/>
      <c r="GMR9" s="408"/>
      <c r="GMS9" s="404"/>
      <c r="GMT9" s="405"/>
      <c r="GMU9" s="406"/>
      <c r="GMV9" s="407"/>
      <c r="GMW9" s="407"/>
      <c r="GMX9" s="407"/>
      <c r="GMY9" s="407"/>
      <c r="GMZ9" s="408"/>
      <c r="GNA9" s="404"/>
      <c r="GNB9" s="405"/>
      <c r="GNC9" s="406"/>
      <c r="GND9" s="407"/>
      <c r="GNE9" s="407"/>
      <c r="GNF9" s="407"/>
      <c r="GNG9" s="407"/>
      <c r="GNH9" s="408"/>
      <c r="GNI9" s="404"/>
      <c r="GNJ9" s="405"/>
      <c r="GNK9" s="406"/>
      <c r="GNL9" s="407"/>
      <c r="GNM9" s="407"/>
      <c r="GNN9" s="407"/>
      <c r="GNO9" s="407"/>
      <c r="GNP9" s="408"/>
      <c r="GNQ9" s="404"/>
      <c r="GNR9" s="405"/>
      <c r="GNS9" s="406"/>
      <c r="GNT9" s="407"/>
      <c r="GNU9" s="407"/>
      <c r="GNV9" s="407"/>
      <c r="GNW9" s="407"/>
      <c r="GNX9" s="408"/>
      <c r="GNY9" s="404"/>
      <c r="GNZ9" s="405"/>
      <c r="GOA9" s="406"/>
      <c r="GOB9" s="407"/>
      <c r="GOC9" s="407"/>
      <c r="GOD9" s="407"/>
      <c r="GOE9" s="407"/>
      <c r="GOF9" s="408"/>
      <c r="GOG9" s="404"/>
      <c r="GOH9" s="405"/>
      <c r="GOI9" s="406"/>
      <c r="GOJ9" s="407"/>
      <c r="GOK9" s="407"/>
      <c r="GOL9" s="407"/>
      <c r="GOM9" s="407"/>
      <c r="GON9" s="408"/>
      <c r="GOO9" s="404"/>
      <c r="GOP9" s="405"/>
      <c r="GOQ9" s="406"/>
      <c r="GOR9" s="407"/>
      <c r="GOS9" s="407"/>
      <c r="GOT9" s="407"/>
      <c r="GOU9" s="407"/>
      <c r="GOV9" s="408"/>
      <c r="GOW9" s="404"/>
      <c r="GOX9" s="405"/>
      <c r="GOY9" s="406"/>
      <c r="GOZ9" s="407"/>
      <c r="GPA9" s="407"/>
      <c r="GPB9" s="407"/>
      <c r="GPC9" s="407"/>
      <c r="GPD9" s="408"/>
      <c r="GPE9" s="404"/>
      <c r="GPF9" s="405"/>
      <c r="GPG9" s="406"/>
      <c r="GPH9" s="407"/>
      <c r="GPI9" s="407"/>
      <c r="GPJ9" s="407"/>
      <c r="GPK9" s="407"/>
      <c r="GPL9" s="408"/>
      <c r="GPM9" s="404"/>
      <c r="GPN9" s="405"/>
      <c r="GPO9" s="406"/>
      <c r="GPP9" s="407"/>
      <c r="GPQ9" s="407"/>
      <c r="GPR9" s="407"/>
      <c r="GPS9" s="407"/>
      <c r="GPT9" s="408"/>
      <c r="GPU9" s="404"/>
      <c r="GPV9" s="405"/>
      <c r="GPW9" s="406"/>
      <c r="GPX9" s="407"/>
      <c r="GPY9" s="407"/>
      <c r="GPZ9" s="407"/>
      <c r="GQA9" s="407"/>
      <c r="GQB9" s="408"/>
      <c r="GQC9" s="404"/>
      <c r="GQD9" s="405"/>
      <c r="GQE9" s="406"/>
      <c r="GQF9" s="407"/>
      <c r="GQG9" s="407"/>
      <c r="GQH9" s="407"/>
      <c r="GQI9" s="407"/>
      <c r="GQJ9" s="408"/>
      <c r="GQK9" s="404"/>
      <c r="GQL9" s="405"/>
      <c r="GQM9" s="406"/>
      <c r="GQN9" s="407"/>
      <c r="GQO9" s="407"/>
      <c r="GQP9" s="407"/>
      <c r="GQQ9" s="407"/>
      <c r="GQR9" s="408"/>
      <c r="GQS9" s="404"/>
      <c r="GQT9" s="405"/>
      <c r="GQU9" s="406"/>
      <c r="GQV9" s="407"/>
      <c r="GQW9" s="407"/>
      <c r="GQX9" s="407"/>
      <c r="GQY9" s="407"/>
      <c r="GQZ9" s="408"/>
      <c r="GRA9" s="404"/>
      <c r="GRB9" s="405"/>
      <c r="GRC9" s="406"/>
      <c r="GRD9" s="407"/>
      <c r="GRE9" s="407"/>
      <c r="GRF9" s="407"/>
      <c r="GRG9" s="407"/>
      <c r="GRH9" s="408"/>
      <c r="GRI9" s="404"/>
      <c r="GRJ9" s="405"/>
      <c r="GRK9" s="406"/>
      <c r="GRL9" s="407"/>
      <c r="GRM9" s="407"/>
      <c r="GRN9" s="407"/>
      <c r="GRO9" s="407"/>
      <c r="GRP9" s="408"/>
      <c r="GRQ9" s="404"/>
      <c r="GRR9" s="405"/>
      <c r="GRS9" s="406"/>
      <c r="GRT9" s="407"/>
      <c r="GRU9" s="407"/>
      <c r="GRV9" s="407"/>
      <c r="GRW9" s="407"/>
      <c r="GRX9" s="408"/>
      <c r="GRY9" s="404"/>
      <c r="GRZ9" s="405"/>
      <c r="GSA9" s="406"/>
      <c r="GSB9" s="407"/>
      <c r="GSC9" s="407"/>
      <c r="GSD9" s="407"/>
      <c r="GSE9" s="407"/>
      <c r="GSF9" s="408"/>
      <c r="GSG9" s="404"/>
      <c r="GSH9" s="405"/>
      <c r="GSI9" s="406"/>
      <c r="GSJ9" s="407"/>
      <c r="GSK9" s="407"/>
      <c r="GSL9" s="407"/>
      <c r="GSM9" s="407"/>
      <c r="GSN9" s="408"/>
      <c r="GSO9" s="404"/>
      <c r="GSP9" s="405"/>
      <c r="GSQ9" s="406"/>
      <c r="GSR9" s="407"/>
      <c r="GSS9" s="407"/>
      <c r="GST9" s="407"/>
      <c r="GSU9" s="407"/>
      <c r="GSV9" s="408"/>
      <c r="GSW9" s="404"/>
      <c r="GSX9" s="405"/>
      <c r="GSY9" s="406"/>
      <c r="GSZ9" s="407"/>
      <c r="GTA9" s="407"/>
      <c r="GTB9" s="407"/>
      <c r="GTC9" s="407"/>
      <c r="GTD9" s="408"/>
      <c r="GTE9" s="404"/>
      <c r="GTF9" s="405"/>
      <c r="GTG9" s="406"/>
      <c r="GTH9" s="407"/>
      <c r="GTI9" s="407"/>
      <c r="GTJ9" s="407"/>
      <c r="GTK9" s="407"/>
      <c r="GTL9" s="408"/>
      <c r="GTM9" s="404"/>
      <c r="GTN9" s="405"/>
      <c r="GTO9" s="406"/>
      <c r="GTP9" s="407"/>
      <c r="GTQ9" s="407"/>
      <c r="GTR9" s="407"/>
      <c r="GTS9" s="407"/>
      <c r="GTT9" s="408"/>
      <c r="GTU9" s="404"/>
      <c r="GTV9" s="405"/>
      <c r="GTW9" s="406"/>
      <c r="GTX9" s="407"/>
      <c r="GTY9" s="407"/>
      <c r="GTZ9" s="407"/>
      <c r="GUA9" s="407"/>
      <c r="GUB9" s="408"/>
      <c r="GUC9" s="404"/>
      <c r="GUD9" s="405"/>
      <c r="GUE9" s="406"/>
      <c r="GUF9" s="407"/>
      <c r="GUG9" s="407"/>
      <c r="GUH9" s="407"/>
      <c r="GUI9" s="407"/>
      <c r="GUJ9" s="408"/>
      <c r="GUK9" s="404"/>
      <c r="GUL9" s="405"/>
      <c r="GUM9" s="406"/>
      <c r="GUN9" s="407"/>
      <c r="GUO9" s="407"/>
      <c r="GUP9" s="407"/>
      <c r="GUQ9" s="407"/>
      <c r="GUR9" s="408"/>
      <c r="GUS9" s="404"/>
      <c r="GUT9" s="405"/>
      <c r="GUU9" s="406"/>
      <c r="GUV9" s="407"/>
      <c r="GUW9" s="407"/>
      <c r="GUX9" s="407"/>
      <c r="GUY9" s="407"/>
      <c r="GUZ9" s="408"/>
      <c r="GVA9" s="404"/>
      <c r="GVB9" s="405"/>
      <c r="GVC9" s="406"/>
      <c r="GVD9" s="407"/>
      <c r="GVE9" s="407"/>
      <c r="GVF9" s="407"/>
      <c r="GVG9" s="407"/>
      <c r="GVH9" s="408"/>
      <c r="GVI9" s="404"/>
      <c r="GVJ9" s="405"/>
      <c r="GVK9" s="406"/>
      <c r="GVL9" s="407"/>
      <c r="GVM9" s="407"/>
      <c r="GVN9" s="407"/>
      <c r="GVO9" s="407"/>
      <c r="GVP9" s="408"/>
      <c r="GVQ9" s="404"/>
      <c r="GVR9" s="405"/>
      <c r="GVS9" s="406"/>
      <c r="GVT9" s="407"/>
      <c r="GVU9" s="407"/>
      <c r="GVV9" s="407"/>
      <c r="GVW9" s="407"/>
      <c r="GVX9" s="408"/>
      <c r="GVY9" s="404"/>
      <c r="GVZ9" s="405"/>
      <c r="GWA9" s="406"/>
      <c r="GWB9" s="407"/>
      <c r="GWC9" s="407"/>
      <c r="GWD9" s="407"/>
      <c r="GWE9" s="407"/>
      <c r="GWF9" s="408"/>
      <c r="GWG9" s="404"/>
      <c r="GWH9" s="405"/>
      <c r="GWI9" s="406"/>
      <c r="GWJ9" s="407"/>
      <c r="GWK9" s="407"/>
      <c r="GWL9" s="407"/>
      <c r="GWM9" s="407"/>
      <c r="GWN9" s="408"/>
      <c r="GWO9" s="404"/>
      <c r="GWP9" s="405"/>
      <c r="GWQ9" s="406"/>
      <c r="GWR9" s="407"/>
      <c r="GWS9" s="407"/>
      <c r="GWT9" s="407"/>
      <c r="GWU9" s="407"/>
      <c r="GWV9" s="408"/>
      <c r="GWW9" s="404"/>
      <c r="GWX9" s="405"/>
      <c r="GWY9" s="406"/>
      <c r="GWZ9" s="407"/>
      <c r="GXA9" s="407"/>
      <c r="GXB9" s="407"/>
      <c r="GXC9" s="407"/>
      <c r="GXD9" s="408"/>
      <c r="GXE9" s="404"/>
      <c r="GXF9" s="405"/>
      <c r="GXG9" s="406"/>
      <c r="GXH9" s="407"/>
      <c r="GXI9" s="407"/>
      <c r="GXJ9" s="407"/>
      <c r="GXK9" s="407"/>
      <c r="GXL9" s="408"/>
      <c r="GXM9" s="404"/>
      <c r="GXN9" s="405"/>
      <c r="GXO9" s="406"/>
      <c r="GXP9" s="407"/>
      <c r="GXQ9" s="407"/>
      <c r="GXR9" s="407"/>
      <c r="GXS9" s="407"/>
      <c r="GXT9" s="408"/>
      <c r="GXU9" s="404"/>
      <c r="GXV9" s="405"/>
      <c r="GXW9" s="406"/>
      <c r="GXX9" s="407"/>
      <c r="GXY9" s="407"/>
      <c r="GXZ9" s="407"/>
      <c r="GYA9" s="407"/>
      <c r="GYB9" s="408"/>
      <c r="GYC9" s="404"/>
      <c r="GYD9" s="405"/>
      <c r="GYE9" s="406"/>
      <c r="GYF9" s="407"/>
      <c r="GYG9" s="407"/>
      <c r="GYH9" s="407"/>
      <c r="GYI9" s="407"/>
      <c r="GYJ9" s="408"/>
      <c r="GYK9" s="404"/>
      <c r="GYL9" s="405"/>
      <c r="GYM9" s="406"/>
      <c r="GYN9" s="407"/>
      <c r="GYO9" s="407"/>
      <c r="GYP9" s="407"/>
      <c r="GYQ9" s="407"/>
      <c r="GYR9" s="408"/>
      <c r="GYS9" s="404"/>
      <c r="GYT9" s="405"/>
      <c r="GYU9" s="406"/>
      <c r="GYV9" s="407"/>
      <c r="GYW9" s="407"/>
      <c r="GYX9" s="407"/>
      <c r="GYY9" s="407"/>
      <c r="GYZ9" s="408"/>
      <c r="GZA9" s="404"/>
      <c r="GZB9" s="405"/>
      <c r="GZC9" s="406"/>
      <c r="GZD9" s="407"/>
      <c r="GZE9" s="407"/>
      <c r="GZF9" s="407"/>
      <c r="GZG9" s="407"/>
      <c r="GZH9" s="408"/>
      <c r="GZI9" s="404"/>
      <c r="GZJ9" s="405"/>
      <c r="GZK9" s="406"/>
      <c r="GZL9" s="407"/>
      <c r="GZM9" s="407"/>
      <c r="GZN9" s="407"/>
      <c r="GZO9" s="407"/>
      <c r="GZP9" s="408"/>
      <c r="GZQ9" s="404"/>
      <c r="GZR9" s="405"/>
      <c r="GZS9" s="406"/>
      <c r="GZT9" s="407"/>
      <c r="GZU9" s="407"/>
      <c r="GZV9" s="407"/>
      <c r="GZW9" s="407"/>
      <c r="GZX9" s="408"/>
      <c r="GZY9" s="404"/>
      <c r="GZZ9" s="405"/>
      <c r="HAA9" s="406"/>
      <c r="HAB9" s="407"/>
      <c r="HAC9" s="407"/>
      <c r="HAD9" s="407"/>
      <c r="HAE9" s="407"/>
      <c r="HAF9" s="408"/>
      <c r="HAG9" s="404"/>
      <c r="HAH9" s="405"/>
      <c r="HAI9" s="406"/>
      <c r="HAJ9" s="407"/>
      <c r="HAK9" s="407"/>
      <c r="HAL9" s="407"/>
      <c r="HAM9" s="407"/>
      <c r="HAN9" s="408"/>
      <c r="HAO9" s="404"/>
      <c r="HAP9" s="405"/>
      <c r="HAQ9" s="406"/>
      <c r="HAR9" s="407"/>
      <c r="HAS9" s="407"/>
      <c r="HAT9" s="407"/>
      <c r="HAU9" s="407"/>
      <c r="HAV9" s="408"/>
      <c r="HAW9" s="404"/>
      <c r="HAX9" s="405"/>
      <c r="HAY9" s="406"/>
      <c r="HAZ9" s="407"/>
      <c r="HBA9" s="407"/>
      <c r="HBB9" s="407"/>
      <c r="HBC9" s="407"/>
      <c r="HBD9" s="408"/>
      <c r="HBE9" s="404"/>
      <c r="HBF9" s="405"/>
      <c r="HBG9" s="406"/>
      <c r="HBH9" s="407"/>
      <c r="HBI9" s="407"/>
      <c r="HBJ9" s="407"/>
      <c r="HBK9" s="407"/>
      <c r="HBL9" s="408"/>
      <c r="HBM9" s="404"/>
      <c r="HBN9" s="405"/>
      <c r="HBO9" s="406"/>
      <c r="HBP9" s="407"/>
      <c r="HBQ9" s="407"/>
      <c r="HBR9" s="407"/>
      <c r="HBS9" s="407"/>
      <c r="HBT9" s="408"/>
      <c r="HBU9" s="404"/>
      <c r="HBV9" s="405"/>
      <c r="HBW9" s="406"/>
      <c r="HBX9" s="407"/>
      <c r="HBY9" s="407"/>
      <c r="HBZ9" s="407"/>
      <c r="HCA9" s="407"/>
      <c r="HCB9" s="408"/>
      <c r="HCC9" s="404"/>
      <c r="HCD9" s="405"/>
      <c r="HCE9" s="406"/>
      <c r="HCF9" s="407"/>
      <c r="HCG9" s="407"/>
      <c r="HCH9" s="407"/>
      <c r="HCI9" s="407"/>
      <c r="HCJ9" s="408"/>
      <c r="HCK9" s="404"/>
      <c r="HCL9" s="405"/>
      <c r="HCM9" s="406"/>
      <c r="HCN9" s="407"/>
      <c r="HCO9" s="407"/>
      <c r="HCP9" s="407"/>
      <c r="HCQ9" s="407"/>
      <c r="HCR9" s="408"/>
      <c r="HCS9" s="404"/>
      <c r="HCT9" s="405"/>
      <c r="HCU9" s="406"/>
      <c r="HCV9" s="407"/>
      <c r="HCW9" s="407"/>
      <c r="HCX9" s="407"/>
      <c r="HCY9" s="407"/>
      <c r="HCZ9" s="408"/>
      <c r="HDA9" s="404"/>
      <c r="HDB9" s="405"/>
      <c r="HDC9" s="406"/>
      <c r="HDD9" s="407"/>
      <c r="HDE9" s="407"/>
      <c r="HDF9" s="407"/>
      <c r="HDG9" s="407"/>
      <c r="HDH9" s="408"/>
      <c r="HDI9" s="404"/>
      <c r="HDJ9" s="405"/>
      <c r="HDK9" s="406"/>
      <c r="HDL9" s="407"/>
      <c r="HDM9" s="407"/>
      <c r="HDN9" s="407"/>
      <c r="HDO9" s="407"/>
      <c r="HDP9" s="408"/>
      <c r="HDQ9" s="404"/>
      <c r="HDR9" s="405"/>
      <c r="HDS9" s="406"/>
      <c r="HDT9" s="407"/>
      <c r="HDU9" s="407"/>
      <c r="HDV9" s="407"/>
      <c r="HDW9" s="407"/>
      <c r="HDX9" s="408"/>
      <c r="HDY9" s="404"/>
      <c r="HDZ9" s="405"/>
      <c r="HEA9" s="406"/>
      <c r="HEB9" s="407"/>
      <c r="HEC9" s="407"/>
      <c r="HED9" s="407"/>
      <c r="HEE9" s="407"/>
      <c r="HEF9" s="408"/>
      <c r="HEG9" s="404"/>
      <c r="HEH9" s="405"/>
      <c r="HEI9" s="406"/>
      <c r="HEJ9" s="407"/>
      <c r="HEK9" s="407"/>
      <c r="HEL9" s="407"/>
      <c r="HEM9" s="407"/>
      <c r="HEN9" s="408"/>
      <c r="HEO9" s="404"/>
      <c r="HEP9" s="405"/>
      <c r="HEQ9" s="406"/>
      <c r="HER9" s="407"/>
      <c r="HES9" s="407"/>
      <c r="HET9" s="407"/>
      <c r="HEU9" s="407"/>
      <c r="HEV9" s="408"/>
      <c r="HEW9" s="404"/>
      <c r="HEX9" s="405"/>
      <c r="HEY9" s="406"/>
      <c r="HEZ9" s="407"/>
      <c r="HFA9" s="407"/>
      <c r="HFB9" s="407"/>
      <c r="HFC9" s="407"/>
      <c r="HFD9" s="408"/>
      <c r="HFE9" s="404"/>
      <c r="HFF9" s="405"/>
      <c r="HFG9" s="406"/>
      <c r="HFH9" s="407"/>
      <c r="HFI9" s="407"/>
      <c r="HFJ9" s="407"/>
      <c r="HFK9" s="407"/>
      <c r="HFL9" s="408"/>
      <c r="HFM9" s="404"/>
      <c r="HFN9" s="405"/>
      <c r="HFO9" s="406"/>
      <c r="HFP9" s="407"/>
      <c r="HFQ9" s="407"/>
      <c r="HFR9" s="407"/>
      <c r="HFS9" s="407"/>
      <c r="HFT9" s="408"/>
      <c r="HFU9" s="404"/>
      <c r="HFV9" s="405"/>
      <c r="HFW9" s="406"/>
      <c r="HFX9" s="407"/>
      <c r="HFY9" s="407"/>
      <c r="HFZ9" s="407"/>
      <c r="HGA9" s="407"/>
      <c r="HGB9" s="408"/>
      <c r="HGC9" s="404"/>
      <c r="HGD9" s="405"/>
      <c r="HGE9" s="406"/>
      <c r="HGF9" s="407"/>
      <c r="HGG9" s="407"/>
      <c r="HGH9" s="407"/>
      <c r="HGI9" s="407"/>
      <c r="HGJ9" s="408"/>
      <c r="HGK9" s="404"/>
      <c r="HGL9" s="405"/>
      <c r="HGM9" s="406"/>
      <c r="HGN9" s="407"/>
      <c r="HGO9" s="407"/>
      <c r="HGP9" s="407"/>
      <c r="HGQ9" s="407"/>
      <c r="HGR9" s="408"/>
      <c r="HGS9" s="404"/>
      <c r="HGT9" s="405"/>
      <c r="HGU9" s="406"/>
      <c r="HGV9" s="407"/>
      <c r="HGW9" s="407"/>
      <c r="HGX9" s="407"/>
      <c r="HGY9" s="407"/>
      <c r="HGZ9" s="408"/>
      <c r="HHA9" s="404"/>
      <c r="HHB9" s="405"/>
      <c r="HHC9" s="406"/>
      <c r="HHD9" s="407"/>
      <c r="HHE9" s="407"/>
      <c r="HHF9" s="407"/>
      <c r="HHG9" s="407"/>
      <c r="HHH9" s="408"/>
      <c r="HHI9" s="404"/>
      <c r="HHJ9" s="405"/>
      <c r="HHK9" s="406"/>
      <c r="HHL9" s="407"/>
      <c r="HHM9" s="407"/>
      <c r="HHN9" s="407"/>
      <c r="HHO9" s="407"/>
      <c r="HHP9" s="408"/>
      <c r="HHQ9" s="404"/>
      <c r="HHR9" s="405"/>
      <c r="HHS9" s="406"/>
      <c r="HHT9" s="407"/>
      <c r="HHU9" s="407"/>
      <c r="HHV9" s="407"/>
      <c r="HHW9" s="407"/>
      <c r="HHX9" s="408"/>
      <c r="HHY9" s="404"/>
      <c r="HHZ9" s="405"/>
      <c r="HIA9" s="406"/>
      <c r="HIB9" s="407"/>
      <c r="HIC9" s="407"/>
      <c r="HID9" s="407"/>
      <c r="HIE9" s="407"/>
      <c r="HIF9" s="408"/>
      <c r="HIG9" s="404"/>
      <c r="HIH9" s="405"/>
      <c r="HII9" s="406"/>
      <c r="HIJ9" s="407"/>
      <c r="HIK9" s="407"/>
      <c r="HIL9" s="407"/>
      <c r="HIM9" s="407"/>
      <c r="HIN9" s="408"/>
      <c r="HIO9" s="404"/>
      <c r="HIP9" s="405"/>
      <c r="HIQ9" s="406"/>
      <c r="HIR9" s="407"/>
      <c r="HIS9" s="407"/>
      <c r="HIT9" s="407"/>
      <c r="HIU9" s="407"/>
      <c r="HIV9" s="408"/>
      <c r="HIW9" s="404"/>
      <c r="HIX9" s="405"/>
      <c r="HIY9" s="406"/>
      <c r="HIZ9" s="407"/>
      <c r="HJA9" s="407"/>
      <c r="HJB9" s="407"/>
      <c r="HJC9" s="407"/>
      <c r="HJD9" s="408"/>
      <c r="HJE9" s="404"/>
      <c r="HJF9" s="405"/>
      <c r="HJG9" s="406"/>
      <c r="HJH9" s="407"/>
      <c r="HJI9" s="407"/>
      <c r="HJJ9" s="407"/>
      <c r="HJK9" s="407"/>
      <c r="HJL9" s="408"/>
      <c r="HJM9" s="404"/>
      <c r="HJN9" s="405"/>
      <c r="HJO9" s="406"/>
      <c r="HJP9" s="407"/>
      <c r="HJQ9" s="407"/>
      <c r="HJR9" s="407"/>
      <c r="HJS9" s="407"/>
      <c r="HJT9" s="408"/>
      <c r="HJU9" s="404"/>
      <c r="HJV9" s="405"/>
      <c r="HJW9" s="406"/>
      <c r="HJX9" s="407"/>
      <c r="HJY9" s="407"/>
      <c r="HJZ9" s="407"/>
      <c r="HKA9" s="407"/>
      <c r="HKB9" s="408"/>
      <c r="HKC9" s="404"/>
      <c r="HKD9" s="405"/>
      <c r="HKE9" s="406"/>
      <c r="HKF9" s="407"/>
      <c r="HKG9" s="407"/>
      <c r="HKH9" s="407"/>
      <c r="HKI9" s="407"/>
      <c r="HKJ9" s="408"/>
      <c r="HKK9" s="404"/>
      <c r="HKL9" s="405"/>
      <c r="HKM9" s="406"/>
      <c r="HKN9" s="407"/>
      <c r="HKO9" s="407"/>
      <c r="HKP9" s="407"/>
      <c r="HKQ9" s="407"/>
      <c r="HKR9" s="408"/>
      <c r="HKS9" s="404"/>
      <c r="HKT9" s="405"/>
      <c r="HKU9" s="406"/>
      <c r="HKV9" s="407"/>
      <c r="HKW9" s="407"/>
      <c r="HKX9" s="407"/>
      <c r="HKY9" s="407"/>
      <c r="HKZ9" s="408"/>
      <c r="HLA9" s="404"/>
      <c r="HLB9" s="405"/>
      <c r="HLC9" s="406"/>
      <c r="HLD9" s="407"/>
      <c r="HLE9" s="407"/>
      <c r="HLF9" s="407"/>
      <c r="HLG9" s="407"/>
      <c r="HLH9" s="408"/>
      <c r="HLI9" s="404"/>
      <c r="HLJ9" s="405"/>
      <c r="HLK9" s="406"/>
      <c r="HLL9" s="407"/>
      <c r="HLM9" s="407"/>
      <c r="HLN9" s="407"/>
      <c r="HLO9" s="407"/>
      <c r="HLP9" s="408"/>
      <c r="HLQ9" s="404"/>
      <c r="HLR9" s="405"/>
      <c r="HLS9" s="406"/>
      <c r="HLT9" s="407"/>
      <c r="HLU9" s="407"/>
      <c r="HLV9" s="407"/>
      <c r="HLW9" s="407"/>
      <c r="HLX9" s="408"/>
      <c r="HLY9" s="404"/>
      <c r="HLZ9" s="405"/>
      <c r="HMA9" s="406"/>
      <c r="HMB9" s="407"/>
      <c r="HMC9" s="407"/>
      <c r="HMD9" s="407"/>
      <c r="HME9" s="407"/>
      <c r="HMF9" s="408"/>
      <c r="HMG9" s="404"/>
      <c r="HMH9" s="405"/>
      <c r="HMI9" s="406"/>
      <c r="HMJ9" s="407"/>
      <c r="HMK9" s="407"/>
      <c r="HML9" s="407"/>
      <c r="HMM9" s="407"/>
      <c r="HMN9" s="408"/>
      <c r="HMO9" s="404"/>
      <c r="HMP9" s="405"/>
      <c r="HMQ9" s="406"/>
      <c r="HMR9" s="407"/>
      <c r="HMS9" s="407"/>
      <c r="HMT9" s="407"/>
      <c r="HMU9" s="407"/>
      <c r="HMV9" s="408"/>
      <c r="HMW9" s="404"/>
      <c r="HMX9" s="405"/>
      <c r="HMY9" s="406"/>
      <c r="HMZ9" s="407"/>
      <c r="HNA9" s="407"/>
      <c r="HNB9" s="407"/>
      <c r="HNC9" s="407"/>
      <c r="HND9" s="408"/>
      <c r="HNE9" s="404"/>
      <c r="HNF9" s="405"/>
      <c r="HNG9" s="406"/>
      <c r="HNH9" s="407"/>
      <c r="HNI9" s="407"/>
      <c r="HNJ9" s="407"/>
      <c r="HNK9" s="407"/>
      <c r="HNL9" s="408"/>
      <c r="HNM9" s="404"/>
      <c r="HNN9" s="405"/>
      <c r="HNO9" s="406"/>
      <c r="HNP9" s="407"/>
      <c r="HNQ9" s="407"/>
      <c r="HNR9" s="407"/>
      <c r="HNS9" s="407"/>
      <c r="HNT9" s="408"/>
      <c r="HNU9" s="404"/>
      <c r="HNV9" s="405"/>
      <c r="HNW9" s="406"/>
      <c r="HNX9" s="407"/>
      <c r="HNY9" s="407"/>
      <c r="HNZ9" s="407"/>
      <c r="HOA9" s="407"/>
      <c r="HOB9" s="408"/>
      <c r="HOC9" s="404"/>
      <c r="HOD9" s="405"/>
      <c r="HOE9" s="406"/>
      <c r="HOF9" s="407"/>
      <c r="HOG9" s="407"/>
      <c r="HOH9" s="407"/>
      <c r="HOI9" s="407"/>
      <c r="HOJ9" s="408"/>
      <c r="HOK9" s="404"/>
      <c r="HOL9" s="405"/>
      <c r="HOM9" s="406"/>
      <c r="HON9" s="407"/>
      <c r="HOO9" s="407"/>
      <c r="HOP9" s="407"/>
      <c r="HOQ9" s="407"/>
      <c r="HOR9" s="408"/>
      <c r="HOS9" s="404"/>
      <c r="HOT9" s="405"/>
      <c r="HOU9" s="406"/>
      <c r="HOV9" s="407"/>
      <c r="HOW9" s="407"/>
      <c r="HOX9" s="407"/>
      <c r="HOY9" s="407"/>
      <c r="HOZ9" s="408"/>
      <c r="HPA9" s="404"/>
      <c r="HPB9" s="405"/>
      <c r="HPC9" s="406"/>
      <c r="HPD9" s="407"/>
      <c r="HPE9" s="407"/>
      <c r="HPF9" s="407"/>
      <c r="HPG9" s="407"/>
      <c r="HPH9" s="408"/>
      <c r="HPI9" s="404"/>
      <c r="HPJ9" s="405"/>
      <c r="HPK9" s="406"/>
      <c r="HPL9" s="407"/>
      <c r="HPM9" s="407"/>
      <c r="HPN9" s="407"/>
      <c r="HPO9" s="407"/>
      <c r="HPP9" s="408"/>
      <c r="HPQ9" s="404"/>
      <c r="HPR9" s="405"/>
      <c r="HPS9" s="406"/>
      <c r="HPT9" s="407"/>
      <c r="HPU9" s="407"/>
      <c r="HPV9" s="407"/>
      <c r="HPW9" s="407"/>
      <c r="HPX9" s="408"/>
      <c r="HPY9" s="404"/>
      <c r="HPZ9" s="405"/>
      <c r="HQA9" s="406"/>
      <c r="HQB9" s="407"/>
      <c r="HQC9" s="407"/>
      <c r="HQD9" s="407"/>
      <c r="HQE9" s="407"/>
      <c r="HQF9" s="408"/>
      <c r="HQG9" s="404"/>
      <c r="HQH9" s="405"/>
      <c r="HQI9" s="406"/>
      <c r="HQJ9" s="407"/>
      <c r="HQK9" s="407"/>
      <c r="HQL9" s="407"/>
      <c r="HQM9" s="407"/>
      <c r="HQN9" s="408"/>
      <c r="HQO9" s="404"/>
      <c r="HQP9" s="405"/>
      <c r="HQQ9" s="406"/>
      <c r="HQR9" s="407"/>
      <c r="HQS9" s="407"/>
      <c r="HQT9" s="407"/>
      <c r="HQU9" s="407"/>
      <c r="HQV9" s="408"/>
      <c r="HQW9" s="404"/>
      <c r="HQX9" s="405"/>
      <c r="HQY9" s="406"/>
      <c r="HQZ9" s="407"/>
      <c r="HRA9" s="407"/>
      <c r="HRB9" s="407"/>
      <c r="HRC9" s="407"/>
      <c r="HRD9" s="408"/>
      <c r="HRE9" s="404"/>
      <c r="HRF9" s="405"/>
      <c r="HRG9" s="406"/>
      <c r="HRH9" s="407"/>
      <c r="HRI9" s="407"/>
      <c r="HRJ9" s="407"/>
      <c r="HRK9" s="407"/>
      <c r="HRL9" s="408"/>
      <c r="HRM9" s="404"/>
      <c r="HRN9" s="405"/>
      <c r="HRO9" s="406"/>
      <c r="HRP9" s="407"/>
      <c r="HRQ9" s="407"/>
      <c r="HRR9" s="407"/>
      <c r="HRS9" s="407"/>
      <c r="HRT9" s="408"/>
      <c r="HRU9" s="404"/>
      <c r="HRV9" s="405"/>
      <c r="HRW9" s="406"/>
      <c r="HRX9" s="407"/>
      <c r="HRY9" s="407"/>
      <c r="HRZ9" s="407"/>
      <c r="HSA9" s="407"/>
      <c r="HSB9" s="408"/>
      <c r="HSC9" s="404"/>
      <c r="HSD9" s="405"/>
      <c r="HSE9" s="406"/>
      <c r="HSF9" s="407"/>
      <c r="HSG9" s="407"/>
      <c r="HSH9" s="407"/>
      <c r="HSI9" s="407"/>
      <c r="HSJ9" s="408"/>
      <c r="HSK9" s="404"/>
      <c r="HSL9" s="405"/>
      <c r="HSM9" s="406"/>
      <c r="HSN9" s="407"/>
      <c r="HSO9" s="407"/>
      <c r="HSP9" s="407"/>
      <c r="HSQ9" s="407"/>
      <c r="HSR9" s="408"/>
      <c r="HSS9" s="404"/>
      <c r="HST9" s="405"/>
      <c r="HSU9" s="406"/>
      <c r="HSV9" s="407"/>
      <c r="HSW9" s="407"/>
      <c r="HSX9" s="407"/>
      <c r="HSY9" s="407"/>
      <c r="HSZ9" s="408"/>
      <c r="HTA9" s="404"/>
      <c r="HTB9" s="405"/>
      <c r="HTC9" s="406"/>
      <c r="HTD9" s="407"/>
      <c r="HTE9" s="407"/>
      <c r="HTF9" s="407"/>
      <c r="HTG9" s="407"/>
      <c r="HTH9" s="408"/>
      <c r="HTI9" s="404"/>
      <c r="HTJ9" s="405"/>
      <c r="HTK9" s="406"/>
      <c r="HTL9" s="407"/>
      <c r="HTM9" s="407"/>
      <c r="HTN9" s="407"/>
      <c r="HTO9" s="407"/>
      <c r="HTP9" s="408"/>
      <c r="HTQ9" s="404"/>
      <c r="HTR9" s="405"/>
      <c r="HTS9" s="406"/>
      <c r="HTT9" s="407"/>
      <c r="HTU9" s="407"/>
      <c r="HTV9" s="407"/>
      <c r="HTW9" s="407"/>
      <c r="HTX9" s="408"/>
      <c r="HTY9" s="404"/>
      <c r="HTZ9" s="405"/>
      <c r="HUA9" s="406"/>
      <c r="HUB9" s="407"/>
      <c r="HUC9" s="407"/>
      <c r="HUD9" s="407"/>
      <c r="HUE9" s="407"/>
      <c r="HUF9" s="408"/>
      <c r="HUG9" s="404"/>
      <c r="HUH9" s="405"/>
      <c r="HUI9" s="406"/>
      <c r="HUJ9" s="407"/>
      <c r="HUK9" s="407"/>
      <c r="HUL9" s="407"/>
      <c r="HUM9" s="407"/>
      <c r="HUN9" s="408"/>
      <c r="HUO9" s="404"/>
      <c r="HUP9" s="405"/>
      <c r="HUQ9" s="406"/>
      <c r="HUR9" s="407"/>
      <c r="HUS9" s="407"/>
      <c r="HUT9" s="407"/>
      <c r="HUU9" s="407"/>
      <c r="HUV9" s="408"/>
      <c r="HUW9" s="404"/>
      <c r="HUX9" s="405"/>
      <c r="HUY9" s="406"/>
      <c r="HUZ9" s="407"/>
      <c r="HVA9" s="407"/>
      <c r="HVB9" s="407"/>
      <c r="HVC9" s="407"/>
      <c r="HVD9" s="408"/>
      <c r="HVE9" s="404"/>
      <c r="HVF9" s="405"/>
      <c r="HVG9" s="406"/>
      <c r="HVH9" s="407"/>
      <c r="HVI9" s="407"/>
      <c r="HVJ9" s="407"/>
      <c r="HVK9" s="407"/>
      <c r="HVL9" s="408"/>
      <c r="HVM9" s="404"/>
      <c r="HVN9" s="405"/>
      <c r="HVO9" s="406"/>
      <c r="HVP9" s="407"/>
      <c r="HVQ9" s="407"/>
      <c r="HVR9" s="407"/>
      <c r="HVS9" s="407"/>
      <c r="HVT9" s="408"/>
      <c r="HVU9" s="404"/>
      <c r="HVV9" s="405"/>
      <c r="HVW9" s="406"/>
      <c r="HVX9" s="407"/>
      <c r="HVY9" s="407"/>
      <c r="HVZ9" s="407"/>
      <c r="HWA9" s="407"/>
      <c r="HWB9" s="408"/>
      <c r="HWC9" s="404"/>
      <c r="HWD9" s="405"/>
      <c r="HWE9" s="406"/>
      <c r="HWF9" s="407"/>
      <c r="HWG9" s="407"/>
      <c r="HWH9" s="407"/>
      <c r="HWI9" s="407"/>
      <c r="HWJ9" s="408"/>
      <c r="HWK9" s="404"/>
      <c r="HWL9" s="405"/>
      <c r="HWM9" s="406"/>
      <c r="HWN9" s="407"/>
      <c r="HWO9" s="407"/>
      <c r="HWP9" s="407"/>
      <c r="HWQ9" s="407"/>
      <c r="HWR9" s="408"/>
      <c r="HWS9" s="404"/>
      <c r="HWT9" s="405"/>
      <c r="HWU9" s="406"/>
      <c r="HWV9" s="407"/>
      <c r="HWW9" s="407"/>
      <c r="HWX9" s="407"/>
      <c r="HWY9" s="407"/>
      <c r="HWZ9" s="408"/>
      <c r="HXA9" s="404"/>
      <c r="HXB9" s="405"/>
      <c r="HXC9" s="406"/>
      <c r="HXD9" s="407"/>
      <c r="HXE9" s="407"/>
      <c r="HXF9" s="407"/>
      <c r="HXG9" s="407"/>
      <c r="HXH9" s="408"/>
      <c r="HXI9" s="404"/>
      <c r="HXJ9" s="405"/>
      <c r="HXK9" s="406"/>
      <c r="HXL9" s="407"/>
      <c r="HXM9" s="407"/>
      <c r="HXN9" s="407"/>
      <c r="HXO9" s="407"/>
      <c r="HXP9" s="408"/>
      <c r="HXQ9" s="404"/>
      <c r="HXR9" s="405"/>
      <c r="HXS9" s="406"/>
      <c r="HXT9" s="407"/>
      <c r="HXU9" s="407"/>
      <c r="HXV9" s="407"/>
      <c r="HXW9" s="407"/>
      <c r="HXX9" s="408"/>
      <c r="HXY9" s="404"/>
      <c r="HXZ9" s="405"/>
      <c r="HYA9" s="406"/>
      <c r="HYB9" s="407"/>
      <c r="HYC9" s="407"/>
      <c r="HYD9" s="407"/>
      <c r="HYE9" s="407"/>
      <c r="HYF9" s="408"/>
      <c r="HYG9" s="404"/>
      <c r="HYH9" s="405"/>
      <c r="HYI9" s="406"/>
      <c r="HYJ9" s="407"/>
      <c r="HYK9" s="407"/>
      <c r="HYL9" s="407"/>
      <c r="HYM9" s="407"/>
      <c r="HYN9" s="408"/>
      <c r="HYO9" s="404"/>
      <c r="HYP9" s="405"/>
      <c r="HYQ9" s="406"/>
      <c r="HYR9" s="407"/>
      <c r="HYS9" s="407"/>
      <c r="HYT9" s="407"/>
      <c r="HYU9" s="407"/>
      <c r="HYV9" s="408"/>
      <c r="HYW9" s="404"/>
      <c r="HYX9" s="405"/>
      <c r="HYY9" s="406"/>
      <c r="HYZ9" s="407"/>
      <c r="HZA9" s="407"/>
      <c r="HZB9" s="407"/>
      <c r="HZC9" s="407"/>
      <c r="HZD9" s="408"/>
      <c r="HZE9" s="404"/>
      <c r="HZF9" s="405"/>
      <c r="HZG9" s="406"/>
      <c r="HZH9" s="407"/>
      <c r="HZI9" s="407"/>
      <c r="HZJ9" s="407"/>
      <c r="HZK9" s="407"/>
      <c r="HZL9" s="408"/>
      <c r="HZM9" s="404"/>
      <c r="HZN9" s="405"/>
      <c r="HZO9" s="406"/>
      <c r="HZP9" s="407"/>
      <c r="HZQ9" s="407"/>
      <c r="HZR9" s="407"/>
      <c r="HZS9" s="407"/>
      <c r="HZT9" s="408"/>
      <c r="HZU9" s="404"/>
      <c r="HZV9" s="405"/>
      <c r="HZW9" s="406"/>
      <c r="HZX9" s="407"/>
      <c r="HZY9" s="407"/>
      <c r="HZZ9" s="407"/>
      <c r="IAA9" s="407"/>
      <c r="IAB9" s="408"/>
      <c r="IAC9" s="404"/>
      <c r="IAD9" s="405"/>
      <c r="IAE9" s="406"/>
      <c r="IAF9" s="407"/>
      <c r="IAG9" s="407"/>
      <c r="IAH9" s="407"/>
      <c r="IAI9" s="407"/>
      <c r="IAJ9" s="408"/>
      <c r="IAK9" s="404"/>
      <c r="IAL9" s="405"/>
      <c r="IAM9" s="406"/>
      <c r="IAN9" s="407"/>
      <c r="IAO9" s="407"/>
      <c r="IAP9" s="407"/>
      <c r="IAQ9" s="407"/>
      <c r="IAR9" s="408"/>
      <c r="IAS9" s="404"/>
      <c r="IAT9" s="405"/>
      <c r="IAU9" s="406"/>
      <c r="IAV9" s="407"/>
      <c r="IAW9" s="407"/>
      <c r="IAX9" s="407"/>
      <c r="IAY9" s="407"/>
      <c r="IAZ9" s="408"/>
      <c r="IBA9" s="404"/>
      <c r="IBB9" s="405"/>
      <c r="IBC9" s="406"/>
      <c r="IBD9" s="407"/>
      <c r="IBE9" s="407"/>
      <c r="IBF9" s="407"/>
      <c r="IBG9" s="407"/>
      <c r="IBH9" s="408"/>
      <c r="IBI9" s="404"/>
      <c r="IBJ9" s="405"/>
      <c r="IBK9" s="406"/>
      <c r="IBL9" s="407"/>
      <c r="IBM9" s="407"/>
      <c r="IBN9" s="407"/>
      <c r="IBO9" s="407"/>
      <c r="IBP9" s="408"/>
      <c r="IBQ9" s="404"/>
      <c r="IBR9" s="405"/>
      <c r="IBS9" s="406"/>
      <c r="IBT9" s="407"/>
      <c r="IBU9" s="407"/>
      <c r="IBV9" s="407"/>
      <c r="IBW9" s="407"/>
      <c r="IBX9" s="408"/>
      <c r="IBY9" s="404"/>
      <c r="IBZ9" s="405"/>
      <c r="ICA9" s="406"/>
      <c r="ICB9" s="407"/>
      <c r="ICC9" s="407"/>
      <c r="ICD9" s="407"/>
      <c r="ICE9" s="407"/>
      <c r="ICF9" s="408"/>
      <c r="ICG9" s="404"/>
      <c r="ICH9" s="405"/>
      <c r="ICI9" s="406"/>
      <c r="ICJ9" s="407"/>
      <c r="ICK9" s="407"/>
      <c r="ICL9" s="407"/>
      <c r="ICM9" s="407"/>
      <c r="ICN9" s="408"/>
      <c r="ICO9" s="404"/>
      <c r="ICP9" s="405"/>
      <c r="ICQ9" s="406"/>
      <c r="ICR9" s="407"/>
      <c r="ICS9" s="407"/>
      <c r="ICT9" s="407"/>
      <c r="ICU9" s="407"/>
      <c r="ICV9" s="408"/>
      <c r="ICW9" s="404"/>
      <c r="ICX9" s="405"/>
      <c r="ICY9" s="406"/>
      <c r="ICZ9" s="407"/>
      <c r="IDA9" s="407"/>
      <c r="IDB9" s="407"/>
      <c r="IDC9" s="407"/>
      <c r="IDD9" s="408"/>
      <c r="IDE9" s="404"/>
      <c r="IDF9" s="405"/>
      <c r="IDG9" s="406"/>
      <c r="IDH9" s="407"/>
      <c r="IDI9" s="407"/>
      <c r="IDJ9" s="407"/>
      <c r="IDK9" s="407"/>
      <c r="IDL9" s="408"/>
      <c r="IDM9" s="404"/>
      <c r="IDN9" s="405"/>
      <c r="IDO9" s="406"/>
      <c r="IDP9" s="407"/>
      <c r="IDQ9" s="407"/>
      <c r="IDR9" s="407"/>
      <c r="IDS9" s="407"/>
      <c r="IDT9" s="408"/>
      <c r="IDU9" s="404"/>
      <c r="IDV9" s="405"/>
      <c r="IDW9" s="406"/>
      <c r="IDX9" s="407"/>
      <c r="IDY9" s="407"/>
      <c r="IDZ9" s="407"/>
      <c r="IEA9" s="407"/>
      <c r="IEB9" s="408"/>
      <c r="IEC9" s="404"/>
      <c r="IED9" s="405"/>
      <c r="IEE9" s="406"/>
      <c r="IEF9" s="407"/>
      <c r="IEG9" s="407"/>
      <c r="IEH9" s="407"/>
      <c r="IEI9" s="407"/>
      <c r="IEJ9" s="408"/>
      <c r="IEK9" s="404"/>
      <c r="IEL9" s="405"/>
      <c r="IEM9" s="406"/>
      <c r="IEN9" s="407"/>
      <c r="IEO9" s="407"/>
      <c r="IEP9" s="407"/>
      <c r="IEQ9" s="407"/>
      <c r="IER9" s="408"/>
      <c r="IES9" s="404"/>
      <c r="IET9" s="405"/>
      <c r="IEU9" s="406"/>
      <c r="IEV9" s="407"/>
      <c r="IEW9" s="407"/>
      <c r="IEX9" s="407"/>
      <c r="IEY9" s="407"/>
      <c r="IEZ9" s="408"/>
      <c r="IFA9" s="404"/>
      <c r="IFB9" s="405"/>
      <c r="IFC9" s="406"/>
      <c r="IFD9" s="407"/>
      <c r="IFE9" s="407"/>
      <c r="IFF9" s="407"/>
      <c r="IFG9" s="407"/>
      <c r="IFH9" s="408"/>
      <c r="IFI9" s="404"/>
      <c r="IFJ9" s="405"/>
      <c r="IFK9" s="406"/>
      <c r="IFL9" s="407"/>
      <c r="IFM9" s="407"/>
      <c r="IFN9" s="407"/>
      <c r="IFO9" s="407"/>
      <c r="IFP9" s="408"/>
      <c r="IFQ9" s="404"/>
      <c r="IFR9" s="405"/>
      <c r="IFS9" s="406"/>
      <c r="IFT9" s="407"/>
      <c r="IFU9" s="407"/>
      <c r="IFV9" s="407"/>
      <c r="IFW9" s="407"/>
      <c r="IFX9" s="408"/>
      <c r="IFY9" s="404"/>
      <c r="IFZ9" s="405"/>
      <c r="IGA9" s="406"/>
      <c r="IGB9" s="407"/>
      <c r="IGC9" s="407"/>
      <c r="IGD9" s="407"/>
      <c r="IGE9" s="407"/>
      <c r="IGF9" s="408"/>
      <c r="IGG9" s="404"/>
      <c r="IGH9" s="405"/>
      <c r="IGI9" s="406"/>
      <c r="IGJ9" s="407"/>
      <c r="IGK9" s="407"/>
      <c r="IGL9" s="407"/>
      <c r="IGM9" s="407"/>
      <c r="IGN9" s="408"/>
      <c r="IGO9" s="404"/>
      <c r="IGP9" s="405"/>
      <c r="IGQ9" s="406"/>
      <c r="IGR9" s="407"/>
      <c r="IGS9" s="407"/>
      <c r="IGT9" s="407"/>
      <c r="IGU9" s="407"/>
      <c r="IGV9" s="408"/>
      <c r="IGW9" s="404"/>
      <c r="IGX9" s="405"/>
      <c r="IGY9" s="406"/>
      <c r="IGZ9" s="407"/>
      <c r="IHA9" s="407"/>
      <c r="IHB9" s="407"/>
      <c r="IHC9" s="407"/>
      <c r="IHD9" s="408"/>
      <c r="IHE9" s="404"/>
      <c r="IHF9" s="405"/>
      <c r="IHG9" s="406"/>
      <c r="IHH9" s="407"/>
      <c r="IHI9" s="407"/>
      <c r="IHJ9" s="407"/>
      <c r="IHK9" s="407"/>
      <c r="IHL9" s="408"/>
      <c r="IHM9" s="404"/>
      <c r="IHN9" s="405"/>
      <c r="IHO9" s="406"/>
      <c r="IHP9" s="407"/>
      <c r="IHQ9" s="407"/>
      <c r="IHR9" s="407"/>
      <c r="IHS9" s="407"/>
      <c r="IHT9" s="408"/>
      <c r="IHU9" s="404"/>
      <c r="IHV9" s="405"/>
      <c r="IHW9" s="406"/>
      <c r="IHX9" s="407"/>
      <c r="IHY9" s="407"/>
      <c r="IHZ9" s="407"/>
      <c r="IIA9" s="407"/>
      <c r="IIB9" s="408"/>
      <c r="IIC9" s="404"/>
      <c r="IID9" s="405"/>
      <c r="IIE9" s="406"/>
      <c r="IIF9" s="407"/>
      <c r="IIG9" s="407"/>
      <c r="IIH9" s="407"/>
      <c r="III9" s="407"/>
      <c r="IIJ9" s="408"/>
      <c r="IIK9" s="404"/>
      <c r="IIL9" s="405"/>
      <c r="IIM9" s="406"/>
      <c r="IIN9" s="407"/>
      <c r="IIO9" s="407"/>
      <c r="IIP9" s="407"/>
      <c r="IIQ9" s="407"/>
      <c r="IIR9" s="408"/>
      <c r="IIS9" s="404"/>
      <c r="IIT9" s="405"/>
      <c r="IIU9" s="406"/>
      <c r="IIV9" s="407"/>
      <c r="IIW9" s="407"/>
      <c r="IIX9" s="407"/>
      <c r="IIY9" s="407"/>
      <c r="IIZ9" s="408"/>
      <c r="IJA9" s="404"/>
      <c r="IJB9" s="405"/>
      <c r="IJC9" s="406"/>
      <c r="IJD9" s="407"/>
      <c r="IJE9" s="407"/>
      <c r="IJF9" s="407"/>
      <c r="IJG9" s="407"/>
      <c r="IJH9" s="408"/>
      <c r="IJI9" s="404"/>
      <c r="IJJ9" s="405"/>
      <c r="IJK9" s="406"/>
      <c r="IJL9" s="407"/>
      <c r="IJM9" s="407"/>
      <c r="IJN9" s="407"/>
      <c r="IJO9" s="407"/>
      <c r="IJP9" s="408"/>
      <c r="IJQ9" s="404"/>
      <c r="IJR9" s="405"/>
      <c r="IJS9" s="406"/>
      <c r="IJT9" s="407"/>
      <c r="IJU9" s="407"/>
      <c r="IJV9" s="407"/>
      <c r="IJW9" s="407"/>
      <c r="IJX9" s="408"/>
      <c r="IJY9" s="404"/>
      <c r="IJZ9" s="405"/>
      <c r="IKA9" s="406"/>
      <c r="IKB9" s="407"/>
      <c r="IKC9" s="407"/>
      <c r="IKD9" s="407"/>
      <c r="IKE9" s="407"/>
      <c r="IKF9" s="408"/>
      <c r="IKG9" s="404"/>
      <c r="IKH9" s="405"/>
      <c r="IKI9" s="406"/>
      <c r="IKJ9" s="407"/>
      <c r="IKK9" s="407"/>
      <c r="IKL9" s="407"/>
      <c r="IKM9" s="407"/>
      <c r="IKN9" s="408"/>
      <c r="IKO9" s="404"/>
      <c r="IKP9" s="405"/>
      <c r="IKQ9" s="406"/>
      <c r="IKR9" s="407"/>
      <c r="IKS9" s="407"/>
      <c r="IKT9" s="407"/>
      <c r="IKU9" s="407"/>
      <c r="IKV9" s="408"/>
      <c r="IKW9" s="404"/>
      <c r="IKX9" s="405"/>
      <c r="IKY9" s="406"/>
      <c r="IKZ9" s="407"/>
      <c r="ILA9" s="407"/>
      <c r="ILB9" s="407"/>
      <c r="ILC9" s="407"/>
      <c r="ILD9" s="408"/>
      <c r="ILE9" s="404"/>
      <c r="ILF9" s="405"/>
      <c r="ILG9" s="406"/>
      <c r="ILH9" s="407"/>
      <c r="ILI9" s="407"/>
      <c r="ILJ9" s="407"/>
      <c r="ILK9" s="407"/>
      <c r="ILL9" s="408"/>
      <c r="ILM9" s="404"/>
      <c r="ILN9" s="405"/>
      <c r="ILO9" s="406"/>
      <c r="ILP9" s="407"/>
      <c r="ILQ9" s="407"/>
      <c r="ILR9" s="407"/>
      <c r="ILS9" s="407"/>
      <c r="ILT9" s="408"/>
      <c r="ILU9" s="404"/>
      <c r="ILV9" s="405"/>
      <c r="ILW9" s="406"/>
      <c r="ILX9" s="407"/>
      <c r="ILY9" s="407"/>
      <c r="ILZ9" s="407"/>
      <c r="IMA9" s="407"/>
      <c r="IMB9" s="408"/>
      <c r="IMC9" s="404"/>
      <c r="IMD9" s="405"/>
      <c r="IME9" s="406"/>
      <c r="IMF9" s="407"/>
      <c r="IMG9" s="407"/>
      <c r="IMH9" s="407"/>
      <c r="IMI9" s="407"/>
      <c r="IMJ9" s="408"/>
      <c r="IMK9" s="404"/>
      <c r="IML9" s="405"/>
      <c r="IMM9" s="406"/>
      <c r="IMN9" s="407"/>
      <c r="IMO9" s="407"/>
      <c r="IMP9" s="407"/>
      <c r="IMQ9" s="407"/>
      <c r="IMR9" s="408"/>
      <c r="IMS9" s="404"/>
      <c r="IMT9" s="405"/>
      <c r="IMU9" s="406"/>
      <c r="IMV9" s="407"/>
      <c r="IMW9" s="407"/>
      <c r="IMX9" s="407"/>
      <c r="IMY9" s="407"/>
      <c r="IMZ9" s="408"/>
      <c r="INA9" s="404"/>
      <c r="INB9" s="405"/>
      <c r="INC9" s="406"/>
      <c r="IND9" s="407"/>
      <c r="INE9" s="407"/>
      <c r="INF9" s="407"/>
      <c r="ING9" s="407"/>
      <c r="INH9" s="408"/>
      <c r="INI9" s="404"/>
      <c r="INJ9" s="405"/>
      <c r="INK9" s="406"/>
      <c r="INL9" s="407"/>
      <c r="INM9" s="407"/>
      <c r="INN9" s="407"/>
      <c r="INO9" s="407"/>
      <c r="INP9" s="408"/>
      <c r="INQ9" s="404"/>
      <c r="INR9" s="405"/>
      <c r="INS9" s="406"/>
      <c r="INT9" s="407"/>
      <c r="INU9" s="407"/>
      <c r="INV9" s="407"/>
      <c r="INW9" s="407"/>
      <c r="INX9" s="408"/>
      <c r="INY9" s="404"/>
      <c r="INZ9" s="405"/>
      <c r="IOA9" s="406"/>
      <c r="IOB9" s="407"/>
      <c r="IOC9" s="407"/>
      <c r="IOD9" s="407"/>
      <c r="IOE9" s="407"/>
      <c r="IOF9" s="408"/>
      <c r="IOG9" s="404"/>
      <c r="IOH9" s="405"/>
      <c r="IOI9" s="406"/>
      <c r="IOJ9" s="407"/>
      <c r="IOK9" s="407"/>
      <c r="IOL9" s="407"/>
      <c r="IOM9" s="407"/>
      <c r="ION9" s="408"/>
      <c r="IOO9" s="404"/>
      <c r="IOP9" s="405"/>
      <c r="IOQ9" s="406"/>
      <c r="IOR9" s="407"/>
      <c r="IOS9" s="407"/>
      <c r="IOT9" s="407"/>
      <c r="IOU9" s="407"/>
      <c r="IOV9" s="408"/>
      <c r="IOW9" s="404"/>
      <c r="IOX9" s="405"/>
      <c r="IOY9" s="406"/>
      <c r="IOZ9" s="407"/>
      <c r="IPA9" s="407"/>
      <c r="IPB9" s="407"/>
      <c r="IPC9" s="407"/>
      <c r="IPD9" s="408"/>
      <c r="IPE9" s="404"/>
      <c r="IPF9" s="405"/>
      <c r="IPG9" s="406"/>
      <c r="IPH9" s="407"/>
      <c r="IPI9" s="407"/>
      <c r="IPJ9" s="407"/>
      <c r="IPK9" s="407"/>
      <c r="IPL9" s="408"/>
      <c r="IPM9" s="404"/>
      <c r="IPN9" s="405"/>
      <c r="IPO9" s="406"/>
      <c r="IPP9" s="407"/>
      <c r="IPQ9" s="407"/>
      <c r="IPR9" s="407"/>
      <c r="IPS9" s="407"/>
      <c r="IPT9" s="408"/>
      <c r="IPU9" s="404"/>
      <c r="IPV9" s="405"/>
      <c r="IPW9" s="406"/>
      <c r="IPX9" s="407"/>
      <c r="IPY9" s="407"/>
      <c r="IPZ9" s="407"/>
      <c r="IQA9" s="407"/>
      <c r="IQB9" s="408"/>
      <c r="IQC9" s="404"/>
      <c r="IQD9" s="405"/>
      <c r="IQE9" s="406"/>
      <c r="IQF9" s="407"/>
      <c r="IQG9" s="407"/>
      <c r="IQH9" s="407"/>
      <c r="IQI9" s="407"/>
      <c r="IQJ9" s="408"/>
      <c r="IQK9" s="404"/>
      <c r="IQL9" s="405"/>
      <c r="IQM9" s="406"/>
      <c r="IQN9" s="407"/>
      <c r="IQO9" s="407"/>
      <c r="IQP9" s="407"/>
      <c r="IQQ9" s="407"/>
      <c r="IQR9" s="408"/>
      <c r="IQS9" s="404"/>
      <c r="IQT9" s="405"/>
      <c r="IQU9" s="406"/>
      <c r="IQV9" s="407"/>
      <c r="IQW9" s="407"/>
      <c r="IQX9" s="407"/>
      <c r="IQY9" s="407"/>
      <c r="IQZ9" s="408"/>
      <c r="IRA9" s="404"/>
      <c r="IRB9" s="405"/>
      <c r="IRC9" s="406"/>
      <c r="IRD9" s="407"/>
      <c r="IRE9" s="407"/>
      <c r="IRF9" s="407"/>
      <c r="IRG9" s="407"/>
      <c r="IRH9" s="408"/>
      <c r="IRI9" s="404"/>
      <c r="IRJ9" s="405"/>
      <c r="IRK9" s="406"/>
      <c r="IRL9" s="407"/>
      <c r="IRM9" s="407"/>
      <c r="IRN9" s="407"/>
      <c r="IRO9" s="407"/>
      <c r="IRP9" s="408"/>
      <c r="IRQ9" s="404"/>
      <c r="IRR9" s="405"/>
      <c r="IRS9" s="406"/>
      <c r="IRT9" s="407"/>
      <c r="IRU9" s="407"/>
      <c r="IRV9" s="407"/>
      <c r="IRW9" s="407"/>
      <c r="IRX9" s="408"/>
      <c r="IRY9" s="404"/>
      <c r="IRZ9" s="405"/>
      <c r="ISA9" s="406"/>
      <c r="ISB9" s="407"/>
      <c r="ISC9" s="407"/>
      <c r="ISD9" s="407"/>
      <c r="ISE9" s="407"/>
      <c r="ISF9" s="408"/>
      <c r="ISG9" s="404"/>
      <c r="ISH9" s="405"/>
      <c r="ISI9" s="406"/>
      <c r="ISJ9" s="407"/>
      <c r="ISK9" s="407"/>
      <c r="ISL9" s="407"/>
      <c r="ISM9" s="407"/>
      <c r="ISN9" s="408"/>
      <c r="ISO9" s="404"/>
      <c r="ISP9" s="405"/>
      <c r="ISQ9" s="406"/>
      <c r="ISR9" s="407"/>
      <c r="ISS9" s="407"/>
      <c r="IST9" s="407"/>
      <c r="ISU9" s="407"/>
      <c r="ISV9" s="408"/>
      <c r="ISW9" s="404"/>
      <c r="ISX9" s="405"/>
      <c r="ISY9" s="406"/>
      <c r="ISZ9" s="407"/>
      <c r="ITA9" s="407"/>
      <c r="ITB9" s="407"/>
      <c r="ITC9" s="407"/>
      <c r="ITD9" s="408"/>
      <c r="ITE9" s="404"/>
      <c r="ITF9" s="405"/>
      <c r="ITG9" s="406"/>
      <c r="ITH9" s="407"/>
      <c r="ITI9" s="407"/>
      <c r="ITJ9" s="407"/>
      <c r="ITK9" s="407"/>
      <c r="ITL9" s="408"/>
      <c r="ITM9" s="404"/>
      <c r="ITN9" s="405"/>
      <c r="ITO9" s="406"/>
      <c r="ITP9" s="407"/>
      <c r="ITQ9" s="407"/>
      <c r="ITR9" s="407"/>
      <c r="ITS9" s="407"/>
      <c r="ITT9" s="408"/>
      <c r="ITU9" s="404"/>
      <c r="ITV9" s="405"/>
      <c r="ITW9" s="406"/>
      <c r="ITX9" s="407"/>
      <c r="ITY9" s="407"/>
      <c r="ITZ9" s="407"/>
      <c r="IUA9" s="407"/>
      <c r="IUB9" s="408"/>
      <c r="IUC9" s="404"/>
      <c r="IUD9" s="405"/>
      <c r="IUE9" s="406"/>
      <c r="IUF9" s="407"/>
      <c r="IUG9" s="407"/>
      <c r="IUH9" s="407"/>
      <c r="IUI9" s="407"/>
      <c r="IUJ9" s="408"/>
      <c r="IUK9" s="404"/>
      <c r="IUL9" s="405"/>
      <c r="IUM9" s="406"/>
      <c r="IUN9" s="407"/>
      <c r="IUO9" s="407"/>
      <c r="IUP9" s="407"/>
      <c r="IUQ9" s="407"/>
      <c r="IUR9" s="408"/>
      <c r="IUS9" s="404"/>
      <c r="IUT9" s="405"/>
      <c r="IUU9" s="406"/>
      <c r="IUV9" s="407"/>
      <c r="IUW9" s="407"/>
      <c r="IUX9" s="407"/>
      <c r="IUY9" s="407"/>
      <c r="IUZ9" s="408"/>
      <c r="IVA9" s="404"/>
      <c r="IVB9" s="405"/>
      <c r="IVC9" s="406"/>
      <c r="IVD9" s="407"/>
      <c r="IVE9" s="407"/>
      <c r="IVF9" s="407"/>
      <c r="IVG9" s="407"/>
      <c r="IVH9" s="408"/>
      <c r="IVI9" s="404"/>
      <c r="IVJ9" s="405"/>
      <c r="IVK9" s="406"/>
      <c r="IVL9" s="407"/>
      <c r="IVM9" s="407"/>
      <c r="IVN9" s="407"/>
      <c r="IVO9" s="407"/>
      <c r="IVP9" s="408"/>
      <c r="IVQ9" s="404"/>
      <c r="IVR9" s="405"/>
      <c r="IVS9" s="406"/>
      <c r="IVT9" s="407"/>
      <c r="IVU9" s="407"/>
      <c r="IVV9" s="407"/>
      <c r="IVW9" s="407"/>
      <c r="IVX9" s="408"/>
      <c r="IVY9" s="404"/>
      <c r="IVZ9" s="405"/>
      <c r="IWA9" s="406"/>
      <c r="IWB9" s="407"/>
      <c r="IWC9" s="407"/>
      <c r="IWD9" s="407"/>
      <c r="IWE9" s="407"/>
      <c r="IWF9" s="408"/>
      <c r="IWG9" s="404"/>
      <c r="IWH9" s="405"/>
      <c r="IWI9" s="406"/>
      <c r="IWJ9" s="407"/>
      <c r="IWK9" s="407"/>
      <c r="IWL9" s="407"/>
      <c r="IWM9" s="407"/>
      <c r="IWN9" s="408"/>
      <c r="IWO9" s="404"/>
      <c r="IWP9" s="405"/>
      <c r="IWQ9" s="406"/>
      <c r="IWR9" s="407"/>
      <c r="IWS9" s="407"/>
      <c r="IWT9" s="407"/>
      <c r="IWU9" s="407"/>
      <c r="IWV9" s="408"/>
      <c r="IWW9" s="404"/>
      <c r="IWX9" s="405"/>
      <c r="IWY9" s="406"/>
      <c r="IWZ9" s="407"/>
      <c r="IXA9" s="407"/>
      <c r="IXB9" s="407"/>
      <c r="IXC9" s="407"/>
      <c r="IXD9" s="408"/>
      <c r="IXE9" s="404"/>
      <c r="IXF9" s="405"/>
      <c r="IXG9" s="406"/>
      <c r="IXH9" s="407"/>
      <c r="IXI9" s="407"/>
      <c r="IXJ9" s="407"/>
      <c r="IXK9" s="407"/>
      <c r="IXL9" s="408"/>
      <c r="IXM9" s="404"/>
      <c r="IXN9" s="405"/>
      <c r="IXO9" s="406"/>
      <c r="IXP9" s="407"/>
      <c r="IXQ9" s="407"/>
      <c r="IXR9" s="407"/>
      <c r="IXS9" s="407"/>
      <c r="IXT9" s="408"/>
      <c r="IXU9" s="404"/>
      <c r="IXV9" s="405"/>
      <c r="IXW9" s="406"/>
      <c r="IXX9" s="407"/>
      <c r="IXY9" s="407"/>
      <c r="IXZ9" s="407"/>
      <c r="IYA9" s="407"/>
      <c r="IYB9" s="408"/>
      <c r="IYC9" s="404"/>
      <c r="IYD9" s="405"/>
      <c r="IYE9" s="406"/>
      <c r="IYF9" s="407"/>
      <c r="IYG9" s="407"/>
      <c r="IYH9" s="407"/>
      <c r="IYI9" s="407"/>
      <c r="IYJ9" s="408"/>
      <c r="IYK9" s="404"/>
      <c r="IYL9" s="405"/>
      <c r="IYM9" s="406"/>
      <c r="IYN9" s="407"/>
      <c r="IYO9" s="407"/>
      <c r="IYP9" s="407"/>
      <c r="IYQ9" s="407"/>
      <c r="IYR9" s="408"/>
      <c r="IYS9" s="404"/>
      <c r="IYT9" s="405"/>
      <c r="IYU9" s="406"/>
      <c r="IYV9" s="407"/>
      <c r="IYW9" s="407"/>
      <c r="IYX9" s="407"/>
      <c r="IYY9" s="407"/>
      <c r="IYZ9" s="408"/>
      <c r="IZA9" s="404"/>
      <c r="IZB9" s="405"/>
      <c r="IZC9" s="406"/>
      <c r="IZD9" s="407"/>
      <c r="IZE9" s="407"/>
      <c r="IZF9" s="407"/>
      <c r="IZG9" s="407"/>
      <c r="IZH9" s="408"/>
      <c r="IZI9" s="404"/>
      <c r="IZJ9" s="405"/>
      <c r="IZK9" s="406"/>
      <c r="IZL9" s="407"/>
      <c r="IZM9" s="407"/>
      <c r="IZN9" s="407"/>
      <c r="IZO9" s="407"/>
      <c r="IZP9" s="408"/>
      <c r="IZQ9" s="404"/>
      <c r="IZR9" s="405"/>
      <c r="IZS9" s="406"/>
      <c r="IZT9" s="407"/>
      <c r="IZU9" s="407"/>
      <c r="IZV9" s="407"/>
      <c r="IZW9" s="407"/>
      <c r="IZX9" s="408"/>
      <c r="IZY9" s="404"/>
      <c r="IZZ9" s="405"/>
      <c r="JAA9" s="406"/>
      <c r="JAB9" s="407"/>
      <c r="JAC9" s="407"/>
      <c r="JAD9" s="407"/>
      <c r="JAE9" s="407"/>
      <c r="JAF9" s="408"/>
      <c r="JAG9" s="404"/>
      <c r="JAH9" s="405"/>
      <c r="JAI9" s="406"/>
      <c r="JAJ9" s="407"/>
      <c r="JAK9" s="407"/>
      <c r="JAL9" s="407"/>
      <c r="JAM9" s="407"/>
      <c r="JAN9" s="408"/>
      <c r="JAO9" s="404"/>
      <c r="JAP9" s="405"/>
      <c r="JAQ9" s="406"/>
      <c r="JAR9" s="407"/>
      <c r="JAS9" s="407"/>
      <c r="JAT9" s="407"/>
      <c r="JAU9" s="407"/>
      <c r="JAV9" s="408"/>
      <c r="JAW9" s="404"/>
      <c r="JAX9" s="405"/>
      <c r="JAY9" s="406"/>
      <c r="JAZ9" s="407"/>
      <c r="JBA9" s="407"/>
      <c r="JBB9" s="407"/>
      <c r="JBC9" s="407"/>
      <c r="JBD9" s="408"/>
      <c r="JBE9" s="404"/>
      <c r="JBF9" s="405"/>
      <c r="JBG9" s="406"/>
      <c r="JBH9" s="407"/>
      <c r="JBI9" s="407"/>
      <c r="JBJ9" s="407"/>
      <c r="JBK9" s="407"/>
      <c r="JBL9" s="408"/>
      <c r="JBM9" s="404"/>
      <c r="JBN9" s="405"/>
      <c r="JBO9" s="406"/>
      <c r="JBP9" s="407"/>
      <c r="JBQ9" s="407"/>
      <c r="JBR9" s="407"/>
      <c r="JBS9" s="407"/>
      <c r="JBT9" s="408"/>
      <c r="JBU9" s="404"/>
      <c r="JBV9" s="405"/>
      <c r="JBW9" s="406"/>
      <c r="JBX9" s="407"/>
      <c r="JBY9" s="407"/>
      <c r="JBZ9" s="407"/>
      <c r="JCA9" s="407"/>
      <c r="JCB9" s="408"/>
      <c r="JCC9" s="404"/>
      <c r="JCD9" s="405"/>
      <c r="JCE9" s="406"/>
      <c r="JCF9" s="407"/>
      <c r="JCG9" s="407"/>
      <c r="JCH9" s="407"/>
      <c r="JCI9" s="407"/>
      <c r="JCJ9" s="408"/>
      <c r="JCK9" s="404"/>
      <c r="JCL9" s="405"/>
      <c r="JCM9" s="406"/>
      <c r="JCN9" s="407"/>
      <c r="JCO9" s="407"/>
      <c r="JCP9" s="407"/>
      <c r="JCQ9" s="407"/>
      <c r="JCR9" s="408"/>
      <c r="JCS9" s="404"/>
      <c r="JCT9" s="405"/>
      <c r="JCU9" s="406"/>
      <c r="JCV9" s="407"/>
      <c r="JCW9" s="407"/>
      <c r="JCX9" s="407"/>
      <c r="JCY9" s="407"/>
      <c r="JCZ9" s="408"/>
      <c r="JDA9" s="404"/>
      <c r="JDB9" s="405"/>
      <c r="JDC9" s="406"/>
      <c r="JDD9" s="407"/>
      <c r="JDE9" s="407"/>
      <c r="JDF9" s="407"/>
      <c r="JDG9" s="407"/>
      <c r="JDH9" s="408"/>
      <c r="JDI9" s="404"/>
      <c r="JDJ9" s="405"/>
      <c r="JDK9" s="406"/>
      <c r="JDL9" s="407"/>
      <c r="JDM9" s="407"/>
      <c r="JDN9" s="407"/>
      <c r="JDO9" s="407"/>
      <c r="JDP9" s="408"/>
      <c r="JDQ9" s="404"/>
      <c r="JDR9" s="405"/>
      <c r="JDS9" s="406"/>
      <c r="JDT9" s="407"/>
      <c r="JDU9" s="407"/>
      <c r="JDV9" s="407"/>
      <c r="JDW9" s="407"/>
      <c r="JDX9" s="408"/>
      <c r="JDY9" s="404"/>
      <c r="JDZ9" s="405"/>
      <c r="JEA9" s="406"/>
      <c r="JEB9" s="407"/>
      <c r="JEC9" s="407"/>
      <c r="JED9" s="407"/>
      <c r="JEE9" s="407"/>
      <c r="JEF9" s="408"/>
      <c r="JEG9" s="404"/>
      <c r="JEH9" s="405"/>
      <c r="JEI9" s="406"/>
      <c r="JEJ9" s="407"/>
      <c r="JEK9" s="407"/>
      <c r="JEL9" s="407"/>
      <c r="JEM9" s="407"/>
      <c r="JEN9" s="408"/>
      <c r="JEO9" s="404"/>
      <c r="JEP9" s="405"/>
      <c r="JEQ9" s="406"/>
      <c r="JER9" s="407"/>
      <c r="JES9" s="407"/>
      <c r="JET9" s="407"/>
      <c r="JEU9" s="407"/>
      <c r="JEV9" s="408"/>
      <c r="JEW9" s="404"/>
      <c r="JEX9" s="405"/>
      <c r="JEY9" s="406"/>
      <c r="JEZ9" s="407"/>
      <c r="JFA9" s="407"/>
      <c r="JFB9" s="407"/>
      <c r="JFC9" s="407"/>
      <c r="JFD9" s="408"/>
      <c r="JFE9" s="404"/>
      <c r="JFF9" s="405"/>
      <c r="JFG9" s="406"/>
      <c r="JFH9" s="407"/>
      <c r="JFI9" s="407"/>
      <c r="JFJ9" s="407"/>
      <c r="JFK9" s="407"/>
      <c r="JFL9" s="408"/>
      <c r="JFM9" s="404"/>
      <c r="JFN9" s="405"/>
      <c r="JFO9" s="406"/>
      <c r="JFP9" s="407"/>
      <c r="JFQ9" s="407"/>
      <c r="JFR9" s="407"/>
      <c r="JFS9" s="407"/>
      <c r="JFT9" s="408"/>
      <c r="JFU9" s="404"/>
      <c r="JFV9" s="405"/>
      <c r="JFW9" s="406"/>
      <c r="JFX9" s="407"/>
      <c r="JFY9" s="407"/>
      <c r="JFZ9" s="407"/>
      <c r="JGA9" s="407"/>
      <c r="JGB9" s="408"/>
      <c r="JGC9" s="404"/>
      <c r="JGD9" s="405"/>
      <c r="JGE9" s="406"/>
      <c r="JGF9" s="407"/>
      <c r="JGG9" s="407"/>
      <c r="JGH9" s="407"/>
      <c r="JGI9" s="407"/>
      <c r="JGJ9" s="408"/>
      <c r="JGK9" s="404"/>
      <c r="JGL9" s="405"/>
      <c r="JGM9" s="406"/>
      <c r="JGN9" s="407"/>
      <c r="JGO9" s="407"/>
      <c r="JGP9" s="407"/>
      <c r="JGQ9" s="407"/>
      <c r="JGR9" s="408"/>
      <c r="JGS9" s="404"/>
      <c r="JGT9" s="405"/>
      <c r="JGU9" s="406"/>
      <c r="JGV9" s="407"/>
      <c r="JGW9" s="407"/>
      <c r="JGX9" s="407"/>
      <c r="JGY9" s="407"/>
      <c r="JGZ9" s="408"/>
      <c r="JHA9" s="404"/>
      <c r="JHB9" s="405"/>
      <c r="JHC9" s="406"/>
      <c r="JHD9" s="407"/>
      <c r="JHE9" s="407"/>
      <c r="JHF9" s="407"/>
      <c r="JHG9" s="407"/>
      <c r="JHH9" s="408"/>
      <c r="JHI9" s="404"/>
      <c r="JHJ9" s="405"/>
      <c r="JHK9" s="406"/>
      <c r="JHL9" s="407"/>
      <c r="JHM9" s="407"/>
      <c r="JHN9" s="407"/>
      <c r="JHO9" s="407"/>
      <c r="JHP9" s="408"/>
      <c r="JHQ9" s="404"/>
      <c r="JHR9" s="405"/>
      <c r="JHS9" s="406"/>
      <c r="JHT9" s="407"/>
      <c r="JHU9" s="407"/>
      <c r="JHV9" s="407"/>
      <c r="JHW9" s="407"/>
      <c r="JHX9" s="408"/>
      <c r="JHY9" s="404"/>
      <c r="JHZ9" s="405"/>
      <c r="JIA9" s="406"/>
      <c r="JIB9" s="407"/>
      <c r="JIC9" s="407"/>
      <c r="JID9" s="407"/>
      <c r="JIE9" s="407"/>
      <c r="JIF9" s="408"/>
      <c r="JIG9" s="404"/>
      <c r="JIH9" s="405"/>
      <c r="JII9" s="406"/>
      <c r="JIJ9" s="407"/>
      <c r="JIK9" s="407"/>
      <c r="JIL9" s="407"/>
      <c r="JIM9" s="407"/>
      <c r="JIN9" s="408"/>
      <c r="JIO9" s="404"/>
      <c r="JIP9" s="405"/>
      <c r="JIQ9" s="406"/>
      <c r="JIR9" s="407"/>
      <c r="JIS9" s="407"/>
      <c r="JIT9" s="407"/>
      <c r="JIU9" s="407"/>
      <c r="JIV9" s="408"/>
      <c r="JIW9" s="404"/>
      <c r="JIX9" s="405"/>
      <c r="JIY9" s="406"/>
      <c r="JIZ9" s="407"/>
      <c r="JJA9" s="407"/>
      <c r="JJB9" s="407"/>
      <c r="JJC9" s="407"/>
      <c r="JJD9" s="408"/>
      <c r="JJE9" s="404"/>
      <c r="JJF9" s="405"/>
      <c r="JJG9" s="406"/>
      <c r="JJH9" s="407"/>
      <c r="JJI9" s="407"/>
      <c r="JJJ9" s="407"/>
      <c r="JJK9" s="407"/>
      <c r="JJL9" s="408"/>
      <c r="JJM9" s="404"/>
      <c r="JJN9" s="405"/>
      <c r="JJO9" s="406"/>
      <c r="JJP9" s="407"/>
      <c r="JJQ9" s="407"/>
      <c r="JJR9" s="407"/>
      <c r="JJS9" s="407"/>
      <c r="JJT9" s="408"/>
      <c r="JJU9" s="404"/>
      <c r="JJV9" s="405"/>
      <c r="JJW9" s="406"/>
      <c r="JJX9" s="407"/>
      <c r="JJY9" s="407"/>
      <c r="JJZ9" s="407"/>
      <c r="JKA9" s="407"/>
      <c r="JKB9" s="408"/>
      <c r="JKC9" s="404"/>
      <c r="JKD9" s="405"/>
      <c r="JKE9" s="406"/>
      <c r="JKF9" s="407"/>
      <c r="JKG9" s="407"/>
      <c r="JKH9" s="407"/>
      <c r="JKI9" s="407"/>
      <c r="JKJ9" s="408"/>
      <c r="JKK9" s="404"/>
      <c r="JKL9" s="405"/>
      <c r="JKM9" s="406"/>
      <c r="JKN9" s="407"/>
      <c r="JKO9" s="407"/>
      <c r="JKP9" s="407"/>
      <c r="JKQ9" s="407"/>
      <c r="JKR9" s="408"/>
      <c r="JKS9" s="404"/>
      <c r="JKT9" s="405"/>
      <c r="JKU9" s="406"/>
      <c r="JKV9" s="407"/>
      <c r="JKW9" s="407"/>
      <c r="JKX9" s="407"/>
      <c r="JKY9" s="407"/>
      <c r="JKZ9" s="408"/>
      <c r="JLA9" s="404"/>
      <c r="JLB9" s="405"/>
      <c r="JLC9" s="406"/>
      <c r="JLD9" s="407"/>
      <c r="JLE9" s="407"/>
      <c r="JLF9" s="407"/>
      <c r="JLG9" s="407"/>
      <c r="JLH9" s="408"/>
      <c r="JLI9" s="404"/>
      <c r="JLJ9" s="405"/>
      <c r="JLK9" s="406"/>
      <c r="JLL9" s="407"/>
      <c r="JLM9" s="407"/>
      <c r="JLN9" s="407"/>
      <c r="JLO9" s="407"/>
      <c r="JLP9" s="408"/>
      <c r="JLQ9" s="404"/>
      <c r="JLR9" s="405"/>
      <c r="JLS9" s="406"/>
      <c r="JLT9" s="407"/>
      <c r="JLU9" s="407"/>
      <c r="JLV9" s="407"/>
      <c r="JLW9" s="407"/>
      <c r="JLX9" s="408"/>
      <c r="JLY9" s="404"/>
      <c r="JLZ9" s="405"/>
      <c r="JMA9" s="406"/>
      <c r="JMB9" s="407"/>
      <c r="JMC9" s="407"/>
      <c r="JMD9" s="407"/>
      <c r="JME9" s="407"/>
      <c r="JMF9" s="408"/>
      <c r="JMG9" s="404"/>
      <c r="JMH9" s="405"/>
      <c r="JMI9" s="406"/>
      <c r="JMJ9" s="407"/>
      <c r="JMK9" s="407"/>
      <c r="JML9" s="407"/>
      <c r="JMM9" s="407"/>
      <c r="JMN9" s="408"/>
      <c r="JMO9" s="404"/>
      <c r="JMP9" s="405"/>
      <c r="JMQ9" s="406"/>
      <c r="JMR9" s="407"/>
      <c r="JMS9" s="407"/>
      <c r="JMT9" s="407"/>
      <c r="JMU9" s="407"/>
      <c r="JMV9" s="408"/>
      <c r="JMW9" s="404"/>
      <c r="JMX9" s="405"/>
      <c r="JMY9" s="406"/>
      <c r="JMZ9" s="407"/>
      <c r="JNA9" s="407"/>
      <c r="JNB9" s="407"/>
      <c r="JNC9" s="407"/>
      <c r="JND9" s="408"/>
      <c r="JNE9" s="404"/>
      <c r="JNF9" s="405"/>
      <c r="JNG9" s="406"/>
      <c r="JNH9" s="407"/>
      <c r="JNI9" s="407"/>
      <c r="JNJ9" s="407"/>
      <c r="JNK9" s="407"/>
      <c r="JNL9" s="408"/>
      <c r="JNM9" s="404"/>
      <c r="JNN9" s="405"/>
      <c r="JNO9" s="406"/>
      <c r="JNP9" s="407"/>
      <c r="JNQ9" s="407"/>
      <c r="JNR9" s="407"/>
      <c r="JNS9" s="407"/>
      <c r="JNT9" s="408"/>
      <c r="JNU9" s="404"/>
      <c r="JNV9" s="405"/>
      <c r="JNW9" s="406"/>
      <c r="JNX9" s="407"/>
      <c r="JNY9" s="407"/>
      <c r="JNZ9" s="407"/>
      <c r="JOA9" s="407"/>
      <c r="JOB9" s="408"/>
      <c r="JOC9" s="404"/>
      <c r="JOD9" s="405"/>
      <c r="JOE9" s="406"/>
      <c r="JOF9" s="407"/>
      <c r="JOG9" s="407"/>
      <c r="JOH9" s="407"/>
      <c r="JOI9" s="407"/>
      <c r="JOJ9" s="408"/>
      <c r="JOK9" s="404"/>
      <c r="JOL9" s="405"/>
      <c r="JOM9" s="406"/>
      <c r="JON9" s="407"/>
      <c r="JOO9" s="407"/>
      <c r="JOP9" s="407"/>
      <c r="JOQ9" s="407"/>
      <c r="JOR9" s="408"/>
      <c r="JOS9" s="404"/>
      <c r="JOT9" s="405"/>
      <c r="JOU9" s="406"/>
      <c r="JOV9" s="407"/>
      <c r="JOW9" s="407"/>
      <c r="JOX9" s="407"/>
      <c r="JOY9" s="407"/>
      <c r="JOZ9" s="408"/>
      <c r="JPA9" s="404"/>
      <c r="JPB9" s="405"/>
      <c r="JPC9" s="406"/>
      <c r="JPD9" s="407"/>
      <c r="JPE9" s="407"/>
      <c r="JPF9" s="407"/>
      <c r="JPG9" s="407"/>
      <c r="JPH9" s="408"/>
      <c r="JPI9" s="404"/>
      <c r="JPJ9" s="405"/>
      <c r="JPK9" s="406"/>
      <c r="JPL9" s="407"/>
      <c r="JPM9" s="407"/>
      <c r="JPN9" s="407"/>
      <c r="JPO9" s="407"/>
      <c r="JPP9" s="408"/>
      <c r="JPQ9" s="404"/>
      <c r="JPR9" s="405"/>
      <c r="JPS9" s="406"/>
      <c r="JPT9" s="407"/>
      <c r="JPU9" s="407"/>
      <c r="JPV9" s="407"/>
      <c r="JPW9" s="407"/>
      <c r="JPX9" s="408"/>
      <c r="JPY9" s="404"/>
      <c r="JPZ9" s="405"/>
      <c r="JQA9" s="406"/>
      <c r="JQB9" s="407"/>
      <c r="JQC9" s="407"/>
      <c r="JQD9" s="407"/>
      <c r="JQE9" s="407"/>
      <c r="JQF9" s="408"/>
      <c r="JQG9" s="404"/>
      <c r="JQH9" s="405"/>
      <c r="JQI9" s="406"/>
      <c r="JQJ9" s="407"/>
      <c r="JQK9" s="407"/>
      <c r="JQL9" s="407"/>
      <c r="JQM9" s="407"/>
      <c r="JQN9" s="408"/>
      <c r="JQO9" s="404"/>
      <c r="JQP9" s="405"/>
      <c r="JQQ9" s="406"/>
      <c r="JQR9" s="407"/>
      <c r="JQS9" s="407"/>
      <c r="JQT9" s="407"/>
      <c r="JQU9" s="407"/>
      <c r="JQV9" s="408"/>
      <c r="JQW9" s="404"/>
      <c r="JQX9" s="405"/>
      <c r="JQY9" s="406"/>
      <c r="JQZ9" s="407"/>
      <c r="JRA9" s="407"/>
      <c r="JRB9" s="407"/>
      <c r="JRC9" s="407"/>
      <c r="JRD9" s="408"/>
      <c r="JRE9" s="404"/>
      <c r="JRF9" s="405"/>
      <c r="JRG9" s="406"/>
      <c r="JRH9" s="407"/>
      <c r="JRI9" s="407"/>
      <c r="JRJ9" s="407"/>
      <c r="JRK9" s="407"/>
      <c r="JRL9" s="408"/>
      <c r="JRM9" s="404"/>
      <c r="JRN9" s="405"/>
      <c r="JRO9" s="406"/>
      <c r="JRP9" s="407"/>
      <c r="JRQ9" s="407"/>
      <c r="JRR9" s="407"/>
      <c r="JRS9" s="407"/>
      <c r="JRT9" s="408"/>
      <c r="JRU9" s="404"/>
      <c r="JRV9" s="405"/>
      <c r="JRW9" s="406"/>
      <c r="JRX9" s="407"/>
      <c r="JRY9" s="407"/>
      <c r="JRZ9" s="407"/>
      <c r="JSA9" s="407"/>
      <c r="JSB9" s="408"/>
      <c r="JSC9" s="404"/>
      <c r="JSD9" s="405"/>
      <c r="JSE9" s="406"/>
      <c r="JSF9" s="407"/>
      <c r="JSG9" s="407"/>
      <c r="JSH9" s="407"/>
      <c r="JSI9" s="407"/>
      <c r="JSJ9" s="408"/>
      <c r="JSK9" s="404"/>
      <c r="JSL9" s="405"/>
      <c r="JSM9" s="406"/>
      <c r="JSN9" s="407"/>
      <c r="JSO9" s="407"/>
      <c r="JSP9" s="407"/>
      <c r="JSQ9" s="407"/>
      <c r="JSR9" s="408"/>
      <c r="JSS9" s="404"/>
      <c r="JST9" s="405"/>
      <c r="JSU9" s="406"/>
      <c r="JSV9" s="407"/>
      <c r="JSW9" s="407"/>
      <c r="JSX9" s="407"/>
      <c r="JSY9" s="407"/>
      <c r="JSZ9" s="408"/>
      <c r="JTA9" s="404"/>
      <c r="JTB9" s="405"/>
      <c r="JTC9" s="406"/>
      <c r="JTD9" s="407"/>
      <c r="JTE9" s="407"/>
      <c r="JTF9" s="407"/>
      <c r="JTG9" s="407"/>
      <c r="JTH9" s="408"/>
      <c r="JTI9" s="404"/>
      <c r="JTJ9" s="405"/>
      <c r="JTK9" s="406"/>
      <c r="JTL9" s="407"/>
      <c r="JTM9" s="407"/>
      <c r="JTN9" s="407"/>
      <c r="JTO9" s="407"/>
      <c r="JTP9" s="408"/>
      <c r="JTQ9" s="404"/>
      <c r="JTR9" s="405"/>
      <c r="JTS9" s="406"/>
      <c r="JTT9" s="407"/>
      <c r="JTU9" s="407"/>
      <c r="JTV9" s="407"/>
      <c r="JTW9" s="407"/>
      <c r="JTX9" s="408"/>
      <c r="JTY9" s="404"/>
      <c r="JTZ9" s="405"/>
      <c r="JUA9" s="406"/>
      <c r="JUB9" s="407"/>
      <c r="JUC9" s="407"/>
      <c r="JUD9" s="407"/>
      <c r="JUE9" s="407"/>
      <c r="JUF9" s="408"/>
      <c r="JUG9" s="404"/>
      <c r="JUH9" s="405"/>
      <c r="JUI9" s="406"/>
      <c r="JUJ9" s="407"/>
      <c r="JUK9" s="407"/>
      <c r="JUL9" s="407"/>
      <c r="JUM9" s="407"/>
      <c r="JUN9" s="408"/>
      <c r="JUO9" s="404"/>
      <c r="JUP9" s="405"/>
      <c r="JUQ9" s="406"/>
      <c r="JUR9" s="407"/>
      <c r="JUS9" s="407"/>
      <c r="JUT9" s="407"/>
      <c r="JUU9" s="407"/>
      <c r="JUV9" s="408"/>
      <c r="JUW9" s="404"/>
      <c r="JUX9" s="405"/>
      <c r="JUY9" s="406"/>
      <c r="JUZ9" s="407"/>
      <c r="JVA9" s="407"/>
      <c r="JVB9" s="407"/>
      <c r="JVC9" s="407"/>
      <c r="JVD9" s="408"/>
      <c r="JVE9" s="404"/>
      <c r="JVF9" s="405"/>
      <c r="JVG9" s="406"/>
      <c r="JVH9" s="407"/>
      <c r="JVI9" s="407"/>
      <c r="JVJ9" s="407"/>
      <c r="JVK9" s="407"/>
      <c r="JVL9" s="408"/>
      <c r="JVM9" s="404"/>
      <c r="JVN9" s="405"/>
      <c r="JVO9" s="406"/>
      <c r="JVP9" s="407"/>
      <c r="JVQ9" s="407"/>
      <c r="JVR9" s="407"/>
      <c r="JVS9" s="407"/>
      <c r="JVT9" s="408"/>
      <c r="JVU9" s="404"/>
      <c r="JVV9" s="405"/>
      <c r="JVW9" s="406"/>
      <c r="JVX9" s="407"/>
      <c r="JVY9" s="407"/>
      <c r="JVZ9" s="407"/>
      <c r="JWA9" s="407"/>
      <c r="JWB9" s="408"/>
      <c r="JWC9" s="404"/>
      <c r="JWD9" s="405"/>
      <c r="JWE9" s="406"/>
      <c r="JWF9" s="407"/>
      <c r="JWG9" s="407"/>
      <c r="JWH9" s="407"/>
      <c r="JWI9" s="407"/>
      <c r="JWJ9" s="408"/>
      <c r="JWK9" s="404"/>
      <c r="JWL9" s="405"/>
      <c r="JWM9" s="406"/>
      <c r="JWN9" s="407"/>
      <c r="JWO9" s="407"/>
      <c r="JWP9" s="407"/>
      <c r="JWQ9" s="407"/>
      <c r="JWR9" s="408"/>
      <c r="JWS9" s="404"/>
      <c r="JWT9" s="405"/>
      <c r="JWU9" s="406"/>
      <c r="JWV9" s="407"/>
      <c r="JWW9" s="407"/>
      <c r="JWX9" s="407"/>
      <c r="JWY9" s="407"/>
      <c r="JWZ9" s="408"/>
      <c r="JXA9" s="404"/>
      <c r="JXB9" s="405"/>
      <c r="JXC9" s="406"/>
      <c r="JXD9" s="407"/>
      <c r="JXE9" s="407"/>
      <c r="JXF9" s="407"/>
      <c r="JXG9" s="407"/>
      <c r="JXH9" s="408"/>
      <c r="JXI9" s="404"/>
      <c r="JXJ9" s="405"/>
      <c r="JXK9" s="406"/>
      <c r="JXL9" s="407"/>
      <c r="JXM9" s="407"/>
      <c r="JXN9" s="407"/>
      <c r="JXO9" s="407"/>
      <c r="JXP9" s="408"/>
      <c r="JXQ9" s="404"/>
      <c r="JXR9" s="405"/>
      <c r="JXS9" s="406"/>
      <c r="JXT9" s="407"/>
      <c r="JXU9" s="407"/>
      <c r="JXV9" s="407"/>
      <c r="JXW9" s="407"/>
      <c r="JXX9" s="408"/>
      <c r="JXY9" s="404"/>
      <c r="JXZ9" s="405"/>
      <c r="JYA9" s="406"/>
      <c r="JYB9" s="407"/>
      <c r="JYC9" s="407"/>
      <c r="JYD9" s="407"/>
      <c r="JYE9" s="407"/>
      <c r="JYF9" s="408"/>
      <c r="JYG9" s="404"/>
      <c r="JYH9" s="405"/>
      <c r="JYI9" s="406"/>
      <c r="JYJ9" s="407"/>
      <c r="JYK9" s="407"/>
      <c r="JYL9" s="407"/>
      <c r="JYM9" s="407"/>
      <c r="JYN9" s="408"/>
      <c r="JYO9" s="404"/>
      <c r="JYP9" s="405"/>
      <c r="JYQ9" s="406"/>
      <c r="JYR9" s="407"/>
      <c r="JYS9" s="407"/>
      <c r="JYT9" s="407"/>
      <c r="JYU9" s="407"/>
      <c r="JYV9" s="408"/>
      <c r="JYW9" s="404"/>
      <c r="JYX9" s="405"/>
      <c r="JYY9" s="406"/>
      <c r="JYZ9" s="407"/>
      <c r="JZA9" s="407"/>
      <c r="JZB9" s="407"/>
      <c r="JZC9" s="407"/>
      <c r="JZD9" s="408"/>
      <c r="JZE9" s="404"/>
      <c r="JZF9" s="405"/>
      <c r="JZG9" s="406"/>
      <c r="JZH9" s="407"/>
      <c r="JZI9" s="407"/>
      <c r="JZJ9" s="407"/>
      <c r="JZK9" s="407"/>
      <c r="JZL9" s="408"/>
      <c r="JZM9" s="404"/>
      <c r="JZN9" s="405"/>
      <c r="JZO9" s="406"/>
      <c r="JZP9" s="407"/>
      <c r="JZQ9" s="407"/>
      <c r="JZR9" s="407"/>
      <c r="JZS9" s="407"/>
      <c r="JZT9" s="408"/>
      <c r="JZU9" s="404"/>
      <c r="JZV9" s="405"/>
      <c r="JZW9" s="406"/>
      <c r="JZX9" s="407"/>
      <c r="JZY9" s="407"/>
      <c r="JZZ9" s="407"/>
      <c r="KAA9" s="407"/>
      <c r="KAB9" s="408"/>
      <c r="KAC9" s="404"/>
      <c r="KAD9" s="405"/>
      <c r="KAE9" s="406"/>
      <c r="KAF9" s="407"/>
      <c r="KAG9" s="407"/>
      <c r="KAH9" s="407"/>
      <c r="KAI9" s="407"/>
      <c r="KAJ9" s="408"/>
      <c r="KAK9" s="404"/>
      <c r="KAL9" s="405"/>
      <c r="KAM9" s="406"/>
      <c r="KAN9" s="407"/>
      <c r="KAO9" s="407"/>
      <c r="KAP9" s="407"/>
      <c r="KAQ9" s="407"/>
      <c r="KAR9" s="408"/>
      <c r="KAS9" s="404"/>
      <c r="KAT9" s="405"/>
      <c r="KAU9" s="406"/>
      <c r="KAV9" s="407"/>
      <c r="KAW9" s="407"/>
      <c r="KAX9" s="407"/>
      <c r="KAY9" s="407"/>
      <c r="KAZ9" s="408"/>
      <c r="KBA9" s="404"/>
      <c r="KBB9" s="405"/>
      <c r="KBC9" s="406"/>
      <c r="KBD9" s="407"/>
      <c r="KBE9" s="407"/>
      <c r="KBF9" s="407"/>
      <c r="KBG9" s="407"/>
      <c r="KBH9" s="408"/>
      <c r="KBI9" s="404"/>
      <c r="KBJ9" s="405"/>
      <c r="KBK9" s="406"/>
      <c r="KBL9" s="407"/>
      <c r="KBM9" s="407"/>
      <c r="KBN9" s="407"/>
      <c r="KBO9" s="407"/>
      <c r="KBP9" s="408"/>
      <c r="KBQ9" s="404"/>
      <c r="KBR9" s="405"/>
      <c r="KBS9" s="406"/>
      <c r="KBT9" s="407"/>
      <c r="KBU9" s="407"/>
      <c r="KBV9" s="407"/>
      <c r="KBW9" s="407"/>
      <c r="KBX9" s="408"/>
      <c r="KBY9" s="404"/>
      <c r="KBZ9" s="405"/>
      <c r="KCA9" s="406"/>
      <c r="KCB9" s="407"/>
      <c r="KCC9" s="407"/>
      <c r="KCD9" s="407"/>
      <c r="KCE9" s="407"/>
      <c r="KCF9" s="408"/>
      <c r="KCG9" s="404"/>
      <c r="KCH9" s="405"/>
      <c r="KCI9" s="406"/>
      <c r="KCJ9" s="407"/>
      <c r="KCK9" s="407"/>
      <c r="KCL9" s="407"/>
      <c r="KCM9" s="407"/>
      <c r="KCN9" s="408"/>
      <c r="KCO9" s="404"/>
      <c r="KCP9" s="405"/>
      <c r="KCQ9" s="406"/>
      <c r="KCR9" s="407"/>
      <c r="KCS9" s="407"/>
      <c r="KCT9" s="407"/>
      <c r="KCU9" s="407"/>
      <c r="KCV9" s="408"/>
      <c r="KCW9" s="404"/>
      <c r="KCX9" s="405"/>
      <c r="KCY9" s="406"/>
      <c r="KCZ9" s="407"/>
      <c r="KDA9" s="407"/>
      <c r="KDB9" s="407"/>
      <c r="KDC9" s="407"/>
      <c r="KDD9" s="408"/>
      <c r="KDE9" s="404"/>
      <c r="KDF9" s="405"/>
      <c r="KDG9" s="406"/>
      <c r="KDH9" s="407"/>
      <c r="KDI9" s="407"/>
      <c r="KDJ9" s="407"/>
      <c r="KDK9" s="407"/>
      <c r="KDL9" s="408"/>
      <c r="KDM9" s="404"/>
      <c r="KDN9" s="405"/>
      <c r="KDO9" s="406"/>
      <c r="KDP9" s="407"/>
      <c r="KDQ9" s="407"/>
      <c r="KDR9" s="407"/>
      <c r="KDS9" s="407"/>
      <c r="KDT9" s="408"/>
      <c r="KDU9" s="404"/>
      <c r="KDV9" s="405"/>
      <c r="KDW9" s="406"/>
      <c r="KDX9" s="407"/>
      <c r="KDY9" s="407"/>
      <c r="KDZ9" s="407"/>
      <c r="KEA9" s="407"/>
      <c r="KEB9" s="408"/>
      <c r="KEC9" s="404"/>
      <c r="KED9" s="405"/>
      <c r="KEE9" s="406"/>
      <c r="KEF9" s="407"/>
      <c r="KEG9" s="407"/>
      <c r="KEH9" s="407"/>
      <c r="KEI9" s="407"/>
      <c r="KEJ9" s="408"/>
      <c r="KEK9" s="404"/>
      <c r="KEL9" s="405"/>
      <c r="KEM9" s="406"/>
      <c r="KEN9" s="407"/>
      <c r="KEO9" s="407"/>
      <c r="KEP9" s="407"/>
      <c r="KEQ9" s="407"/>
      <c r="KER9" s="408"/>
      <c r="KES9" s="404"/>
      <c r="KET9" s="405"/>
      <c r="KEU9" s="406"/>
      <c r="KEV9" s="407"/>
      <c r="KEW9" s="407"/>
      <c r="KEX9" s="407"/>
      <c r="KEY9" s="407"/>
      <c r="KEZ9" s="408"/>
      <c r="KFA9" s="404"/>
      <c r="KFB9" s="405"/>
      <c r="KFC9" s="406"/>
      <c r="KFD9" s="407"/>
      <c r="KFE9" s="407"/>
      <c r="KFF9" s="407"/>
      <c r="KFG9" s="407"/>
      <c r="KFH9" s="408"/>
      <c r="KFI9" s="404"/>
      <c r="KFJ9" s="405"/>
      <c r="KFK9" s="406"/>
      <c r="KFL9" s="407"/>
      <c r="KFM9" s="407"/>
      <c r="KFN9" s="407"/>
      <c r="KFO9" s="407"/>
      <c r="KFP9" s="408"/>
      <c r="KFQ9" s="404"/>
      <c r="KFR9" s="405"/>
      <c r="KFS9" s="406"/>
      <c r="KFT9" s="407"/>
      <c r="KFU9" s="407"/>
      <c r="KFV9" s="407"/>
      <c r="KFW9" s="407"/>
      <c r="KFX9" s="408"/>
      <c r="KFY9" s="404"/>
      <c r="KFZ9" s="405"/>
      <c r="KGA9" s="406"/>
      <c r="KGB9" s="407"/>
      <c r="KGC9" s="407"/>
      <c r="KGD9" s="407"/>
      <c r="KGE9" s="407"/>
      <c r="KGF9" s="408"/>
      <c r="KGG9" s="404"/>
      <c r="KGH9" s="405"/>
      <c r="KGI9" s="406"/>
      <c r="KGJ9" s="407"/>
      <c r="KGK9" s="407"/>
      <c r="KGL9" s="407"/>
      <c r="KGM9" s="407"/>
      <c r="KGN9" s="408"/>
      <c r="KGO9" s="404"/>
      <c r="KGP9" s="405"/>
      <c r="KGQ9" s="406"/>
      <c r="KGR9" s="407"/>
      <c r="KGS9" s="407"/>
      <c r="KGT9" s="407"/>
      <c r="KGU9" s="407"/>
      <c r="KGV9" s="408"/>
      <c r="KGW9" s="404"/>
      <c r="KGX9" s="405"/>
      <c r="KGY9" s="406"/>
      <c r="KGZ9" s="407"/>
      <c r="KHA9" s="407"/>
      <c r="KHB9" s="407"/>
      <c r="KHC9" s="407"/>
      <c r="KHD9" s="408"/>
      <c r="KHE9" s="404"/>
      <c r="KHF9" s="405"/>
      <c r="KHG9" s="406"/>
      <c r="KHH9" s="407"/>
      <c r="KHI9" s="407"/>
      <c r="KHJ9" s="407"/>
      <c r="KHK9" s="407"/>
      <c r="KHL9" s="408"/>
      <c r="KHM9" s="404"/>
      <c r="KHN9" s="405"/>
      <c r="KHO9" s="406"/>
      <c r="KHP9" s="407"/>
      <c r="KHQ9" s="407"/>
      <c r="KHR9" s="407"/>
      <c r="KHS9" s="407"/>
      <c r="KHT9" s="408"/>
      <c r="KHU9" s="404"/>
      <c r="KHV9" s="405"/>
      <c r="KHW9" s="406"/>
      <c r="KHX9" s="407"/>
      <c r="KHY9" s="407"/>
      <c r="KHZ9" s="407"/>
      <c r="KIA9" s="407"/>
      <c r="KIB9" s="408"/>
      <c r="KIC9" s="404"/>
      <c r="KID9" s="405"/>
      <c r="KIE9" s="406"/>
      <c r="KIF9" s="407"/>
      <c r="KIG9" s="407"/>
      <c r="KIH9" s="407"/>
      <c r="KII9" s="407"/>
      <c r="KIJ9" s="408"/>
      <c r="KIK9" s="404"/>
      <c r="KIL9" s="405"/>
      <c r="KIM9" s="406"/>
      <c r="KIN9" s="407"/>
      <c r="KIO9" s="407"/>
      <c r="KIP9" s="407"/>
      <c r="KIQ9" s="407"/>
      <c r="KIR9" s="408"/>
      <c r="KIS9" s="404"/>
      <c r="KIT9" s="405"/>
      <c r="KIU9" s="406"/>
      <c r="KIV9" s="407"/>
      <c r="KIW9" s="407"/>
      <c r="KIX9" s="407"/>
      <c r="KIY9" s="407"/>
      <c r="KIZ9" s="408"/>
      <c r="KJA9" s="404"/>
      <c r="KJB9" s="405"/>
      <c r="KJC9" s="406"/>
      <c r="KJD9" s="407"/>
      <c r="KJE9" s="407"/>
      <c r="KJF9" s="407"/>
      <c r="KJG9" s="407"/>
      <c r="KJH9" s="408"/>
      <c r="KJI9" s="404"/>
      <c r="KJJ9" s="405"/>
      <c r="KJK9" s="406"/>
      <c r="KJL9" s="407"/>
      <c r="KJM9" s="407"/>
      <c r="KJN9" s="407"/>
      <c r="KJO9" s="407"/>
      <c r="KJP9" s="408"/>
      <c r="KJQ9" s="404"/>
      <c r="KJR9" s="405"/>
      <c r="KJS9" s="406"/>
      <c r="KJT9" s="407"/>
      <c r="KJU9" s="407"/>
      <c r="KJV9" s="407"/>
      <c r="KJW9" s="407"/>
      <c r="KJX9" s="408"/>
      <c r="KJY9" s="404"/>
      <c r="KJZ9" s="405"/>
      <c r="KKA9" s="406"/>
      <c r="KKB9" s="407"/>
      <c r="KKC9" s="407"/>
      <c r="KKD9" s="407"/>
      <c r="KKE9" s="407"/>
      <c r="KKF9" s="408"/>
      <c r="KKG9" s="404"/>
      <c r="KKH9" s="405"/>
      <c r="KKI9" s="406"/>
      <c r="KKJ9" s="407"/>
      <c r="KKK9" s="407"/>
      <c r="KKL9" s="407"/>
      <c r="KKM9" s="407"/>
      <c r="KKN9" s="408"/>
      <c r="KKO9" s="404"/>
      <c r="KKP9" s="405"/>
      <c r="KKQ9" s="406"/>
      <c r="KKR9" s="407"/>
      <c r="KKS9" s="407"/>
      <c r="KKT9" s="407"/>
      <c r="KKU9" s="407"/>
      <c r="KKV9" s="408"/>
      <c r="KKW9" s="404"/>
      <c r="KKX9" s="405"/>
      <c r="KKY9" s="406"/>
      <c r="KKZ9" s="407"/>
      <c r="KLA9" s="407"/>
      <c r="KLB9" s="407"/>
      <c r="KLC9" s="407"/>
      <c r="KLD9" s="408"/>
      <c r="KLE9" s="404"/>
      <c r="KLF9" s="405"/>
      <c r="KLG9" s="406"/>
      <c r="KLH9" s="407"/>
      <c r="KLI9" s="407"/>
      <c r="KLJ9" s="407"/>
      <c r="KLK9" s="407"/>
      <c r="KLL9" s="408"/>
      <c r="KLM9" s="404"/>
      <c r="KLN9" s="405"/>
      <c r="KLO9" s="406"/>
      <c r="KLP9" s="407"/>
      <c r="KLQ9" s="407"/>
      <c r="KLR9" s="407"/>
      <c r="KLS9" s="407"/>
      <c r="KLT9" s="408"/>
      <c r="KLU9" s="404"/>
      <c r="KLV9" s="405"/>
      <c r="KLW9" s="406"/>
      <c r="KLX9" s="407"/>
      <c r="KLY9" s="407"/>
      <c r="KLZ9" s="407"/>
      <c r="KMA9" s="407"/>
      <c r="KMB9" s="408"/>
      <c r="KMC9" s="404"/>
      <c r="KMD9" s="405"/>
      <c r="KME9" s="406"/>
      <c r="KMF9" s="407"/>
      <c r="KMG9" s="407"/>
      <c r="KMH9" s="407"/>
      <c r="KMI9" s="407"/>
      <c r="KMJ9" s="408"/>
      <c r="KMK9" s="404"/>
      <c r="KML9" s="405"/>
      <c r="KMM9" s="406"/>
      <c r="KMN9" s="407"/>
      <c r="KMO9" s="407"/>
      <c r="KMP9" s="407"/>
      <c r="KMQ9" s="407"/>
      <c r="KMR9" s="408"/>
      <c r="KMS9" s="404"/>
      <c r="KMT9" s="405"/>
      <c r="KMU9" s="406"/>
      <c r="KMV9" s="407"/>
      <c r="KMW9" s="407"/>
      <c r="KMX9" s="407"/>
      <c r="KMY9" s="407"/>
      <c r="KMZ9" s="408"/>
      <c r="KNA9" s="404"/>
      <c r="KNB9" s="405"/>
      <c r="KNC9" s="406"/>
      <c r="KND9" s="407"/>
      <c r="KNE9" s="407"/>
      <c r="KNF9" s="407"/>
      <c r="KNG9" s="407"/>
      <c r="KNH9" s="408"/>
      <c r="KNI9" s="404"/>
      <c r="KNJ9" s="405"/>
      <c r="KNK9" s="406"/>
      <c r="KNL9" s="407"/>
      <c r="KNM9" s="407"/>
      <c r="KNN9" s="407"/>
      <c r="KNO9" s="407"/>
      <c r="KNP9" s="408"/>
      <c r="KNQ9" s="404"/>
      <c r="KNR9" s="405"/>
      <c r="KNS9" s="406"/>
      <c r="KNT9" s="407"/>
      <c r="KNU9" s="407"/>
      <c r="KNV9" s="407"/>
      <c r="KNW9" s="407"/>
      <c r="KNX9" s="408"/>
      <c r="KNY9" s="404"/>
      <c r="KNZ9" s="405"/>
      <c r="KOA9" s="406"/>
      <c r="KOB9" s="407"/>
      <c r="KOC9" s="407"/>
      <c r="KOD9" s="407"/>
      <c r="KOE9" s="407"/>
      <c r="KOF9" s="408"/>
      <c r="KOG9" s="404"/>
      <c r="KOH9" s="405"/>
      <c r="KOI9" s="406"/>
      <c r="KOJ9" s="407"/>
      <c r="KOK9" s="407"/>
      <c r="KOL9" s="407"/>
      <c r="KOM9" s="407"/>
      <c r="KON9" s="408"/>
      <c r="KOO9" s="404"/>
      <c r="KOP9" s="405"/>
      <c r="KOQ9" s="406"/>
      <c r="KOR9" s="407"/>
      <c r="KOS9" s="407"/>
      <c r="KOT9" s="407"/>
      <c r="KOU9" s="407"/>
      <c r="KOV9" s="408"/>
      <c r="KOW9" s="404"/>
      <c r="KOX9" s="405"/>
      <c r="KOY9" s="406"/>
      <c r="KOZ9" s="407"/>
      <c r="KPA9" s="407"/>
      <c r="KPB9" s="407"/>
      <c r="KPC9" s="407"/>
      <c r="KPD9" s="408"/>
      <c r="KPE9" s="404"/>
      <c r="KPF9" s="405"/>
      <c r="KPG9" s="406"/>
      <c r="KPH9" s="407"/>
      <c r="KPI9" s="407"/>
      <c r="KPJ9" s="407"/>
      <c r="KPK9" s="407"/>
      <c r="KPL9" s="408"/>
      <c r="KPM9" s="404"/>
      <c r="KPN9" s="405"/>
      <c r="KPO9" s="406"/>
      <c r="KPP9" s="407"/>
      <c r="KPQ9" s="407"/>
      <c r="KPR9" s="407"/>
      <c r="KPS9" s="407"/>
      <c r="KPT9" s="408"/>
      <c r="KPU9" s="404"/>
      <c r="KPV9" s="405"/>
      <c r="KPW9" s="406"/>
      <c r="KPX9" s="407"/>
      <c r="KPY9" s="407"/>
      <c r="KPZ9" s="407"/>
      <c r="KQA9" s="407"/>
      <c r="KQB9" s="408"/>
      <c r="KQC9" s="404"/>
      <c r="KQD9" s="405"/>
      <c r="KQE9" s="406"/>
      <c r="KQF9" s="407"/>
      <c r="KQG9" s="407"/>
      <c r="KQH9" s="407"/>
      <c r="KQI9" s="407"/>
      <c r="KQJ9" s="408"/>
      <c r="KQK9" s="404"/>
      <c r="KQL9" s="405"/>
      <c r="KQM9" s="406"/>
      <c r="KQN9" s="407"/>
      <c r="KQO9" s="407"/>
      <c r="KQP9" s="407"/>
      <c r="KQQ9" s="407"/>
      <c r="KQR9" s="408"/>
      <c r="KQS9" s="404"/>
      <c r="KQT9" s="405"/>
      <c r="KQU9" s="406"/>
      <c r="KQV9" s="407"/>
      <c r="KQW9" s="407"/>
      <c r="KQX9" s="407"/>
      <c r="KQY9" s="407"/>
      <c r="KQZ9" s="408"/>
      <c r="KRA9" s="404"/>
      <c r="KRB9" s="405"/>
      <c r="KRC9" s="406"/>
      <c r="KRD9" s="407"/>
      <c r="KRE9" s="407"/>
      <c r="KRF9" s="407"/>
      <c r="KRG9" s="407"/>
      <c r="KRH9" s="408"/>
      <c r="KRI9" s="404"/>
      <c r="KRJ9" s="405"/>
      <c r="KRK9" s="406"/>
      <c r="KRL9" s="407"/>
      <c r="KRM9" s="407"/>
      <c r="KRN9" s="407"/>
      <c r="KRO9" s="407"/>
      <c r="KRP9" s="408"/>
      <c r="KRQ9" s="404"/>
      <c r="KRR9" s="405"/>
      <c r="KRS9" s="406"/>
      <c r="KRT9" s="407"/>
      <c r="KRU9" s="407"/>
      <c r="KRV9" s="407"/>
      <c r="KRW9" s="407"/>
      <c r="KRX9" s="408"/>
      <c r="KRY9" s="404"/>
      <c r="KRZ9" s="405"/>
      <c r="KSA9" s="406"/>
      <c r="KSB9" s="407"/>
      <c r="KSC9" s="407"/>
      <c r="KSD9" s="407"/>
      <c r="KSE9" s="407"/>
      <c r="KSF9" s="408"/>
      <c r="KSG9" s="404"/>
      <c r="KSH9" s="405"/>
      <c r="KSI9" s="406"/>
      <c r="KSJ9" s="407"/>
      <c r="KSK9" s="407"/>
      <c r="KSL9" s="407"/>
      <c r="KSM9" s="407"/>
      <c r="KSN9" s="408"/>
      <c r="KSO9" s="404"/>
      <c r="KSP9" s="405"/>
      <c r="KSQ9" s="406"/>
      <c r="KSR9" s="407"/>
      <c r="KSS9" s="407"/>
      <c r="KST9" s="407"/>
      <c r="KSU9" s="407"/>
      <c r="KSV9" s="408"/>
      <c r="KSW9" s="404"/>
      <c r="KSX9" s="405"/>
      <c r="KSY9" s="406"/>
      <c r="KSZ9" s="407"/>
      <c r="KTA9" s="407"/>
      <c r="KTB9" s="407"/>
      <c r="KTC9" s="407"/>
      <c r="KTD9" s="408"/>
      <c r="KTE9" s="404"/>
      <c r="KTF9" s="405"/>
      <c r="KTG9" s="406"/>
      <c r="KTH9" s="407"/>
      <c r="KTI9" s="407"/>
      <c r="KTJ9" s="407"/>
      <c r="KTK9" s="407"/>
      <c r="KTL9" s="408"/>
      <c r="KTM9" s="404"/>
      <c r="KTN9" s="405"/>
      <c r="KTO9" s="406"/>
      <c r="KTP9" s="407"/>
      <c r="KTQ9" s="407"/>
      <c r="KTR9" s="407"/>
      <c r="KTS9" s="407"/>
      <c r="KTT9" s="408"/>
      <c r="KTU9" s="404"/>
      <c r="KTV9" s="405"/>
      <c r="KTW9" s="406"/>
      <c r="KTX9" s="407"/>
      <c r="KTY9" s="407"/>
      <c r="KTZ9" s="407"/>
      <c r="KUA9" s="407"/>
      <c r="KUB9" s="408"/>
      <c r="KUC9" s="404"/>
      <c r="KUD9" s="405"/>
      <c r="KUE9" s="406"/>
      <c r="KUF9" s="407"/>
      <c r="KUG9" s="407"/>
      <c r="KUH9" s="407"/>
      <c r="KUI9" s="407"/>
      <c r="KUJ9" s="408"/>
      <c r="KUK9" s="404"/>
      <c r="KUL9" s="405"/>
      <c r="KUM9" s="406"/>
      <c r="KUN9" s="407"/>
      <c r="KUO9" s="407"/>
      <c r="KUP9" s="407"/>
      <c r="KUQ9" s="407"/>
      <c r="KUR9" s="408"/>
      <c r="KUS9" s="404"/>
      <c r="KUT9" s="405"/>
      <c r="KUU9" s="406"/>
      <c r="KUV9" s="407"/>
      <c r="KUW9" s="407"/>
      <c r="KUX9" s="407"/>
      <c r="KUY9" s="407"/>
      <c r="KUZ9" s="408"/>
      <c r="KVA9" s="404"/>
      <c r="KVB9" s="405"/>
      <c r="KVC9" s="406"/>
      <c r="KVD9" s="407"/>
      <c r="KVE9" s="407"/>
      <c r="KVF9" s="407"/>
      <c r="KVG9" s="407"/>
      <c r="KVH9" s="408"/>
      <c r="KVI9" s="404"/>
      <c r="KVJ9" s="405"/>
      <c r="KVK9" s="406"/>
      <c r="KVL9" s="407"/>
      <c r="KVM9" s="407"/>
      <c r="KVN9" s="407"/>
      <c r="KVO9" s="407"/>
      <c r="KVP9" s="408"/>
      <c r="KVQ9" s="404"/>
      <c r="KVR9" s="405"/>
      <c r="KVS9" s="406"/>
      <c r="KVT9" s="407"/>
      <c r="KVU9" s="407"/>
      <c r="KVV9" s="407"/>
      <c r="KVW9" s="407"/>
      <c r="KVX9" s="408"/>
      <c r="KVY9" s="404"/>
      <c r="KVZ9" s="405"/>
      <c r="KWA9" s="406"/>
      <c r="KWB9" s="407"/>
      <c r="KWC9" s="407"/>
      <c r="KWD9" s="407"/>
      <c r="KWE9" s="407"/>
      <c r="KWF9" s="408"/>
      <c r="KWG9" s="404"/>
      <c r="KWH9" s="405"/>
      <c r="KWI9" s="406"/>
      <c r="KWJ9" s="407"/>
      <c r="KWK9" s="407"/>
      <c r="KWL9" s="407"/>
      <c r="KWM9" s="407"/>
      <c r="KWN9" s="408"/>
      <c r="KWO9" s="404"/>
      <c r="KWP9" s="405"/>
      <c r="KWQ9" s="406"/>
      <c r="KWR9" s="407"/>
      <c r="KWS9" s="407"/>
      <c r="KWT9" s="407"/>
      <c r="KWU9" s="407"/>
      <c r="KWV9" s="408"/>
      <c r="KWW9" s="404"/>
      <c r="KWX9" s="405"/>
      <c r="KWY9" s="406"/>
      <c r="KWZ9" s="407"/>
      <c r="KXA9" s="407"/>
      <c r="KXB9" s="407"/>
      <c r="KXC9" s="407"/>
      <c r="KXD9" s="408"/>
      <c r="KXE9" s="404"/>
      <c r="KXF9" s="405"/>
      <c r="KXG9" s="406"/>
      <c r="KXH9" s="407"/>
      <c r="KXI9" s="407"/>
      <c r="KXJ9" s="407"/>
      <c r="KXK9" s="407"/>
      <c r="KXL9" s="408"/>
      <c r="KXM9" s="404"/>
      <c r="KXN9" s="405"/>
      <c r="KXO9" s="406"/>
      <c r="KXP9" s="407"/>
      <c r="KXQ9" s="407"/>
      <c r="KXR9" s="407"/>
      <c r="KXS9" s="407"/>
      <c r="KXT9" s="408"/>
      <c r="KXU9" s="404"/>
      <c r="KXV9" s="405"/>
      <c r="KXW9" s="406"/>
      <c r="KXX9" s="407"/>
      <c r="KXY9" s="407"/>
      <c r="KXZ9" s="407"/>
      <c r="KYA9" s="407"/>
      <c r="KYB9" s="408"/>
      <c r="KYC9" s="404"/>
      <c r="KYD9" s="405"/>
      <c r="KYE9" s="406"/>
      <c r="KYF9" s="407"/>
      <c r="KYG9" s="407"/>
      <c r="KYH9" s="407"/>
      <c r="KYI9" s="407"/>
      <c r="KYJ9" s="408"/>
      <c r="KYK9" s="404"/>
      <c r="KYL9" s="405"/>
      <c r="KYM9" s="406"/>
      <c r="KYN9" s="407"/>
      <c r="KYO9" s="407"/>
      <c r="KYP9" s="407"/>
      <c r="KYQ9" s="407"/>
      <c r="KYR9" s="408"/>
      <c r="KYS9" s="404"/>
      <c r="KYT9" s="405"/>
      <c r="KYU9" s="406"/>
      <c r="KYV9" s="407"/>
      <c r="KYW9" s="407"/>
      <c r="KYX9" s="407"/>
      <c r="KYY9" s="407"/>
      <c r="KYZ9" s="408"/>
      <c r="KZA9" s="404"/>
      <c r="KZB9" s="405"/>
      <c r="KZC9" s="406"/>
      <c r="KZD9" s="407"/>
      <c r="KZE9" s="407"/>
      <c r="KZF9" s="407"/>
      <c r="KZG9" s="407"/>
      <c r="KZH9" s="408"/>
      <c r="KZI9" s="404"/>
      <c r="KZJ9" s="405"/>
      <c r="KZK9" s="406"/>
      <c r="KZL9" s="407"/>
      <c r="KZM9" s="407"/>
      <c r="KZN9" s="407"/>
      <c r="KZO9" s="407"/>
      <c r="KZP9" s="408"/>
      <c r="KZQ9" s="404"/>
      <c r="KZR9" s="405"/>
      <c r="KZS9" s="406"/>
      <c r="KZT9" s="407"/>
      <c r="KZU9" s="407"/>
      <c r="KZV9" s="407"/>
      <c r="KZW9" s="407"/>
      <c r="KZX9" s="408"/>
      <c r="KZY9" s="404"/>
      <c r="KZZ9" s="405"/>
      <c r="LAA9" s="406"/>
      <c r="LAB9" s="407"/>
      <c r="LAC9" s="407"/>
      <c r="LAD9" s="407"/>
      <c r="LAE9" s="407"/>
      <c r="LAF9" s="408"/>
      <c r="LAG9" s="404"/>
      <c r="LAH9" s="405"/>
      <c r="LAI9" s="406"/>
      <c r="LAJ9" s="407"/>
      <c r="LAK9" s="407"/>
      <c r="LAL9" s="407"/>
      <c r="LAM9" s="407"/>
      <c r="LAN9" s="408"/>
      <c r="LAO9" s="404"/>
      <c r="LAP9" s="405"/>
      <c r="LAQ9" s="406"/>
      <c r="LAR9" s="407"/>
      <c r="LAS9" s="407"/>
      <c r="LAT9" s="407"/>
      <c r="LAU9" s="407"/>
      <c r="LAV9" s="408"/>
      <c r="LAW9" s="404"/>
      <c r="LAX9" s="405"/>
      <c r="LAY9" s="406"/>
      <c r="LAZ9" s="407"/>
      <c r="LBA9" s="407"/>
      <c r="LBB9" s="407"/>
      <c r="LBC9" s="407"/>
      <c r="LBD9" s="408"/>
      <c r="LBE9" s="404"/>
      <c r="LBF9" s="405"/>
      <c r="LBG9" s="406"/>
      <c r="LBH9" s="407"/>
      <c r="LBI9" s="407"/>
      <c r="LBJ9" s="407"/>
      <c r="LBK9" s="407"/>
      <c r="LBL9" s="408"/>
      <c r="LBM9" s="404"/>
      <c r="LBN9" s="405"/>
      <c r="LBO9" s="406"/>
      <c r="LBP9" s="407"/>
      <c r="LBQ9" s="407"/>
      <c r="LBR9" s="407"/>
      <c r="LBS9" s="407"/>
      <c r="LBT9" s="408"/>
      <c r="LBU9" s="404"/>
      <c r="LBV9" s="405"/>
      <c r="LBW9" s="406"/>
      <c r="LBX9" s="407"/>
      <c r="LBY9" s="407"/>
      <c r="LBZ9" s="407"/>
      <c r="LCA9" s="407"/>
      <c r="LCB9" s="408"/>
      <c r="LCC9" s="404"/>
      <c r="LCD9" s="405"/>
      <c r="LCE9" s="406"/>
      <c r="LCF9" s="407"/>
      <c r="LCG9" s="407"/>
      <c r="LCH9" s="407"/>
      <c r="LCI9" s="407"/>
      <c r="LCJ9" s="408"/>
      <c r="LCK9" s="404"/>
      <c r="LCL9" s="405"/>
      <c r="LCM9" s="406"/>
      <c r="LCN9" s="407"/>
      <c r="LCO9" s="407"/>
      <c r="LCP9" s="407"/>
      <c r="LCQ9" s="407"/>
      <c r="LCR9" s="408"/>
      <c r="LCS9" s="404"/>
      <c r="LCT9" s="405"/>
      <c r="LCU9" s="406"/>
      <c r="LCV9" s="407"/>
      <c r="LCW9" s="407"/>
      <c r="LCX9" s="407"/>
      <c r="LCY9" s="407"/>
      <c r="LCZ9" s="408"/>
      <c r="LDA9" s="404"/>
      <c r="LDB9" s="405"/>
      <c r="LDC9" s="406"/>
      <c r="LDD9" s="407"/>
      <c r="LDE9" s="407"/>
      <c r="LDF9" s="407"/>
      <c r="LDG9" s="407"/>
      <c r="LDH9" s="408"/>
      <c r="LDI9" s="404"/>
      <c r="LDJ9" s="405"/>
      <c r="LDK9" s="406"/>
      <c r="LDL9" s="407"/>
      <c r="LDM9" s="407"/>
      <c r="LDN9" s="407"/>
      <c r="LDO9" s="407"/>
      <c r="LDP9" s="408"/>
      <c r="LDQ9" s="404"/>
      <c r="LDR9" s="405"/>
      <c r="LDS9" s="406"/>
      <c r="LDT9" s="407"/>
      <c r="LDU9" s="407"/>
      <c r="LDV9" s="407"/>
      <c r="LDW9" s="407"/>
      <c r="LDX9" s="408"/>
      <c r="LDY9" s="404"/>
      <c r="LDZ9" s="405"/>
      <c r="LEA9" s="406"/>
      <c r="LEB9" s="407"/>
      <c r="LEC9" s="407"/>
      <c r="LED9" s="407"/>
      <c r="LEE9" s="407"/>
      <c r="LEF9" s="408"/>
      <c r="LEG9" s="404"/>
      <c r="LEH9" s="405"/>
      <c r="LEI9" s="406"/>
      <c r="LEJ9" s="407"/>
      <c r="LEK9" s="407"/>
      <c r="LEL9" s="407"/>
      <c r="LEM9" s="407"/>
      <c r="LEN9" s="408"/>
      <c r="LEO9" s="404"/>
      <c r="LEP9" s="405"/>
      <c r="LEQ9" s="406"/>
      <c r="LER9" s="407"/>
      <c r="LES9" s="407"/>
      <c r="LET9" s="407"/>
      <c r="LEU9" s="407"/>
      <c r="LEV9" s="408"/>
      <c r="LEW9" s="404"/>
      <c r="LEX9" s="405"/>
      <c r="LEY9" s="406"/>
      <c r="LEZ9" s="407"/>
      <c r="LFA9" s="407"/>
      <c r="LFB9" s="407"/>
      <c r="LFC9" s="407"/>
      <c r="LFD9" s="408"/>
      <c r="LFE9" s="404"/>
      <c r="LFF9" s="405"/>
      <c r="LFG9" s="406"/>
      <c r="LFH9" s="407"/>
      <c r="LFI9" s="407"/>
      <c r="LFJ9" s="407"/>
      <c r="LFK9" s="407"/>
      <c r="LFL9" s="408"/>
      <c r="LFM9" s="404"/>
      <c r="LFN9" s="405"/>
      <c r="LFO9" s="406"/>
      <c r="LFP9" s="407"/>
      <c r="LFQ9" s="407"/>
      <c r="LFR9" s="407"/>
      <c r="LFS9" s="407"/>
      <c r="LFT9" s="408"/>
      <c r="LFU9" s="404"/>
      <c r="LFV9" s="405"/>
      <c r="LFW9" s="406"/>
      <c r="LFX9" s="407"/>
      <c r="LFY9" s="407"/>
      <c r="LFZ9" s="407"/>
      <c r="LGA9" s="407"/>
      <c r="LGB9" s="408"/>
      <c r="LGC9" s="404"/>
      <c r="LGD9" s="405"/>
      <c r="LGE9" s="406"/>
      <c r="LGF9" s="407"/>
      <c r="LGG9" s="407"/>
      <c r="LGH9" s="407"/>
      <c r="LGI9" s="407"/>
      <c r="LGJ9" s="408"/>
      <c r="LGK9" s="404"/>
      <c r="LGL9" s="405"/>
      <c r="LGM9" s="406"/>
      <c r="LGN9" s="407"/>
      <c r="LGO9" s="407"/>
      <c r="LGP9" s="407"/>
      <c r="LGQ9" s="407"/>
      <c r="LGR9" s="408"/>
      <c r="LGS9" s="404"/>
      <c r="LGT9" s="405"/>
      <c r="LGU9" s="406"/>
      <c r="LGV9" s="407"/>
      <c r="LGW9" s="407"/>
      <c r="LGX9" s="407"/>
      <c r="LGY9" s="407"/>
      <c r="LGZ9" s="408"/>
      <c r="LHA9" s="404"/>
      <c r="LHB9" s="405"/>
      <c r="LHC9" s="406"/>
      <c r="LHD9" s="407"/>
      <c r="LHE9" s="407"/>
      <c r="LHF9" s="407"/>
      <c r="LHG9" s="407"/>
      <c r="LHH9" s="408"/>
      <c r="LHI9" s="404"/>
      <c r="LHJ9" s="405"/>
      <c r="LHK9" s="406"/>
      <c r="LHL9" s="407"/>
      <c r="LHM9" s="407"/>
      <c r="LHN9" s="407"/>
      <c r="LHO9" s="407"/>
      <c r="LHP9" s="408"/>
      <c r="LHQ9" s="404"/>
      <c r="LHR9" s="405"/>
      <c r="LHS9" s="406"/>
      <c r="LHT9" s="407"/>
      <c r="LHU9" s="407"/>
      <c r="LHV9" s="407"/>
      <c r="LHW9" s="407"/>
      <c r="LHX9" s="408"/>
      <c r="LHY9" s="404"/>
      <c r="LHZ9" s="405"/>
      <c r="LIA9" s="406"/>
      <c r="LIB9" s="407"/>
      <c r="LIC9" s="407"/>
      <c r="LID9" s="407"/>
      <c r="LIE9" s="407"/>
      <c r="LIF9" s="408"/>
      <c r="LIG9" s="404"/>
      <c r="LIH9" s="405"/>
      <c r="LII9" s="406"/>
      <c r="LIJ9" s="407"/>
      <c r="LIK9" s="407"/>
      <c r="LIL9" s="407"/>
      <c r="LIM9" s="407"/>
      <c r="LIN9" s="408"/>
      <c r="LIO9" s="404"/>
      <c r="LIP9" s="405"/>
      <c r="LIQ9" s="406"/>
      <c r="LIR9" s="407"/>
      <c r="LIS9" s="407"/>
      <c r="LIT9" s="407"/>
      <c r="LIU9" s="407"/>
      <c r="LIV9" s="408"/>
      <c r="LIW9" s="404"/>
      <c r="LIX9" s="405"/>
      <c r="LIY9" s="406"/>
      <c r="LIZ9" s="407"/>
      <c r="LJA9" s="407"/>
      <c r="LJB9" s="407"/>
      <c r="LJC9" s="407"/>
      <c r="LJD9" s="408"/>
      <c r="LJE9" s="404"/>
      <c r="LJF9" s="405"/>
      <c r="LJG9" s="406"/>
      <c r="LJH9" s="407"/>
      <c r="LJI9" s="407"/>
      <c r="LJJ9" s="407"/>
      <c r="LJK9" s="407"/>
      <c r="LJL9" s="408"/>
      <c r="LJM9" s="404"/>
      <c r="LJN9" s="405"/>
      <c r="LJO9" s="406"/>
      <c r="LJP9" s="407"/>
      <c r="LJQ9" s="407"/>
      <c r="LJR9" s="407"/>
      <c r="LJS9" s="407"/>
      <c r="LJT9" s="408"/>
      <c r="LJU9" s="404"/>
      <c r="LJV9" s="405"/>
      <c r="LJW9" s="406"/>
      <c r="LJX9" s="407"/>
      <c r="LJY9" s="407"/>
      <c r="LJZ9" s="407"/>
      <c r="LKA9" s="407"/>
      <c r="LKB9" s="408"/>
      <c r="LKC9" s="404"/>
      <c r="LKD9" s="405"/>
      <c r="LKE9" s="406"/>
      <c r="LKF9" s="407"/>
      <c r="LKG9" s="407"/>
      <c r="LKH9" s="407"/>
      <c r="LKI9" s="407"/>
      <c r="LKJ9" s="408"/>
      <c r="LKK9" s="404"/>
      <c r="LKL9" s="405"/>
      <c r="LKM9" s="406"/>
      <c r="LKN9" s="407"/>
      <c r="LKO9" s="407"/>
      <c r="LKP9" s="407"/>
      <c r="LKQ9" s="407"/>
      <c r="LKR9" s="408"/>
      <c r="LKS9" s="404"/>
      <c r="LKT9" s="405"/>
      <c r="LKU9" s="406"/>
      <c r="LKV9" s="407"/>
      <c r="LKW9" s="407"/>
      <c r="LKX9" s="407"/>
      <c r="LKY9" s="407"/>
      <c r="LKZ9" s="408"/>
      <c r="LLA9" s="404"/>
      <c r="LLB9" s="405"/>
      <c r="LLC9" s="406"/>
      <c r="LLD9" s="407"/>
      <c r="LLE9" s="407"/>
      <c r="LLF9" s="407"/>
      <c r="LLG9" s="407"/>
      <c r="LLH9" s="408"/>
      <c r="LLI9" s="404"/>
      <c r="LLJ9" s="405"/>
      <c r="LLK9" s="406"/>
      <c r="LLL9" s="407"/>
      <c r="LLM9" s="407"/>
      <c r="LLN9" s="407"/>
      <c r="LLO9" s="407"/>
      <c r="LLP9" s="408"/>
      <c r="LLQ9" s="404"/>
      <c r="LLR9" s="405"/>
      <c r="LLS9" s="406"/>
      <c r="LLT9" s="407"/>
      <c r="LLU9" s="407"/>
      <c r="LLV9" s="407"/>
      <c r="LLW9" s="407"/>
      <c r="LLX9" s="408"/>
      <c r="LLY9" s="404"/>
      <c r="LLZ9" s="405"/>
      <c r="LMA9" s="406"/>
      <c r="LMB9" s="407"/>
      <c r="LMC9" s="407"/>
      <c r="LMD9" s="407"/>
      <c r="LME9" s="407"/>
      <c r="LMF9" s="408"/>
      <c r="LMG9" s="404"/>
      <c r="LMH9" s="405"/>
      <c r="LMI9" s="406"/>
      <c r="LMJ9" s="407"/>
      <c r="LMK9" s="407"/>
      <c r="LML9" s="407"/>
      <c r="LMM9" s="407"/>
      <c r="LMN9" s="408"/>
      <c r="LMO9" s="404"/>
      <c r="LMP9" s="405"/>
      <c r="LMQ9" s="406"/>
      <c r="LMR9" s="407"/>
      <c r="LMS9" s="407"/>
      <c r="LMT9" s="407"/>
      <c r="LMU9" s="407"/>
      <c r="LMV9" s="408"/>
      <c r="LMW9" s="404"/>
      <c r="LMX9" s="405"/>
      <c r="LMY9" s="406"/>
      <c r="LMZ9" s="407"/>
      <c r="LNA9" s="407"/>
      <c r="LNB9" s="407"/>
      <c r="LNC9" s="407"/>
      <c r="LND9" s="408"/>
      <c r="LNE9" s="404"/>
      <c r="LNF9" s="405"/>
      <c r="LNG9" s="406"/>
      <c r="LNH9" s="407"/>
      <c r="LNI9" s="407"/>
      <c r="LNJ9" s="407"/>
      <c r="LNK9" s="407"/>
      <c r="LNL9" s="408"/>
      <c r="LNM9" s="404"/>
      <c r="LNN9" s="405"/>
      <c r="LNO9" s="406"/>
      <c r="LNP9" s="407"/>
      <c r="LNQ9" s="407"/>
      <c r="LNR9" s="407"/>
      <c r="LNS9" s="407"/>
      <c r="LNT9" s="408"/>
      <c r="LNU9" s="404"/>
      <c r="LNV9" s="405"/>
      <c r="LNW9" s="406"/>
      <c r="LNX9" s="407"/>
      <c r="LNY9" s="407"/>
      <c r="LNZ9" s="407"/>
      <c r="LOA9" s="407"/>
      <c r="LOB9" s="408"/>
      <c r="LOC9" s="404"/>
      <c r="LOD9" s="405"/>
      <c r="LOE9" s="406"/>
      <c r="LOF9" s="407"/>
      <c r="LOG9" s="407"/>
      <c r="LOH9" s="407"/>
      <c r="LOI9" s="407"/>
      <c r="LOJ9" s="408"/>
      <c r="LOK9" s="404"/>
      <c r="LOL9" s="405"/>
      <c r="LOM9" s="406"/>
      <c r="LON9" s="407"/>
      <c r="LOO9" s="407"/>
      <c r="LOP9" s="407"/>
      <c r="LOQ9" s="407"/>
      <c r="LOR9" s="408"/>
      <c r="LOS9" s="404"/>
      <c r="LOT9" s="405"/>
      <c r="LOU9" s="406"/>
      <c r="LOV9" s="407"/>
      <c r="LOW9" s="407"/>
      <c r="LOX9" s="407"/>
      <c r="LOY9" s="407"/>
      <c r="LOZ9" s="408"/>
      <c r="LPA9" s="404"/>
      <c r="LPB9" s="405"/>
      <c r="LPC9" s="406"/>
      <c r="LPD9" s="407"/>
      <c r="LPE9" s="407"/>
      <c r="LPF9" s="407"/>
      <c r="LPG9" s="407"/>
      <c r="LPH9" s="408"/>
      <c r="LPI9" s="404"/>
      <c r="LPJ9" s="405"/>
      <c r="LPK9" s="406"/>
      <c r="LPL9" s="407"/>
      <c r="LPM9" s="407"/>
      <c r="LPN9" s="407"/>
      <c r="LPO9" s="407"/>
      <c r="LPP9" s="408"/>
      <c r="LPQ9" s="404"/>
      <c r="LPR9" s="405"/>
      <c r="LPS9" s="406"/>
      <c r="LPT9" s="407"/>
      <c r="LPU9" s="407"/>
      <c r="LPV9" s="407"/>
      <c r="LPW9" s="407"/>
      <c r="LPX9" s="408"/>
      <c r="LPY9" s="404"/>
      <c r="LPZ9" s="405"/>
      <c r="LQA9" s="406"/>
      <c r="LQB9" s="407"/>
      <c r="LQC9" s="407"/>
      <c r="LQD9" s="407"/>
      <c r="LQE9" s="407"/>
      <c r="LQF9" s="408"/>
      <c r="LQG9" s="404"/>
      <c r="LQH9" s="405"/>
      <c r="LQI9" s="406"/>
      <c r="LQJ9" s="407"/>
      <c r="LQK9" s="407"/>
      <c r="LQL9" s="407"/>
      <c r="LQM9" s="407"/>
      <c r="LQN9" s="408"/>
      <c r="LQO9" s="404"/>
      <c r="LQP9" s="405"/>
      <c r="LQQ9" s="406"/>
      <c r="LQR9" s="407"/>
      <c r="LQS9" s="407"/>
      <c r="LQT9" s="407"/>
      <c r="LQU9" s="407"/>
      <c r="LQV9" s="408"/>
      <c r="LQW9" s="404"/>
      <c r="LQX9" s="405"/>
      <c r="LQY9" s="406"/>
      <c r="LQZ9" s="407"/>
      <c r="LRA9" s="407"/>
      <c r="LRB9" s="407"/>
      <c r="LRC9" s="407"/>
      <c r="LRD9" s="408"/>
      <c r="LRE9" s="404"/>
      <c r="LRF9" s="405"/>
      <c r="LRG9" s="406"/>
      <c r="LRH9" s="407"/>
      <c r="LRI9" s="407"/>
      <c r="LRJ9" s="407"/>
      <c r="LRK9" s="407"/>
      <c r="LRL9" s="408"/>
      <c r="LRM9" s="404"/>
      <c r="LRN9" s="405"/>
      <c r="LRO9" s="406"/>
      <c r="LRP9" s="407"/>
      <c r="LRQ9" s="407"/>
      <c r="LRR9" s="407"/>
      <c r="LRS9" s="407"/>
      <c r="LRT9" s="408"/>
      <c r="LRU9" s="404"/>
      <c r="LRV9" s="405"/>
      <c r="LRW9" s="406"/>
      <c r="LRX9" s="407"/>
      <c r="LRY9" s="407"/>
      <c r="LRZ9" s="407"/>
      <c r="LSA9" s="407"/>
      <c r="LSB9" s="408"/>
      <c r="LSC9" s="404"/>
      <c r="LSD9" s="405"/>
      <c r="LSE9" s="406"/>
      <c r="LSF9" s="407"/>
      <c r="LSG9" s="407"/>
      <c r="LSH9" s="407"/>
      <c r="LSI9" s="407"/>
      <c r="LSJ9" s="408"/>
      <c r="LSK9" s="404"/>
      <c r="LSL9" s="405"/>
      <c r="LSM9" s="406"/>
      <c r="LSN9" s="407"/>
      <c r="LSO9" s="407"/>
      <c r="LSP9" s="407"/>
      <c r="LSQ9" s="407"/>
      <c r="LSR9" s="408"/>
      <c r="LSS9" s="404"/>
      <c r="LST9" s="405"/>
      <c r="LSU9" s="406"/>
      <c r="LSV9" s="407"/>
      <c r="LSW9" s="407"/>
      <c r="LSX9" s="407"/>
      <c r="LSY9" s="407"/>
      <c r="LSZ9" s="408"/>
      <c r="LTA9" s="404"/>
      <c r="LTB9" s="405"/>
      <c r="LTC9" s="406"/>
      <c r="LTD9" s="407"/>
      <c r="LTE9" s="407"/>
      <c r="LTF9" s="407"/>
      <c r="LTG9" s="407"/>
      <c r="LTH9" s="408"/>
      <c r="LTI9" s="404"/>
      <c r="LTJ9" s="405"/>
      <c r="LTK9" s="406"/>
      <c r="LTL9" s="407"/>
      <c r="LTM9" s="407"/>
      <c r="LTN9" s="407"/>
      <c r="LTO9" s="407"/>
      <c r="LTP9" s="408"/>
      <c r="LTQ9" s="404"/>
      <c r="LTR9" s="405"/>
      <c r="LTS9" s="406"/>
      <c r="LTT9" s="407"/>
      <c r="LTU9" s="407"/>
      <c r="LTV9" s="407"/>
      <c r="LTW9" s="407"/>
      <c r="LTX9" s="408"/>
      <c r="LTY9" s="404"/>
      <c r="LTZ9" s="405"/>
      <c r="LUA9" s="406"/>
      <c r="LUB9" s="407"/>
      <c r="LUC9" s="407"/>
      <c r="LUD9" s="407"/>
      <c r="LUE9" s="407"/>
      <c r="LUF9" s="408"/>
      <c r="LUG9" s="404"/>
      <c r="LUH9" s="405"/>
      <c r="LUI9" s="406"/>
      <c r="LUJ9" s="407"/>
      <c r="LUK9" s="407"/>
      <c r="LUL9" s="407"/>
      <c r="LUM9" s="407"/>
      <c r="LUN9" s="408"/>
      <c r="LUO9" s="404"/>
      <c r="LUP9" s="405"/>
      <c r="LUQ9" s="406"/>
      <c r="LUR9" s="407"/>
      <c r="LUS9" s="407"/>
      <c r="LUT9" s="407"/>
      <c r="LUU9" s="407"/>
      <c r="LUV9" s="408"/>
      <c r="LUW9" s="404"/>
      <c r="LUX9" s="405"/>
      <c r="LUY9" s="406"/>
      <c r="LUZ9" s="407"/>
      <c r="LVA9" s="407"/>
      <c r="LVB9" s="407"/>
      <c r="LVC9" s="407"/>
      <c r="LVD9" s="408"/>
      <c r="LVE9" s="404"/>
      <c r="LVF9" s="405"/>
      <c r="LVG9" s="406"/>
      <c r="LVH9" s="407"/>
      <c r="LVI9" s="407"/>
      <c r="LVJ9" s="407"/>
      <c r="LVK9" s="407"/>
      <c r="LVL9" s="408"/>
      <c r="LVM9" s="404"/>
      <c r="LVN9" s="405"/>
      <c r="LVO9" s="406"/>
      <c r="LVP9" s="407"/>
      <c r="LVQ9" s="407"/>
      <c r="LVR9" s="407"/>
      <c r="LVS9" s="407"/>
      <c r="LVT9" s="408"/>
      <c r="LVU9" s="404"/>
      <c r="LVV9" s="405"/>
      <c r="LVW9" s="406"/>
      <c r="LVX9" s="407"/>
      <c r="LVY9" s="407"/>
      <c r="LVZ9" s="407"/>
      <c r="LWA9" s="407"/>
      <c r="LWB9" s="408"/>
      <c r="LWC9" s="404"/>
      <c r="LWD9" s="405"/>
      <c r="LWE9" s="406"/>
      <c r="LWF9" s="407"/>
      <c r="LWG9" s="407"/>
      <c r="LWH9" s="407"/>
      <c r="LWI9" s="407"/>
      <c r="LWJ9" s="408"/>
      <c r="LWK9" s="404"/>
      <c r="LWL9" s="405"/>
      <c r="LWM9" s="406"/>
      <c r="LWN9" s="407"/>
      <c r="LWO9" s="407"/>
      <c r="LWP9" s="407"/>
      <c r="LWQ9" s="407"/>
      <c r="LWR9" s="408"/>
      <c r="LWS9" s="404"/>
      <c r="LWT9" s="405"/>
      <c r="LWU9" s="406"/>
      <c r="LWV9" s="407"/>
      <c r="LWW9" s="407"/>
      <c r="LWX9" s="407"/>
      <c r="LWY9" s="407"/>
      <c r="LWZ9" s="408"/>
      <c r="LXA9" s="404"/>
      <c r="LXB9" s="405"/>
      <c r="LXC9" s="406"/>
      <c r="LXD9" s="407"/>
      <c r="LXE9" s="407"/>
      <c r="LXF9" s="407"/>
      <c r="LXG9" s="407"/>
      <c r="LXH9" s="408"/>
      <c r="LXI9" s="404"/>
      <c r="LXJ9" s="405"/>
      <c r="LXK9" s="406"/>
      <c r="LXL9" s="407"/>
      <c r="LXM9" s="407"/>
      <c r="LXN9" s="407"/>
      <c r="LXO9" s="407"/>
      <c r="LXP9" s="408"/>
      <c r="LXQ9" s="404"/>
      <c r="LXR9" s="405"/>
      <c r="LXS9" s="406"/>
      <c r="LXT9" s="407"/>
      <c r="LXU9" s="407"/>
      <c r="LXV9" s="407"/>
      <c r="LXW9" s="407"/>
      <c r="LXX9" s="408"/>
      <c r="LXY9" s="404"/>
      <c r="LXZ9" s="405"/>
      <c r="LYA9" s="406"/>
      <c r="LYB9" s="407"/>
      <c r="LYC9" s="407"/>
      <c r="LYD9" s="407"/>
      <c r="LYE9" s="407"/>
      <c r="LYF9" s="408"/>
      <c r="LYG9" s="404"/>
      <c r="LYH9" s="405"/>
      <c r="LYI9" s="406"/>
      <c r="LYJ9" s="407"/>
      <c r="LYK9" s="407"/>
      <c r="LYL9" s="407"/>
      <c r="LYM9" s="407"/>
      <c r="LYN9" s="408"/>
      <c r="LYO9" s="404"/>
      <c r="LYP9" s="405"/>
      <c r="LYQ9" s="406"/>
      <c r="LYR9" s="407"/>
      <c r="LYS9" s="407"/>
      <c r="LYT9" s="407"/>
      <c r="LYU9" s="407"/>
      <c r="LYV9" s="408"/>
      <c r="LYW9" s="404"/>
      <c r="LYX9" s="405"/>
      <c r="LYY9" s="406"/>
      <c r="LYZ9" s="407"/>
      <c r="LZA9" s="407"/>
      <c r="LZB9" s="407"/>
      <c r="LZC9" s="407"/>
      <c r="LZD9" s="408"/>
      <c r="LZE9" s="404"/>
      <c r="LZF9" s="405"/>
      <c r="LZG9" s="406"/>
      <c r="LZH9" s="407"/>
      <c r="LZI9" s="407"/>
      <c r="LZJ9" s="407"/>
      <c r="LZK9" s="407"/>
      <c r="LZL9" s="408"/>
      <c r="LZM9" s="404"/>
      <c r="LZN9" s="405"/>
      <c r="LZO9" s="406"/>
      <c r="LZP9" s="407"/>
      <c r="LZQ9" s="407"/>
      <c r="LZR9" s="407"/>
      <c r="LZS9" s="407"/>
      <c r="LZT9" s="408"/>
      <c r="LZU9" s="404"/>
      <c r="LZV9" s="405"/>
      <c r="LZW9" s="406"/>
      <c r="LZX9" s="407"/>
      <c r="LZY9" s="407"/>
      <c r="LZZ9" s="407"/>
      <c r="MAA9" s="407"/>
      <c r="MAB9" s="408"/>
      <c r="MAC9" s="404"/>
      <c r="MAD9" s="405"/>
      <c r="MAE9" s="406"/>
      <c r="MAF9" s="407"/>
      <c r="MAG9" s="407"/>
      <c r="MAH9" s="407"/>
      <c r="MAI9" s="407"/>
      <c r="MAJ9" s="408"/>
      <c r="MAK9" s="404"/>
      <c r="MAL9" s="405"/>
      <c r="MAM9" s="406"/>
      <c r="MAN9" s="407"/>
      <c r="MAO9" s="407"/>
      <c r="MAP9" s="407"/>
      <c r="MAQ9" s="407"/>
      <c r="MAR9" s="408"/>
      <c r="MAS9" s="404"/>
      <c r="MAT9" s="405"/>
      <c r="MAU9" s="406"/>
      <c r="MAV9" s="407"/>
      <c r="MAW9" s="407"/>
      <c r="MAX9" s="407"/>
      <c r="MAY9" s="407"/>
      <c r="MAZ9" s="408"/>
      <c r="MBA9" s="404"/>
      <c r="MBB9" s="405"/>
      <c r="MBC9" s="406"/>
      <c r="MBD9" s="407"/>
      <c r="MBE9" s="407"/>
      <c r="MBF9" s="407"/>
      <c r="MBG9" s="407"/>
      <c r="MBH9" s="408"/>
      <c r="MBI9" s="404"/>
      <c r="MBJ9" s="405"/>
      <c r="MBK9" s="406"/>
      <c r="MBL9" s="407"/>
      <c r="MBM9" s="407"/>
      <c r="MBN9" s="407"/>
      <c r="MBO9" s="407"/>
      <c r="MBP9" s="408"/>
      <c r="MBQ9" s="404"/>
      <c r="MBR9" s="405"/>
      <c r="MBS9" s="406"/>
      <c r="MBT9" s="407"/>
      <c r="MBU9" s="407"/>
      <c r="MBV9" s="407"/>
      <c r="MBW9" s="407"/>
      <c r="MBX9" s="408"/>
      <c r="MBY9" s="404"/>
      <c r="MBZ9" s="405"/>
      <c r="MCA9" s="406"/>
      <c r="MCB9" s="407"/>
      <c r="MCC9" s="407"/>
      <c r="MCD9" s="407"/>
      <c r="MCE9" s="407"/>
      <c r="MCF9" s="408"/>
      <c r="MCG9" s="404"/>
      <c r="MCH9" s="405"/>
      <c r="MCI9" s="406"/>
      <c r="MCJ9" s="407"/>
      <c r="MCK9" s="407"/>
      <c r="MCL9" s="407"/>
      <c r="MCM9" s="407"/>
      <c r="MCN9" s="408"/>
      <c r="MCO9" s="404"/>
      <c r="MCP9" s="405"/>
      <c r="MCQ9" s="406"/>
      <c r="MCR9" s="407"/>
      <c r="MCS9" s="407"/>
      <c r="MCT9" s="407"/>
      <c r="MCU9" s="407"/>
      <c r="MCV9" s="408"/>
      <c r="MCW9" s="404"/>
      <c r="MCX9" s="405"/>
      <c r="MCY9" s="406"/>
      <c r="MCZ9" s="407"/>
      <c r="MDA9" s="407"/>
      <c r="MDB9" s="407"/>
      <c r="MDC9" s="407"/>
      <c r="MDD9" s="408"/>
      <c r="MDE9" s="404"/>
      <c r="MDF9" s="405"/>
      <c r="MDG9" s="406"/>
      <c r="MDH9" s="407"/>
      <c r="MDI9" s="407"/>
      <c r="MDJ9" s="407"/>
      <c r="MDK9" s="407"/>
      <c r="MDL9" s="408"/>
      <c r="MDM9" s="404"/>
      <c r="MDN9" s="405"/>
      <c r="MDO9" s="406"/>
      <c r="MDP9" s="407"/>
      <c r="MDQ9" s="407"/>
      <c r="MDR9" s="407"/>
      <c r="MDS9" s="407"/>
      <c r="MDT9" s="408"/>
      <c r="MDU9" s="404"/>
      <c r="MDV9" s="405"/>
      <c r="MDW9" s="406"/>
      <c r="MDX9" s="407"/>
      <c r="MDY9" s="407"/>
      <c r="MDZ9" s="407"/>
      <c r="MEA9" s="407"/>
      <c r="MEB9" s="408"/>
      <c r="MEC9" s="404"/>
      <c r="MED9" s="405"/>
      <c r="MEE9" s="406"/>
      <c r="MEF9" s="407"/>
      <c r="MEG9" s="407"/>
      <c r="MEH9" s="407"/>
      <c r="MEI9" s="407"/>
      <c r="MEJ9" s="408"/>
      <c r="MEK9" s="404"/>
      <c r="MEL9" s="405"/>
      <c r="MEM9" s="406"/>
      <c r="MEN9" s="407"/>
      <c r="MEO9" s="407"/>
      <c r="MEP9" s="407"/>
      <c r="MEQ9" s="407"/>
      <c r="MER9" s="408"/>
      <c r="MES9" s="404"/>
      <c r="MET9" s="405"/>
      <c r="MEU9" s="406"/>
      <c r="MEV9" s="407"/>
      <c r="MEW9" s="407"/>
      <c r="MEX9" s="407"/>
      <c r="MEY9" s="407"/>
      <c r="MEZ9" s="408"/>
      <c r="MFA9" s="404"/>
      <c r="MFB9" s="405"/>
      <c r="MFC9" s="406"/>
      <c r="MFD9" s="407"/>
      <c r="MFE9" s="407"/>
      <c r="MFF9" s="407"/>
      <c r="MFG9" s="407"/>
      <c r="MFH9" s="408"/>
      <c r="MFI9" s="404"/>
      <c r="MFJ9" s="405"/>
      <c r="MFK9" s="406"/>
      <c r="MFL9" s="407"/>
      <c r="MFM9" s="407"/>
      <c r="MFN9" s="407"/>
      <c r="MFO9" s="407"/>
      <c r="MFP9" s="408"/>
      <c r="MFQ9" s="404"/>
      <c r="MFR9" s="405"/>
      <c r="MFS9" s="406"/>
      <c r="MFT9" s="407"/>
      <c r="MFU9" s="407"/>
      <c r="MFV9" s="407"/>
      <c r="MFW9" s="407"/>
      <c r="MFX9" s="408"/>
      <c r="MFY9" s="404"/>
      <c r="MFZ9" s="405"/>
      <c r="MGA9" s="406"/>
      <c r="MGB9" s="407"/>
      <c r="MGC9" s="407"/>
      <c r="MGD9" s="407"/>
      <c r="MGE9" s="407"/>
      <c r="MGF9" s="408"/>
      <c r="MGG9" s="404"/>
      <c r="MGH9" s="405"/>
      <c r="MGI9" s="406"/>
      <c r="MGJ9" s="407"/>
      <c r="MGK9" s="407"/>
      <c r="MGL9" s="407"/>
      <c r="MGM9" s="407"/>
      <c r="MGN9" s="408"/>
      <c r="MGO9" s="404"/>
      <c r="MGP9" s="405"/>
      <c r="MGQ9" s="406"/>
      <c r="MGR9" s="407"/>
      <c r="MGS9" s="407"/>
      <c r="MGT9" s="407"/>
      <c r="MGU9" s="407"/>
      <c r="MGV9" s="408"/>
      <c r="MGW9" s="404"/>
      <c r="MGX9" s="405"/>
      <c r="MGY9" s="406"/>
      <c r="MGZ9" s="407"/>
      <c r="MHA9" s="407"/>
      <c r="MHB9" s="407"/>
      <c r="MHC9" s="407"/>
      <c r="MHD9" s="408"/>
      <c r="MHE9" s="404"/>
      <c r="MHF9" s="405"/>
      <c r="MHG9" s="406"/>
      <c r="MHH9" s="407"/>
      <c r="MHI9" s="407"/>
      <c r="MHJ9" s="407"/>
      <c r="MHK9" s="407"/>
      <c r="MHL9" s="408"/>
      <c r="MHM9" s="404"/>
      <c r="MHN9" s="405"/>
      <c r="MHO9" s="406"/>
      <c r="MHP9" s="407"/>
      <c r="MHQ9" s="407"/>
      <c r="MHR9" s="407"/>
      <c r="MHS9" s="407"/>
      <c r="MHT9" s="408"/>
      <c r="MHU9" s="404"/>
      <c r="MHV9" s="405"/>
      <c r="MHW9" s="406"/>
      <c r="MHX9" s="407"/>
      <c r="MHY9" s="407"/>
      <c r="MHZ9" s="407"/>
      <c r="MIA9" s="407"/>
      <c r="MIB9" s="408"/>
      <c r="MIC9" s="404"/>
      <c r="MID9" s="405"/>
      <c r="MIE9" s="406"/>
      <c r="MIF9" s="407"/>
      <c r="MIG9" s="407"/>
      <c r="MIH9" s="407"/>
      <c r="MII9" s="407"/>
      <c r="MIJ9" s="408"/>
      <c r="MIK9" s="404"/>
      <c r="MIL9" s="405"/>
      <c r="MIM9" s="406"/>
      <c r="MIN9" s="407"/>
      <c r="MIO9" s="407"/>
      <c r="MIP9" s="407"/>
      <c r="MIQ9" s="407"/>
      <c r="MIR9" s="408"/>
      <c r="MIS9" s="404"/>
      <c r="MIT9" s="405"/>
      <c r="MIU9" s="406"/>
      <c r="MIV9" s="407"/>
      <c r="MIW9" s="407"/>
      <c r="MIX9" s="407"/>
      <c r="MIY9" s="407"/>
      <c r="MIZ9" s="408"/>
      <c r="MJA9" s="404"/>
      <c r="MJB9" s="405"/>
      <c r="MJC9" s="406"/>
      <c r="MJD9" s="407"/>
      <c r="MJE9" s="407"/>
      <c r="MJF9" s="407"/>
      <c r="MJG9" s="407"/>
      <c r="MJH9" s="408"/>
      <c r="MJI9" s="404"/>
      <c r="MJJ9" s="405"/>
      <c r="MJK9" s="406"/>
      <c r="MJL9" s="407"/>
      <c r="MJM9" s="407"/>
      <c r="MJN9" s="407"/>
      <c r="MJO9" s="407"/>
      <c r="MJP9" s="408"/>
      <c r="MJQ9" s="404"/>
      <c r="MJR9" s="405"/>
      <c r="MJS9" s="406"/>
      <c r="MJT9" s="407"/>
      <c r="MJU9" s="407"/>
      <c r="MJV9" s="407"/>
      <c r="MJW9" s="407"/>
      <c r="MJX9" s="408"/>
      <c r="MJY9" s="404"/>
      <c r="MJZ9" s="405"/>
      <c r="MKA9" s="406"/>
      <c r="MKB9" s="407"/>
      <c r="MKC9" s="407"/>
      <c r="MKD9" s="407"/>
      <c r="MKE9" s="407"/>
      <c r="MKF9" s="408"/>
      <c r="MKG9" s="404"/>
      <c r="MKH9" s="405"/>
      <c r="MKI9" s="406"/>
      <c r="MKJ9" s="407"/>
      <c r="MKK9" s="407"/>
      <c r="MKL9" s="407"/>
      <c r="MKM9" s="407"/>
      <c r="MKN9" s="408"/>
      <c r="MKO9" s="404"/>
      <c r="MKP9" s="405"/>
      <c r="MKQ9" s="406"/>
      <c r="MKR9" s="407"/>
      <c r="MKS9" s="407"/>
      <c r="MKT9" s="407"/>
      <c r="MKU9" s="407"/>
      <c r="MKV9" s="408"/>
      <c r="MKW9" s="404"/>
      <c r="MKX9" s="405"/>
      <c r="MKY9" s="406"/>
      <c r="MKZ9" s="407"/>
      <c r="MLA9" s="407"/>
      <c r="MLB9" s="407"/>
      <c r="MLC9" s="407"/>
      <c r="MLD9" s="408"/>
      <c r="MLE9" s="404"/>
      <c r="MLF9" s="405"/>
      <c r="MLG9" s="406"/>
      <c r="MLH9" s="407"/>
      <c r="MLI9" s="407"/>
      <c r="MLJ9" s="407"/>
      <c r="MLK9" s="407"/>
      <c r="MLL9" s="408"/>
      <c r="MLM9" s="404"/>
      <c r="MLN9" s="405"/>
      <c r="MLO9" s="406"/>
      <c r="MLP9" s="407"/>
      <c r="MLQ9" s="407"/>
      <c r="MLR9" s="407"/>
      <c r="MLS9" s="407"/>
      <c r="MLT9" s="408"/>
      <c r="MLU9" s="404"/>
      <c r="MLV9" s="405"/>
      <c r="MLW9" s="406"/>
      <c r="MLX9" s="407"/>
      <c r="MLY9" s="407"/>
      <c r="MLZ9" s="407"/>
      <c r="MMA9" s="407"/>
      <c r="MMB9" s="408"/>
      <c r="MMC9" s="404"/>
      <c r="MMD9" s="405"/>
      <c r="MME9" s="406"/>
      <c r="MMF9" s="407"/>
      <c r="MMG9" s="407"/>
      <c r="MMH9" s="407"/>
      <c r="MMI9" s="407"/>
      <c r="MMJ9" s="408"/>
      <c r="MMK9" s="404"/>
      <c r="MML9" s="405"/>
      <c r="MMM9" s="406"/>
      <c r="MMN9" s="407"/>
      <c r="MMO9" s="407"/>
      <c r="MMP9" s="407"/>
      <c r="MMQ9" s="407"/>
      <c r="MMR9" s="408"/>
      <c r="MMS9" s="404"/>
      <c r="MMT9" s="405"/>
      <c r="MMU9" s="406"/>
      <c r="MMV9" s="407"/>
      <c r="MMW9" s="407"/>
      <c r="MMX9" s="407"/>
      <c r="MMY9" s="407"/>
      <c r="MMZ9" s="408"/>
      <c r="MNA9" s="404"/>
      <c r="MNB9" s="405"/>
      <c r="MNC9" s="406"/>
      <c r="MND9" s="407"/>
      <c r="MNE9" s="407"/>
      <c r="MNF9" s="407"/>
      <c r="MNG9" s="407"/>
      <c r="MNH9" s="408"/>
      <c r="MNI9" s="404"/>
      <c r="MNJ9" s="405"/>
      <c r="MNK9" s="406"/>
      <c r="MNL9" s="407"/>
      <c r="MNM9" s="407"/>
      <c r="MNN9" s="407"/>
      <c r="MNO9" s="407"/>
      <c r="MNP9" s="408"/>
      <c r="MNQ9" s="404"/>
      <c r="MNR9" s="405"/>
      <c r="MNS9" s="406"/>
      <c r="MNT9" s="407"/>
      <c r="MNU9" s="407"/>
      <c r="MNV9" s="407"/>
      <c r="MNW9" s="407"/>
      <c r="MNX9" s="408"/>
      <c r="MNY9" s="404"/>
      <c r="MNZ9" s="405"/>
      <c r="MOA9" s="406"/>
      <c r="MOB9" s="407"/>
      <c r="MOC9" s="407"/>
      <c r="MOD9" s="407"/>
      <c r="MOE9" s="407"/>
      <c r="MOF9" s="408"/>
      <c r="MOG9" s="404"/>
      <c r="MOH9" s="405"/>
      <c r="MOI9" s="406"/>
      <c r="MOJ9" s="407"/>
      <c r="MOK9" s="407"/>
      <c r="MOL9" s="407"/>
      <c r="MOM9" s="407"/>
      <c r="MON9" s="408"/>
      <c r="MOO9" s="404"/>
      <c r="MOP9" s="405"/>
      <c r="MOQ9" s="406"/>
      <c r="MOR9" s="407"/>
      <c r="MOS9" s="407"/>
      <c r="MOT9" s="407"/>
      <c r="MOU9" s="407"/>
      <c r="MOV9" s="408"/>
      <c r="MOW9" s="404"/>
      <c r="MOX9" s="405"/>
      <c r="MOY9" s="406"/>
      <c r="MOZ9" s="407"/>
      <c r="MPA9" s="407"/>
      <c r="MPB9" s="407"/>
      <c r="MPC9" s="407"/>
      <c r="MPD9" s="408"/>
      <c r="MPE9" s="404"/>
      <c r="MPF9" s="405"/>
      <c r="MPG9" s="406"/>
      <c r="MPH9" s="407"/>
      <c r="MPI9" s="407"/>
      <c r="MPJ9" s="407"/>
      <c r="MPK9" s="407"/>
      <c r="MPL9" s="408"/>
      <c r="MPM9" s="404"/>
      <c r="MPN9" s="405"/>
      <c r="MPO9" s="406"/>
      <c r="MPP9" s="407"/>
      <c r="MPQ9" s="407"/>
      <c r="MPR9" s="407"/>
      <c r="MPS9" s="407"/>
      <c r="MPT9" s="408"/>
      <c r="MPU9" s="404"/>
      <c r="MPV9" s="405"/>
      <c r="MPW9" s="406"/>
      <c r="MPX9" s="407"/>
      <c r="MPY9" s="407"/>
      <c r="MPZ9" s="407"/>
      <c r="MQA9" s="407"/>
      <c r="MQB9" s="408"/>
      <c r="MQC9" s="404"/>
      <c r="MQD9" s="405"/>
      <c r="MQE9" s="406"/>
      <c r="MQF9" s="407"/>
      <c r="MQG9" s="407"/>
      <c r="MQH9" s="407"/>
      <c r="MQI9" s="407"/>
      <c r="MQJ9" s="408"/>
      <c r="MQK9" s="404"/>
      <c r="MQL9" s="405"/>
      <c r="MQM9" s="406"/>
      <c r="MQN9" s="407"/>
      <c r="MQO9" s="407"/>
      <c r="MQP9" s="407"/>
      <c r="MQQ9" s="407"/>
      <c r="MQR9" s="408"/>
      <c r="MQS9" s="404"/>
      <c r="MQT9" s="405"/>
      <c r="MQU9" s="406"/>
      <c r="MQV9" s="407"/>
      <c r="MQW9" s="407"/>
      <c r="MQX9" s="407"/>
      <c r="MQY9" s="407"/>
      <c r="MQZ9" s="408"/>
      <c r="MRA9" s="404"/>
      <c r="MRB9" s="405"/>
      <c r="MRC9" s="406"/>
      <c r="MRD9" s="407"/>
      <c r="MRE9" s="407"/>
      <c r="MRF9" s="407"/>
      <c r="MRG9" s="407"/>
      <c r="MRH9" s="408"/>
      <c r="MRI9" s="404"/>
      <c r="MRJ9" s="405"/>
      <c r="MRK9" s="406"/>
      <c r="MRL9" s="407"/>
      <c r="MRM9" s="407"/>
      <c r="MRN9" s="407"/>
      <c r="MRO9" s="407"/>
      <c r="MRP9" s="408"/>
      <c r="MRQ9" s="404"/>
      <c r="MRR9" s="405"/>
      <c r="MRS9" s="406"/>
      <c r="MRT9" s="407"/>
      <c r="MRU9" s="407"/>
      <c r="MRV9" s="407"/>
      <c r="MRW9" s="407"/>
      <c r="MRX9" s="408"/>
      <c r="MRY9" s="404"/>
      <c r="MRZ9" s="405"/>
      <c r="MSA9" s="406"/>
      <c r="MSB9" s="407"/>
      <c r="MSC9" s="407"/>
      <c r="MSD9" s="407"/>
      <c r="MSE9" s="407"/>
      <c r="MSF9" s="408"/>
      <c r="MSG9" s="404"/>
      <c r="MSH9" s="405"/>
      <c r="MSI9" s="406"/>
      <c r="MSJ9" s="407"/>
      <c r="MSK9" s="407"/>
      <c r="MSL9" s="407"/>
      <c r="MSM9" s="407"/>
      <c r="MSN9" s="408"/>
      <c r="MSO9" s="404"/>
      <c r="MSP9" s="405"/>
      <c r="MSQ9" s="406"/>
      <c r="MSR9" s="407"/>
      <c r="MSS9" s="407"/>
      <c r="MST9" s="407"/>
      <c r="MSU9" s="407"/>
      <c r="MSV9" s="408"/>
      <c r="MSW9" s="404"/>
      <c r="MSX9" s="405"/>
      <c r="MSY9" s="406"/>
      <c r="MSZ9" s="407"/>
      <c r="MTA9" s="407"/>
      <c r="MTB9" s="407"/>
      <c r="MTC9" s="407"/>
      <c r="MTD9" s="408"/>
      <c r="MTE9" s="404"/>
      <c r="MTF9" s="405"/>
      <c r="MTG9" s="406"/>
      <c r="MTH9" s="407"/>
      <c r="MTI9" s="407"/>
      <c r="MTJ9" s="407"/>
      <c r="MTK9" s="407"/>
      <c r="MTL9" s="408"/>
      <c r="MTM9" s="404"/>
      <c r="MTN9" s="405"/>
      <c r="MTO9" s="406"/>
      <c r="MTP9" s="407"/>
      <c r="MTQ9" s="407"/>
      <c r="MTR9" s="407"/>
      <c r="MTS9" s="407"/>
      <c r="MTT9" s="408"/>
      <c r="MTU9" s="404"/>
      <c r="MTV9" s="405"/>
      <c r="MTW9" s="406"/>
      <c r="MTX9" s="407"/>
      <c r="MTY9" s="407"/>
      <c r="MTZ9" s="407"/>
      <c r="MUA9" s="407"/>
      <c r="MUB9" s="408"/>
      <c r="MUC9" s="404"/>
      <c r="MUD9" s="405"/>
      <c r="MUE9" s="406"/>
      <c r="MUF9" s="407"/>
      <c r="MUG9" s="407"/>
      <c r="MUH9" s="407"/>
      <c r="MUI9" s="407"/>
      <c r="MUJ9" s="408"/>
      <c r="MUK9" s="404"/>
      <c r="MUL9" s="405"/>
      <c r="MUM9" s="406"/>
      <c r="MUN9" s="407"/>
      <c r="MUO9" s="407"/>
      <c r="MUP9" s="407"/>
      <c r="MUQ9" s="407"/>
      <c r="MUR9" s="408"/>
      <c r="MUS9" s="404"/>
      <c r="MUT9" s="405"/>
      <c r="MUU9" s="406"/>
      <c r="MUV9" s="407"/>
      <c r="MUW9" s="407"/>
      <c r="MUX9" s="407"/>
      <c r="MUY9" s="407"/>
      <c r="MUZ9" s="408"/>
      <c r="MVA9" s="404"/>
      <c r="MVB9" s="405"/>
      <c r="MVC9" s="406"/>
      <c r="MVD9" s="407"/>
      <c r="MVE9" s="407"/>
      <c r="MVF9" s="407"/>
      <c r="MVG9" s="407"/>
      <c r="MVH9" s="408"/>
      <c r="MVI9" s="404"/>
      <c r="MVJ9" s="405"/>
      <c r="MVK9" s="406"/>
      <c r="MVL9" s="407"/>
      <c r="MVM9" s="407"/>
      <c r="MVN9" s="407"/>
      <c r="MVO9" s="407"/>
      <c r="MVP9" s="408"/>
      <c r="MVQ9" s="404"/>
      <c r="MVR9" s="405"/>
      <c r="MVS9" s="406"/>
      <c r="MVT9" s="407"/>
      <c r="MVU9" s="407"/>
      <c r="MVV9" s="407"/>
      <c r="MVW9" s="407"/>
      <c r="MVX9" s="408"/>
      <c r="MVY9" s="404"/>
      <c r="MVZ9" s="405"/>
      <c r="MWA9" s="406"/>
      <c r="MWB9" s="407"/>
      <c r="MWC9" s="407"/>
      <c r="MWD9" s="407"/>
      <c r="MWE9" s="407"/>
      <c r="MWF9" s="408"/>
      <c r="MWG9" s="404"/>
      <c r="MWH9" s="405"/>
      <c r="MWI9" s="406"/>
      <c r="MWJ9" s="407"/>
      <c r="MWK9" s="407"/>
      <c r="MWL9" s="407"/>
      <c r="MWM9" s="407"/>
      <c r="MWN9" s="408"/>
      <c r="MWO9" s="404"/>
      <c r="MWP9" s="405"/>
      <c r="MWQ9" s="406"/>
      <c r="MWR9" s="407"/>
      <c r="MWS9" s="407"/>
      <c r="MWT9" s="407"/>
      <c r="MWU9" s="407"/>
      <c r="MWV9" s="408"/>
      <c r="MWW9" s="404"/>
      <c r="MWX9" s="405"/>
      <c r="MWY9" s="406"/>
      <c r="MWZ9" s="407"/>
      <c r="MXA9" s="407"/>
      <c r="MXB9" s="407"/>
      <c r="MXC9" s="407"/>
      <c r="MXD9" s="408"/>
      <c r="MXE9" s="404"/>
      <c r="MXF9" s="405"/>
      <c r="MXG9" s="406"/>
      <c r="MXH9" s="407"/>
      <c r="MXI9" s="407"/>
      <c r="MXJ9" s="407"/>
      <c r="MXK9" s="407"/>
      <c r="MXL9" s="408"/>
      <c r="MXM9" s="404"/>
      <c r="MXN9" s="405"/>
      <c r="MXO9" s="406"/>
      <c r="MXP9" s="407"/>
      <c r="MXQ9" s="407"/>
      <c r="MXR9" s="407"/>
      <c r="MXS9" s="407"/>
      <c r="MXT9" s="408"/>
      <c r="MXU9" s="404"/>
      <c r="MXV9" s="405"/>
      <c r="MXW9" s="406"/>
      <c r="MXX9" s="407"/>
      <c r="MXY9" s="407"/>
      <c r="MXZ9" s="407"/>
      <c r="MYA9" s="407"/>
      <c r="MYB9" s="408"/>
      <c r="MYC9" s="404"/>
      <c r="MYD9" s="405"/>
      <c r="MYE9" s="406"/>
      <c r="MYF9" s="407"/>
      <c r="MYG9" s="407"/>
      <c r="MYH9" s="407"/>
      <c r="MYI9" s="407"/>
      <c r="MYJ9" s="408"/>
      <c r="MYK9" s="404"/>
      <c r="MYL9" s="405"/>
      <c r="MYM9" s="406"/>
      <c r="MYN9" s="407"/>
      <c r="MYO9" s="407"/>
      <c r="MYP9" s="407"/>
      <c r="MYQ9" s="407"/>
      <c r="MYR9" s="408"/>
      <c r="MYS9" s="404"/>
      <c r="MYT9" s="405"/>
      <c r="MYU9" s="406"/>
      <c r="MYV9" s="407"/>
      <c r="MYW9" s="407"/>
      <c r="MYX9" s="407"/>
      <c r="MYY9" s="407"/>
      <c r="MYZ9" s="408"/>
      <c r="MZA9" s="404"/>
      <c r="MZB9" s="405"/>
      <c r="MZC9" s="406"/>
      <c r="MZD9" s="407"/>
      <c r="MZE9" s="407"/>
      <c r="MZF9" s="407"/>
      <c r="MZG9" s="407"/>
      <c r="MZH9" s="408"/>
      <c r="MZI9" s="404"/>
      <c r="MZJ9" s="405"/>
      <c r="MZK9" s="406"/>
      <c r="MZL9" s="407"/>
      <c r="MZM9" s="407"/>
      <c r="MZN9" s="407"/>
      <c r="MZO9" s="407"/>
      <c r="MZP9" s="408"/>
      <c r="MZQ9" s="404"/>
      <c r="MZR9" s="405"/>
      <c r="MZS9" s="406"/>
      <c r="MZT9" s="407"/>
      <c r="MZU9" s="407"/>
      <c r="MZV9" s="407"/>
      <c r="MZW9" s="407"/>
      <c r="MZX9" s="408"/>
      <c r="MZY9" s="404"/>
      <c r="MZZ9" s="405"/>
      <c r="NAA9" s="406"/>
      <c r="NAB9" s="407"/>
      <c r="NAC9" s="407"/>
      <c r="NAD9" s="407"/>
      <c r="NAE9" s="407"/>
      <c r="NAF9" s="408"/>
      <c r="NAG9" s="404"/>
      <c r="NAH9" s="405"/>
      <c r="NAI9" s="406"/>
      <c r="NAJ9" s="407"/>
      <c r="NAK9" s="407"/>
      <c r="NAL9" s="407"/>
      <c r="NAM9" s="407"/>
      <c r="NAN9" s="408"/>
      <c r="NAO9" s="404"/>
      <c r="NAP9" s="405"/>
      <c r="NAQ9" s="406"/>
      <c r="NAR9" s="407"/>
      <c r="NAS9" s="407"/>
      <c r="NAT9" s="407"/>
      <c r="NAU9" s="407"/>
      <c r="NAV9" s="408"/>
      <c r="NAW9" s="404"/>
      <c r="NAX9" s="405"/>
      <c r="NAY9" s="406"/>
      <c r="NAZ9" s="407"/>
      <c r="NBA9" s="407"/>
      <c r="NBB9" s="407"/>
      <c r="NBC9" s="407"/>
      <c r="NBD9" s="408"/>
      <c r="NBE9" s="404"/>
      <c r="NBF9" s="405"/>
      <c r="NBG9" s="406"/>
      <c r="NBH9" s="407"/>
      <c r="NBI9" s="407"/>
      <c r="NBJ9" s="407"/>
      <c r="NBK9" s="407"/>
      <c r="NBL9" s="408"/>
      <c r="NBM9" s="404"/>
      <c r="NBN9" s="405"/>
      <c r="NBO9" s="406"/>
      <c r="NBP9" s="407"/>
      <c r="NBQ9" s="407"/>
      <c r="NBR9" s="407"/>
      <c r="NBS9" s="407"/>
      <c r="NBT9" s="408"/>
      <c r="NBU9" s="404"/>
      <c r="NBV9" s="405"/>
      <c r="NBW9" s="406"/>
      <c r="NBX9" s="407"/>
      <c r="NBY9" s="407"/>
      <c r="NBZ9" s="407"/>
      <c r="NCA9" s="407"/>
      <c r="NCB9" s="408"/>
      <c r="NCC9" s="404"/>
      <c r="NCD9" s="405"/>
      <c r="NCE9" s="406"/>
      <c r="NCF9" s="407"/>
      <c r="NCG9" s="407"/>
      <c r="NCH9" s="407"/>
      <c r="NCI9" s="407"/>
      <c r="NCJ9" s="408"/>
      <c r="NCK9" s="404"/>
      <c r="NCL9" s="405"/>
      <c r="NCM9" s="406"/>
      <c r="NCN9" s="407"/>
      <c r="NCO9" s="407"/>
      <c r="NCP9" s="407"/>
      <c r="NCQ9" s="407"/>
      <c r="NCR9" s="408"/>
      <c r="NCS9" s="404"/>
      <c r="NCT9" s="405"/>
      <c r="NCU9" s="406"/>
      <c r="NCV9" s="407"/>
      <c r="NCW9" s="407"/>
      <c r="NCX9" s="407"/>
      <c r="NCY9" s="407"/>
      <c r="NCZ9" s="408"/>
      <c r="NDA9" s="404"/>
      <c r="NDB9" s="405"/>
      <c r="NDC9" s="406"/>
      <c r="NDD9" s="407"/>
      <c r="NDE9" s="407"/>
      <c r="NDF9" s="407"/>
      <c r="NDG9" s="407"/>
      <c r="NDH9" s="408"/>
      <c r="NDI9" s="404"/>
      <c r="NDJ9" s="405"/>
      <c r="NDK9" s="406"/>
      <c r="NDL9" s="407"/>
      <c r="NDM9" s="407"/>
      <c r="NDN9" s="407"/>
      <c r="NDO9" s="407"/>
      <c r="NDP9" s="408"/>
      <c r="NDQ9" s="404"/>
      <c r="NDR9" s="405"/>
      <c r="NDS9" s="406"/>
      <c r="NDT9" s="407"/>
      <c r="NDU9" s="407"/>
      <c r="NDV9" s="407"/>
      <c r="NDW9" s="407"/>
      <c r="NDX9" s="408"/>
      <c r="NDY9" s="404"/>
      <c r="NDZ9" s="405"/>
      <c r="NEA9" s="406"/>
      <c r="NEB9" s="407"/>
      <c r="NEC9" s="407"/>
      <c r="NED9" s="407"/>
      <c r="NEE9" s="407"/>
      <c r="NEF9" s="408"/>
      <c r="NEG9" s="404"/>
      <c r="NEH9" s="405"/>
      <c r="NEI9" s="406"/>
      <c r="NEJ9" s="407"/>
      <c r="NEK9" s="407"/>
      <c r="NEL9" s="407"/>
      <c r="NEM9" s="407"/>
      <c r="NEN9" s="408"/>
      <c r="NEO9" s="404"/>
      <c r="NEP9" s="405"/>
      <c r="NEQ9" s="406"/>
      <c r="NER9" s="407"/>
      <c r="NES9" s="407"/>
      <c r="NET9" s="407"/>
      <c r="NEU9" s="407"/>
      <c r="NEV9" s="408"/>
      <c r="NEW9" s="404"/>
      <c r="NEX9" s="405"/>
      <c r="NEY9" s="406"/>
      <c r="NEZ9" s="407"/>
      <c r="NFA9" s="407"/>
      <c r="NFB9" s="407"/>
      <c r="NFC9" s="407"/>
      <c r="NFD9" s="408"/>
      <c r="NFE9" s="404"/>
      <c r="NFF9" s="405"/>
      <c r="NFG9" s="406"/>
      <c r="NFH9" s="407"/>
      <c r="NFI9" s="407"/>
      <c r="NFJ9" s="407"/>
      <c r="NFK9" s="407"/>
      <c r="NFL9" s="408"/>
      <c r="NFM9" s="404"/>
      <c r="NFN9" s="405"/>
      <c r="NFO9" s="406"/>
      <c r="NFP9" s="407"/>
      <c r="NFQ9" s="407"/>
      <c r="NFR9" s="407"/>
      <c r="NFS9" s="407"/>
      <c r="NFT9" s="408"/>
      <c r="NFU9" s="404"/>
      <c r="NFV9" s="405"/>
      <c r="NFW9" s="406"/>
      <c r="NFX9" s="407"/>
      <c r="NFY9" s="407"/>
      <c r="NFZ9" s="407"/>
      <c r="NGA9" s="407"/>
      <c r="NGB9" s="408"/>
      <c r="NGC9" s="404"/>
      <c r="NGD9" s="405"/>
      <c r="NGE9" s="406"/>
      <c r="NGF9" s="407"/>
      <c r="NGG9" s="407"/>
      <c r="NGH9" s="407"/>
      <c r="NGI9" s="407"/>
      <c r="NGJ9" s="408"/>
      <c r="NGK9" s="404"/>
      <c r="NGL9" s="405"/>
      <c r="NGM9" s="406"/>
      <c r="NGN9" s="407"/>
      <c r="NGO9" s="407"/>
      <c r="NGP9" s="407"/>
      <c r="NGQ9" s="407"/>
      <c r="NGR9" s="408"/>
      <c r="NGS9" s="404"/>
      <c r="NGT9" s="405"/>
      <c r="NGU9" s="406"/>
      <c r="NGV9" s="407"/>
      <c r="NGW9" s="407"/>
      <c r="NGX9" s="407"/>
      <c r="NGY9" s="407"/>
      <c r="NGZ9" s="408"/>
      <c r="NHA9" s="404"/>
      <c r="NHB9" s="405"/>
      <c r="NHC9" s="406"/>
      <c r="NHD9" s="407"/>
      <c r="NHE9" s="407"/>
      <c r="NHF9" s="407"/>
      <c r="NHG9" s="407"/>
      <c r="NHH9" s="408"/>
      <c r="NHI9" s="404"/>
      <c r="NHJ9" s="405"/>
      <c r="NHK9" s="406"/>
      <c r="NHL9" s="407"/>
      <c r="NHM9" s="407"/>
      <c r="NHN9" s="407"/>
      <c r="NHO9" s="407"/>
      <c r="NHP9" s="408"/>
      <c r="NHQ9" s="404"/>
      <c r="NHR9" s="405"/>
      <c r="NHS9" s="406"/>
      <c r="NHT9" s="407"/>
      <c r="NHU9" s="407"/>
      <c r="NHV9" s="407"/>
      <c r="NHW9" s="407"/>
      <c r="NHX9" s="408"/>
      <c r="NHY9" s="404"/>
      <c r="NHZ9" s="405"/>
      <c r="NIA9" s="406"/>
      <c r="NIB9" s="407"/>
      <c r="NIC9" s="407"/>
      <c r="NID9" s="407"/>
      <c r="NIE9" s="407"/>
      <c r="NIF9" s="408"/>
      <c r="NIG9" s="404"/>
      <c r="NIH9" s="405"/>
      <c r="NII9" s="406"/>
      <c r="NIJ9" s="407"/>
      <c r="NIK9" s="407"/>
      <c r="NIL9" s="407"/>
      <c r="NIM9" s="407"/>
      <c r="NIN9" s="408"/>
      <c r="NIO9" s="404"/>
      <c r="NIP9" s="405"/>
      <c r="NIQ9" s="406"/>
      <c r="NIR9" s="407"/>
      <c r="NIS9" s="407"/>
      <c r="NIT9" s="407"/>
      <c r="NIU9" s="407"/>
      <c r="NIV9" s="408"/>
      <c r="NIW9" s="404"/>
      <c r="NIX9" s="405"/>
      <c r="NIY9" s="406"/>
      <c r="NIZ9" s="407"/>
      <c r="NJA9" s="407"/>
      <c r="NJB9" s="407"/>
      <c r="NJC9" s="407"/>
      <c r="NJD9" s="408"/>
      <c r="NJE9" s="404"/>
      <c r="NJF9" s="405"/>
      <c r="NJG9" s="406"/>
      <c r="NJH9" s="407"/>
      <c r="NJI9" s="407"/>
      <c r="NJJ9" s="407"/>
      <c r="NJK9" s="407"/>
      <c r="NJL9" s="408"/>
      <c r="NJM9" s="404"/>
      <c r="NJN9" s="405"/>
      <c r="NJO9" s="406"/>
      <c r="NJP9" s="407"/>
      <c r="NJQ9" s="407"/>
      <c r="NJR9" s="407"/>
      <c r="NJS9" s="407"/>
      <c r="NJT9" s="408"/>
      <c r="NJU9" s="404"/>
      <c r="NJV9" s="405"/>
      <c r="NJW9" s="406"/>
      <c r="NJX9" s="407"/>
      <c r="NJY9" s="407"/>
      <c r="NJZ9" s="407"/>
      <c r="NKA9" s="407"/>
      <c r="NKB9" s="408"/>
      <c r="NKC9" s="404"/>
      <c r="NKD9" s="405"/>
      <c r="NKE9" s="406"/>
      <c r="NKF9" s="407"/>
      <c r="NKG9" s="407"/>
      <c r="NKH9" s="407"/>
      <c r="NKI9" s="407"/>
      <c r="NKJ9" s="408"/>
      <c r="NKK9" s="404"/>
      <c r="NKL9" s="405"/>
      <c r="NKM9" s="406"/>
      <c r="NKN9" s="407"/>
      <c r="NKO9" s="407"/>
      <c r="NKP9" s="407"/>
      <c r="NKQ9" s="407"/>
      <c r="NKR9" s="408"/>
      <c r="NKS9" s="404"/>
      <c r="NKT9" s="405"/>
      <c r="NKU9" s="406"/>
      <c r="NKV9" s="407"/>
      <c r="NKW9" s="407"/>
      <c r="NKX9" s="407"/>
      <c r="NKY9" s="407"/>
      <c r="NKZ9" s="408"/>
      <c r="NLA9" s="404"/>
      <c r="NLB9" s="405"/>
      <c r="NLC9" s="406"/>
      <c r="NLD9" s="407"/>
      <c r="NLE9" s="407"/>
      <c r="NLF9" s="407"/>
      <c r="NLG9" s="407"/>
      <c r="NLH9" s="408"/>
      <c r="NLI9" s="404"/>
      <c r="NLJ9" s="405"/>
      <c r="NLK9" s="406"/>
      <c r="NLL9" s="407"/>
      <c r="NLM9" s="407"/>
      <c r="NLN9" s="407"/>
      <c r="NLO9" s="407"/>
      <c r="NLP9" s="408"/>
      <c r="NLQ9" s="404"/>
      <c r="NLR9" s="405"/>
      <c r="NLS9" s="406"/>
      <c r="NLT9" s="407"/>
      <c r="NLU9" s="407"/>
      <c r="NLV9" s="407"/>
      <c r="NLW9" s="407"/>
      <c r="NLX9" s="408"/>
      <c r="NLY9" s="404"/>
      <c r="NLZ9" s="405"/>
      <c r="NMA9" s="406"/>
      <c r="NMB9" s="407"/>
      <c r="NMC9" s="407"/>
      <c r="NMD9" s="407"/>
      <c r="NME9" s="407"/>
      <c r="NMF9" s="408"/>
      <c r="NMG9" s="404"/>
      <c r="NMH9" s="405"/>
      <c r="NMI9" s="406"/>
      <c r="NMJ9" s="407"/>
      <c r="NMK9" s="407"/>
      <c r="NML9" s="407"/>
      <c r="NMM9" s="407"/>
      <c r="NMN9" s="408"/>
      <c r="NMO9" s="404"/>
      <c r="NMP9" s="405"/>
      <c r="NMQ9" s="406"/>
      <c r="NMR9" s="407"/>
      <c r="NMS9" s="407"/>
      <c r="NMT9" s="407"/>
      <c r="NMU9" s="407"/>
      <c r="NMV9" s="408"/>
      <c r="NMW9" s="404"/>
      <c r="NMX9" s="405"/>
      <c r="NMY9" s="406"/>
      <c r="NMZ9" s="407"/>
      <c r="NNA9" s="407"/>
      <c r="NNB9" s="407"/>
      <c r="NNC9" s="407"/>
      <c r="NND9" s="408"/>
      <c r="NNE9" s="404"/>
      <c r="NNF9" s="405"/>
      <c r="NNG9" s="406"/>
      <c r="NNH9" s="407"/>
      <c r="NNI9" s="407"/>
      <c r="NNJ9" s="407"/>
      <c r="NNK9" s="407"/>
      <c r="NNL9" s="408"/>
      <c r="NNM9" s="404"/>
      <c r="NNN9" s="405"/>
      <c r="NNO9" s="406"/>
      <c r="NNP9" s="407"/>
      <c r="NNQ9" s="407"/>
      <c r="NNR9" s="407"/>
      <c r="NNS9" s="407"/>
      <c r="NNT9" s="408"/>
      <c r="NNU9" s="404"/>
      <c r="NNV9" s="405"/>
      <c r="NNW9" s="406"/>
      <c r="NNX9" s="407"/>
      <c r="NNY9" s="407"/>
      <c r="NNZ9" s="407"/>
      <c r="NOA9" s="407"/>
      <c r="NOB9" s="408"/>
      <c r="NOC9" s="404"/>
      <c r="NOD9" s="405"/>
      <c r="NOE9" s="406"/>
      <c r="NOF9" s="407"/>
      <c r="NOG9" s="407"/>
      <c r="NOH9" s="407"/>
      <c r="NOI9" s="407"/>
      <c r="NOJ9" s="408"/>
      <c r="NOK9" s="404"/>
      <c r="NOL9" s="405"/>
      <c r="NOM9" s="406"/>
      <c r="NON9" s="407"/>
      <c r="NOO9" s="407"/>
      <c r="NOP9" s="407"/>
      <c r="NOQ9" s="407"/>
      <c r="NOR9" s="408"/>
      <c r="NOS9" s="404"/>
      <c r="NOT9" s="405"/>
      <c r="NOU9" s="406"/>
      <c r="NOV9" s="407"/>
      <c r="NOW9" s="407"/>
      <c r="NOX9" s="407"/>
      <c r="NOY9" s="407"/>
      <c r="NOZ9" s="408"/>
      <c r="NPA9" s="404"/>
      <c r="NPB9" s="405"/>
      <c r="NPC9" s="406"/>
      <c r="NPD9" s="407"/>
      <c r="NPE9" s="407"/>
      <c r="NPF9" s="407"/>
      <c r="NPG9" s="407"/>
      <c r="NPH9" s="408"/>
      <c r="NPI9" s="404"/>
      <c r="NPJ9" s="405"/>
      <c r="NPK9" s="406"/>
      <c r="NPL9" s="407"/>
      <c r="NPM9" s="407"/>
      <c r="NPN9" s="407"/>
      <c r="NPO9" s="407"/>
      <c r="NPP9" s="408"/>
      <c r="NPQ9" s="404"/>
      <c r="NPR9" s="405"/>
      <c r="NPS9" s="406"/>
      <c r="NPT9" s="407"/>
      <c r="NPU9" s="407"/>
      <c r="NPV9" s="407"/>
      <c r="NPW9" s="407"/>
      <c r="NPX9" s="408"/>
      <c r="NPY9" s="404"/>
      <c r="NPZ9" s="405"/>
      <c r="NQA9" s="406"/>
      <c r="NQB9" s="407"/>
      <c r="NQC9" s="407"/>
      <c r="NQD9" s="407"/>
      <c r="NQE9" s="407"/>
      <c r="NQF9" s="408"/>
      <c r="NQG9" s="404"/>
      <c r="NQH9" s="405"/>
      <c r="NQI9" s="406"/>
      <c r="NQJ9" s="407"/>
      <c r="NQK9" s="407"/>
      <c r="NQL9" s="407"/>
      <c r="NQM9" s="407"/>
      <c r="NQN9" s="408"/>
      <c r="NQO9" s="404"/>
      <c r="NQP9" s="405"/>
      <c r="NQQ9" s="406"/>
      <c r="NQR9" s="407"/>
      <c r="NQS9" s="407"/>
      <c r="NQT9" s="407"/>
      <c r="NQU9" s="407"/>
      <c r="NQV9" s="408"/>
      <c r="NQW9" s="404"/>
      <c r="NQX9" s="405"/>
      <c r="NQY9" s="406"/>
      <c r="NQZ9" s="407"/>
      <c r="NRA9" s="407"/>
      <c r="NRB9" s="407"/>
      <c r="NRC9" s="407"/>
      <c r="NRD9" s="408"/>
      <c r="NRE9" s="404"/>
      <c r="NRF9" s="405"/>
      <c r="NRG9" s="406"/>
      <c r="NRH9" s="407"/>
      <c r="NRI9" s="407"/>
      <c r="NRJ9" s="407"/>
      <c r="NRK9" s="407"/>
      <c r="NRL9" s="408"/>
      <c r="NRM9" s="404"/>
      <c r="NRN9" s="405"/>
      <c r="NRO9" s="406"/>
      <c r="NRP9" s="407"/>
      <c r="NRQ9" s="407"/>
      <c r="NRR9" s="407"/>
      <c r="NRS9" s="407"/>
      <c r="NRT9" s="408"/>
      <c r="NRU9" s="404"/>
      <c r="NRV9" s="405"/>
      <c r="NRW9" s="406"/>
      <c r="NRX9" s="407"/>
      <c r="NRY9" s="407"/>
      <c r="NRZ9" s="407"/>
      <c r="NSA9" s="407"/>
      <c r="NSB9" s="408"/>
      <c r="NSC9" s="404"/>
      <c r="NSD9" s="405"/>
      <c r="NSE9" s="406"/>
      <c r="NSF9" s="407"/>
      <c r="NSG9" s="407"/>
      <c r="NSH9" s="407"/>
      <c r="NSI9" s="407"/>
      <c r="NSJ9" s="408"/>
      <c r="NSK9" s="404"/>
      <c r="NSL9" s="405"/>
      <c r="NSM9" s="406"/>
      <c r="NSN9" s="407"/>
      <c r="NSO9" s="407"/>
      <c r="NSP9" s="407"/>
      <c r="NSQ9" s="407"/>
      <c r="NSR9" s="408"/>
      <c r="NSS9" s="404"/>
      <c r="NST9" s="405"/>
      <c r="NSU9" s="406"/>
      <c r="NSV9" s="407"/>
      <c r="NSW9" s="407"/>
      <c r="NSX9" s="407"/>
      <c r="NSY9" s="407"/>
      <c r="NSZ9" s="408"/>
      <c r="NTA9" s="404"/>
      <c r="NTB9" s="405"/>
      <c r="NTC9" s="406"/>
      <c r="NTD9" s="407"/>
      <c r="NTE9" s="407"/>
      <c r="NTF9" s="407"/>
      <c r="NTG9" s="407"/>
      <c r="NTH9" s="408"/>
      <c r="NTI9" s="404"/>
      <c r="NTJ9" s="405"/>
      <c r="NTK9" s="406"/>
      <c r="NTL9" s="407"/>
      <c r="NTM9" s="407"/>
      <c r="NTN9" s="407"/>
      <c r="NTO9" s="407"/>
      <c r="NTP9" s="408"/>
      <c r="NTQ9" s="404"/>
      <c r="NTR9" s="405"/>
      <c r="NTS9" s="406"/>
      <c r="NTT9" s="407"/>
      <c r="NTU9" s="407"/>
      <c r="NTV9" s="407"/>
      <c r="NTW9" s="407"/>
      <c r="NTX9" s="408"/>
      <c r="NTY9" s="404"/>
      <c r="NTZ9" s="405"/>
      <c r="NUA9" s="406"/>
      <c r="NUB9" s="407"/>
      <c r="NUC9" s="407"/>
      <c r="NUD9" s="407"/>
      <c r="NUE9" s="407"/>
      <c r="NUF9" s="408"/>
      <c r="NUG9" s="404"/>
      <c r="NUH9" s="405"/>
      <c r="NUI9" s="406"/>
      <c r="NUJ9" s="407"/>
      <c r="NUK9" s="407"/>
      <c r="NUL9" s="407"/>
      <c r="NUM9" s="407"/>
      <c r="NUN9" s="408"/>
      <c r="NUO9" s="404"/>
      <c r="NUP9" s="405"/>
      <c r="NUQ9" s="406"/>
      <c r="NUR9" s="407"/>
      <c r="NUS9" s="407"/>
      <c r="NUT9" s="407"/>
      <c r="NUU9" s="407"/>
      <c r="NUV9" s="408"/>
      <c r="NUW9" s="404"/>
      <c r="NUX9" s="405"/>
      <c r="NUY9" s="406"/>
      <c r="NUZ9" s="407"/>
      <c r="NVA9" s="407"/>
      <c r="NVB9" s="407"/>
      <c r="NVC9" s="407"/>
      <c r="NVD9" s="408"/>
      <c r="NVE9" s="404"/>
      <c r="NVF9" s="405"/>
      <c r="NVG9" s="406"/>
      <c r="NVH9" s="407"/>
      <c r="NVI9" s="407"/>
      <c r="NVJ9" s="407"/>
      <c r="NVK9" s="407"/>
      <c r="NVL9" s="408"/>
      <c r="NVM9" s="404"/>
      <c r="NVN9" s="405"/>
      <c r="NVO9" s="406"/>
      <c r="NVP9" s="407"/>
      <c r="NVQ9" s="407"/>
      <c r="NVR9" s="407"/>
      <c r="NVS9" s="407"/>
      <c r="NVT9" s="408"/>
      <c r="NVU9" s="404"/>
      <c r="NVV9" s="405"/>
      <c r="NVW9" s="406"/>
      <c r="NVX9" s="407"/>
      <c r="NVY9" s="407"/>
      <c r="NVZ9" s="407"/>
      <c r="NWA9" s="407"/>
      <c r="NWB9" s="408"/>
      <c r="NWC9" s="404"/>
      <c r="NWD9" s="405"/>
      <c r="NWE9" s="406"/>
      <c r="NWF9" s="407"/>
      <c r="NWG9" s="407"/>
      <c r="NWH9" s="407"/>
      <c r="NWI9" s="407"/>
      <c r="NWJ9" s="408"/>
      <c r="NWK9" s="404"/>
      <c r="NWL9" s="405"/>
      <c r="NWM9" s="406"/>
      <c r="NWN9" s="407"/>
      <c r="NWO9" s="407"/>
      <c r="NWP9" s="407"/>
      <c r="NWQ9" s="407"/>
      <c r="NWR9" s="408"/>
      <c r="NWS9" s="404"/>
      <c r="NWT9" s="405"/>
      <c r="NWU9" s="406"/>
      <c r="NWV9" s="407"/>
      <c r="NWW9" s="407"/>
      <c r="NWX9" s="407"/>
      <c r="NWY9" s="407"/>
      <c r="NWZ9" s="408"/>
      <c r="NXA9" s="404"/>
      <c r="NXB9" s="405"/>
      <c r="NXC9" s="406"/>
      <c r="NXD9" s="407"/>
      <c r="NXE9" s="407"/>
      <c r="NXF9" s="407"/>
      <c r="NXG9" s="407"/>
      <c r="NXH9" s="408"/>
      <c r="NXI9" s="404"/>
      <c r="NXJ9" s="405"/>
      <c r="NXK9" s="406"/>
      <c r="NXL9" s="407"/>
      <c r="NXM9" s="407"/>
      <c r="NXN9" s="407"/>
      <c r="NXO9" s="407"/>
      <c r="NXP9" s="408"/>
      <c r="NXQ9" s="404"/>
      <c r="NXR9" s="405"/>
      <c r="NXS9" s="406"/>
      <c r="NXT9" s="407"/>
      <c r="NXU9" s="407"/>
      <c r="NXV9" s="407"/>
      <c r="NXW9" s="407"/>
      <c r="NXX9" s="408"/>
      <c r="NXY9" s="404"/>
      <c r="NXZ9" s="405"/>
      <c r="NYA9" s="406"/>
      <c r="NYB9" s="407"/>
      <c r="NYC9" s="407"/>
      <c r="NYD9" s="407"/>
      <c r="NYE9" s="407"/>
      <c r="NYF9" s="408"/>
      <c r="NYG9" s="404"/>
      <c r="NYH9" s="405"/>
      <c r="NYI9" s="406"/>
      <c r="NYJ9" s="407"/>
      <c r="NYK9" s="407"/>
      <c r="NYL9" s="407"/>
      <c r="NYM9" s="407"/>
      <c r="NYN9" s="408"/>
      <c r="NYO9" s="404"/>
      <c r="NYP9" s="405"/>
      <c r="NYQ9" s="406"/>
      <c r="NYR9" s="407"/>
      <c r="NYS9" s="407"/>
      <c r="NYT9" s="407"/>
      <c r="NYU9" s="407"/>
      <c r="NYV9" s="408"/>
      <c r="NYW9" s="404"/>
      <c r="NYX9" s="405"/>
      <c r="NYY9" s="406"/>
      <c r="NYZ9" s="407"/>
      <c r="NZA9" s="407"/>
      <c r="NZB9" s="407"/>
      <c r="NZC9" s="407"/>
      <c r="NZD9" s="408"/>
      <c r="NZE9" s="404"/>
      <c r="NZF9" s="405"/>
      <c r="NZG9" s="406"/>
      <c r="NZH9" s="407"/>
      <c r="NZI9" s="407"/>
      <c r="NZJ9" s="407"/>
      <c r="NZK9" s="407"/>
      <c r="NZL9" s="408"/>
      <c r="NZM9" s="404"/>
      <c r="NZN9" s="405"/>
      <c r="NZO9" s="406"/>
      <c r="NZP9" s="407"/>
      <c r="NZQ9" s="407"/>
      <c r="NZR9" s="407"/>
      <c r="NZS9" s="407"/>
      <c r="NZT9" s="408"/>
      <c r="NZU9" s="404"/>
      <c r="NZV9" s="405"/>
      <c r="NZW9" s="406"/>
      <c r="NZX9" s="407"/>
      <c r="NZY9" s="407"/>
      <c r="NZZ9" s="407"/>
      <c r="OAA9" s="407"/>
      <c r="OAB9" s="408"/>
      <c r="OAC9" s="404"/>
      <c r="OAD9" s="405"/>
      <c r="OAE9" s="406"/>
      <c r="OAF9" s="407"/>
      <c r="OAG9" s="407"/>
      <c r="OAH9" s="407"/>
      <c r="OAI9" s="407"/>
      <c r="OAJ9" s="408"/>
      <c r="OAK9" s="404"/>
      <c r="OAL9" s="405"/>
      <c r="OAM9" s="406"/>
      <c r="OAN9" s="407"/>
      <c r="OAO9" s="407"/>
      <c r="OAP9" s="407"/>
      <c r="OAQ9" s="407"/>
      <c r="OAR9" s="408"/>
      <c r="OAS9" s="404"/>
      <c r="OAT9" s="405"/>
      <c r="OAU9" s="406"/>
      <c r="OAV9" s="407"/>
      <c r="OAW9" s="407"/>
      <c r="OAX9" s="407"/>
      <c r="OAY9" s="407"/>
      <c r="OAZ9" s="408"/>
      <c r="OBA9" s="404"/>
      <c r="OBB9" s="405"/>
      <c r="OBC9" s="406"/>
      <c r="OBD9" s="407"/>
      <c r="OBE9" s="407"/>
      <c r="OBF9" s="407"/>
      <c r="OBG9" s="407"/>
      <c r="OBH9" s="408"/>
      <c r="OBI9" s="404"/>
      <c r="OBJ9" s="405"/>
      <c r="OBK9" s="406"/>
      <c r="OBL9" s="407"/>
      <c r="OBM9" s="407"/>
      <c r="OBN9" s="407"/>
      <c r="OBO9" s="407"/>
      <c r="OBP9" s="408"/>
      <c r="OBQ9" s="404"/>
      <c r="OBR9" s="405"/>
      <c r="OBS9" s="406"/>
      <c r="OBT9" s="407"/>
      <c r="OBU9" s="407"/>
      <c r="OBV9" s="407"/>
      <c r="OBW9" s="407"/>
      <c r="OBX9" s="408"/>
      <c r="OBY9" s="404"/>
      <c r="OBZ9" s="405"/>
      <c r="OCA9" s="406"/>
      <c r="OCB9" s="407"/>
      <c r="OCC9" s="407"/>
      <c r="OCD9" s="407"/>
      <c r="OCE9" s="407"/>
      <c r="OCF9" s="408"/>
      <c r="OCG9" s="404"/>
      <c r="OCH9" s="405"/>
      <c r="OCI9" s="406"/>
      <c r="OCJ9" s="407"/>
      <c r="OCK9" s="407"/>
      <c r="OCL9" s="407"/>
      <c r="OCM9" s="407"/>
      <c r="OCN9" s="408"/>
      <c r="OCO9" s="404"/>
      <c r="OCP9" s="405"/>
      <c r="OCQ9" s="406"/>
      <c r="OCR9" s="407"/>
      <c r="OCS9" s="407"/>
      <c r="OCT9" s="407"/>
      <c r="OCU9" s="407"/>
      <c r="OCV9" s="408"/>
      <c r="OCW9" s="404"/>
      <c r="OCX9" s="405"/>
      <c r="OCY9" s="406"/>
      <c r="OCZ9" s="407"/>
      <c r="ODA9" s="407"/>
      <c r="ODB9" s="407"/>
      <c r="ODC9" s="407"/>
      <c r="ODD9" s="408"/>
      <c r="ODE9" s="404"/>
      <c r="ODF9" s="405"/>
      <c r="ODG9" s="406"/>
      <c r="ODH9" s="407"/>
      <c r="ODI9" s="407"/>
      <c r="ODJ9" s="407"/>
      <c r="ODK9" s="407"/>
      <c r="ODL9" s="408"/>
      <c r="ODM9" s="404"/>
      <c r="ODN9" s="405"/>
      <c r="ODO9" s="406"/>
      <c r="ODP9" s="407"/>
      <c r="ODQ9" s="407"/>
      <c r="ODR9" s="407"/>
      <c r="ODS9" s="407"/>
      <c r="ODT9" s="408"/>
      <c r="ODU9" s="404"/>
      <c r="ODV9" s="405"/>
      <c r="ODW9" s="406"/>
      <c r="ODX9" s="407"/>
      <c r="ODY9" s="407"/>
      <c r="ODZ9" s="407"/>
      <c r="OEA9" s="407"/>
      <c r="OEB9" s="408"/>
      <c r="OEC9" s="404"/>
      <c r="OED9" s="405"/>
      <c r="OEE9" s="406"/>
      <c r="OEF9" s="407"/>
      <c r="OEG9" s="407"/>
      <c r="OEH9" s="407"/>
      <c r="OEI9" s="407"/>
      <c r="OEJ9" s="408"/>
      <c r="OEK9" s="404"/>
      <c r="OEL9" s="405"/>
      <c r="OEM9" s="406"/>
      <c r="OEN9" s="407"/>
      <c r="OEO9" s="407"/>
      <c r="OEP9" s="407"/>
      <c r="OEQ9" s="407"/>
      <c r="OER9" s="408"/>
      <c r="OES9" s="404"/>
      <c r="OET9" s="405"/>
      <c r="OEU9" s="406"/>
      <c r="OEV9" s="407"/>
      <c r="OEW9" s="407"/>
      <c r="OEX9" s="407"/>
      <c r="OEY9" s="407"/>
      <c r="OEZ9" s="408"/>
      <c r="OFA9" s="404"/>
      <c r="OFB9" s="405"/>
      <c r="OFC9" s="406"/>
      <c r="OFD9" s="407"/>
      <c r="OFE9" s="407"/>
      <c r="OFF9" s="407"/>
      <c r="OFG9" s="407"/>
      <c r="OFH9" s="408"/>
      <c r="OFI9" s="404"/>
      <c r="OFJ9" s="405"/>
      <c r="OFK9" s="406"/>
      <c r="OFL9" s="407"/>
      <c r="OFM9" s="407"/>
      <c r="OFN9" s="407"/>
      <c r="OFO9" s="407"/>
      <c r="OFP9" s="408"/>
      <c r="OFQ9" s="404"/>
      <c r="OFR9" s="405"/>
      <c r="OFS9" s="406"/>
      <c r="OFT9" s="407"/>
      <c r="OFU9" s="407"/>
      <c r="OFV9" s="407"/>
      <c r="OFW9" s="407"/>
      <c r="OFX9" s="408"/>
      <c r="OFY9" s="404"/>
      <c r="OFZ9" s="405"/>
      <c r="OGA9" s="406"/>
      <c r="OGB9" s="407"/>
      <c r="OGC9" s="407"/>
      <c r="OGD9" s="407"/>
      <c r="OGE9" s="407"/>
      <c r="OGF9" s="408"/>
      <c r="OGG9" s="404"/>
      <c r="OGH9" s="405"/>
      <c r="OGI9" s="406"/>
      <c r="OGJ9" s="407"/>
      <c r="OGK9" s="407"/>
      <c r="OGL9" s="407"/>
      <c r="OGM9" s="407"/>
      <c r="OGN9" s="408"/>
      <c r="OGO9" s="404"/>
      <c r="OGP9" s="405"/>
      <c r="OGQ9" s="406"/>
      <c r="OGR9" s="407"/>
      <c r="OGS9" s="407"/>
      <c r="OGT9" s="407"/>
      <c r="OGU9" s="407"/>
      <c r="OGV9" s="408"/>
      <c r="OGW9" s="404"/>
      <c r="OGX9" s="405"/>
      <c r="OGY9" s="406"/>
      <c r="OGZ9" s="407"/>
      <c r="OHA9" s="407"/>
      <c r="OHB9" s="407"/>
      <c r="OHC9" s="407"/>
      <c r="OHD9" s="408"/>
      <c r="OHE9" s="404"/>
      <c r="OHF9" s="405"/>
      <c r="OHG9" s="406"/>
      <c r="OHH9" s="407"/>
      <c r="OHI9" s="407"/>
      <c r="OHJ9" s="407"/>
      <c r="OHK9" s="407"/>
      <c r="OHL9" s="408"/>
      <c r="OHM9" s="404"/>
      <c r="OHN9" s="405"/>
      <c r="OHO9" s="406"/>
      <c r="OHP9" s="407"/>
      <c r="OHQ9" s="407"/>
      <c r="OHR9" s="407"/>
      <c r="OHS9" s="407"/>
      <c r="OHT9" s="408"/>
      <c r="OHU9" s="404"/>
      <c r="OHV9" s="405"/>
      <c r="OHW9" s="406"/>
      <c r="OHX9" s="407"/>
      <c r="OHY9" s="407"/>
      <c r="OHZ9" s="407"/>
      <c r="OIA9" s="407"/>
      <c r="OIB9" s="408"/>
      <c r="OIC9" s="404"/>
      <c r="OID9" s="405"/>
      <c r="OIE9" s="406"/>
      <c r="OIF9" s="407"/>
      <c r="OIG9" s="407"/>
      <c r="OIH9" s="407"/>
      <c r="OII9" s="407"/>
      <c r="OIJ9" s="408"/>
      <c r="OIK9" s="404"/>
      <c r="OIL9" s="405"/>
      <c r="OIM9" s="406"/>
      <c r="OIN9" s="407"/>
      <c r="OIO9" s="407"/>
      <c r="OIP9" s="407"/>
      <c r="OIQ9" s="407"/>
      <c r="OIR9" s="408"/>
      <c r="OIS9" s="404"/>
      <c r="OIT9" s="405"/>
      <c r="OIU9" s="406"/>
      <c r="OIV9" s="407"/>
      <c r="OIW9" s="407"/>
      <c r="OIX9" s="407"/>
      <c r="OIY9" s="407"/>
      <c r="OIZ9" s="408"/>
      <c r="OJA9" s="404"/>
      <c r="OJB9" s="405"/>
      <c r="OJC9" s="406"/>
      <c r="OJD9" s="407"/>
      <c r="OJE9" s="407"/>
      <c r="OJF9" s="407"/>
      <c r="OJG9" s="407"/>
      <c r="OJH9" s="408"/>
      <c r="OJI9" s="404"/>
      <c r="OJJ9" s="405"/>
      <c r="OJK9" s="406"/>
      <c r="OJL9" s="407"/>
      <c r="OJM9" s="407"/>
      <c r="OJN9" s="407"/>
      <c r="OJO9" s="407"/>
      <c r="OJP9" s="408"/>
      <c r="OJQ9" s="404"/>
      <c r="OJR9" s="405"/>
      <c r="OJS9" s="406"/>
      <c r="OJT9" s="407"/>
      <c r="OJU9" s="407"/>
      <c r="OJV9" s="407"/>
      <c r="OJW9" s="407"/>
      <c r="OJX9" s="408"/>
      <c r="OJY9" s="404"/>
      <c r="OJZ9" s="405"/>
      <c r="OKA9" s="406"/>
      <c r="OKB9" s="407"/>
      <c r="OKC9" s="407"/>
      <c r="OKD9" s="407"/>
      <c r="OKE9" s="407"/>
      <c r="OKF9" s="408"/>
      <c r="OKG9" s="404"/>
      <c r="OKH9" s="405"/>
      <c r="OKI9" s="406"/>
      <c r="OKJ9" s="407"/>
      <c r="OKK9" s="407"/>
      <c r="OKL9" s="407"/>
      <c r="OKM9" s="407"/>
      <c r="OKN9" s="408"/>
      <c r="OKO9" s="404"/>
      <c r="OKP9" s="405"/>
      <c r="OKQ9" s="406"/>
      <c r="OKR9" s="407"/>
      <c r="OKS9" s="407"/>
      <c r="OKT9" s="407"/>
      <c r="OKU9" s="407"/>
      <c r="OKV9" s="408"/>
      <c r="OKW9" s="404"/>
      <c r="OKX9" s="405"/>
      <c r="OKY9" s="406"/>
      <c r="OKZ9" s="407"/>
      <c r="OLA9" s="407"/>
      <c r="OLB9" s="407"/>
      <c r="OLC9" s="407"/>
      <c r="OLD9" s="408"/>
      <c r="OLE9" s="404"/>
      <c r="OLF9" s="405"/>
      <c r="OLG9" s="406"/>
      <c r="OLH9" s="407"/>
      <c r="OLI9" s="407"/>
      <c r="OLJ9" s="407"/>
      <c r="OLK9" s="407"/>
      <c r="OLL9" s="408"/>
      <c r="OLM9" s="404"/>
      <c r="OLN9" s="405"/>
      <c r="OLO9" s="406"/>
      <c r="OLP9" s="407"/>
      <c r="OLQ9" s="407"/>
      <c r="OLR9" s="407"/>
      <c r="OLS9" s="407"/>
      <c r="OLT9" s="408"/>
      <c r="OLU9" s="404"/>
      <c r="OLV9" s="405"/>
      <c r="OLW9" s="406"/>
      <c r="OLX9" s="407"/>
      <c r="OLY9" s="407"/>
      <c r="OLZ9" s="407"/>
      <c r="OMA9" s="407"/>
      <c r="OMB9" s="408"/>
      <c r="OMC9" s="404"/>
      <c r="OMD9" s="405"/>
      <c r="OME9" s="406"/>
      <c r="OMF9" s="407"/>
      <c r="OMG9" s="407"/>
      <c r="OMH9" s="407"/>
      <c r="OMI9" s="407"/>
      <c r="OMJ9" s="408"/>
      <c r="OMK9" s="404"/>
      <c r="OML9" s="405"/>
      <c r="OMM9" s="406"/>
      <c r="OMN9" s="407"/>
      <c r="OMO9" s="407"/>
      <c r="OMP9" s="407"/>
      <c r="OMQ9" s="407"/>
      <c r="OMR9" s="408"/>
      <c r="OMS9" s="404"/>
      <c r="OMT9" s="405"/>
      <c r="OMU9" s="406"/>
      <c r="OMV9" s="407"/>
      <c r="OMW9" s="407"/>
      <c r="OMX9" s="407"/>
      <c r="OMY9" s="407"/>
      <c r="OMZ9" s="408"/>
      <c r="ONA9" s="404"/>
      <c r="ONB9" s="405"/>
      <c r="ONC9" s="406"/>
      <c r="OND9" s="407"/>
      <c r="ONE9" s="407"/>
      <c r="ONF9" s="407"/>
      <c r="ONG9" s="407"/>
      <c r="ONH9" s="408"/>
      <c r="ONI9" s="404"/>
      <c r="ONJ9" s="405"/>
      <c r="ONK9" s="406"/>
      <c r="ONL9" s="407"/>
      <c r="ONM9" s="407"/>
      <c r="ONN9" s="407"/>
      <c r="ONO9" s="407"/>
      <c r="ONP9" s="408"/>
      <c r="ONQ9" s="404"/>
      <c r="ONR9" s="405"/>
      <c r="ONS9" s="406"/>
      <c r="ONT9" s="407"/>
      <c r="ONU9" s="407"/>
      <c r="ONV9" s="407"/>
      <c r="ONW9" s="407"/>
      <c r="ONX9" s="408"/>
      <c r="ONY9" s="404"/>
      <c r="ONZ9" s="405"/>
      <c r="OOA9" s="406"/>
      <c r="OOB9" s="407"/>
      <c r="OOC9" s="407"/>
      <c r="OOD9" s="407"/>
      <c r="OOE9" s="407"/>
      <c r="OOF9" s="408"/>
      <c r="OOG9" s="404"/>
      <c r="OOH9" s="405"/>
      <c r="OOI9" s="406"/>
      <c r="OOJ9" s="407"/>
      <c r="OOK9" s="407"/>
      <c r="OOL9" s="407"/>
      <c r="OOM9" s="407"/>
      <c r="OON9" s="408"/>
      <c r="OOO9" s="404"/>
      <c r="OOP9" s="405"/>
      <c r="OOQ9" s="406"/>
      <c r="OOR9" s="407"/>
      <c r="OOS9" s="407"/>
      <c r="OOT9" s="407"/>
      <c r="OOU9" s="407"/>
      <c r="OOV9" s="408"/>
      <c r="OOW9" s="404"/>
      <c r="OOX9" s="405"/>
      <c r="OOY9" s="406"/>
      <c r="OOZ9" s="407"/>
      <c r="OPA9" s="407"/>
      <c r="OPB9" s="407"/>
      <c r="OPC9" s="407"/>
      <c r="OPD9" s="408"/>
      <c r="OPE9" s="404"/>
      <c r="OPF9" s="405"/>
      <c r="OPG9" s="406"/>
      <c r="OPH9" s="407"/>
      <c r="OPI9" s="407"/>
      <c r="OPJ9" s="407"/>
      <c r="OPK9" s="407"/>
      <c r="OPL9" s="408"/>
      <c r="OPM9" s="404"/>
      <c r="OPN9" s="405"/>
      <c r="OPO9" s="406"/>
      <c r="OPP9" s="407"/>
      <c r="OPQ9" s="407"/>
      <c r="OPR9" s="407"/>
      <c r="OPS9" s="407"/>
      <c r="OPT9" s="408"/>
      <c r="OPU9" s="404"/>
      <c r="OPV9" s="405"/>
      <c r="OPW9" s="406"/>
      <c r="OPX9" s="407"/>
      <c r="OPY9" s="407"/>
      <c r="OPZ9" s="407"/>
      <c r="OQA9" s="407"/>
      <c r="OQB9" s="408"/>
      <c r="OQC9" s="404"/>
      <c r="OQD9" s="405"/>
      <c r="OQE9" s="406"/>
      <c r="OQF9" s="407"/>
      <c r="OQG9" s="407"/>
      <c r="OQH9" s="407"/>
      <c r="OQI9" s="407"/>
      <c r="OQJ9" s="408"/>
      <c r="OQK9" s="404"/>
      <c r="OQL9" s="405"/>
      <c r="OQM9" s="406"/>
      <c r="OQN9" s="407"/>
      <c r="OQO9" s="407"/>
      <c r="OQP9" s="407"/>
      <c r="OQQ9" s="407"/>
      <c r="OQR9" s="408"/>
      <c r="OQS9" s="404"/>
      <c r="OQT9" s="405"/>
      <c r="OQU9" s="406"/>
      <c r="OQV9" s="407"/>
      <c r="OQW9" s="407"/>
      <c r="OQX9" s="407"/>
      <c r="OQY9" s="407"/>
      <c r="OQZ9" s="408"/>
      <c r="ORA9" s="404"/>
      <c r="ORB9" s="405"/>
      <c r="ORC9" s="406"/>
      <c r="ORD9" s="407"/>
      <c r="ORE9" s="407"/>
      <c r="ORF9" s="407"/>
      <c r="ORG9" s="407"/>
      <c r="ORH9" s="408"/>
      <c r="ORI9" s="404"/>
      <c r="ORJ9" s="405"/>
      <c r="ORK9" s="406"/>
      <c r="ORL9" s="407"/>
      <c r="ORM9" s="407"/>
      <c r="ORN9" s="407"/>
      <c r="ORO9" s="407"/>
      <c r="ORP9" s="408"/>
      <c r="ORQ9" s="404"/>
      <c r="ORR9" s="405"/>
      <c r="ORS9" s="406"/>
      <c r="ORT9" s="407"/>
      <c r="ORU9" s="407"/>
      <c r="ORV9" s="407"/>
      <c r="ORW9" s="407"/>
      <c r="ORX9" s="408"/>
      <c r="ORY9" s="404"/>
      <c r="ORZ9" s="405"/>
      <c r="OSA9" s="406"/>
      <c r="OSB9" s="407"/>
      <c r="OSC9" s="407"/>
      <c r="OSD9" s="407"/>
      <c r="OSE9" s="407"/>
      <c r="OSF9" s="408"/>
      <c r="OSG9" s="404"/>
      <c r="OSH9" s="405"/>
      <c r="OSI9" s="406"/>
      <c r="OSJ9" s="407"/>
      <c r="OSK9" s="407"/>
      <c r="OSL9" s="407"/>
      <c r="OSM9" s="407"/>
      <c r="OSN9" s="408"/>
      <c r="OSO9" s="404"/>
      <c r="OSP9" s="405"/>
      <c r="OSQ9" s="406"/>
      <c r="OSR9" s="407"/>
      <c r="OSS9" s="407"/>
      <c r="OST9" s="407"/>
      <c r="OSU9" s="407"/>
      <c r="OSV9" s="408"/>
      <c r="OSW9" s="404"/>
      <c r="OSX9" s="405"/>
      <c r="OSY9" s="406"/>
      <c r="OSZ9" s="407"/>
      <c r="OTA9" s="407"/>
      <c r="OTB9" s="407"/>
      <c r="OTC9" s="407"/>
      <c r="OTD9" s="408"/>
      <c r="OTE9" s="404"/>
      <c r="OTF9" s="405"/>
      <c r="OTG9" s="406"/>
      <c r="OTH9" s="407"/>
      <c r="OTI9" s="407"/>
      <c r="OTJ9" s="407"/>
      <c r="OTK9" s="407"/>
      <c r="OTL9" s="408"/>
      <c r="OTM9" s="404"/>
      <c r="OTN9" s="405"/>
      <c r="OTO9" s="406"/>
      <c r="OTP9" s="407"/>
      <c r="OTQ9" s="407"/>
      <c r="OTR9" s="407"/>
      <c r="OTS9" s="407"/>
      <c r="OTT9" s="408"/>
      <c r="OTU9" s="404"/>
      <c r="OTV9" s="405"/>
      <c r="OTW9" s="406"/>
      <c r="OTX9" s="407"/>
      <c r="OTY9" s="407"/>
      <c r="OTZ9" s="407"/>
      <c r="OUA9" s="407"/>
      <c r="OUB9" s="408"/>
      <c r="OUC9" s="404"/>
      <c r="OUD9" s="405"/>
      <c r="OUE9" s="406"/>
      <c r="OUF9" s="407"/>
      <c r="OUG9" s="407"/>
      <c r="OUH9" s="407"/>
      <c r="OUI9" s="407"/>
      <c r="OUJ9" s="408"/>
      <c r="OUK9" s="404"/>
      <c r="OUL9" s="405"/>
      <c r="OUM9" s="406"/>
      <c r="OUN9" s="407"/>
      <c r="OUO9" s="407"/>
      <c r="OUP9" s="407"/>
      <c r="OUQ9" s="407"/>
      <c r="OUR9" s="408"/>
      <c r="OUS9" s="404"/>
      <c r="OUT9" s="405"/>
      <c r="OUU9" s="406"/>
      <c r="OUV9" s="407"/>
      <c r="OUW9" s="407"/>
      <c r="OUX9" s="407"/>
      <c r="OUY9" s="407"/>
      <c r="OUZ9" s="408"/>
      <c r="OVA9" s="404"/>
      <c r="OVB9" s="405"/>
      <c r="OVC9" s="406"/>
      <c r="OVD9" s="407"/>
      <c r="OVE9" s="407"/>
      <c r="OVF9" s="407"/>
      <c r="OVG9" s="407"/>
      <c r="OVH9" s="408"/>
      <c r="OVI9" s="404"/>
      <c r="OVJ9" s="405"/>
      <c r="OVK9" s="406"/>
      <c r="OVL9" s="407"/>
      <c r="OVM9" s="407"/>
      <c r="OVN9" s="407"/>
      <c r="OVO9" s="407"/>
      <c r="OVP9" s="408"/>
      <c r="OVQ9" s="404"/>
      <c r="OVR9" s="405"/>
      <c r="OVS9" s="406"/>
      <c r="OVT9" s="407"/>
      <c r="OVU9" s="407"/>
      <c r="OVV9" s="407"/>
      <c r="OVW9" s="407"/>
      <c r="OVX9" s="408"/>
      <c r="OVY9" s="404"/>
      <c r="OVZ9" s="405"/>
      <c r="OWA9" s="406"/>
      <c r="OWB9" s="407"/>
      <c r="OWC9" s="407"/>
      <c r="OWD9" s="407"/>
      <c r="OWE9" s="407"/>
      <c r="OWF9" s="408"/>
      <c r="OWG9" s="404"/>
      <c r="OWH9" s="405"/>
      <c r="OWI9" s="406"/>
      <c r="OWJ9" s="407"/>
      <c r="OWK9" s="407"/>
      <c r="OWL9" s="407"/>
      <c r="OWM9" s="407"/>
      <c r="OWN9" s="408"/>
      <c r="OWO9" s="404"/>
      <c r="OWP9" s="405"/>
      <c r="OWQ9" s="406"/>
      <c r="OWR9" s="407"/>
      <c r="OWS9" s="407"/>
      <c r="OWT9" s="407"/>
      <c r="OWU9" s="407"/>
      <c r="OWV9" s="408"/>
      <c r="OWW9" s="404"/>
      <c r="OWX9" s="405"/>
      <c r="OWY9" s="406"/>
      <c r="OWZ9" s="407"/>
      <c r="OXA9" s="407"/>
      <c r="OXB9" s="407"/>
      <c r="OXC9" s="407"/>
      <c r="OXD9" s="408"/>
      <c r="OXE9" s="404"/>
      <c r="OXF9" s="405"/>
      <c r="OXG9" s="406"/>
      <c r="OXH9" s="407"/>
      <c r="OXI9" s="407"/>
      <c r="OXJ9" s="407"/>
      <c r="OXK9" s="407"/>
      <c r="OXL9" s="408"/>
      <c r="OXM9" s="404"/>
      <c r="OXN9" s="405"/>
      <c r="OXO9" s="406"/>
      <c r="OXP9" s="407"/>
      <c r="OXQ9" s="407"/>
      <c r="OXR9" s="407"/>
      <c r="OXS9" s="407"/>
      <c r="OXT9" s="408"/>
      <c r="OXU9" s="404"/>
      <c r="OXV9" s="405"/>
      <c r="OXW9" s="406"/>
      <c r="OXX9" s="407"/>
      <c r="OXY9" s="407"/>
      <c r="OXZ9" s="407"/>
      <c r="OYA9" s="407"/>
      <c r="OYB9" s="408"/>
      <c r="OYC9" s="404"/>
      <c r="OYD9" s="405"/>
      <c r="OYE9" s="406"/>
      <c r="OYF9" s="407"/>
      <c r="OYG9" s="407"/>
      <c r="OYH9" s="407"/>
      <c r="OYI9" s="407"/>
      <c r="OYJ9" s="408"/>
      <c r="OYK9" s="404"/>
      <c r="OYL9" s="405"/>
      <c r="OYM9" s="406"/>
      <c r="OYN9" s="407"/>
      <c r="OYO9" s="407"/>
      <c r="OYP9" s="407"/>
      <c r="OYQ9" s="407"/>
      <c r="OYR9" s="408"/>
      <c r="OYS9" s="404"/>
      <c r="OYT9" s="405"/>
      <c r="OYU9" s="406"/>
      <c r="OYV9" s="407"/>
      <c r="OYW9" s="407"/>
      <c r="OYX9" s="407"/>
      <c r="OYY9" s="407"/>
      <c r="OYZ9" s="408"/>
      <c r="OZA9" s="404"/>
      <c r="OZB9" s="405"/>
      <c r="OZC9" s="406"/>
      <c r="OZD9" s="407"/>
      <c r="OZE9" s="407"/>
      <c r="OZF9" s="407"/>
      <c r="OZG9" s="407"/>
      <c r="OZH9" s="408"/>
      <c r="OZI9" s="404"/>
      <c r="OZJ9" s="405"/>
      <c r="OZK9" s="406"/>
      <c r="OZL9" s="407"/>
      <c r="OZM9" s="407"/>
      <c r="OZN9" s="407"/>
      <c r="OZO9" s="407"/>
      <c r="OZP9" s="408"/>
      <c r="OZQ9" s="404"/>
      <c r="OZR9" s="405"/>
      <c r="OZS9" s="406"/>
      <c r="OZT9" s="407"/>
      <c r="OZU9" s="407"/>
      <c r="OZV9" s="407"/>
      <c r="OZW9" s="407"/>
      <c r="OZX9" s="408"/>
      <c r="OZY9" s="404"/>
      <c r="OZZ9" s="405"/>
      <c r="PAA9" s="406"/>
      <c r="PAB9" s="407"/>
      <c r="PAC9" s="407"/>
      <c r="PAD9" s="407"/>
      <c r="PAE9" s="407"/>
      <c r="PAF9" s="408"/>
      <c r="PAG9" s="404"/>
      <c r="PAH9" s="405"/>
      <c r="PAI9" s="406"/>
      <c r="PAJ9" s="407"/>
      <c r="PAK9" s="407"/>
      <c r="PAL9" s="407"/>
      <c r="PAM9" s="407"/>
      <c r="PAN9" s="408"/>
      <c r="PAO9" s="404"/>
      <c r="PAP9" s="405"/>
      <c r="PAQ9" s="406"/>
      <c r="PAR9" s="407"/>
      <c r="PAS9" s="407"/>
      <c r="PAT9" s="407"/>
      <c r="PAU9" s="407"/>
      <c r="PAV9" s="408"/>
      <c r="PAW9" s="404"/>
      <c r="PAX9" s="405"/>
      <c r="PAY9" s="406"/>
      <c r="PAZ9" s="407"/>
      <c r="PBA9" s="407"/>
      <c r="PBB9" s="407"/>
      <c r="PBC9" s="407"/>
      <c r="PBD9" s="408"/>
      <c r="PBE9" s="404"/>
      <c r="PBF9" s="405"/>
      <c r="PBG9" s="406"/>
      <c r="PBH9" s="407"/>
      <c r="PBI9" s="407"/>
      <c r="PBJ9" s="407"/>
      <c r="PBK9" s="407"/>
      <c r="PBL9" s="408"/>
      <c r="PBM9" s="404"/>
      <c r="PBN9" s="405"/>
      <c r="PBO9" s="406"/>
      <c r="PBP9" s="407"/>
      <c r="PBQ9" s="407"/>
      <c r="PBR9" s="407"/>
      <c r="PBS9" s="407"/>
      <c r="PBT9" s="408"/>
      <c r="PBU9" s="404"/>
      <c r="PBV9" s="405"/>
      <c r="PBW9" s="406"/>
      <c r="PBX9" s="407"/>
      <c r="PBY9" s="407"/>
      <c r="PBZ9" s="407"/>
      <c r="PCA9" s="407"/>
      <c r="PCB9" s="408"/>
      <c r="PCC9" s="404"/>
      <c r="PCD9" s="405"/>
      <c r="PCE9" s="406"/>
      <c r="PCF9" s="407"/>
      <c r="PCG9" s="407"/>
      <c r="PCH9" s="407"/>
      <c r="PCI9" s="407"/>
      <c r="PCJ9" s="408"/>
      <c r="PCK9" s="404"/>
      <c r="PCL9" s="405"/>
      <c r="PCM9" s="406"/>
      <c r="PCN9" s="407"/>
      <c r="PCO9" s="407"/>
      <c r="PCP9" s="407"/>
      <c r="PCQ9" s="407"/>
      <c r="PCR9" s="408"/>
      <c r="PCS9" s="404"/>
      <c r="PCT9" s="405"/>
      <c r="PCU9" s="406"/>
      <c r="PCV9" s="407"/>
      <c r="PCW9" s="407"/>
      <c r="PCX9" s="407"/>
      <c r="PCY9" s="407"/>
      <c r="PCZ9" s="408"/>
      <c r="PDA9" s="404"/>
      <c r="PDB9" s="405"/>
      <c r="PDC9" s="406"/>
      <c r="PDD9" s="407"/>
      <c r="PDE9" s="407"/>
      <c r="PDF9" s="407"/>
      <c r="PDG9" s="407"/>
      <c r="PDH9" s="408"/>
      <c r="PDI9" s="404"/>
      <c r="PDJ9" s="405"/>
      <c r="PDK9" s="406"/>
      <c r="PDL9" s="407"/>
      <c r="PDM9" s="407"/>
      <c r="PDN9" s="407"/>
      <c r="PDO9" s="407"/>
      <c r="PDP9" s="408"/>
      <c r="PDQ9" s="404"/>
      <c r="PDR9" s="405"/>
      <c r="PDS9" s="406"/>
      <c r="PDT9" s="407"/>
      <c r="PDU9" s="407"/>
      <c r="PDV9" s="407"/>
      <c r="PDW9" s="407"/>
      <c r="PDX9" s="408"/>
      <c r="PDY9" s="404"/>
      <c r="PDZ9" s="405"/>
      <c r="PEA9" s="406"/>
      <c r="PEB9" s="407"/>
      <c r="PEC9" s="407"/>
      <c r="PED9" s="407"/>
      <c r="PEE9" s="407"/>
      <c r="PEF9" s="408"/>
      <c r="PEG9" s="404"/>
      <c r="PEH9" s="405"/>
      <c r="PEI9" s="406"/>
      <c r="PEJ9" s="407"/>
      <c r="PEK9" s="407"/>
      <c r="PEL9" s="407"/>
      <c r="PEM9" s="407"/>
      <c r="PEN9" s="408"/>
      <c r="PEO9" s="404"/>
      <c r="PEP9" s="405"/>
      <c r="PEQ9" s="406"/>
      <c r="PER9" s="407"/>
      <c r="PES9" s="407"/>
      <c r="PET9" s="407"/>
      <c r="PEU9" s="407"/>
      <c r="PEV9" s="408"/>
      <c r="PEW9" s="404"/>
      <c r="PEX9" s="405"/>
      <c r="PEY9" s="406"/>
      <c r="PEZ9" s="407"/>
      <c r="PFA9" s="407"/>
      <c r="PFB9" s="407"/>
      <c r="PFC9" s="407"/>
      <c r="PFD9" s="408"/>
      <c r="PFE9" s="404"/>
      <c r="PFF9" s="405"/>
      <c r="PFG9" s="406"/>
      <c r="PFH9" s="407"/>
      <c r="PFI9" s="407"/>
      <c r="PFJ9" s="407"/>
      <c r="PFK9" s="407"/>
      <c r="PFL9" s="408"/>
      <c r="PFM9" s="404"/>
      <c r="PFN9" s="405"/>
      <c r="PFO9" s="406"/>
      <c r="PFP9" s="407"/>
      <c r="PFQ9" s="407"/>
      <c r="PFR9" s="407"/>
      <c r="PFS9" s="407"/>
      <c r="PFT9" s="408"/>
      <c r="PFU9" s="404"/>
      <c r="PFV9" s="405"/>
      <c r="PFW9" s="406"/>
      <c r="PFX9" s="407"/>
      <c r="PFY9" s="407"/>
      <c r="PFZ9" s="407"/>
      <c r="PGA9" s="407"/>
      <c r="PGB9" s="408"/>
      <c r="PGC9" s="404"/>
      <c r="PGD9" s="405"/>
      <c r="PGE9" s="406"/>
      <c r="PGF9" s="407"/>
      <c r="PGG9" s="407"/>
      <c r="PGH9" s="407"/>
      <c r="PGI9" s="407"/>
      <c r="PGJ9" s="408"/>
      <c r="PGK9" s="404"/>
      <c r="PGL9" s="405"/>
      <c r="PGM9" s="406"/>
      <c r="PGN9" s="407"/>
      <c r="PGO9" s="407"/>
      <c r="PGP9" s="407"/>
      <c r="PGQ9" s="407"/>
      <c r="PGR9" s="408"/>
      <c r="PGS9" s="404"/>
      <c r="PGT9" s="405"/>
      <c r="PGU9" s="406"/>
      <c r="PGV9" s="407"/>
      <c r="PGW9" s="407"/>
      <c r="PGX9" s="407"/>
      <c r="PGY9" s="407"/>
      <c r="PGZ9" s="408"/>
      <c r="PHA9" s="404"/>
      <c r="PHB9" s="405"/>
      <c r="PHC9" s="406"/>
      <c r="PHD9" s="407"/>
      <c r="PHE9" s="407"/>
      <c r="PHF9" s="407"/>
      <c r="PHG9" s="407"/>
      <c r="PHH9" s="408"/>
      <c r="PHI9" s="404"/>
      <c r="PHJ9" s="405"/>
      <c r="PHK9" s="406"/>
      <c r="PHL9" s="407"/>
      <c r="PHM9" s="407"/>
      <c r="PHN9" s="407"/>
      <c r="PHO9" s="407"/>
      <c r="PHP9" s="408"/>
      <c r="PHQ9" s="404"/>
      <c r="PHR9" s="405"/>
      <c r="PHS9" s="406"/>
      <c r="PHT9" s="407"/>
      <c r="PHU9" s="407"/>
      <c r="PHV9" s="407"/>
      <c r="PHW9" s="407"/>
      <c r="PHX9" s="408"/>
      <c r="PHY9" s="404"/>
      <c r="PHZ9" s="405"/>
      <c r="PIA9" s="406"/>
      <c r="PIB9" s="407"/>
      <c r="PIC9" s="407"/>
      <c r="PID9" s="407"/>
      <c r="PIE9" s="407"/>
      <c r="PIF9" s="408"/>
      <c r="PIG9" s="404"/>
      <c r="PIH9" s="405"/>
      <c r="PII9" s="406"/>
      <c r="PIJ9" s="407"/>
      <c r="PIK9" s="407"/>
      <c r="PIL9" s="407"/>
      <c r="PIM9" s="407"/>
      <c r="PIN9" s="408"/>
      <c r="PIO9" s="404"/>
      <c r="PIP9" s="405"/>
      <c r="PIQ9" s="406"/>
      <c r="PIR9" s="407"/>
      <c r="PIS9" s="407"/>
      <c r="PIT9" s="407"/>
      <c r="PIU9" s="407"/>
      <c r="PIV9" s="408"/>
      <c r="PIW9" s="404"/>
      <c r="PIX9" s="405"/>
      <c r="PIY9" s="406"/>
      <c r="PIZ9" s="407"/>
      <c r="PJA9" s="407"/>
      <c r="PJB9" s="407"/>
      <c r="PJC9" s="407"/>
      <c r="PJD9" s="408"/>
      <c r="PJE9" s="404"/>
      <c r="PJF9" s="405"/>
      <c r="PJG9" s="406"/>
      <c r="PJH9" s="407"/>
      <c r="PJI9" s="407"/>
      <c r="PJJ9" s="407"/>
      <c r="PJK9" s="407"/>
      <c r="PJL9" s="408"/>
      <c r="PJM9" s="404"/>
      <c r="PJN9" s="405"/>
      <c r="PJO9" s="406"/>
      <c r="PJP9" s="407"/>
      <c r="PJQ9" s="407"/>
      <c r="PJR9" s="407"/>
      <c r="PJS9" s="407"/>
      <c r="PJT9" s="408"/>
      <c r="PJU9" s="404"/>
      <c r="PJV9" s="405"/>
      <c r="PJW9" s="406"/>
      <c r="PJX9" s="407"/>
      <c r="PJY9" s="407"/>
      <c r="PJZ9" s="407"/>
      <c r="PKA9" s="407"/>
      <c r="PKB9" s="408"/>
      <c r="PKC9" s="404"/>
      <c r="PKD9" s="405"/>
      <c r="PKE9" s="406"/>
      <c r="PKF9" s="407"/>
      <c r="PKG9" s="407"/>
      <c r="PKH9" s="407"/>
      <c r="PKI9" s="407"/>
      <c r="PKJ9" s="408"/>
      <c r="PKK9" s="404"/>
      <c r="PKL9" s="405"/>
      <c r="PKM9" s="406"/>
      <c r="PKN9" s="407"/>
      <c r="PKO9" s="407"/>
      <c r="PKP9" s="407"/>
      <c r="PKQ9" s="407"/>
      <c r="PKR9" s="408"/>
      <c r="PKS9" s="404"/>
      <c r="PKT9" s="405"/>
      <c r="PKU9" s="406"/>
      <c r="PKV9" s="407"/>
      <c r="PKW9" s="407"/>
      <c r="PKX9" s="407"/>
      <c r="PKY9" s="407"/>
      <c r="PKZ9" s="408"/>
      <c r="PLA9" s="404"/>
      <c r="PLB9" s="405"/>
      <c r="PLC9" s="406"/>
      <c r="PLD9" s="407"/>
      <c r="PLE9" s="407"/>
      <c r="PLF9" s="407"/>
      <c r="PLG9" s="407"/>
      <c r="PLH9" s="408"/>
      <c r="PLI9" s="404"/>
      <c r="PLJ9" s="405"/>
      <c r="PLK9" s="406"/>
      <c r="PLL9" s="407"/>
      <c r="PLM9" s="407"/>
      <c r="PLN9" s="407"/>
      <c r="PLO9" s="407"/>
      <c r="PLP9" s="408"/>
      <c r="PLQ9" s="404"/>
      <c r="PLR9" s="405"/>
      <c r="PLS9" s="406"/>
      <c r="PLT9" s="407"/>
      <c r="PLU9" s="407"/>
      <c r="PLV9" s="407"/>
      <c r="PLW9" s="407"/>
      <c r="PLX9" s="408"/>
      <c r="PLY9" s="404"/>
      <c r="PLZ9" s="405"/>
      <c r="PMA9" s="406"/>
      <c r="PMB9" s="407"/>
      <c r="PMC9" s="407"/>
      <c r="PMD9" s="407"/>
      <c r="PME9" s="407"/>
      <c r="PMF9" s="408"/>
      <c r="PMG9" s="404"/>
      <c r="PMH9" s="405"/>
      <c r="PMI9" s="406"/>
      <c r="PMJ9" s="407"/>
      <c r="PMK9" s="407"/>
      <c r="PML9" s="407"/>
      <c r="PMM9" s="407"/>
      <c r="PMN9" s="408"/>
      <c r="PMO9" s="404"/>
      <c r="PMP9" s="405"/>
      <c r="PMQ9" s="406"/>
      <c r="PMR9" s="407"/>
      <c r="PMS9" s="407"/>
      <c r="PMT9" s="407"/>
      <c r="PMU9" s="407"/>
      <c r="PMV9" s="408"/>
      <c r="PMW9" s="404"/>
      <c r="PMX9" s="405"/>
      <c r="PMY9" s="406"/>
      <c r="PMZ9" s="407"/>
      <c r="PNA9" s="407"/>
      <c r="PNB9" s="407"/>
      <c r="PNC9" s="407"/>
      <c r="PND9" s="408"/>
      <c r="PNE9" s="404"/>
      <c r="PNF9" s="405"/>
      <c r="PNG9" s="406"/>
      <c r="PNH9" s="407"/>
      <c r="PNI9" s="407"/>
      <c r="PNJ9" s="407"/>
      <c r="PNK9" s="407"/>
      <c r="PNL9" s="408"/>
      <c r="PNM9" s="404"/>
      <c r="PNN9" s="405"/>
      <c r="PNO9" s="406"/>
      <c r="PNP9" s="407"/>
      <c r="PNQ9" s="407"/>
      <c r="PNR9" s="407"/>
      <c r="PNS9" s="407"/>
      <c r="PNT9" s="408"/>
      <c r="PNU9" s="404"/>
      <c r="PNV9" s="405"/>
      <c r="PNW9" s="406"/>
      <c r="PNX9" s="407"/>
      <c r="PNY9" s="407"/>
      <c r="PNZ9" s="407"/>
      <c r="POA9" s="407"/>
      <c r="POB9" s="408"/>
      <c r="POC9" s="404"/>
      <c r="POD9" s="405"/>
      <c r="POE9" s="406"/>
      <c r="POF9" s="407"/>
      <c r="POG9" s="407"/>
      <c r="POH9" s="407"/>
      <c r="POI9" s="407"/>
      <c r="POJ9" s="408"/>
      <c r="POK9" s="404"/>
      <c r="POL9" s="405"/>
      <c r="POM9" s="406"/>
      <c r="PON9" s="407"/>
      <c r="POO9" s="407"/>
      <c r="POP9" s="407"/>
      <c r="POQ9" s="407"/>
      <c r="POR9" s="408"/>
      <c r="POS9" s="404"/>
      <c r="POT9" s="405"/>
      <c r="POU9" s="406"/>
      <c r="POV9" s="407"/>
      <c r="POW9" s="407"/>
      <c r="POX9" s="407"/>
      <c r="POY9" s="407"/>
      <c r="POZ9" s="408"/>
      <c r="PPA9" s="404"/>
      <c r="PPB9" s="405"/>
      <c r="PPC9" s="406"/>
      <c r="PPD9" s="407"/>
      <c r="PPE9" s="407"/>
      <c r="PPF9" s="407"/>
      <c r="PPG9" s="407"/>
      <c r="PPH9" s="408"/>
      <c r="PPI9" s="404"/>
      <c r="PPJ9" s="405"/>
      <c r="PPK9" s="406"/>
      <c r="PPL9" s="407"/>
      <c r="PPM9" s="407"/>
      <c r="PPN9" s="407"/>
      <c r="PPO9" s="407"/>
      <c r="PPP9" s="408"/>
      <c r="PPQ9" s="404"/>
      <c r="PPR9" s="405"/>
      <c r="PPS9" s="406"/>
      <c r="PPT9" s="407"/>
      <c r="PPU9" s="407"/>
      <c r="PPV9" s="407"/>
      <c r="PPW9" s="407"/>
      <c r="PPX9" s="408"/>
      <c r="PPY9" s="404"/>
      <c r="PPZ9" s="405"/>
      <c r="PQA9" s="406"/>
      <c r="PQB9" s="407"/>
      <c r="PQC9" s="407"/>
      <c r="PQD9" s="407"/>
      <c r="PQE9" s="407"/>
      <c r="PQF9" s="408"/>
      <c r="PQG9" s="404"/>
      <c r="PQH9" s="405"/>
      <c r="PQI9" s="406"/>
      <c r="PQJ9" s="407"/>
      <c r="PQK9" s="407"/>
      <c r="PQL9" s="407"/>
      <c r="PQM9" s="407"/>
      <c r="PQN9" s="408"/>
      <c r="PQO9" s="404"/>
      <c r="PQP9" s="405"/>
      <c r="PQQ9" s="406"/>
      <c r="PQR9" s="407"/>
      <c r="PQS9" s="407"/>
      <c r="PQT9" s="407"/>
      <c r="PQU9" s="407"/>
      <c r="PQV9" s="408"/>
      <c r="PQW9" s="404"/>
      <c r="PQX9" s="405"/>
      <c r="PQY9" s="406"/>
      <c r="PQZ9" s="407"/>
      <c r="PRA9" s="407"/>
      <c r="PRB9" s="407"/>
      <c r="PRC9" s="407"/>
      <c r="PRD9" s="408"/>
      <c r="PRE9" s="404"/>
      <c r="PRF9" s="405"/>
      <c r="PRG9" s="406"/>
      <c r="PRH9" s="407"/>
      <c r="PRI9" s="407"/>
      <c r="PRJ9" s="407"/>
      <c r="PRK9" s="407"/>
      <c r="PRL9" s="408"/>
      <c r="PRM9" s="404"/>
      <c r="PRN9" s="405"/>
      <c r="PRO9" s="406"/>
      <c r="PRP9" s="407"/>
      <c r="PRQ9" s="407"/>
      <c r="PRR9" s="407"/>
      <c r="PRS9" s="407"/>
      <c r="PRT9" s="408"/>
      <c r="PRU9" s="404"/>
      <c r="PRV9" s="405"/>
      <c r="PRW9" s="406"/>
      <c r="PRX9" s="407"/>
      <c r="PRY9" s="407"/>
      <c r="PRZ9" s="407"/>
      <c r="PSA9" s="407"/>
      <c r="PSB9" s="408"/>
      <c r="PSC9" s="404"/>
      <c r="PSD9" s="405"/>
      <c r="PSE9" s="406"/>
      <c r="PSF9" s="407"/>
      <c r="PSG9" s="407"/>
      <c r="PSH9" s="407"/>
      <c r="PSI9" s="407"/>
      <c r="PSJ9" s="408"/>
      <c r="PSK9" s="404"/>
      <c r="PSL9" s="405"/>
      <c r="PSM9" s="406"/>
      <c r="PSN9" s="407"/>
      <c r="PSO9" s="407"/>
      <c r="PSP9" s="407"/>
      <c r="PSQ9" s="407"/>
      <c r="PSR9" s="408"/>
      <c r="PSS9" s="404"/>
      <c r="PST9" s="405"/>
      <c r="PSU9" s="406"/>
      <c r="PSV9" s="407"/>
      <c r="PSW9" s="407"/>
      <c r="PSX9" s="407"/>
      <c r="PSY9" s="407"/>
      <c r="PSZ9" s="408"/>
      <c r="PTA9" s="404"/>
      <c r="PTB9" s="405"/>
      <c r="PTC9" s="406"/>
      <c r="PTD9" s="407"/>
      <c r="PTE9" s="407"/>
      <c r="PTF9" s="407"/>
      <c r="PTG9" s="407"/>
      <c r="PTH9" s="408"/>
      <c r="PTI9" s="404"/>
      <c r="PTJ9" s="405"/>
      <c r="PTK9" s="406"/>
      <c r="PTL9" s="407"/>
      <c r="PTM9" s="407"/>
      <c r="PTN9" s="407"/>
      <c r="PTO9" s="407"/>
      <c r="PTP9" s="408"/>
      <c r="PTQ9" s="404"/>
      <c r="PTR9" s="405"/>
      <c r="PTS9" s="406"/>
      <c r="PTT9" s="407"/>
      <c r="PTU9" s="407"/>
      <c r="PTV9" s="407"/>
      <c r="PTW9" s="407"/>
      <c r="PTX9" s="408"/>
      <c r="PTY9" s="404"/>
      <c r="PTZ9" s="405"/>
      <c r="PUA9" s="406"/>
      <c r="PUB9" s="407"/>
      <c r="PUC9" s="407"/>
      <c r="PUD9" s="407"/>
      <c r="PUE9" s="407"/>
      <c r="PUF9" s="408"/>
      <c r="PUG9" s="404"/>
      <c r="PUH9" s="405"/>
      <c r="PUI9" s="406"/>
      <c r="PUJ9" s="407"/>
      <c r="PUK9" s="407"/>
      <c r="PUL9" s="407"/>
      <c r="PUM9" s="407"/>
      <c r="PUN9" s="408"/>
      <c r="PUO9" s="404"/>
      <c r="PUP9" s="405"/>
      <c r="PUQ9" s="406"/>
      <c r="PUR9" s="407"/>
      <c r="PUS9" s="407"/>
      <c r="PUT9" s="407"/>
      <c r="PUU9" s="407"/>
      <c r="PUV9" s="408"/>
      <c r="PUW9" s="404"/>
      <c r="PUX9" s="405"/>
      <c r="PUY9" s="406"/>
      <c r="PUZ9" s="407"/>
      <c r="PVA9" s="407"/>
      <c r="PVB9" s="407"/>
      <c r="PVC9" s="407"/>
      <c r="PVD9" s="408"/>
      <c r="PVE9" s="404"/>
      <c r="PVF9" s="405"/>
      <c r="PVG9" s="406"/>
      <c r="PVH9" s="407"/>
      <c r="PVI9" s="407"/>
      <c r="PVJ9" s="407"/>
      <c r="PVK9" s="407"/>
      <c r="PVL9" s="408"/>
      <c r="PVM9" s="404"/>
      <c r="PVN9" s="405"/>
      <c r="PVO9" s="406"/>
      <c r="PVP9" s="407"/>
      <c r="PVQ9" s="407"/>
      <c r="PVR9" s="407"/>
      <c r="PVS9" s="407"/>
      <c r="PVT9" s="408"/>
      <c r="PVU9" s="404"/>
      <c r="PVV9" s="405"/>
      <c r="PVW9" s="406"/>
      <c r="PVX9" s="407"/>
      <c r="PVY9" s="407"/>
      <c r="PVZ9" s="407"/>
      <c r="PWA9" s="407"/>
      <c r="PWB9" s="408"/>
      <c r="PWC9" s="404"/>
      <c r="PWD9" s="405"/>
      <c r="PWE9" s="406"/>
      <c r="PWF9" s="407"/>
      <c r="PWG9" s="407"/>
      <c r="PWH9" s="407"/>
      <c r="PWI9" s="407"/>
      <c r="PWJ9" s="408"/>
      <c r="PWK9" s="404"/>
      <c r="PWL9" s="405"/>
      <c r="PWM9" s="406"/>
      <c r="PWN9" s="407"/>
      <c r="PWO9" s="407"/>
      <c r="PWP9" s="407"/>
      <c r="PWQ9" s="407"/>
      <c r="PWR9" s="408"/>
      <c r="PWS9" s="404"/>
      <c r="PWT9" s="405"/>
      <c r="PWU9" s="406"/>
      <c r="PWV9" s="407"/>
      <c r="PWW9" s="407"/>
      <c r="PWX9" s="407"/>
      <c r="PWY9" s="407"/>
      <c r="PWZ9" s="408"/>
      <c r="PXA9" s="404"/>
      <c r="PXB9" s="405"/>
      <c r="PXC9" s="406"/>
      <c r="PXD9" s="407"/>
      <c r="PXE9" s="407"/>
      <c r="PXF9" s="407"/>
      <c r="PXG9" s="407"/>
      <c r="PXH9" s="408"/>
      <c r="PXI9" s="404"/>
      <c r="PXJ9" s="405"/>
      <c r="PXK9" s="406"/>
      <c r="PXL9" s="407"/>
      <c r="PXM9" s="407"/>
      <c r="PXN9" s="407"/>
      <c r="PXO9" s="407"/>
      <c r="PXP9" s="408"/>
      <c r="PXQ9" s="404"/>
      <c r="PXR9" s="405"/>
      <c r="PXS9" s="406"/>
      <c r="PXT9" s="407"/>
      <c r="PXU9" s="407"/>
      <c r="PXV9" s="407"/>
      <c r="PXW9" s="407"/>
      <c r="PXX9" s="408"/>
      <c r="PXY9" s="404"/>
      <c r="PXZ9" s="405"/>
      <c r="PYA9" s="406"/>
      <c r="PYB9" s="407"/>
      <c r="PYC9" s="407"/>
      <c r="PYD9" s="407"/>
      <c r="PYE9" s="407"/>
      <c r="PYF9" s="408"/>
      <c r="PYG9" s="404"/>
      <c r="PYH9" s="405"/>
      <c r="PYI9" s="406"/>
      <c r="PYJ9" s="407"/>
      <c r="PYK9" s="407"/>
      <c r="PYL9" s="407"/>
      <c r="PYM9" s="407"/>
      <c r="PYN9" s="408"/>
      <c r="PYO9" s="404"/>
      <c r="PYP9" s="405"/>
      <c r="PYQ9" s="406"/>
      <c r="PYR9" s="407"/>
      <c r="PYS9" s="407"/>
      <c r="PYT9" s="407"/>
      <c r="PYU9" s="407"/>
      <c r="PYV9" s="408"/>
      <c r="PYW9" s="404"/>
      <c r="PYX9" s="405"/>
      <c r="PYY9" s="406"/>
      <c r="PYZ9" s="407"/>
      <c r="PZA9" s="407"/>
      <c r="PZB9" s="407"/>
      <c r="PZC9" s="407"/>
      <c r="PZD9" s="408"/>
      <c r="PZE9" s="404"/>
      <c r="PZF9" s="405"/>
      <c r="PZG9" s="406"/>
      <c r="PZH9" s="407"/>
      <c r="PZI9" s="407"/>
      <c r="PZJ9" s="407"/>
      <c r="PZK9" s="407"/>
      <c r="PZL9" s="408"/>
      <c r="PZM9" s="404"/>
      <c r="PZN9" s="405"/>
      <c r="PZO9" s="406"/>
      <c r="PZP9" s="407"/>
      <c r="PZQ9" s="407"/>
      <c r="PZR9" s="407"/>
      <c r="PZS9" s="407"/>
      <c r="PZT9" s="408"/>
      <c r="PZU9" s="404"/>
      <c r="PZV9" s="405"/>
      <c r="PZW9" s="406"/>
      <c r="PZX9" s="407"/>
      <c r="PZY9" s="407"/>
      <c r="PZZ9" s="407"/>
      <c r="QAA9" s="407"/>
      <c r="QAB9" s="408"/>
      <c r="QAC9" s="404"/>
      <c r="QAD9" s="405"/>
      <c r="QAE9" s="406"/>
      <c r="QAF9" s="407"/>
      <c r="QAG9" s="407"/>
      <c r="QAH9" s="407"/>
      <c r="QAI9" s="407"/>
      <c r="QAJ9" s="408"/>
      <c r="QAK9" s="404"/>
      <c r="QAL9" s="405"/>
      <c r="QAM9" s="406"/>
      <c r="QAN9" s="407"/>
      <c r="QAO9" s="407"/>
      <c r="QAP9" s="407"/>
      <c r="QAQ9" s="407"/>
      <c r="QAR9" s="408"/>
      <c r="QAS9" s="404"/>
      <c r="QAT9" s="405"/>
      <c r="QAU9" s="406"/>
      <c r="QAV9" s="407"/>
      <c r="QAW9" s="407"/>
      <c r="QAX9" s="407"/>
      <c r="QAY9" s="407"/>
      <c r="QAZ9" s="408"/>
      <c r="QBA9" s="404"/>
      <c r="QBB9" s="405"/>
      <c r="QBC9" s="406"/>
      <c r="QBD9" s="407"/>
      <c r="QBE9" s="407"/>
      <c r="QBF9" s="407"/>
      <c r="QBG9" s="407"/>
      <c r="QBH9" s="408"/>
      <c r="QBI9" s="404"/>
      <c r="QBJ9" s="405"/>
      <c r="QBK9" s="406"/>
      <c r="QBL9" s="407"/>
      <c r="QBM9" s="407"/>
      <c r="QBN9" s="407"/>
      <c r="QBO9" s="407"/>
      <c r="QBP9" s="408"/>
      <c r="QBQ9" s="404"/>
      <c r="QBR9" s="405"/>
      <c r="QBS9" s="406"/>
      <c r="QBT9" s="407"/>
      <c r="QBU9" s="407"/>
      <c r="QBV9" s="407"/>
      <c r="QBW9" s="407"/>
      <c r="QBX9" s="408"/>
      <c r="QBY9" s="404"/>
      <c r="QBZ9" s="405"/>
      <c r="QCA9" s="406"/>
      <c r="QCB9" s="407"/>
      <c r="QCC9" s="407"/>
      <c r="QCD9" s="407"/>
      <c r="QCE9" s="407"/>
      <c r="QCF9" s="408"/>
      <c r="QCG9" s="404"/>
      <c r="QCH9" s="405"/>
      <c r="QCI9" s="406"/>
      <c r="QCJ9" s="407"/>
      <c r="QCK9" s="407"/>
      <c r="QCL9" s="407"/>
      <c r="QCM9" s="407"/>
      <c r="QCN9" s="408"/>
      <c r="QCO9" s="404"/>
      <c r="QCP9" s="405"/>
      <c r="QCQ9" s="406"/>
      <c r="QCR9" s="407"/>
      <c r="QCS9" s="407"/>
      <c r="QCT9" s="407"/>
      <c r="QCU9" s="407"/>
      <c r="QCV9" s="408"/>
      <c r="QCW9" s="404"/>
      <c r="QCX9" s="405"/>
      <c r="QCY9" s="406"/>
      <c r="QCZ9" s="407"/>
      <c r="QDA9" s="407"/>
      <c r="QDB9" s="407"/>
      <c r="QDC9" s="407"/>
      <c r="QDD9" s="408"/>
      <c r="QDE9" s="404"/>
      <c r="QDF9" s="405"/>
      <c r="QDG9" s="406"/>
      <c r="QDH9" s="407"/>
      <c r="QDI9" s="407"/>
      <c r="QDJ9" s="407"/>
      <c r="QDK9" s="407"/>
      <c r="QDL9" s="408"/>
      <c r="QDM9" s="404"/>
      <c r="QDN9" s="405"/>
      <c r="QDO9" s="406"/>
      <c r="QDP9" s="407"/>
      <c r="QDQ9" s="407"/>
      <c r="QDR9" s="407"/>
      <c r="QDS9" s="407"/>
      <c r="QDT9" s="408"/>
      <c r="QDU9" s="404"/>
      <c r="QDV9" s="405"/>
      <c r="QDW9" s="406"/>
      <c r="QDX9" s="407"/>
      <c r="QDY9" s="407"/>
      <c r="QDZ9" s="407"/>
      <c r="QEA9" s="407"/>
      <c r="QEB9" s="408"/>
      <c r="QEC9" s="404"/>
      <c r="QED9" s="405"/>
      <c r="QEE9" s="406"/>
      <c r="QEF9" s="407"/>
      <c r="QEG9" s="407"/>
      <c r="QEH9" s="407"/>
      <c r="QEI9" s="407"/>
      <c r="QEJ9" s="408"/>
      <c r="QEK9" s="404"/>
      <c r="QEL9" s="405"/>
      <c r="QEM9" s="406"/>
      <c r="QEN9" s="407"/>
      <c r="QEO9" s="407"/>
      <c r="QEP9" s="407"/>
      <c r="QEQ9" s="407"/>
      <c r="QER9" s="408"/>
      <c r="QES9" s="404"/>
      <c r="QET9" s="405"/>
      <c r="QEU9" s="406"/>
      <c r="QEV9" s="407"/>
      <c r="QEW9" s="407"/>
      <c r="QEX9" s="407"/>
      <c r="QEY9" s="407"/>
      <c r="QEZ9" s="408"/>
      <c r="QFA9" s="404"/>
      <c r="QFB9" s="405"/>
      <c r="QFC9" s="406"/>
      <c r="QFD9" s="407"/>
      <c r="QFE9" s="407"/>
      <c r="QFF9" s="407"/>
      <c r="QFG9" s="407"/>
      <c r="QFH9" s="408"/>
      <c r="QFI9" s="404"/>
      <c r="QFJ9" s="405"/>
      <c r="QFK9" s="406"/>
      <c r="QFL9" s="407"/>
      <c r="QFM9" s="407"/>
      <c r="QFN9" s="407"/>
      <c r="QFO9" s="407"/>
      <c r="QFP9" s="408"/>
      <c r="QFQ9" s="404"/>
      <c r="QFR9" s="405"/>
      <c r="QFS9" s="406"/>
      <c r="QFT9" s="407"/>
      <c r="QFU9" s="407"/>
      <c r="QFV9" s="407"/>
      <c r="QFW9" s="407"/>
      <c r="QFX9" s="408"/>
      <c r="QFY9" s="404"/>
      <c r="QFZ9" s="405"/>
      <c r="QGA9" s="406"/>
      <c r="QGB9" s="407"/>
      <c r="QGC9" s="407"/>
      <c r="QGD9" s="407"/>
      <c r="QGE9" s="407"/>
      <c r="QGF9" s="408"/>
      <c r="QGG9" s="404"/>
      <c r="QGH9" s="405"/>
      <c r="QGI9" s="406"/>
      <c r="QGJ9" s="407"/>
      <c r="QGK9" s="407"/>
      <c r="QGL9" s="407"/>
      <c r="QGM9" s="407"/>
      <c r="QGN9" s="408"/>
      <c r="QGO9" s="404"/>
      <c r="QGP9" s="405"/>
      <c r="QGQ9" s="406"/>
      <c r="QGR9" s="407"/>
      <c r="QGS9" s="407"/>
      <c r="QGT9" s="407"/>
      <c r="QGU9" s="407"/>
      <c r="QGV9" s="408"/>
      <c r="QGW9" s="404"/>
      <c r="QGX9" s="405"/>
      <c r="QGY9" s="406"/>
      <c r="QGZ9" s="407"/>
      <c r="QHA9" s="407"/>
      <c r="QHB9" s="407"/>
      <c r="QHC9" s="407"/>
      <c r="QHD9" s="408"/>
      <c r="QHE9" s="404"/>
      <c r="QHF9" s="405"/>
      <c r="QHG9" s="406"/>
      <c r="QHH9" s="407"/>
      <c r="QHI9" s="407"/>
      <c r="QHJ9" s="407"/>
      <c r="QHK9" s="407"/>
      <c r="QHL9" s="408"/>
      <c r="QHM9" s="404"/>
      <c r="QHN9" s="405"/>
      <c r="QHO9" s="406"/>
      <c r="QHP9" s="407"/>
      <c r="QHQ9" s="407"/>
      <c r="QHR9" s="407"/>
      <c r="QHS9" s="407"/>
      <c r="QHT9" s="408"/>
      <c r="QHU9" s="404"/>
      <c r="QHV9" s="405"/>
      <c r="QHW9" s="406"/>
      <c r="QHX9" s="407"/>
      <c r="QHY9" s="407"/>
      <c r="QHZ9" s="407"/>
      <c r="QIA9" s="407"/>
      <c r="QIB9" s="408"/>
      <c r="QIC9" s="404"/>
      <c r="QID9" s="405"/>
      <c r="QIE9" s="406"/>
      <c r="QIF9" s="407"/>
      <c r="QIG9" s="407"/>
      <c r="QIH9" s="407"/>
      <c r="QII9" s="407"/>
      <c r="QIJ9" s="408"/>
      <c r="QIK9" s="404"/>
      <c r="QIL9" s="405"/>
      <c r="QIM9" s="406"/>
      <c r="QIN9" s="407"/>
      <c r="QIO9" s="407"/>
      <c r="QIP9" s="407"/>
      <c r="QIQ9" s="407"/>
      <c r="QIR9" s="408"/>
      <c r="QIS9" s="404"/>
      <c r="QIT9" s="405"/>
      <c r="QIU9" s="406"/>
      <c r="QIV9" s="407"/>
      <c r="QIW9" s="407"/>
      <c r="QIX9" s="407"/>
      <c r="QIY9" s="407"/>
      <c r="QIZ9" s="408"/>
      <c r="QJA9" s="404"/>
      <c r="QJB9" s="405"/>
      <c r="QJC9" s="406"/>
      <c r="QJD9" s="407"/>
      <c r="QJE9" s="407"/>
      <c r="QJF9" s="407"/>
      <c r="QJG9" s="407"/>
      <c r="QJH9" s="408"/>
      <c r="QJI9" s="404"/>
      <c r="QJJ9" s="405"/>
      <c r="QJK9" s="406"/>
      <c r="QJL9" s="407"/>
      <c r="QJM9" s="407"/>
      <c r="QJN9" s="407"/>
      <c r="QJO9" s="407"/>
      <c r="QJP9" s="408"/>
      <c r="QJQ9" s="404"/>
      <c r="QJR9" s="405"/>
      <c r="QJS9" s="406"/>
      <c r="QJT9" s="407"/>
      <c r="QJU9" s="407"/>
      <c r="QJV9" s="407"/>
      <c r="QJW9" s="407"/>
      <c r="QJX9" s="408"/>
      <c r="QJY9" s="404"/>
      <c r="QJZ9" s="405"/>
      <c r="QKA9" s="406"/>
      <c r="QKB9" s="407"/>
      <c r="QKC9" s="407"/>
      <c r="QKD9" s="407"/>
      <c r="QKE9" s="407"/>
      <c r="QKF9" s="408"/>
      <c r="QKG9" s="404"/>
      <c r="QKH9" s="405"/>
      <c r="QKI9" s="406"/>
      <c r="QKJ9" s="407"/>
      <c r="QKK9" s="407"/>
      <c r="QKL9" s="407"/>
      <c r="QKM9" s="407"/>
      <c r="QKN9" s="408"/>
      <c r="QKO9" s="404"/>
      <c r="QKP9" s="405"/>
      <c r="QKQ9" s="406"/>
      <c r="QKR9" s="407"/>
      <c r="QKS9" s="407"/>
      <c r="QKT9" s="407"/>
      <c r="QKU9" s="407"/>
      <c r="QKV9" s="408"/>
      <c r="QKW9" s="404"/>
      <c r="QKX9" s="405"/>
      <c r="QKY9" s="406"/>
      <c r="QKZ9" s="407"/>
      <c r="QLA9" s="407"/>
      <c r="QLB9" s="407"/>
      <c r="QLC9" s="407"/>
      <c r="QLD9" s="408"/>
      <c r="QLE9" s="404"/>
      <c r="QLF9" s="405"/>
      <c r="QLG9" s="406"/>
      <c r="QLH9" s="407"/>
      <c r="QLI9" s="407"/>
      <c r="QLJ9" s="407"/>
      <c r="QLK9" s="407"/>
      <c r="QLL9" s="408"/>
      <c r="QLM9" s="404"/>
      <c r="QLN9" s="405"/>
      <c r="QLO9" s="406"/>
      <c r="QLP9" s="407"/>
      <c r="QLQ9" s="407"/>
      <c r="QLR9" s="407"/>
      <c r="QLS9" s="407"/>
      <c r="QLT9" s="408"/>
      <c r="QLU9" s="404"/>
      <c r="QLV9" s="405"/>
      <c r="QLW9" s="406"/>
      <c r="QLX9" s="407"/>
      <c r="QLY9" s="407"/>
      <c r="QLZ9" s="407"/>
      <c r="QMA9" s="407"/>
      <c r="QMB9" s="408"/>
      <c r="QMC9" s="404"/>
      <c r="QMD9" s="405"/>
      <c r="QME9" s="406"/>
      <c r="QMF9" s="407"/>
      <c r="QMG9" s="407"/>
      <c r="QMH9" s="407"/>
      <c r="QMI9" s="407"/>
      <c r="QMJ9" s="408"/>
      <c r="QMK9" s="404"/>
      <c r="QML9" s="405"/>
      <c r="QMM9" s="406"/>
      <c r="QMN9" s="407"/>
      <c r="QMO9" s="407"/>
      <c r="QMP9" s="407"/>
      <c r="QMQ9" s="407"/>
      <c r="QMR9" s="408"/>
      <c r="QMS9" s="404"/>
      <c r="QMT9" s="405"/>
      <c r="QMU9" s="406"/>
      <c r="QMV9" s="407"/>
      <c r="QMW9" s="407"/>
      <c r="QMX9" s="407"/>
      <c r="QMY9" s="407"/>
      <c r="QMZ9" s="408"/>
      <c r="QNA9" s="404"/>
      <c r="QNB9" s="405"/>
      <c r="QNC9" s="406"/>
      <c r="QND9" s="407"/>
      <c r="QNE9" s="407"/>
      <c r="QNF9" s="407"/>
      <c r="QNG9" s="407"/>
      <c r="QNH9" s="408"/>
      <c r="QNI9" s="404"/>
      <c r="QNJ9" s="405"/>
      <c r="QNK9" s="406"/>
      <c r="QNL9" s="407"/>
      <c r="QNM9" s="407"/>
      <c r="QNN9" s="407"/>
      <c r="QNO9" s="407"/>
      <c r="QNP9" s="408"/>
      <c r="QNQ9" s="404"/>
      <c r="QNR9" s="405"/>
      <c r="QNS9" s="406"/>
      <c r="QNT9" s="407"/>
      <c r="QNU9" s="407"/>
      <c r="QNV9" s="407"/>
      <c r="QNW9" s="407"/>
      <c r="QNX9" s="408"/>
      <c r="QNY9" s="404"/>
      <c r="QNZ9" s="405"/>
      <c r="QOA9" s="406"/>
      <c r="QOB9" s="407"/>
      <c r="QOC9" s="407"/>
      <c r="QOD9" s="407"/>
      <c r="QOE9" s="407"/>
      <c r="QOF9" s="408"/>
      <c r="QOG9" s="404"/>
      <c r="QOH9" s="405"/>
      <c r="QOI9" s="406"/>
      <c r="QOJ9" s="407"/>
      <c r="QOK9" s="407"/>
      <c r="QOL9" s="407"/>
      <c r="QOM9" s="407"/>
      <c r="QON9" s="408"/>
      <c r="QOO9" s="404"/>
      <c r="QOP9" s="405"/>
      <c r="QOQ9" s="406"/>
      <c r="QOR9" s="407"/>
      <c r="QOS9" s="407"/>
      <c r="QOT9" s="407"/>
      <c r="QOU9" s="407"/>
      <c r="QOV9" s="408"/>
      <c r="QOW9" s="404"/>
      <c r="QOX9" s="405"/>
      <c r="QOY9" s="406"/>
      <c r="QOZ9" s="407"/>
      <c r="QPA9" s="407"/>
      <c r="QPB9" s="407"/>
      <c r="QPC9" s="407"/>
      <c r="QPD9" s="408"/>
      <c r="QPE9" s="404"/>
      <c r="QPF9" s="405"/>
      <c r="QPG9" s="406"/>
      <c r="QPH9" s="407"/>
      <c r="QPI9" s="407"/>
      <c r="QPJ9" s="407"/>
      <c r="QPK9" s="407"/>
      <c r="QPL9" s="408"/>
      <c r="QPM9" s="404"/>
      <c r="QPN9" s="405"/>
      <c r="QPO9" s="406"/>
      <c r="QPP9" s="407"/>
      <c r="QPQ9" s="407"/>
      <c r="QPR9" s="407"/>
      <c r="QPS9" s="407"/>
      <c r="QPT9" s="408"/>
      <c r="QPU9" s="404"/>
      <c r="QPV9" s="405"/>
      <c r="QPW9" s="406"/>
      <c r="QPX9" s="407"/>
      <c r="QPY9" s="407"/>
      <c r="QPZ9" s="407"/>
      <c r="QQA9" s="407"/>
      <c r="QQB9" s="408"/>
      <c r="QQC9" s="404"/>
      <c r="QQD9" s="405"/>
      <c r="QQE9" s="406"/>
      <c r="QQF9" s="407"/>
      <c r="QQG9" s="407"/>
      <c r="QQH9" s="407"/>
      <c r="QQI9" s="407"/>
      <c r="QQJ9" s="408"/>
      <c r="QQK9" s="404"/>
      <c r="QQL9" s="405"/>
      <c r="QQM9" s="406"/>
      <c r="QQN9" s="407"/>
      <c r="QQO9" s="407"/>
      <c r="QQP9" s="407"/>
      <c r="QQQ9" s="407"/>
      <c r="QQR9" s="408"/>
      <c r="QQS9" s="404"/>
      <c r="QQT9" s="405"/>
      <c r="QQU9" s="406"/>
      <c r="QQV9" s="407"/>
      <c r="QQW9" s="407"/>
      <c r="QQX9" s="407"/>
      <c r="QQY9" s="407"/>
      <c r="QQZ9" s="408"/>
      <c r="QRA9" s="404"/>
      <c r="QRB9" s="405"/>
      <c r="QRC9" s="406"/>
      <c r="QRD9" s="407"/>
      <c r="QRE9" s="407"/>
      <c r="QRF9" s="407"/>
      <c r="QRG9" s="407"/>
      <c r="QRH9" s="408"/>
      <c r="QRI9" s="404"/>
      <c r="QRJ9" s="405"/>
      <c r="QRK9" s="406"/>
      <c r="QRL9" s="407"/>
      <c r="QRM9" s="407"/>
      <c r="QRN9" s="407"/>
      <c r="QRO9" s="407"/>
      <c r="QRP9" s="408"/>
      <c r="QRQ9" s="404"/>
      <c r="QRR9" s="405"/>
      <c r="QRS9" s="406"/>
      <c r="QRT9" s="407"/>
      <c r="QRU9" s="407"/>
      <c r="QRV9" s="407"/>
      <c r="QRW9" s="407"/>
      <c r="QRX9" s="408"/>
      <c r="QRY9" s="404"/>
      <c r="QRZ9" s="405"/>
      <c r="QSA9" s="406"/>
      <c r="QSB9" s="407"/>
      <c r="QSC9" s="407"/>
      <c r="QSD9" s="407"/>
      <c r="QSE9" s="407"/>
      <c r="QSF9" s="408"/>
      <c r="QSG9" s="404"/>
      <c r="QSH9" s="405"/>
      <c r="QSI9" s="406"/>
      <c r="QSJ9" s="407"/>
      <c r="QSK9" s="407"/>
      <c r="QSL9" s="407"/>
      <c r="QSM9" s="407"/>
      <c r="QSN9" s="408"/>
      <c r="QSO9" s="404"/>
      <c r="QSP9" s="405"/>
      <c r="QSQ9" s="406"/>
      <c r="QSR9" s="407"/>
      <c r="QSS9" s="407"/>
      <c r="QST9" s="407"/>
      <c r="QSU9" s="407"/>
      <c r="QSV9" s="408"/>
      <c r="QSW9" s="404"/>
      <c r="QSX9" s="405"/>
      <c r="QSY9" s="406"/>
      <c r="QSZ9" s="407"/>
      <c r="QTA9" s="407"/>
      <c r="QTB9" s="407"/>
      <c r="QTC9" s="407"/>
      <c r="QTD9" s="408"/>
      <c r="QTE9" s="404"/>
      <c r="QTF9" s="405"/>
      <c r="QTG9" s="406"/>
      <c r="QTH9" s="407"/>
      <c r="QTI9" s="407"/>
      <c r="QTJ9" s="407"/>
      <c r="QTK9" s="407"/>
      <c r="QTL9" s="408"/>
      <c r="QTM9" s="404"/>
      <c r="QTN9" s="405"/>
      <c r="QTO9" s="406"/>
      <c r="QTP9" s="407"/>
      <c r="QTQ9" s="407"/>
      <c r="QTR9" s="407"/>
      <c r="QTS9" s="407"/>
      <c r="QTT9" s="408"/>
      <c r="QTU9" s="404"/>
      <c r="QTV9" s="405"/>
      <c r="QTW9" s="406"/>
      <c r="QTX9" s="407"/>
      <c r="QTY9" s="407"/>
      <c r="QTZ9" s="407"/>
      <c r="QUA9" s="407"/>
      <c r="QUB9" s="408"/>
      <c r="QUC9" s="404"/>
      <c r="QUD9" s="405"/>
      <c r="QUE9" s="406"/>
      <c r="QUF9" s="407"/>
      <c r="QUG9" s="407"/>
      <c r="QUH9" s="407"/>
      <c r="QUI9" s="407"/>
      <c r="QUJ9" s="408"/>
      <c r="QUK9" s="404"/>
      <c r="QUL9" s="405"/>
      <c r="QUM9" s="406"/>
      <c r="QUN9" s="407"/>
      <c r="QUO9" s="407"/>
      <c r="QUP9" s="407"/>
      <c r="QUQ9" s="407"/>
      <c r="QUR9" s="408"/>
      <c r="QUS9" s="404"/>
      <c r="QUT9" s="405"/>
      <c r="QUU9" s="406"/>
      <c r="QUV9" s="407"/>
      <c r="QUW9" s="407"/>
      <c r="QUX9" s="407"/>
      <c r="QUY9" s="407"/>
      <c r="QUZ9" s="408"/>
      <c r="QVA9" s="404"/>
      <c r="QVB9" s="405"/>
      <c r="QVC9" s="406"/>
      <c r="QVD9" s="407"/>
      <c r="QVE9" s="407"/>
      <c r="QVF9" s="407"/>
      <c r="QVG9" s="407"/>
      <c r="QVH9" s="408"/>
      <c r="QVI9" s="404"/>
      <c r="QVJ9" s="405"/>
      <c r="QVK9" s="406"/>
      <c r="QVL9" s="407"/>
      <c r="QVM9" s="407"/>
      <c r="QVN9" s="407"/>
      <c r="QVO9" s="407"/>
      <c r="QVP9" s="408"/>
      <c r="QVQ9" s="404"/>
      <c r="QVR9" s="405"/>
      <c r="QVS9" s="406"/>
      <c r="QVT9" s="407"/>
      <c r="QVU9" s="407"/>
      <c r="QVV9" s="407"/>
      <c r="QVW9" s="407"/>
      <c r="QVX9" s="408"/>
      <c r="QVY9" s="404"/>
      <c r="QVZ9" s="405"/>
      <c r="QWA9" s="406"/>
      <c r="QWB9" s="407"/>
      <c r="QWC9" s="407"/>
      <c r="QWD9" s="407"/>
      <c r="QWE9" s="407"/>
      <c r="QWF9" s="408"/>
      <c r="QWG9" s="404"/>
      <c r="QWH9" s="405"/>
      <c r="QWI9" s="406"/>
      <c r="QWJ9" s="407"/>
      <c r="QWK9" s="407"/>
      <c r="QWL9" s="407"/>
      <c r="QWM9" s="407"/>
      <c r="QWN9" s="408"/>
      <c r="QWO9" s="404"/>
      <c r="QWP9" s="405"/>
      <c r="QWQ9" s="406"/>
      <c r="QWR9" s="407"/>
      <c r="QWS9" s="407"/>
      <c r="QWT9" s="407"/>
      <c r="QWU9" s="407"/>
      <c r="QWV9" s="408"/>
      <c r="QWW9" s="404"/>
      <c r="QWX9" s="405"/>
      <c r="QWY9" s="406"/>
      <c r="QWZ9" s="407"/>
      <c r="QXA9" s="407"/>
      <c r="QXB9" s="407"/>
      <c r="QXC9" s="407"/>
      <c r="QXD9" s="408"/>
      <c r="QXE9" s="404"/>
      <c r="QXF9" s="405"/>
      <c r="QXG9" s="406"/>
      <c r="QXH9" s="407"/>
      <c r="QXI9" s="407"/>
      <c r="QXJ9" s="407"/>
      <c r="QXK9" s="407"/>
      <c r="QXL9" s="408"/>
      <c r="QXM9" s="404"/>
      <c r="QXN9" s="405"/>
      <c r="QXO9" s="406"/>
      <c r="QXP9" s="407"/>
      <c r="QXQ9" s="407"/>
      <c r="QXR9" s="407"/>
      <c r="QXS9" s="407"/>
      <c r="QXT9" s="408"/>
      <c r="QXU9" s="404"/>
      <c r="QXV9" s="405"/>
      <c r="QXW9" s="406"/>
      <c r="QXX9" s="407"/>
      <c r="QXY9" s="407"/>
      <c r="QXZ9" s="407"/>
      <c r="QYA9" s="407"/>
      <c r="QYB9" s="408"/>
      <c r="QYC9" s="404"/>
      <c r="QYD9" s="405"/>
      <c r="QYE9" s="406"/>
      <c r="QYF9" s="407"/>
      <c r="QYG9" s="407"/>
      <c r="QYH9" s="407"/>
      <c r="QYI9" s="407"/>
      <c r="QYJ9" s="408"/>
      <c r="QYK9" s="404"/>
      <c r="QYL9" s="405"/>
      <c r="QYM9" s="406"/>
      <c r="QYN9" s="407"/>
      <c r="QYO9" s="407"/>
      <c r="QYP9" s="407"/>
      <c r="QYQ9" s="407"/>
      <c r="QYR9" s="408"/>
      <c r="QYS9" s="404"/>
      <c r="QYT9" s="405"/>
      <c r="QYU9" s="406"/>
      <c r="QYV9" s="407"/>
      <c r="QYW9" s="407"/>
      <c r="QYX9" s="407"/>
      <c r="QYY9" s="407"/>
      <c r="QYZ9" s="408"/>
      <c r="QZA9" s="404"/>
      <c r="QZB9" s="405"/>
      <c r="QZC9" s="406"/>
      <c r="QZD9" s="407"/>
      <c r="QZE9" s="407"/>
      <c r="QZF9" s="407"/>
      <c r="QZG9" s="407"/>
      <c r="QZH9" s="408"/>
      <c r="QZI9" s="404"/>
      <c r="QZJ9" s="405"/>
      <c r="QZK9" s="406"/>
      <c r="QZL9" s="407"/>
      <c r="QZM9" s="407"/>
      <c r="QZN9" s="407"/>
      <c r="QZO9" s="407"/>
      <c r="QZP9" s="408"/>
      <c r="QZQ9" s="404"/>
      <c r="QZR9" s="405"/>
      <c r="QZS9" s="406"/>
      <c r="QZT9" s="407"/>
      <c r="QZU9" s="407"/>
      <c r="QZV9" s="407"/>
      <c r="QZW9" s="407"/>
      <c r="QZX9" s="408"/>
      <c r="QZY9" s="404"/>
      <c r="QZZ9" s="405"/>
      <c r="RAA9" s="406"/>
      <c r="RAB9" s="407"/>
      <c r="RAC9" s="407"/>
      <c r="RAD9" s="407"/>
      <c r="RAE9" s="407"/>
      <c r="RAF9" s="408"/>
      <c r="RAG9" s="404"/>
      <c r="RAH9" s="405"/>
      <c r="RAI9" s="406"/>
      <c r="RAJ9" s="407"/>
      <c r="RAK9" s="407"/>
      <c r="RAL9" s="407"/>
      <c r="RAM9" s="407"/>
      <c r="RAN9" s="408"/>
      <c r="RAO9" s="404"/>
      <c r="RAP9" s="405"/>
      <c r="RAQ9" s="406"/>
      <c r="RAR9" s="407"/>
      <c r="RAS9" s="407"/>
      <c r="RAT9" s="407"/>
      <c r="RAU9" s="407"/>
      <c r="RAV9" s="408"/>
      <c r="RAW9" s="404"/>
      <c r="RAX9" s="405"/>
      <c r="RAY9" s="406"/>
      <c r="RAZ9" s="407"/>
      <c r="RBA9" s="407"/>
      <c r="RBB9" s="407"/>
      <c r="RBC9" s="407"/>
      <c r="RBD9" s="408"/>
      <c r="RBE9" s="404"/>
      <c r="RBF9" s="405"/>
      <c r="RBG9" s="406"/>
      <c r="RBH9" s="407"/>
      <c r="RBI9" s="407"/>
      <c r="RBJ9" s="407"/>
      <c r="RBK9" s="407"/>
      <c r="RBL9" s="408"/>
      <c r="RBM9" s="404"/>
      <c r="RBN9" s="405"/>
      <c r="RBO9" s="406"/>
      <c r="RBP9" s="407"/>
      <c r="RBQ9" s="407"/>
      <c r="RBR9" s="407"/>
      <c r="RBS9" s="407"/>
      <c r="RBT9" s="408"/>
      <c r="RBU9" s="404"/>
      <c r="RBV9" s="405"/>
      <c r="RBW9" s="406"/>
      <c r="RBX9" s="407"/>
      <c r="RBY9" s="407"/>
      <c r="RBZ9" s="407"/>
      <c r="RCA9" s="407"/>
      <c r="RCB9" s="408"/>
      <c r="RCC9" s="404"/>
      <c r="RCD9" s="405"/>
      <c r="RCE9" s="406"/>
      <c r="RCF9" s="407"/>
      <c r="RCG9" s="407"/>
      <c r="RCH9" s="407"/>
      <c r="RCI9" s="407"/>
      <c r="RCJ9" s="408"/>
      <c r="RCK9" s="404"/>
      <c r="RCL9" s="405"/>
      <c r="RCM9" s="406"/>
      <c r="RCN9" s="407"/>
      <c r="RCO9" s="407"/>
      <c r="RCP9" s="407"/>
      <c r="RCQ9" s="407"/>
      <c r="RCR9" s="408"/>
      <c r="RCS9" s="404"/>
      <c r="RCT9" s="405"/>
      <c r="RCU9" s="406"/>
      <c r="RCV9" s="407"/>
      <c r="RCW9" s="407"/>
      <c r="RCX9" s="407"/>
      <c r="RCY9" s="407"/>
      <c r="RCZ9" s="408"/>
      <c r="RDA9" s="404"/>
      <c r="RDB9" s="405"/>
      <c r="RDC9" s="406"/>
      <c r="RDD9" s="407"/>
      <c r="RDE9" s="407"/>
      <c r="RDF9" s="407"/>
      <c r="RDG9" s="407"/>
      <c r="RDH9" s="408"/>
      <c r="RDI9" s="404"/>
      <c r="RDJ9" s="405"/>
      <c r="RDK9" s="406"/>
      <c r="RDL9" s="407"/>
      <c r="RDM9" s="407"/>
      <c r="RDN9" s="407"/>
      <c r="RDO9" s="407"/>
      <c r="RDP9" s="408"/>
      <c r="RDQ9" s="404"/>
      <c r="RDR9" s="405"/>
      <c r="RDS9" s="406"/>
      <c r="RDT9" s="407"/>
      <c r="RDU9" s="407"/>
      <c r="RDV9" s="407"/>
      <c r="RDW9" s="407"/>
      <c r="RDX9" s="408"/>
      <c r="RDY9" s="404"/>
      <c r="RDZ9" s="405"/>
      <c r="REA9" s="406"/>
      <c r="REB9" s="407"/>
      <c r="REC9" s="407"/>
      <c r="RED9" s="407"/>
      <c r="REE9" s="407"/>
      <c r="REF9" s="408"/>
      <c r="REG9" s="404"/>
      <c r="REH9" s="405"/>
      <c r="REI9" s="406"/>
      <c r="REJ9" s="407"/>
      <c r="REK9" s="407"/>
      <c r="REL9" s="407"/>
      <c r="REM9" s="407"/>
      <c r="REN9" s="408"/>
      <c r="REO9" s="404"/>
      <c r="REP9" s="405"/>
      <c r="REQ9" s="406"/>
      <c r="RER9" s="407"/>
      <c r="RES9" s="407"/>
      <c r="RET9" s="407"/>
      <c r="REU9" s="407"/>
      <c r="REV9" s="408"/>
      <c r="REW9" s="404"/>
      <c r="REX9" s="405"/>
      <c r="REY9" s="406"/>
      <c r="REZ9" s="407"/>
      <c r="RFA9" s="407"/>
      <c r="RFB9" s="407"/>
      <c r="RFC9" s="407"/>
      <c r="RFD9" s="408"/>
      <c r="RFE9" s="404"/>
      <c r="RFF9" s="405"/>
      <c r="RFG9" s="406"/>
      <c r="RFH9" s="407"/>
      <c r="RFI9" s="407"/>
      <c r="RFJ9" s="407"/>
      <c r="RFK9" s="407"/>
      <c r="RFL9" s="408"/>
      <c r="RFM9" s="404"/>
      <c r="RFN9" s="405"/>
      <c r="RFO9" s="406"/>
      <c r="RFP9" s="407"/>
      <c r="RFQ9" s="407"/>
      <c r="RFR9" s="407"/>
      <c r="RFS9" s="407"/>
      <c r="RFT9" s="408"/>
      <c r="RFU9" s="404"/>
      <c r="RFV9" s="405"/>
      <c r="RFW9" s="406"/>
      <c r="RFX9" s="407"/>
      <c r="RFY9" s="407"/>
      <c r="RFZ9" s="407"/>
      <c r="RGA9" s="407"/>
      <c r="RGB9" s="408"/>
      <c r="RGC9" s="404"/>
      <c r="RGD9" s="405"/>
      <c r="RGE9" s="406"/>
      <c r="RGF9" s="407"/>
      <c r="RGG9" s="407"/>
      <c r="RGH9" s="407"/>
      <c r="RGI9" s="407"/>
      <c r="RGJ9" s="408"/>
      <c r="RGK9" s="404"/>
      <c r="RGL9" s="405"/>
      <c r="RGM9" s="406"/>
      <c r="RGN9" s="407"/>
      <c r="RGO9" s="407"/>
      <c r="RGP9" s="407"/>
      <c r="RGQ9" s="407"/>
      <c r="RGR9" s="408"/>
      <c r="RGS9" s="404"/>
      <c r="RGT9" s="405"/>
      <c r="RGU9" s="406"/>
      <c r="RGV9" s="407"/>
      <c r="RGW9" s="407"/>
      <c r="RGX9" s="407"/>
      <c r="RGY9" s="407"/>
      <c r="RGZ9" s="408"/>
      <c r="RHA9" s="404"/>
      <c r="RHB9" s="405"/>
      <c r="RHC9" s="406"/>
      <c r="RHD9" s="407"/>
      <c r="RHE9" s="407"/>
      <c r="RHF9" s="407"/>
      <c r="RHG9" s="407"/>
      <c r="RHH9" s="408"/>
      <c r="RHI9" s="404"/>
      <c r="RHJ9" s="405"/>
      <c r="RHK9" s="406"/>
      <c r="RHL9" s="407"/>
      <c r="RHM9" s="407"/>
      <c r="RHN9" s="407"/>
      <c r="RHO9" s="407"/>
      <c r="RHP9" s="408"/>
      <c r="RHQ9" s="404"/>
      <c r="RHR9" s="405"/>
      <c r="RHS9" s="406"/>
      <c r="RHT9" s="407"/>
      <c r="RHU9" s="407"/>
      <c r="RHV9" s="407"/>
      <c r="RHW9" s="407"/>
      <c r="RHX9" s="408"/>
      <c r="RHY9" s="404"/>
      <c r="RHZ9" s="405"/>
      <c r="RIA9" s="406"/>
      <c r="RIB9" s="407"/>
      <c r="RIC9" s="407"/>
      <c r="RID9" s="407"/>
      <c r="RIE9" s="407"/>
      <c r="RIF9" s="408"/>
      <c r="RIG9" s="404"/>
      <c r="RIH9" s="405"/>
      <c r="RII9" s="406"/>
      <c r="RIJ9" s="407"/>
      <c r="RIK9" s="407"/>
      <c r="RIL9" s="407"/>
      <c r="RIM9" s="407"/>
      <c r="RIN9" s="408"/>
      <c r="RIO9" s="404"/>
      <c r="RIP9" s="405"/>
      <c r="RIQ9" s="406"/>
      <c r="RIR9" s="407"/>
      <c r="RIS9" s="407"/>
      <c r="RIT9" s="407"/>
      <c r="RIU9" s="407"/>
      <c r="RIV9" s="408"/>
      <c r="RIW9" s="404"/>
      <c r="RIX9" s="405"/>
      <c r="RIY9" s="406"/>
      <c r="RIZ9" s="407"/>
      <c r="RJA9" s="407"/>
      <c r="RJB9" s="407"/>
      <c r="RJC9" s="407"/>
      <c r="RJD9" s="408"/>
      <c r="RJE9" s="404"/>
      <c r="RJF9" s="405"/>
      <c r="RJG9" s="406"/>
      <c r="RJH9" s="407"/>
      <c r="RJI9" s="407"/>
      <c r="RJJ9" s="407"/>
      <c r="RJK9" s="407"/>
      <c r="RJL9" s="408"/>
      <c r="RJM9" s="404"/>
      <c r="RJN9" s="405"/>
      <c r="RJO9" s="406"/>
      <c r="RJP9" s="407"/>
      <c r="RJQ9" s="407"/>
      <c r="RJR9" s="407"/>
      <c r="RJS9" s="407"/>
      <c r="RJT9" s="408"/>
      <c r="RJU9" s="404"/>
      <c r="RJV9" s="405"/>
      <c r="RJW9" s="406"/>
      <c r="RJX9" s="407"/>
      <c r="RJY9" s="407"/>
      <c r="RJZ9" s="407"/>
      <c r="RKA9" s="407"/>
      <c r="RKB9" s="408"/>
      <c r="RKC9" s="404"/>
      <c r="RKD9" s="405"/>
      <c r="RKE9" s="406"/>
      <c r="RKF9" s="407"/>
      <c r="RKG9" s="407"/>
      <c r="RKH9" s="407"/>
      <c r="RKI9" s="407"/>
      <c r="RKJ9" s="408"/>
      <c r="RKK9" s="404"/>
      <c r="RKL9" s="405"/>
      <c r="RKM9" s="406"/>
      <c r="RKN9" s="407"/>
      <c r="RKO9" s="407"/>
      <c r="RKP9" s="407"/>
      <c r="RKQ9" s="407"/>
      <c r="RKR9" s="408"/>
      <c r="RKS9" s="404"/>
      <c r="RKT9" s="405"/>
      <c r="RKU9" s="406"/>
      <c r="RKV9" s="407"/>
      <c r="RKW9" s="407"/>
      <c r="RKX9" s="407"/>
      <c r="RKY9" s="407"/>
      <c r="RKZ9" s="408"/>
      <c r="RLA9" s="404"/>
      <c r="RLB9" s="405"/>
      <c r="RLC9" s="406"/>
      <c r="RLD9" s="407"/>
      <c r="RLE9" s="407"/>
      <c r="RLF9" s="407"/>
      <c r="RLG9" s="407"/>
      <c r="RLH9" s="408"/>
      <c r="RLI9" s="404"/>
      <c r="RLJ9" s="405"/>
      <c r="RLK9" s="406"/>
      <c r="RLL9" s="407"/>
      <c r="RLM9" s="407"/>
      <c r="RLN9" s="407"/>
      <c r="RLO9" s="407"/>
      <c r="RLP9" s="408"/>
      <c r="RLQ9" s="404"/>
      <c r="RLR9" s="405"/>
      <c r="RLS9" s="406"/>
      <c r="RLT9" s="407"/>
      <c r="RLU9" s="407"/>
      <c r="RLV9" s="407"/>
      <c r="RLW9" s="407"/>
      <c r="RLX9" s="408"/>
      <c r="RLY9" s="404"/>
      <c r="RLZ9" s="405"/>
      <c r="RMA9" s="406"/>
      <c r="RMB9" s="407"/>
      <c r="RMC9" s="407"/>
      <c r="RMD9" s="407"/>
      <c r="RME9" s="407"/>
      <c r="RMF9" s="408"/>
      <c r="RMG9" s="404"/>
      <c r="RMH9" s="405"/>
      <c r="RMI9" s="406"/>
      <c r="RMJ9" s="407"/>
      <c r="RMK9" s="407"/>
      <c r="RML9" s="407"/>
      <c r="RMM9" s="407"/>
      <c r="RMN9" s="408"/>
      <c r="RMO9" s="404"/>
      <c r="RMP9" s="405"/>
      <c r="RMQ9" s="406"/>
      <c r="RMR9" s="407"/>
      <c r="RMS9" s="407"/>
      <c r="RMT9" s="407"/>
      <c r="RMU9" s="407"/>
      <c r="RMV9" s="408"/>
      <c r="RMW9" s="404"/>
      <c r="RMX9" s="405"/>
      <c r="RMY9" s="406"/>
      <c r="RMZ9" s="407"/>
      <c r="RNA9" s="407"/>
      <c r="RNB9" s="407"/>
      <c r="RNC9" s="407"/>
      <c r="RND9" s="408"/>
      <c r="RNE9" s="404"/>
      <c r="RNF9" s="405"/>
      <c r="RNG9" s="406"/>
      <c r="RNH9" s="407"/>
      <c r="RNI9" s="407"/>
      <c r="RNJ9" s="407"/>
      <c r="RNK9" s="407"/>
      <c r="RNL9" s="408"/>
      <c r="RNM9" s="404"/>
      <c r="RNN9" s="405"/>
      <c r="RNO9" s="406"/>
      <c r="RNP9" s="407"/>
      <c r="RNQ9" s="407"/>
      <c r="RNR9" s="407"/>
      <c r="RNS9" s="407"/>
      <c r="RNT9" s="408"/>
      <c r="RNU9" s="404"/>
      <c r="RNV9" s="405"/>
      <c r="RNW9" s="406"/>
      <c r="RNX9" s="407"/>
      <c r="RNY9" s="407"/>
      <c r="RNZ9" s="407"/>
      <c r="ROA9" s="407"/>
      <c r="ROB9" s="408"/>
      <c r="ROC9" s="404"/>
      <c r="ROD9" s="405"/>
      <c r="ROE9" s="406"/>
      <c r="ROF9" s="407"/>
      <c r="ROG9" s="407"/>
      <c r="ROH9" s="407"/>
      <c r="ROI9" s="407"/>
      <c r="ROJ9" s="408"/>
      <c r="ROK9" s="404"/>
      <c r="ROL9" s="405"/>
      <c r="ROM9" s="406"/>
      <c r="RON9" s="407"/>
      <c r="ROO9" s="407"/>
      <c r="ROP9" s="407"/>
      <c r="ROQ9" s="407"/>
      <c r="ROR9" s="408"/>
      <c r="ROS9" s="404"/>
      <c r="ROT9" s="405"/>
      <c r="ROU9" s="406"/>
      <c r="ROV9" s="407"/>
      <c r="ROW9" s="407"/>
      <c r="ROX9" s="407"/>
      <c r="ROY9" s="407"/>
      <c r="ROZ9" s="408"/>
      <c r="RPA9" s="404"/>
      <c r="RPB9" s="405"/>
      <c r="RPC9" s="406"/>
      <c r="RPD9" s="407"/>
      <c r="RPE9" s="407"/>
      <c r="RPF9" s="407"/>
      <c r="RPG9" s="407"/>
      <c r="RPH9" s="408"/>
      <c r="RPI9" s="404"/>
      <c r="RPJ9" s="405"/>
      <c r="RPK9" s="406"/>
      <c r="RPL9" s="407"/>
      <c r="RPM9" s="407"/>
      <c r="RPN9" s="407"/>
      <c r="RPO9" s="407"/>
      <c r="RPP9" s="408"/>
      <c r="RPQ9" s="404"/>
      <c r="RPR9" s="405"/>
      <c r="RPS9" s="406"/>
      <c r="RPT9" s="407"/>
      <c r="RPU9" s="407"/>
      <c r="RPV9" s="407"/>
      <c r="RPW9" s="407"/>
      <c r="RPX9" s="408"/>
      <c r="RPY9" s="404"/>
      <c r="RPZ9" s="405"/>
      <c r="RQA9" s="406"/>
      <c r="RQB9" s="407"/>
      <c r="RQC9" s="407"/>
      <c r="RQD9" s="407"/>
      <c r="RQE9" s="407"/>
      <c r="RQF9" s="408"/>
      <c r="RQG9" s="404"/>
      <c r="RQH9" s="405"/>
      <c r="RQI9" s="406"/>
      <c r="RQJ9" s="407"/>
      <c r="RQK9" s="407"/>
      <c r="RQL9" s="407"/>
      <c r="RQM9" s="407"/>
      <c r="RQN9" s="408"/>
      <c r="RQO9" s="404"/>
      <c r="RQP9" s="405"/>
      <c r="RQQ9" s="406"/>
      <c r="RQR9" s="407"/>
      <c r="RQS9" s="407"/>
      <c r="RQT9" s="407"/>
      <c r="RQU9" s="407"/>
      <c r="RQV9" s="408"/>
      <c r="RQW9" s="404"/>
      <c r="RQX9" s="405"/>
      <c r="RQY9" s="406"/>
      <c r="RQZ9" s="407"/>
      <c r="RRA9" s="407"/>
      <c r="RRB9" s="407"/>
      <c r="RRC9" s="407"/>
      <c r="RRD9" s="408"/>
      <c r="RRE9" s="404"/>
      <c r="RRF9" s="405"/>
      <c r="RRG9" s="406"/>
      <c r="RRH9" s="407"/>
      <c r="RRI9" s="407"/>
      <c r="RRJ9" s="407"/>
      <c r="RRK9" s="407"/>
      <c r="RRL9" s="408"/>
      <c r="RRM9" s="404"/>
      <c r="RRN9" s="405"/>
      <c r="RRO9" s="406"/>
      <c r="RRP9" s="407"/>
      <c r="RRQ9" s="407"/>
      <c r="RRR9" s="407"/>
      <c r="RRS9" s="407"/>
      <c r="RRT9" s="408"/>
      <c r="RRU9" s="404"/>
      <c r="RRV9" s="405"/>
      <c r="RRW9" s="406"/>
      <c r="RRX9" s="407"/>
      <c r="RRY9" s="407"/>
      <c r="RRZ9" s="407"/>
      <c r="RSA9" s="407"/>
      <c r="RSB9" s="408"/>
      <c r="RSC9" s="404"/>
      <c r="RSD9" s="405"/>
      <c r="RSE9" s="406"/>
      <c r="RSF9" s="407"/>
      <c r="RSG9" s="407"/>
      <c r="RSH9" s="407"/>
      <c r="RSI9" s="407"/>
      <c r="RSJ9" s="408"/>
      <c r="RSK9" s="404"/>
      <c r="RSL9" s="405"/>
      <c r="RSM9" s="406"/>
      <c r="RSN9" s="407"/>
      <c r="RSO9" s="407"/>
      <c r="RSP9" s="407"/>
      <c r="RSQ9" s="407"/>
      <c r="RSR9" s="408"/>
      <c r="RSS9" s="404"/>
      <c r="RST9" s="405"/>
      <c r="RSU9" s="406"/>
      <c r="RSV9" s="407"/>
      <c r="RSW9" s="407"/>
      <c r="RSX9" s="407"/>
      <c r="RSY9" s="407"/>
      <c r="RSZ9" s="408"/>
      <c r="RTA9" s="404"/>
      <c r="RTB9" s="405"/>
      <c r="RTC9" s="406"/>
      <c r="RTD9" s="407"/>
      <c r="RTE9" s="407"/>
      <c r="RTF9" s="407"/>
      <c r="RTG9" s="407"/>
      <c r="RTH9" s="408"/>
      <c r="RTI9" s="404"/>
      <c r="RTJ9" s="405"/>
      <c r="RTK9" s="406"/>
      <c r="RTL9" s="407"/>
      <c r="RTM9" s="407"/>
      <c r="RTN9" s="407"/>
      <c r="RTO9" s="407"/>
      <c r="RTP9" s="408"/>
      <c r="RTQ9" s="404"/>
      <c r="RTR9" s="405"/>
      <c r="RTS9" s="406"/>
      <c r="RTT9" s="407"/>
      <c r="RTU9" s="407"/>
      <c r="RTV9" s="407"/>
      <c r="RTW9" s="407"/>
      <c r="RTX9" s="408"/>
      <c r="RTY9" s="404"/>
      <c r="RTZ9" s="405"/>
      <c r="RUA9" s="406"/>
      <c r="RUB9" s="407"/>
      <c r="RUC9" s="407"/>
      <c r="RUD9" s="407"/>
      <c r="RUE9" s="407"/>
      <c r="RUF9" s="408"/>
      <c r="RUG9" s="404"/>
      <c r="RUH9" s="405"/>
      <c r="RUI9" s="406"/>
      <c r="RUJ9" s="407"/>
      <c r="RUK9" s="407"/>
      <c r="RUL9" s="407"/>
      <c r="RUM9" s="407"/>
      <c r="RUN9" s="408"/>
      <c r="RUO9" s="404"/>
      <c r="RUP9" s="405"/>
      <c r="RUQ9" s="406"/>
      <c r="RUR9" s="407"/>
      <c r="RUS9" s="407"/>
      <c r="RUT9" s="407"/>
      <c r="RUU9" s="407"/>
      <c r="RUV9" s="408"/>
      <c r="RUW9" s="404"/>
      <c r="RUX9" s="405"/>
      <c r="RUY9" s="406"/>
      <c r="RUZ9" s="407"/>
      <c r="RVA9" s="407"/>
      <c r="RVB9" s="407"/>
      <c r="RVC9" s="407"/>
      <c r="RVD9" s="408"/>
      <c r="RVE9" s="404"/>
      <c r="RVF9" s="405"/>
      <c r="RVG9" s="406"/>
      <c r="RVH9" s="407"/>
      <c r="RVI9" s="407"/>
      <c r="RVJ9" s="407"/>
      <c r="RVK9" s="407"/>
      <c r="RVL9" s="408"/>
      <c r="RVM9" s="404"/>
      <c r="RVN9" s="405"/>
      <c r="RVO9" s="406"/>
      <c r="RVP9" s="407"/>
      <c r="RVQ9" s="407"/>
      <c r="RVR9" s="407"/>
      <c r="RVS9" s="407"/>
      <c r="RVT9" s="408"/>
      <c r="RVU9" s="404"/>
      <c r="RVV9" s="405"/>
      <c r="RVW9" s="406"/>
      <c r="RVX9" s="407"/>
      <c r="RVY9" s="407"/>
      <c r="RVZ9" s="407"/>
      <c r="RWA9" s="407"/>
      <c r="RWB9" s="408"/>
      <c r="RWC9" s="404"/>
      <c r="RWD9" s="405"/>
      <c r="RWE9" s="406"/>
      <c r="RWF9" s="407"/>
      <c r="RWG9" s="407"/>
      <c r="RWH9" s="407"/>
      <c r="RWI9" s="407"/>
      <c r="RWJ9" s="408"/>
      <c r="RWK9" s="404"/>
      <c r="RWL9" s="405"/>
      <c r="RWM9" s="406"/>
      <c r="RWN9" s="407"/>
      <c r="RWO9" s="407"/>
      <c r="RWP9" s="407"/>
      <c r="RWQ9" s="407"/>
      <c r="RWR9" s="408"/>
      <c r="RWS9" s="404"/>
      <c r="RWT9" s="405"/>
      <c r="RWU9" s="406"/>
      <c r="RWV9" s="407"/>
      <c r="RWW9" s="407"/>
      <c r="RWX9" s="407"/>
      <c r="RWY9" s="407"/>
      <c r="RWZ9" s="408"/>
      <c r="RXA9" s="404"/>
      <c r="RXB9" s="405"/>
      <c r="RXC9" s="406"/>
      <c r="RXD9" s="407"/>
      <c r="RXE9" s="407"/>
      <c r="RXF9" s="407"/>
      <c r="RXG9" s="407"/>
      <c r="RXH9" s="408"/>
      <c r="RXI9" s="404"/>
      <c r="RXJ9" s="405"/>
      <c r="RXK9" s="406"/>
      <c r="RXL9" s="407"/>
      <c r="RXM9" s="407"/>
      <c r="RXN9" s="407"/>
      <c r="RXO9" s="407"/>
      <c r="RXP9" s="408"/>
      <c r="RXQ9" s="404"/>
      <c r="RXR9" s="405"/>
      <c r="RXS9" s="406"/>
      <c r="RXT9" s="407"/>
      <c r="RXU9" s="407"/>
      <c r="RXV9" s="407"/>
      <c r="RXW9" s="407"/>
      <c r="RXX9" s="408"/>
      <c r="RXY9" s="404"/>
      <c r="RXZ9" s="405"/>
      <c r="RYA9" s="406"/>
      <c r="RYB9" s="407"/>
      <c r="RYC9" s="407"/>
      <c r="RYD9" s="407"/>
      <c r="RYE9" s="407"/>
      <c r="RYF9" s="408"/>
      <c r="RYG9" s="404"/>
      <c r="RYH9" s="405"/>
      <c r="RYI9" s="406"/>
      <c r="RYJ9" s="407"/>
      <c r="RYK9" s="407"/>
      <c r="RYL9" s="407"/>
      <c r="RYM9" s="407"/>
      <c r="RYN9" s="408"/>
      <c r="RYO9" s="404"/>
      <c r="RYP9" s="405"/>
      <c r="RYQ9" s="406"/>
      <c r="RYR9" s="407"/>
      <c r="RYS9" s="407"/>
      <c r="RYT9" s="407"/>
      <c r="RYU9" s="407"/>
      <c r="RYV9" s="408"/>
      <c r="RYW9" s="404"/>
      <c r="RYX9" s="405"/>
      <c r="RYY9" s="406"/>
      <c r="RYZ9" s="407"/>
      <c r="RZA9" s="407"/>
      <c r="RZB9" s="407"/>
      <c r="RZC9" s="407"/>
      <c r="RZD9" s="408"/>
      <c r="RZE9" s="404"/>
      <c r="RZF9" s="405"/>
      <c r="RZG9" s="406"/>
      <c r="RZH9" s="407"/>
      <c r="RZI9" s="407"/>
      <c r="RZJ9" s="407"/>
      <c r="RZK9" s="407"/>
      <c r="RZL9" s="408"/>
      <c r="RZM9" s="404"/>
      <c r="RZN9" s="405"/>
      <c r="RZO9" s="406"/>
      <c r="RZP9" s="407"/>
      <c r="RZQ9" s="407"/>
      <c r="RZR9" s="407"/>
      <c r="RZS9" s="407"/>
      <c r="RZT9" s="408"/>
      <c r="RZU9" s="404"/>
      <c r="RZV9" s="405"/>
      <c r="RZW9" s="406"/>
      <c r="RZX9" s="407"/>
      <c r="RZY9" s="407"/>
      <c r="RZZ9" s="407"/>
      <c r="SAA9" s="407"/>
      <c r="SAB9" s="408"/>
      <c r="SAC9" s="404"/>
      <c r="SAD9" s="405"/>
      <c r="SAE9" s="406"/>
      <c r="SAF9" s="407"/>
      <c r="SAG9" s="407"/>
      <c r="SAH9" s="407"/>
      <c r="SAI9" s="407"/>
      <c r="SAJ9" s="408"/>
      <c r="SAK9" s="404"/>
      <c r="SAL9" s="405"/>
      <c r="SAM9" s="406"/>
      <c r="SAN9" s="407"/>
      <c r="SAO9" s="407"/>
      <c r="SAP9" s="407"/>
      <c r="SAQ9" s="407"/>
      <c r="SAR9" s="408"/>
      <c r="SAS9" s="404"/>
      <c r="SAT9" s="405"/>
      <c r="SAU9" s="406"/>
      <c r="SAV9" s="407"/>
      <c r="SAW9" s="407"/>
      <c r="SAX9" s="407"/>
      <c r="SAY9" s="407"/>
      <c r="SAZ9" s="408"/>
      <c r="SBA9" s="404"/>
      <c r="SBB9" s="405"/>
      <c r="SBC9" s="406"/>
      <c r="SBD9" s="407"/>
      <c r="SBE9" s="407"/>
      <c r="SBF9" s="407"/>
      <c r="SBG9" s="407"/>
      <c r="SBH9" s="408"/>
      <c r="SBI9" s="404"/>
      <c r="SBJ9" s="405"/>
      <c r="SBK9" s="406"/>
      <c r="SBL9" s="407"/>
      <c r="SBM9" s="407"/>
      <c r="SBN9" s="407"/>
      <c r="SBO9" s="407"/>
      <c r="SBP9" s="408"/>
      <c r="SBQ9" s="404"/>
      <c r="SBR9" s="405"/>
      <c r="SBS9" s="406"/>
      <c r="SBT9" s="407"/>
      <c r="SBU9" s="407"/>
      <c r="SBV9" s="407"/>
      <c r="SBW9" s="407"/>
      <c r="SBX9" s="408"/>
      <c r="SBY9" s="404"/>
      <c r="SBZ9" s="405"/>
      <c r="SCA9" s="406"/>
      <c r="SCB9" s="407"/>
      <c r="SCC9" s="407"/>
      <c r="SCD9" s="407"/>
      <c r="SCE9" s="407"/>
      <c r="SCF9" s="408"/>
      <c r="SCG9" s="404"/>
      <c r="SCH9" s="405"/>
      <c r="SCI9" s="406"/>
      <c r="SCJ9" s="407"/>
      <c r="SCK9" s="407"/>
      <c r="SCL9" s="407"/>
      <c r="SCM9" s="407"/>
      <c r="SCN9" s="408"/>
      <c r="SCO9" s="404"/>
      <c r="SCP9" s="405"/>
      <c r="SCQ9" s="406"/>
      <c r="SCR9" s="407"/>
      <c r="SCS9" s="407"/>
      <c r="SCT9" s="407"/>
      <c r="SCU9" s="407"/>
      <c r="SCV9" s="408"/>
      <c r="SCW9" s="404"/>
      <c r="SCX9" s="405"/>
      <c r="SCY9" s="406"/>
      <c r="SCZ9" s="407"/>
      <c r="SDA9" s="407"/>
      <c r="SDB9" s="407"/>
      <c r="SDC9" s="407"/>
      <c r="SDD9" s="408"/>
      <c r="SDE9" s="404"/>
      <c r="SDF9" s="405"/>
      <c r="SDG9" s="406"/>
      <c r="SDH9" s="407"/>
      <c r="SDI9" s="407"/>
      <c r="SDJ9" s="407"/>
      <c r="SDK9" s="407"/>
      <c r="SDL9" s="408"/>
      <c r="SDM9" s="404"/>
      <c r="SDN9" s="405"/>
      <c r="SDO9" s="406"/>
      <c r="SDP9" s="407"/>
      <c r="SDQ9" s="407"/>
      <c r="SDR9" s="407"/>
      <c r="SDS9" s="407"/>
      <c r="SDT9" s="408"/>
      <c r="SDU9" s="404"/>
      <c r="SDV9" s="405"/>
      <c r="SDW9" s="406"/>
      <c r="SDX9" s="407"/>
      <c r="SDY9" s="407"/>
      <c r="SDZ9" s="407"/>
      <c r="SEA9" s="407"/>
      <c r="SEB9" s="408"/>
      <c r="SEC9" s="404"/>
      <c r="SED9" s="405"/>
      <c r="SEE9" s="406"/>
      <c r="SEF9" s="407"/>
      <c r="SEG9" s="407"/>
      <c r="SEH9" s="407"/>
      <c r="SEI9" s="407"/>
      <c r="SEJ9" s="408"/>
      <c r="SEK9" s="404"/>
      <c r="SEL9" s="405"/>
      <c r="SEM9" s="406"/>
      <c r="SEN9" s="407"/>
      <c r="SEO9" s="407"/>
      <c r="SEP9" s="407"/>
      <c r="SEQ9" s="407"/>
      <c r="SER9" s="408"/>
      <c r="SES9" s="404"/>
      <c r="SET9" s="405"/>
      <c r="SEU9" s="406"/>
      <c r="SEV9" s="407"/>
      <c r="SEW9" s="407"/>
      <c r="SEX9" s="407"/>
      <c r="SEY9" s="407"/>
      <c r="SEZ9" s="408"/>
      <c r="SFA9" s="404"/>
      <c r="SFB9" s="405"/>
      <c r="SFC9" s="406"/>
      <c r="SFD9" s="407"/>
      <c r="SFE9" s="407"/>
      <c r="SFF9" s="407"/>
      <c r="SFG9" s="407"/>
      <c r="SFH9" s="408"/>
      <c r="SFI9" s="404"/>
      <c r="SFJ9" s="405"/>
      <c r="SFK9" s="406"/>
      <c r="SFL9" s="407"/>
      <c r="SFM9" s="407"/>
      <c r="SFN9" s="407"/>
      <c r="SFO9" s="407"/>
      <c r="SFP9" s="408"/>
      <c r="SFQ9" s="404"/>
      <c r="SFR9" s="405"/>
      <c r="SFS9" s="406"/>
      <c r="SFT9" s="407"/>
      <c r="SFU9" s="407"/>
      <c r="SFV9" s="407"/>
      <c r="SFW9" s="407"/>
      <c r="SFX9" s="408"/>
      <c r="SFY9" s="404"/>
      <c r="SFZ9" s="405"/>
      <c r="SGA9" s="406"/>
      <c r="SGB9" s="407"/>
      <c r="SGC9" s="407"/>
      <c r="SGD9" s="407"/>
      <c r="SGE9" s="407"/>
      <c r="SGF9" s="408"/>
      <c r="SGG9" s="404"/>
      <c r="SGH9" s="405"/>
      <c r="SGI9" s="406"/>
      <c r="SGJ9" s="407"/>
      <c r="SGK9" s="407"/>
      <c r="SGL9" s="407"/>
      <c r="SGM9" s="407"/>
      <c r="SGN9" s="408"/>
      <c r="SGO9" s="404"/>
      <c r="SGP9" s="405"/>
      <c r="SGQ9" s="406"/>
      <c r="SGR9" s="407"/>
      <c r="SGS9" s="407"/>
      <c r="SGT9" s="407"/>
      <c r="SGU9" s="407"/>
      <c r="SGV9" s="408"/>
      <c r="SGW9" s="404"/>
      <c r="SGX9" s="405"/>
      <c r="SGY9" s="406"/>
      <c r="SGZ9" s="407"/>
      <c r="SHA9" s="407"/>
      <c r="SHB9" s="407"/>
      <c r="SHC9" s="407"/>
      <c r="SHD9" s="408"/>
      <c r="SHE9" s="404"/>
      <c r="SHF9" s="405"/>
      <c r="SHG9" s="406"/>
      <c r="SHH9" s="407"/>
      <c r="SHI9" s="407"/>
      <c r="SHJ9" s="407"/>
      <c r="SHK9" s="407"/>
      <c r="SHL9" s="408"/>
      <c r="SHM9" s="404"/>
      <c r="SHN9" s="405"/>
      <c r="SHO9" s="406"/>
      <c r="SHP9" s="407"/>
      <c r="SHQ9" s="407"/>
      <c r="SHR9" s="407"/>
      <c r="SHS9" s="407"/>
      <c r="SHT9" s="408"/>
      <c r="SHU9" s="404"/>
      <c r="SHV9" s="405"/>
      <c r="SHW9" s="406"/>
      <c r="SHX9" s="407"/>
      <c r="SHY9" s="407"/>
      <c r="SHZ9" s="407"/>
      <c r="SIA9" s="407"/>
      <c r="SIB9" s="408"/>
      <c r="SIC9" s="404"/>
      <c r="SID9" s="405"/>
      <c r="SIE9" s="406"/>
      <c r="SIF9" s="407"/>
      <c r="SIG9" s="407"/>
      <c r="SIH9" s="407"/>
      <c r="SII9" s="407"/>
      <c r="SIJ9" s="408"/>
      <c r="SIK9" s="404"/>
      <c r="SIL9" s="405"/>
      <c r="SIM9" s="406"/>
      <c r="SIN9" s="407"/>
      <c r="SIO9" s="407"/>
      <c r="SIP9" s="407"/>
      <c r="SIQ9" s="407"/>
      <c r="SIR9" s="408"/>
      <c r="SIS9" s="404"/>
      <c r="SIT9" s="405"/>
      <c r="SIU9" s="406"/>
      <c r="SIV9" s="407"/>
      <c r="SIW9" s="407"/>
      <c r="SIX9" s="407"/>
      <c r="SIY9" s="407"/>
      <c r="SIZ9" s="408"/>
      <c r="SJA9" s="404"/>
      <c r="SJB9" s="405"/>
      <c r="SJC9" s="406"/>
      <c r="SJD9" s="407"/>
      <c r="SJE9" s="407"/>
      <c r="SJF9" s="407"/>
      <c r="SJG9" s="407"/>
      <c r="SJH9" s="408"/>
      <c r="SJI9" s="404"/>
      <c r="SJJ9" s="405"/>
      <c r="SJK9" s="406"/>
      <c r="SJL9" s="407"/>
      <c r="SJM9" s="407"/>
      <c r="SJN9" s="407"/>
      <c r="SJO9" s="407"/>
      <c r="SJP9" s="408"/>
      <c r="SJQ9" s="404"/>
      <c r="SJR9" s="405"/>
      <c r="SJS9" s="406"/>
      <c r="SJT9" s="407"/>
      <c r="SJU9" s="407"/>
      <c r="SJV9" s="407"/>
      <c r="SJW9" s="407"/>
      <c r="SJX9" s="408"/>
      <c r="SJY9" s="404"/>
      <c r="SJZ9" s="405"/>
      <c r="SKA9" s="406"/>
      <c r="SKB9" s="407"/>
      <c r="SKC9" s="407"/>
      <c r="SKD9" s="407"/>
      <c r="SKE9" s="407"/>
      <c r="SKF9" s="408"/>
      <c r="SKG9" s="404"/>
      <c r="SKH9" s="405"/>
      <c r="SKI9" s="406"/>
      <c r="SKJ9" s="407"/>
      <c r="SKK9" s="407"/>
      <c r="SKL9" s="407"/>
      <c r="SKM9" s="407"/>
      <c r="SKN9" s="408"/>
      <c r="SKO9" s="404"/>
      <c r="SKP9" s="405"/>
      <c r="SKQ9" s="406"/>
      <c r="SKR9" s="407"/>
      <c r="SKS9" s="407"/>
      <c r="SKT9" s="407"/>
      <c r="SKU9" s="407"/>
      <c r="SKV9" s="408"/>
      <c r="SKW9" s="404"/>
      <c r="SKX9" s="405"/>
      <c r="SKY9" s="406"/>
      <c r="SKZ9" s="407"/>
      <c r="SLA9" s="407"/>
      <c r="SLB9" s="407"/>
      <c r="SLC9" s="407"/>
      <c r="SLD9" s="408"/>
      <c r="SLE9" s="404"/>
      <c r="SLF9" s="405"/>
      <c r="SLG9" s="406"/>
      <c r="SLH9" s="407"/>
      <c r="SLI9" s="407"/>
      <c r="SLJ9" s="407"/>
      <c r="SLK9" s="407"/>
      <c r="SLL9" s="408"/>
      <c r="SLM9" s="404"/>
      <c r="SLN9" s="405"/>
      <c r="SLO9" s="406"/>
      <c r="SLP9" s="407"/>
      <c r="SLQ9" s="407"/>
      <c r="SLR9" s="407"/>
      <c r="SLS9" s="407"/>
      <c r="SLT9" s="408"/>
      <c r="SLU9" s="404"/>
      <c r="SLV9" s="405"/>
      <c r="SLW9" s="406"/>
      <c r="SLX9" s="407"/>
      <c r="SLY9" s="407"/>
      <c r="SLZ9" s="407"/>
      <c r="SMA9" s="407"/>
      <c r="SMB9" s="408"/>
      <c r="SMC9" s="404"/>
      <c r="SMD9" s="405"/>
      <c r="SME9" s="406"/>
      <c r="SMF9" s="407"/>
      <c r="SMG9" s="407"/>
      <c r="SMH9" s="407"/>
      <c r="SMI9" s="407"/>
      <c r="SMJ9" s="408"/>
      <c r="SMK9" s="404"/>
      <c r="SML9" s="405"/>
      <c r="SMM9" s="406"/>
      <c r="SMN9" s="407"/>
      <c r="SMO9" s="407"/>
      <c r="SMP9" s="407"/>
      <c r="SMQ9" s="407"/>
      <c r="SMR9" s="408"/>
      <c r="SMS9" s="404"/>
      <c r="SMT9" s="405"/>
      <c r="SMU9" s="406"/>
      <c r="SMV9" s="407"/>
      <c r="SMW9" s="407"/>
      <c r="SMX9" s="407"/>
      <c r="SMY9" s="407"/>
      <c r="SMZ9" s="408"/>
      <c r="SNA9" s="404"/>
      <c r="SNB9" s="405"/>
      <c r="SNC9" s="406"/>
      <c r="SND9" s="407"/>
      <c r="SNE9" s="407"/>
      <c r="SNF9" s="407"/>
      <c r="SNG9" s="407"/>
      <c r="SNH9" s="408"/>
      <c r="SNI9" s="404"/>
      <c r="SNJ9" s="405"/>
      <c r="SNK9" s="406"/>
      <c r="SNL9" s="407"/>
      <c r="SNM9" s="407"/>
      <c r="SNN9" s="407"/>
      <c r="SNO9" s="407"/>
      <c r="SNP9" s="408"/>
      <c r="SNQ9" s="404"/>
      <c r="SNR9" s="405"/>
      <c r="SNS9" s="406"/>
      <c r="SNT9" s="407"/>
      <c r="SNU9" s="407"/>
      <c r="SNV9" s="407"/>
      <c r="SNW9" s="407"/>
      <c r="SNX9" s="408"/>
      <c r="SNY9" s="404"/>
      <c r="SNZ9" s="405"/>
      <c r="SOA9" s="406"/>
      <c r="SOB9" s="407"/>
      <c r="SOC9" s="407"/>
      <c r="SOD9" s="407"/>
      <c r="SOE9" s="407"/>
      <c r="SOF9" s="408"/>
      <c r="SOG9" s="404"/>
      <c r="SOH9" s="405"/>
      <c r="SOI9" s="406"/>
      <c r="SOJ9" s="407"/>
      <c r="SOK9" s="407"/>
      <c r="SOL9" s="407"/>
      <c r="SOM9" s="407"/>
      <c r="SON9" s="408"/>
      <c r="SOO9" s="404"/>
      <c r="SOP9" s="405"/>
      <c r="SOQ9" s="406"/>
      <c r="SOR9" s="407"/>
      <c r="SOS9" s="407"/>
      <c r="SOT9" s="407"/>
      <c r="SOU9" s="407"/>
      <c r="SOV9" s="408"/>
      <c r="SOW9" s="404"/>
      <c r="SOX9" s="405"/>
      <c r="SOY9" s="406"/>
      <c r="SOZ9" s="407"/>
      <c r="SPA9" s="407"/>
      <c r="SPB9" s="407"/>
      <c r="SPC9" s="407"/>
      <c r="SPD9" s="408"/>
      <c r="SPE9" s="404"/>
      <c r="SPF9" s="405"/>
      <c r="SPG9" s="406"/>
      <c r="SPH9" s="407"/>
      <c r="SPI9" s="407"/>
      <c r="SPJ9" s="407"/>
      <c r="SPK9" s="407"/>
      <c r="SPL9" s="408"/>
      <c r="SPM9" s="404"/>
      <c r="SPN9" s="405"/>
      <c r="SPO9" s="406"/>
      <c r="SPP9" s="407"/>
      <c r="SPQ9" s="407"/>
      <c r="SPR9" s="407"/>
      <c r="SPS9" s="407"/>
      <c r="SPT9" s="408"/>
      <c r="SPU9" s="404"/>
      <c r="SPV9" s="405"/>
      <c r="SPW9" s="406"/>
      <c r="SPX9" s="407"/>
      <c r="SPY9" s="407"/>
      <c r="SPZ9" s="407"/>
      <c r="SQA9" s="407"/>
      <c r="SQB9" s="408"/>
      <c r="SQC9" s="404"/>
      <c r="SQD9" s="405"/>
      <c r="SQE9" s="406"/>
      <c r="SQF9" s="407"/>
      <c r="SQG9" s="407"/>
      <c r="SQH9" s="407"/>
      <c r="SQI9" s="407"/>
      <c r="SQJ9" s="408"/>
      <c r="SQK9" s="404"/>
      <c r="SQL9" s="405"/>
      <c r="SQM9" s="406"/>
      <c r="SQN9" s="407"/>
      <c r="SQO9" s="407"/>
      <c r="SQP9" s="407"/>
      <c r="SQQ9" s="407"/>
      <c r="SQR9" s="408"/>
      <c r="SQS9" s="404"/>
      <c r="SQT9" s="405"/>
      <c r="SQU9" s="406"/>
      <c r="SQV9" s="407"/>
      <c r="SQW9" s="407"/>
      <c r="SQX9" s="407"/>
      <c r="SQY9" s="407"/>
      <c r="SQZ9" s="408"/>
      <c r="SRA9" s="404"/>
      <c r="SRB9" s="405"/>
      <c r="SRC9" s="406"/>
      <c r="SRD9" s="407"/>
      <c r="SRE9" s="407"/>
      <c r="SRF9" s="407"/>
      <c r="SRG9" s="407"/>
      <c r="SRH9" s="408"/>
      <c r="SRI9" s="404"/>
      <c r="SRJ9" s="405"/>
      <c r="SRK9" s="406"/>
      <c r="SRL9" s="407"/>
      <c r="SRM9" s="407"/>
      <c r="SRN9" s="407"/>
      <c r="SRO9" s="407"/>
      <c r="SRP9" s="408"/>
      <c r="SRQ9" s="404"/>
      <c r="SRR9" s="405"/>
      <c r="SRS9" s="406"/>
      <c r="SRT9" s="407"/>
      <c r="SRU9" s="407"/>
      <c r="SRV9" s="407"/>
      <c r="SRW9" s="407"/>
      <c r="SRX9" s="408"/>
      <c r="SRY9" s="404"/>
      <c r="SRZ9" s="405"/>
      <c r="SSA9" s="406"/>
      <c r="SSB9" s="407"/>
      <c r="SSC9" s="407"/>
      <c r="SSD9" s="407"/>
      <c r="SSE9" s="407"/>
      <c r="SSF9" s="408"/>
      <c r="SSG9" s="404"/>
      <c r="SSH9" s="405"/>
      <c r="SSI9" s="406"/>
      <c r="SSJ9" s="407"/>
      <c r="SSK9" s="407"/>
      <c r="SSL9" s="407"/>
      <c r="SSM9" s="407"/>
      <c r="SSN9" s="408"/>
      <c r="SSO9" s="404"/>
      <c r="SSP9" s="405"/>
      <c r="SSQ9" s="406"/>
      <c r="SSR9" s="407"/>
      <c r="SSS9" s="407"/>
      <c r="SST9" s="407"/>
      <c r="SSU9" s="407"/>
      <c r="SSV9" s="408"/>
      <c r="SSW9" s="404"/>
      <c r="SSX9" s="405"/>
      <c r="SSY9" s="406"/>
      <c r="SSZ9" s="407"/>
      <c r="STA9" s="407"/>
      <c r="STB9" s="407"/>
      <c r="STC9" s="407"/>
      <c r="STD9" s="408"/>
      <c r="STE9" s="404"/>
      <c r="STF9" s="405"/>
      <c r="STG9" s="406"/>
      <c r="STH9" s="407"/>
      <c r="STI9" s="407"/>
      <c r="STJ9" s="407"/>
      <c r="STK9" s="407"/>
      <c r="STL9" s="408"/>
      <c r="STM9" s="404"/>
      <c r="STN9" s="405"/>
      <c r="STO9" s="406"/>
      <c r="STP9" s="407"/>
      <c r="STQ9" s="407"/>
      <c r="STR9" s="407"/>
      <c r="STS9" s="407"/>
      <c r="STT9" s="408"/>
      <c r="STU9" s="404"/>
      <c r="STV9" s="405"/>
      <c r="STW9" s="406"/>
      <c r="STX9" s="407"/>
      <c r="STY9" s="407"/>
      <c r="STZ9" s="407"/>
      <c r="SUA9" s="407"/>
      <c r="SUB9" s="408"/>
      <c r="SUC9" s="404"/>
      <c r="SUD9" s="405"/>
      <c r="SUE9" s="406"/>
      <c r="SUF9" s="407"/>
      <c r="SUG9" s="407"/>
      <c r="SUH9" s="407"/>
      <c r="SUI9" s="407"/>
      <c r="SUJ9" s="408"/>
      <c r="SUK9" s="404"/>
      <c r="SUL9" s="405"/>
      <c r="SUM9" s="406"/>
      <c r="SUN9" s="407"/>
      <c r="SUO9" s="407"/>
      <c r="SUP9" s="407"/>
      <c r="SUQ9" s="407"/>
      <c r="SUR9" s="408"/>
      <c r="SUS9" s="404"/>
      <c r="SUT9" s="405"/>
      <c r="SUU9" s="406"/>
      <c r="SUV9" s="407"/>
      <c r="SUW9" s="407"/>
      <c r="SUX9" s="407"/>
      <c r="SUY9" s="407"/>
      <c r="SUZ9" s="408"/>
      <c r="SVA9" s="404"/>
      <c r="SVB9" s="405"/>
      <c r="SVC9" s="406"/>
      <c r="SVD9" s="407"/>
      <c r="SVE9" s="407"/>
      <c r="SVF9" s="407"/>
      <c r="SVG9" s="407"/>
      <c r="SVH9" s="408"/>
      <c r="SVI9" s="404"/>
      <c r="SVJ9" s="405"/>
      <c r="SVK9" s="406"/>
      <c r="SVL9" s="407"/>
      <c r="SVM9" s="407"/>
      <c r="SVN9" s="407"/>
      <c r="SVO9" s="407"/>
      <c r="SVP9" s="408"/>
      <c r="SVQ9" s="404"/>
      <c r="SVR9" s="405"/>
      <c r="SVS9" s="406"/>
      <c r="SVT9" s="407"/>
      <c r="SVU9" s="407"/>
      <c r="SVV9" s="407"/>
      <c r="SVW9" s="407"/>
      <c r="SVX9" s="408"/>
      <c r="SVY9" s="404"/>
      <c r="SVZ9" s="405"/>
      <c r="SWA9" s="406"/>
      <c r="SWB9" s="407"/>
      <c r="SWC9" s="407"/>
      <c r="SWD9" s="407"/>
      <c r="SWE9" s="407"/>
      <c r="SWF9" s="408"/>
      <c r="SWG9" s="404"/>
      <c r="SWH9" s="405"/>
      <c r="SWI9" s="406"/>
      <c r="SWJ9" s="407"/>
      <c r="SWK9" s="407"/>
      <c r="SWL9" s="407"/>
      <c r="SWM9" s="407"/>
      <c r="SWN9" s="408"/>
      <c r="SWO9" s="404"/>
      <c r="SWP9" s="405"/>
      <c r="SWQ9" s="406"/>
      <c r="SWR9" s="407"/>
      <c r="SWS9" s="407"/>
      <c r="SWT9" s="407"/>
      <c r="SWU9" s="407"/>
      <c r="SWV9" s="408"/>
      <c r="SWW9" s="404"/>
      <c r="SWX9" s="405"/>
      <c r="SWY9" s="406"/>
      <c r="SWZ9" s="407"/>
      <c r="SXA9" s="407"/>
      <c r="SXB9" s="407"/>
      <c r="SXC9" s="407"/>
      <c r="SXD9" s="408"/>
      <c r="SXE9" s="404"/>
      <c r="SXF9" s="405"/>
      <c r="SXG9" s="406"/>
      <c r="SXH9" s="407"/>
      <c r="SXI9" s="407"/>
      <c r="SXJ9" s="407"/>
      <c r="SXK9" s="407"/>
      <c r="SXL9" s="408"/>
      <c r="SXM9" s="404"/>
      <c r="SXN9" s="405"/>
      <c r="SXO9" s="406"/>
      <c r="SXP9" s="407"/>
      <c r="SXQ9" s="407"/>
      <c r="SXR9" s="407"/>
      <c r="SXS9" s="407"/>
      <c r="SXT9" s="408"/>
      <c r="SXU9" s="404"/>
      <c r="SXV9" s="405"/>
      <c r="SXW9" s="406"/>
      <c r="SXX9" s="407"/>
      <c r="SXY9" s="407"/>
      <c r="SXZ9" s="407"/>
      <c r="SYA9" s="407"/>
      <c r="SYB9" s="408"/>
      <c r="SYC9" s="404"/>
      <c r="SYD9" s="405"/>
      <c r="SYE9" s="406"/>
      <c r="SYF9" s="407"/>
      <c r="SYG9" s="407"/>
      <c r="SYH9" s="407"/>
      <c r="SYI9" s="407"/>
      <c r="SYJ9" s="408"/>
      <c r="SYK9" s="404"/>
      <c r="SYL9" s="405"/>
      <c r="SYM9" s="406"/>
      <c r="SYN9" s="407"/>
      <c r="SYO9" s="407"/>
      <c r="SYP9" s="407"/>
      <c r="SYQ9" s="407"/>
      <c r="SYR9" s="408"/>
      <c r="SYS9" s="404"/>
      <c r="SYT9" s="405"/>
      <c r="SYU9" s="406"/>
      <c r="SYV9" s="407"/>
      <c r="SYW9" s="407"/>
      <c r="SYX9" s="407"/>
      <c r="SYY9" s="407"/>
      <c r="SYZ9" s="408"/>
      <c r="SZA9" s="404"/>
      <c r="SZB9" s="405"/>
      <c r="SZC9" s="406"/>
      <c r="SZD9" s="407"/>
      <c r="SZE9" s="407"/>
      <c r="SZF9" s="407"/>
      <c r="SZG9" s="407"/>
      <c r="SZH9" s="408"/>
      <c r="SZI9" s="404"/>
      <c r="SZJ9" s="405"/>
      <c r="SZK9" s="406"/>
      <c r="SZL9" s="407"/>
      <c r="SZM9" s="407"/>
      <c r="SZN9" s="407"/>
      <c r="SZO9" s="407"/>
      <c r="SZP9" s="408"/>
      <c r="SZQ9" s="404"/>
      <c r="SZR9" s="405"/>
      <c r="SZS9" s="406"/>
      <c r="SZT9" s="407"/>
      <c r="SZU9" s="407"/>
      <c r="SZV9" s="407"/>
      <c r="SZW9" s="407"/>
      <c r="SZX9" s="408"/>
      <c r="SZY9" s="404"/>
      <c r="SZZ9" s="405"/>
      <c r="TAA9" s="406"/>
      <c r="TAB9" s="407"/>
      <c r="TAC9" s="407"/>
      <c r="TAD9" s="407"/>
      <c r="TAE9" s="407"/>
      <c r="TAF9" s="408"/>
      <c r="TAG9" s="404"/>
      <c r="TAH9" s="405"/>
      <c r="TAI9" s="406"/>
      <c r="TAJ9" s="407"/>
      <c r="TAK9" s="407"/>
      <c r="TAL9" s="407"/>
      <c r="TAM9" s="407"/>
      <c r="TAN9" s="408"/>
      <c r="TAO9" s="404"/>
      <c r="TAP9" s="405"/>
      <c r="TAQ9" s="406"/>
      <c r="TAR9" s="407"/>
      <c r="TAS9" s="407"/>
      <c r="TAT9" s="407"/>
      <c r="TAU9" s="407"/>
      <c r="TAV9" s="408"/>
      <c r="TAW9" s="404"/>
      <c r="TAX9" s="405"/>
      <c r="TAY9" s="406"/>
      <c r="TAZ9" s="407"/>
      <c r="TBA9" s="407"/>
      <c r="TBB9" s="407"/>
      <c r="TBC9" s="407"/>
      <c r="TBD9" s="408"/>
      <c r="TBE9" s="404"/>
      <c r="TBF9" s="405"/>
      <c r="TBG9" s="406"/>
      <c r="TBH9" s="407"/>
      <c r="TBI9" s="407"/>
      <c r="TBJ9" s="407"/>
      <c r="TBK9" s="407"/>
      <c r="TBL9" s="408"/>
      <c r="TBM9" s="404"/>
      <c r="TBN9" s="405"/>
      <c r="TBO9" s="406"/>
      <c r="TBP9" s="407"/>
      <c r="TBQ9" s="407"/>
      <c r="TBR9" s="407"/>
      <c r="TBS9" s="407"/>
      <c r="TBT9" s="408"/>
      <c r="TBU9" s="404"/>
      <c r="TBV9" s="405"/>
      <c r="TBW9" s="406"/>
      <c r="TBX9" s="407"/>
      <c r="TBY9" s="407"/>
      <c r="TBZ9" s="407"/>
      <c r="TCA9" s="407"/>
      <c r="TCB9" s="408"/>
      <c r="TCC9" s="404"/>
      <c r="TCD9" s="405"/>
      <c r="TCE9" s="406"/>
      <c r="TCF9" s="407"/>
      <c r="TCG9" s="407"/>
      <c r="TCH9" s="407"/>
      <c r="TCI9" s="407"/>
      <c r="TCJ9" s="408"/>
      <c r="TCK9" s="404"/>
      <c r="TCL9" s="405"/>
      <c r="TCM9" s="406"/>
      <c r="TCN9" s="407"/>
      <c r="TCO9" s="407"/>
      <c r="TCP9" s="407"/>
      <c r="TCQ9" s="407"/>
      <c r="TCR9" s="408"/>
      <c r="TCS9" s="404"/>
      <c r="TCT9" s="405"/>
      <c r="TCU9" s="406"/>
      <c r="TCV9" s="407"/>
      <c r="TCW9" s="407"/>
      <c r="TCX9" s="407"/>
      <c r="TCY9" s="407"/>
      <c r="TCZ9" s="408"/>
      <c r="TDA9" s="404"/>
      <c r="TDB9" s="405"/>
      <c r="TDC9" s="406"/>
      <c r="TDD9" s="407"/>
      <c r="TDE9" s="407"/>
      <c r="TDF9" s="407"/>
      <c r="TDG9" s="407"/>
      <c r="TDH9" s="408"/>
      <c r="TDI9" s="404"/>
      <c r="TDJ9" s="405"/>
      <c r="TDK9" s="406"/>
      <c r="TDL9" s="407"/>
      <c r="TDM9" s="407"/>
      <c r="TDN9" s="407"/>
      <c r="TDO9" s="407"/>
      <c r="TDP9" s="408"/>
      <c r="TDQ9" s="404"/>
      <c r="TDR9" s="405"/>
      <c r="TDS9" s="406"/>
      <c r="TDT9" s="407"/>
      <c r="TDU9" s="407"/>
      <c r="TDV9" s="407"/>
      <c r="TDW9" s="407"/>
      <c r="TDX9" s="408"/>
      <c r="TDY9" s="404"/>
      <c r="TDZ9" s="405"/>
      <c r="TEA9" s="406"/>
      <c r="TEB9" s="407"/>
      <c r="TEC9" s="407"/>
      <c r="TED9" s="407"/>
      <c r="TEE9" s="407"/>
      <c r="TEF9" s="408"/>
      <c r="TEG9" s="404"/>
      <c r="TEH9" s="405"/>
      <c r="TEI9" s="406"/>
      <c r="TEJ9" s="407"/>
      <c r="TEK9" s="407"/>
      <c r="TEL9" s="407"/>
      <c r="TEM9" s="407"/>
      <c r="TEN9" s="408"/>
      <c r="TEO9" s="404"/>
      <c r="TEP9" s="405"/>
      <c r="TEQ9" s="406"/>
      <c r="TER9" s="407"/>
      <c r="TES9" s="407"/>
      <c r="TET9" s="407"/>
      <c r="TEU9" s="407"/>
      <c r="TEV9" s="408"/>
      <c r="TEW9" s="404"/>
      <c r="TEX9" s="405"/>
      <c r="TEY9" s="406"/>
      <c r="TEZ9" s="407"/>
      <c r="TFA9" s="407"/>
      <c r="TFB9" s="407"/>
      <c r="TFC9" s="407"/>
      <c r="TFD9" s="408"/>
      <c r="TFE9" s="404"/>
      <c r="TFF9" s="405"/>
      <c r="TFG9" s="406"/>
      <c r="TFH9" s="407"/>
      <c r="TFI9" s="407"/>
      <c r="TFJ9" s="407"/>
      <c r="TFK9" s="407"/>
      <c r="TFL9" s="408"/>
      <c r="TFM9" s="404"/>
      <c r="TFN9" s="405"/>
      <c r="TFO9" s="406"/>
      <c r="TFP9" s="407"/>
      <c r="TFQ9" s="407"/>
      <c r="TFR9" s="407"/>
      <c r="TFS9" s="407"/>
      <c r="TFT9" s="408"/>
      <c r="TFU9" s="404"/>
      <c r="TFV9" s="405"/>
      <c r="TFW9" s="406"/>
      <c r="TFX9" s="407"/>
      <c r="TFY9" s="407"/>
      <c r="TFZ9" s="407"/>
      <c r="TGA9" s="407"/>
      <c r="TGB9" s="408"/>
      <c r="TGC9" s="404"/>
      <c r="TGD9" s="405"/>
      <c r="TGE9" s="406"/>
      <c r="TGF9" s="407"/>
      <c r="TGG9" s="407"/>
      <c r="TGH9" s="407"/>
      <c r="TGI9" s="407"/>
      <c r="TGJ9" s="408"/>
      <c r="TGK9" s="404"/>
      <c r="TGL9" s="405"/>
      <c r="TGM9" s="406"/>
      <c r="TGN9" s="407"/>
      <c r="TGO9" s="407"/>
      <c r="TGP9" s="407"/>
      <c r="TGQ9" s="407"/>
      <c r="TGR9" s="408"/>
      <c r="TGS9" s="404"/>
      <c r="TGT9" s="405"/>
      <c r="TGU9" s="406"/>
      <c r="TGV9" s="407"/>
      <c r="TGW9" s="407"/>
      <c r="TGX9" s="407"/>
      <c r="TGY9" s="407"/>
      <c r="TGZ9" s="408"/>
      <c r="THA9" s="404"/>
      <c r="THB9" s="405"/>
      <c r="THC9" s="406"/>
      <c r="THD9" s="407"/>
      <c r="THE9" s="407"/>
      <c r="THF9" s="407"/>
      <c r="THG9" s="407"/>
      <c r="THH9" s="408"/>
      <c r="THI9" s="404"/>
      <c r="THJ9" s="405"/>
      <c r="THK9" s="406"/>
      <c r="THL9" s="407"/>
      <c r="THM9" s="407"/>
      <c r="THN9" s="407"/>
      <c r="THO9" s="407"/>
      <c r="THP9" s="408"/>
      <c r="THQ9" s="404"/>
      <c r="THR9" s="405"/>
      <c r="THS9" s="406"/>
      <c r="THT9" s="407"/>
      <c r="THU9" s="407"/>
      <c r="THV9" s="407"/>
      <c r="THW9" s="407"/>
      <c r="THX9" s="408"/>
      <c r="THY9" s="404"/>
      <c r="THZ9" s="405"/>
      <c r="TIA9" s="406"/>
      <c r="TIB9" s="407"/>
      <c r="TIC9" s="407"/>
      <c r="TID9" s="407"/>
      <c r="TIE9" s="407"/>
      <c r="TIF9" s="408"/>
      <c r="TIG9" s="404"/>
      <c r="TIH9" s="405"/>
      <c r="TII9" s="406"/>
      <c r="TIJ9" s="407"/>
      <c r="TIK9" s="407"/>
      <c r="TIL9" s="407"/>
      <c r="TIM9" s="407"/>
      <c r="TIN9" s="408"/>
      <c r="TIO9" s="404"/>
      <c r="TIP9" s="405"/>
      <c r="TIQ9" s="406"/>
      <c r="TIR9" s="407"/>
      <c r="TIS9" s="407"/>
      <c r="TIT9" s="407"/>
      <c r="TIU9" s="407"/>
      <c r="TIV9" s="408"/>
      <c r="TIW9" s="404"/>
      <c r="TIX9" s="405"/>
      <c r="TIY9" s="406"/>
      <c r="TIZ9" s="407"/>
      <c r="TJA9" s="407"/>
      <c r="TJB9" s="407"/>
      <c r="TJC9" s="407"/>
      <c r="TJD9" s="408"/>
      <c r="TJE9" s="404"/>
      <c r="TJF9" s="405"/>
      <c r="TJG9" s="406"/>
      <c r="TJH9" s="407"/>
      <c r="TJI9" s="407"/>
      <c r="TJJ9" s="407"/>
      <c r="TJK9" s="407"/>
      <c r="TJL9" s="408"/>
      <c r="TJM9" s="404"/>
      <c r="TJN9" s="405"/>
      <c r="TJO9" s="406"/>
      <c r="TJP9" s="407"/>
      <c r="TJQ9" s="407"/>
      <c r="TJR9" s="407"/>
      <c r="TJS9" s="407"/>
      <c r="TJT9" s="408"/>
      <c r="TJU9" s="404"/>
      <c r="TJV9" s="405"/>
      <c r="TJW9" s="406"/>
      <c r="TJX9" s="407"/>
      <c r="TJY9" s="407"/>
      <c r="TJZ9" s="407"/>
      <c r="TKA9" s="407"/>
      <c r="TKB9" s="408"/>
      <c r="TKC9" s="404"/>
      <c r="TKD9" s="405"/>
      <c r="TKE9" s="406"/>
      <c r="TKF9" s="407"/>
      <c r="TKG9" s="407"/>
      <c r="TKH9" s="407"/>
      <c r="TKI9" s="407"/>
      <c r="TKJ9" s="408"/>
      <c r="TKK9" s="404"/>
      <c r="TKL9" s="405"/>
      <c r="TKM9" s="406"/>
      <c r="TKN9" s="407"/>
      <c r="TKO9" s="407"/>
      <c r="TKP9" s="407"/>
      <c r="TKQ9" s="407"/>
      <c r="TKR9" s="408"/>
      <c r="TKS9" s="404"/>
      <c r="TKT9" s="405"/>
      <c r="TKU9" s="406"/>
      <c r="TKV9" s="407"/>
      <c r="TKW9" s="407"/>
      <c r="TKX9" s="407"/>
      <c r="TKY9" s="407"/>
      <c r="TKZ9" s="408"/>
      <c r="TLA9" s="404"/>
      <c r="TLB9" s="405"/>
      <c r="TLC9" s="406"/>
      <c r="TLD9" s="407"/>
      <c r="TLE9" s="407"/>
      <c r="TLF9" s="407"/>
      <c r="TLG9" s="407"/>
      <c r="TLH9" s="408"/>
      <c r="TLI9" s="404"/>
      <c r="TLJ9" s="405"/>
      <c r="TLK9" s="406"/>
      <c r="TLL9" s="407"/>
      <c r="TLM9" s="407"/>
      <c r="TLN9" s="407"/>
      <c r="TLO9" s="407"/>
      <c r="TLP9" s="408"/>
      <c r="TLQ9" s="404"/>
      <c r="TLR9" s="405"/>
      <c r="TLS9" s="406"/>
      <c r="TLT9" s="407"/>
      <c r="TLU9" s="407"/>
      <c r="TLV9" s="407"/>
      <c r="TLW9" s="407"/>
      <c r="TLX9" s="408"/>
      <c r="TLY9" s="404"/>
      <c r="TLZ9" s="405"/>
      <c r="TMA9" s="406"/>
      <c r="TMB9" s="407"/>
      <c r="TMC9" s="407"/>
      <c r="TMD9" s="407"/>
      <c r="TME9" s="407"/>
      <c r="TMF9" s="408"/>
      <c r="TMG9" s="404"/>
      <c r="TMH9" s="405"/>
      <c r="TMI9" s="406"/>
      <c r="TMJ9" s="407"/>
      <c r="TMK9" s="407"/>
      <c r="TML9" s="407"/>
      <c r="TMM9" s="407"/>
      <c r="TMN9" s="408"/>
      <c r="TMO9" s="404"/>
      <c r="TMP9" s="405"/>
      <c r="TMQ9" s="406"/>
      <c r="TMR9" s="407"/>
      <c r="TMS9" s="407"/>
      <c r="TMT9" s="407"/>
      <c r="TMU9" s="407"/>
      <c r="TMV9" s="408"/>
      <c r="TMW9" s="404"/>
      <c r="TMX9" s="405"/>
      <c r="TMY9" s="406"/>
      <c r="TMZ9" s="407"/>
      <c r="TNA9" s="407"/>
      <c r="TNB9" s="407"/>
      <c r="TNC9" s="407"/>
      <c r="TND9" s="408"/>
      <c r="TNE9" s="404"/>
      <c r="TNF9" s="405"/>
      <c r="TNG9" s="406"/>
      <c r="TNH9" s="407"/>
      <c r="TNI9" s="407"/>
      <c r="TNJ9" s="407"/>
      <c r="TNK9" s="407"/>
      <c r="TNL9" s="408"/>
      <c r="TNM9" s="404"/>
      <c r="TNN9" s="405"/>
      <c r="TNO9" s="406"/>
      <c r="TNP9" s="407"/>
      <c r="TNQ9" s="407"/>
      <c r="TNR9" s="407"/>
      <c r="TNS9" s="407"/>
      <c r="TNT9" s="408"/>
      <c r="TNU9" s="404"/>
      <c r="TNV9" s="405"/>
      <c r="TNW9" s="406"/>
      <c r="TNX9" s="407"/>
      <c r="TNY9" s="407"/>
      <c r="TNZ9" s="407"/>
      <c r="TOA9" s="407"/>
      <c r="TOB9" s="408"/>
      <c r="TOC9" s="404"/>
      <c r="TOD9" s="405"/>
      <c r="TOE9" s="406"/>
      <c r="TOF9" s="407"/>
      <c r="TOG9" s="407"/>
      <c r="TOH9" s="407"/>
      <c r="TOI9" s="407"/>
      <c r="TOJ9" s="408"/>
      <c r="TOK9" s="404"/>
      <c r="TOL9" s="405"/>
      <c r="TOM9" s="406"/>
      <c r="TON9" s="407"/>
      <c r="TOO9" s="407"/>
      <c r="TOP9" s="407"/>
      <c r="TOQ9" s="407"/>
      <c r="TOR9" s="408"/>
      <c r="TOS9" s="404"/>
      <c r="TOT9" s="405"/>
      <c r="TOU9" s="406"/>
      <c r="TOV9" s="407"/>
      <c r="TOW9" s="407"/>
      <c r="TOX9" s="407"/>
      <c r="TOY9" s="407"/>
      <c r="TOZ9" s="408"/>
      <c r="TPA9" s="404"/>
      <c r="TPB9" s="405"/>
      <c r="TPC9" s="406"/>
      <c r="TPD9" s="407"/>
      <c r="TPE9" s="407"/>
      <c r="TPF9" s="407"/>
      <c r="TPG9" s="407"/>
      <c r="TPH9" s="408"/>
      <c r="TPI9" s="404"/>
      <c r="TPJ9" s="405"/>
      <c r="TPK9" s="406"/>
      <c r="TPL9" s="407"/>
      <c r="TPM9" s="407"/>
      <c r="TPN9" s="407"/>
      <c r="TPO9" s="407"/>
      <c r="TPP9" s="408"/>
      <c r="TPQ9" s="404"/>
      <c r="TPR9" s="405"/>
      <c r="TPS9" s="406"/>
      <c r="TPT9" s="407"/>
      <c r="TPU9" s="407"/>
      <c r="TPV9" s="407"/>
      <c r="TPW9" s="407"/>
      <c r="TPX9" s="408"/>
      <c r="TPY9" s="404"/>
      <c r="TPZ9" s="405"/>
      <c r="TQA9" s="406"/>
      <c r="TQB9" s="407"/>
      <c r="TQC9" s="407"/>
      <c r="TQD9" s="407"/>
      <c r="TQE9" s="407"/>
      <c r="TQF9" s="408"/>
      <c r="TQG9" s="404"/>
      <c r="TQH9" s="405"/>
      <c r="TQI9" s="406"/>
      <c r="TQJ9" s="407"/>
      <c r="TQK9" s="407"/>
      <c r="TQL9" s="407"/>
      <c r="TQM9" s="407"/>
      <c r="TQN9" s="408"/>
      <c r="TQO9" s="404"/>
      <c r="TQP9" s="405"/>
      <c r="TQQ9" s="406"/>
      <c r="TQR9" s="407"/>
      <c r="TQS9" s="407"/>
      <c r="TQT9" s="407"/>
      <c r="TQU9" s="407"/>
      <c r="TQV9" s="408"/>
      <c r="TQW9" s="404"/>
      <c r="TQX9" s="405"/>
      <c r="TQY9" s="406"/>
      <c r="TQZ9" s="407"/>
      <c r="TRA9" s="407"/>
      <c r="TRB9" s="407"/>
      <c r="TRC9" s="407"/>
      <c r="TRD9" s="408"/>
      <c r="TRE9" s="404"/>
      <c r="TRF9" s="405"/>
      <c r="TRG9" s="406"/>
      <c r="TRH9" s="407"/>
      <c r="TRI9" s="407"/>
      <c r="TRJ9" s="407"/>
      <c r="TRK9" s="407"/>
      <c r="TRL9" s="408"/>
      <c r="TRM9" s="404"/>
      <c r="TRN9" s="405"/>
      <c r="TRO9" s="406"/>
      <c r="TRP9" s="407"/>
      <c r="TRQ9" s="407"/>
      <c r="TRR9" s="407"/>
      <c r="TRS9" s="407"/>
      <c r="TRT9" s="408"/>
      <c r="TRU9" s="404"/>
      <c r="TRV9" s="405"/>
      <c r="TRW9" s="406"/>
      <c r="TRX9" s="407"/>
      <c r="TRY9" s="407"/>
      <c r="TRZ9" s="407"/>
      <c r="TSA9" s="407"/>
      <c r="TSB9" s="408"/>
      <c r="TSC9" s="404"/>
      <c r="TSD9" s="405"/>
      <c r="TSE9" s="406"/>
      <c r="TSF9" s="407"/>
      <c r="TSG9" s="407"/>
      <c r="TSH9" s="407"/>
      <c r="TSI9" s="407"/>
      <c r="TSJ9" s="408"/>
      <c r="TSK9" s="404"/>
      <c r="TSL9" s="405"/>
      <c r="TSM9" s="406"/>
      <c r="TSN9" s="407"/>
      <c r="TSO9" s="407"/>
      <c r="TSP9" s="407"/>
      <c r="TSQ9" s="407"/>
      <c r="TSR9" s="408"/>
      <c r="TSS9" s="404"/>
      <c r="TST9" s="405"/>
      <c r="TSU9" s="406"/>
      <c r="TSV9" s="407"/>
      <c r="TSW9" s="407"/>
      <c r="TSX9" s="407"/>
      <c r="TSY9" s="407"/>
      <c r="TSZ9" s="408"/>
      <c r="TTA9" s="404"/>
      <c r="TTB9" s="405"/>
      <c r="TTC9" s="406"/>
      <c r="TTD9" s="407"/>
      <c r="TTE9" s="407"/>
      <c r="TTF9" s="407"/>
      <c r="TTG9" s="407"/>
      <c r="TTH9" s="408"/>
      <c r="TTI9" s="404"/>
      <c r="TTJ9" s="405"/>
      <c r="TTK9" s="406"/>
      <c r="TTL9" s="407"/>
      <c r="TTM9" s="407"/>
      <c r="TTN9" s="407"/>
      <c r="TTO9" s="407"/>
      <c r="TTP9" s="408"/>
      <c r="TTQ9" s="404"/>
      <c r="TTR9" s="405"/>
      <c r="TTS9" s="406"/>
      <c r="TTT9" s="407"/>
      <c r="TTU9" s="407"/>
      <c r="TTV9" s="407"/>
      <c r="TTW9" s="407"/>
      <c r="TTX9" s="408"/>
      <c r="TTY9" s="404"/>
      <c r="TTZ9" s="405"/>
      <c r="TUA9" s="406"/>
      <c r="TUB9" s="407"/>
      <c r="TUC9" s="407"/>
      <c r="TUD9" s="407"/>
      <c r="TUE9" s="407"/>
      <c r="TUF9" s="408"/>
      <c r="TUG9" s="404"/>
      <c r="TUH9" s="405"/>
      <c r="TUI9" s="406"/>
      <c r="TUJ9" s="407"/>
      <c r="TUK9" s="407"/>
      <c r="TUL9" s="407"/>
      <c r="TUM9" s="407"/>
      <c r="TUN9" s="408"/>
      <c r="TUO9" s="404"/>
      <c r="TUP9" s="405"/>
      <c r="TUQ9" s="406"/>
      <c r="TUR9" s="407"/>
      <c r="TUS9" s="407"/>
      <c r="TUT9" s="407"/>
      <c r="TUU9" s="407"/>
      <c r="TUV9" s="408"/>
      <c r="TUW9" s="404"/>
      <c r="TUX9" s="405"/>
      <c r="TUY9" s="406"/>
      <c r="TUZ9" s="407"/>
      <c r="TVA9" s="407"/>
      <c r="TVB9" s="407"/>
      <c r="TVC9" s="407"/>
      <c r="TVD9" s="408"/>
      <c r="TVE9" s="404"/>
      <c r="TVF9" s="405"/>
      <c r="TVG9" s="406"/>
      <c r="TVH9" s="407"/>
      <c r="TVI9" s="407"/>
      <c r="TVJ9" s="407"/>
      <c r="TVK9" s="407"/>
      <c r="TVL9" s="408"/>
      <c r="TVM9" s="404"/>
      <c r="TVN9" s="405"/>
      <c r="TVO9" s="406"/>
      <c r="TVP9" s="407"/>
      <c r="TVQ9" s="407"/>
      <c r="TVR9" s="407"/>
      <c r="TVS9" s="407"/>
      <c r="TVT9" s="408"/>
      <c r="TVU9" s="404"/>
      <c r="TVV9" s="405"/>
      <c r="TVW9" s="406"/>
      <c r="TVX9" s="407"/>
      <c r="TVY9" s="407"/>
      <c r="TVZ9" s="407"/>
      <c r="TWA9" s="407"/>
      <c r="TWB9" s="408"/>
      <c r="TWC9" s="404"/>
      <c r="TWD9" s="405"/>
      <c r="TWE9" s="406"/>
      <c r="TWF9" s="407"/>
      <c r="TWG9" s="407"/>
      <c r="TWH9" s="407"/>
      <c r="TWI9" s="407"/>
      <c r="TWJ9" s="408"/>
      <c r="TWK9" s="404"/>
      <c r="TWL9" s="405"/>
      <c r="TWM9" s="406"/>
      <c r="TWN9" s="407"/>
      <c r="TWO9" s="407"/>
      <c r="TWP9" s="407"/>
      <c r="TWQ9" s="407"/>
      <c r="TWR9" s="408"/>
      <c r="TWS9" s="404"/>
      <c r="TWT9" s="405"/>
      <c r="TWU9" s="406"/>
      <c r="TWV9" s="407"/>
      <c r="TWW9" s="407"/>
      <c r="TWX9" s="407"/>
      <c r="TWY9" s="407"/>
      <c r="TWZ9" s="408"/>
      <c r="TXA9" s="404"/>
      <c r="TXB9" s="405"/>
      <c r="TXC9" s="406"/>
      <c r="TXD9" s="407"/>
      <c r="TXE9" s="407"/>
      <c r="TXF9" s="407"/>
      <c r="TXG9" s="407"/>
      <c r="TXH9" s="408"/>
      <c r="TXI9" s="404"/>
      <c r="TXJ9" s="405"/>
      <c r="TXK9" s="406"/>
      <c r="TXL9" s="407"/>
      <c r="TXM9" s="407"/>
      <c r="TXN9" s="407"/>
      <c r="TXO9" s="407"/>
      <c r="TXP9" s="408"/>
      <c r="TXQ9" s="404"/>
      <c r="TXR9" s="405"/>
      <c r="TXS9" s="406"/>
      <c r="TXT9" s="407"/>
      <c r="TXU9" s="407"/>
      <c r="TXV9" s="407"/>
      <c r="TXW9" s="407"/>
      <c r="TXX9" s="408"/>
      <c r="TXY9" s="404"/>
      <c r="TXZ9" s="405"/>
      <c r="TYA9" s="406"/>
      <c r="TYB9" s="407"/>
      <c r="TYC9" s="407"/>
      <c r="TYD9" s="407"/>
      <c r="TYE9" s="407"/>
      <c r="TYF9" s="408"/>
      <c r="TYG9" s="404"/>
      <c r="TYH9" s="405"/>
      <c r="TYI9" s="406"/>
      <c r="TYJ9" s="407"/>
      <c r="TYK9" s="407"/>
      <c r="TYL9" s="407"/>
      <c r="TYM9" s="407"/>
      <c r="TYN9" s="408"/>
      <c r="TYO9" s="404"/>
      <c r="TYP9" s="405"/>
      <c r="TYQ9" s="406"/>
      <c r="TYR9" s="407"/>
      <c r="TYS9" s="407"/>
      <c r="TYT9" s="407"/>
      <c r="TYU9" s="407"/>
      <c r="TYV9" s="408"/>
      <c r="TYW9" s="404"/>
      <c r="TYX9" s="405"/>
      <c r="TYY9" s="406"/>
      <c r="TYZ9" s="407"/>
      <c r="TZA9" s="407"/>
      <c r="TZB9" s="407"/>
      <c r="TZC9" s="407"/>
      <c r="TZD9" s="408"/>
      <c r="TZE9" s="404"/>
      <c r="TZF9" s="405"/>
      <c r="TZG9" s="406"/>
      <c r="TZH9" s="407"/>
      <c r="TZI9" s="407"/>
      <c r="TZJ9" s="407"/>
      <c r="TZK9" s="407"/>
      <c r="TZL9" s="408"/>
      <c r="TZM9" s="404"/>
      <c r="TZN9" s="405"/>
      <c r="TZO9" s="406"/>
      <c r="TZP9" s="407"/>
      <c r="TZQ9" s="407"/>
      <c r="TZR9" s="407"/>
      <c r="TZS9" s="407"/>
      <c r="TZT9" s="408"/>
      <c r="TZU9" s="404"/>
      <c r="TZV9" s="405"/>
      <c r="TZW9" s="406"/>
      <c r="TZX9" s="407"/>
      <c r="TZY9" s="407"/>
      <c r="TZZ9" s="407"/>
      <c r="UAA9" s="407"/>
      <c r="UAB9" s="408"/>
      <c r="UAC9" s="404"/>
      <c r="UAD9" s="405"/>
      <c r="UAE9" s="406"/>
      <c r="UAF9" s="407"/>
      <c r="UAG9" s="407"/>
      <c r="UAH9" s="407"/>
      <c r="UAI9" s="407"/>
      <c r="UAJ9" s="408"/>
      <c r="UAK9" s="404"/>
      <c r="UAL9" s="405"/>
      <c r="UAM9" s="406"/>
      <c r="UAN9" s="407"/>
      <c r="UAO9" s="407"/>
      <c r="UAP9" s="407"/>
      <c r="UAQ9" s="407"/>
      <c r="UAR9" s="408"/>
      <c r="UAS9" s="404"/>
      <c r="UAT9" s="405"/>
      <c r="UAU9" s="406"/>
      <c r="UAV9" s="407"/>
      <c r="UAW9" s="407"/>
      <c r="UAX9" s="407"/>
      <c r="UAY9" s="407"/>
      <c r="UAZ9" s="408"/>
      <c r="UBA9" s="404"/>
      <c r="UBB9" s="405"/>
      <c r="UBC9" s="406"/>
      <c r="UBD9" s="407"/>
      <c r="UBE9" s="407"/>
      <c r="UBF9" s="407"/>
      <c r="UBG9" s="407"/>
      <c r="UBH9" s="408"/>
      <c r="UBI9" s="404"/>
      <c r="UBJ9" s="405"/>
      <c r="UBK9" s="406"/>
      <c r="UBL9" s="407"/>
      <c r="UBM9" s="407"/>
      <c r="UBN9" s="407"/>
      <c r="UBO9" s="407"/>
      <c r="UBP9" s="408"/>
      <c r="UBQ9" s="404"/>
      <c r="UBR9" s="405"/>
      <c r="UBS9" s="406"/>
      <c r="UBT9" s="407"/>
      <c r="UBU9" s="407"/>
      <c r="UBV9" s="407"/>
      <c r="UBW9" s="407"/>
      <c r="UBX9" s="408"/>
      <c r="UBY9" s="404"/>
      <c r="UBZ9" s="405"/>
      <c r="UCA9" s="406"/>
      <c r="UCB9" s="407"/>
      <c r="UCC9" s="407"/>
      <c r="UCD9" s="407"/>
      <c r="UCE9" s="407"/>
      <c r="UCF9" s="408"/>
      <c r="UCG9" s="404"/>
      <c r="UCH9" s="405"/>
      <c r="UCI9" s="406"/>
      <c r="UCJ9" s="407"/>
      <c r="UCK9" s="407"/>
      <c r="UCL9" s="407"/>
      <c r="UCM9" s="407"/>
      <c r="UCN9" s="408"/>
      <c r="UCO9" s="404"/>
      <c r="UCP9" s="405"/>
      <c r="UCQ9" s="406"/>
      <c r="UCR9" s="407"/>
      <c r="UCS9" s="407"/>
      <c r="UCT9" s="407"/>
      <c r="UCU9" s="407"/>
      <c r="UCV9" s="408"/>
      <c r="UCW9" s="404"/>
      <c r="UCX9" s="405"/>
      <c r="UCY9" s="406"/>
      <c r="UCZ9" s="407"/>
      <c r="UDA9" s="407"/>
      <c r="UDB9" s="407"/>
      <c r="UDC9" s="407"/>
      <c r="UDD9" s="408"/>
      <c r="UDE9" s="404"/>
      <c r="UDF9" s="405"/>
      <c r="UDG9" s="406"/>
      <c r="UDH9" s="407"/>
      <c r="UDI9" s="407"/>
      <c r="UDJ9" s="407"/>
      <c r="UDK9" s="407"/>
      <c r="UDL9" s="408"/>
      <c r="UDM9" s="404"/>
      <c r="UDN9" s="405"/>
      <c r="UDO9" s="406"/>
      <c r="UDP9" s="407"/>
      <c r="UDQ9" s="407"/>
      <c r="UDR9" s="407"/>
      <c r="UDS9" s="407"/>
      <c r="UDT9" s="408"/>
      <c r="UDU9" s="404"/>
      <c r="UDV9" s="405"/>
      <c r="UDW9" s="406"/>
      <c r="UDX9" s="407"/>
      <c r="UDY9" s="407"/>
      <c r="UDZ9" s="407"/>
      <c r="UEA9" s="407"/>
      <c r="UEB9" s="408"/>
      <c r="UEC9" s="404"/>
      <c r="UED9" s="405"/>
      <c r="UEE9" s="406"/>
      <c r="UEF9" s="407"/>
      <c r="UEG9" s="407"/>
      <c r="UEH9" s="407"/>
      <c r="UEI9" s="407"/>
      <c r="UEJ9" s="408"/>
      <c r="UEK9" s="404"/>
      <c r="UEL9" s="405"/>
      <c r="UEM9" s="406"/>
      <c r="UEN9" s="407"/>
      <c r="UEO9" s="407"/>
      <c r="UEP9" s="407"/>
      <c r="UEQ9" s="407"/>
      <c r="UER9" s="408"/>
      <c r="UES9" s="404"/>
      <c r="UET9" s="405"/>
      <c r="UEU9" s="406"/>
      <c r="UEV9" s="407"/>
      <c r="UEW9" s="407"/>
      <c r="UEX9" s="407"/>
      <c r="UEY9" s="407"/>
      <c r="UEZ9" s="408"/>
      <c r="UFA9" s="404"/>
      <c r="UFB9" s="405"/>
      <c r="UFC9" s="406"/>
      <c r="UFD9" s="407"/>
      <c r="UFE9" s="407"/>
      <c r="UFF9" s="407"/>
      <c r="UFG9" s="407"/>
      <c r="UFH9" s="408"/>
      <c r="UFI9" s="404"/>
      <c r="UFJ9" s="405"/>
      <c r="UFK9" s="406"/>
      <c r="UFL9" s="407"/>
      <c r="UFM9" s="407"/>
      <c r="UFN9" s="407"/>
      <c r="UFO9" s="407"/>
      <c r="UFP9" s="408"/>
      <c r="UFQ9" s="404"/>
      <c r="UFR9" s="405"/>
      <c r="UFS9" s="406"/>
      <c r="UFT9" s="407"/>
      <c r="UFU9" s="407"/>
      <c r="UFV9" s="407"/>
      <c r="UFW9" s="407"/>
      <c r="UFX9" s="408"/>
      <c r="UFY9" s="404"/>
      <c r="UFZ9" s="405"/>
      <c r="UGA9" s="406"/>
      <c r="UGB9" s="407"/>
      <c r="UGC9" s="407"/>
      <c r="UGD9" s="407"/>
      <c r="UGE9" s="407"/>
      <c r="UGF9" s="408"/>
      <c r="UGG9" s="404"/>
      <c r="UGH9" s="405"/>
      <c r="UGI9" s="406"/>
      <c r="UGJ9" s="407"/>
      <c r="UGK9" s="407"/>
      <c r="UGL9" s="407"/>
      <c r="UGM9" s="407"/>
      <c r="UGN9" s="408"/>
      <c r="UGO9" s="404"/>
      <c r="UGP9" s="405"/>
      <c r="UGQ9" s="406"/>
      <c r="UGR9" s="407"/>
      <c r="UGS9" s="407"/>
      <c r="UGT9" s="407"/>
      <c r="UGU9" s="407"/>
      <c r="UGV9" s="408"/>
      <c r="UGW9" s="404"/>
      <c r="UGX9" s="405"/>
      <c r="UGY9" s="406"/>
      <c r="UGZ9" s="407"/>
      <c r="UHA9" s="407"/>
      <c r="UHB9" s="407"/>
      <c r="UHC9" s="407"/>
      <c r="UHD9" s="408"/>
      <c r="UHE9" s="404"/>
      <c r="UHF9" s="405"/>
      <c r="UHG9" s="406"/>
      <c r="UHH9" s="407"/>
      <c r="UHI9" s="407"/>
      <c r="UHJ9" s="407"/>
      <c r="UHK9" s="407"/>
      <c r="UHL9" s="408"/>
      <c r="UHM9" s="404"/>
      <c r="UHN9" s="405"/>
      <c r="UHO9" s="406"/>
      <c r="UHP9" s="407"/>
      <c r="UHQ9" s="407"/>
      <c r="UHR9" s="407"/>
      <c r="UHS9" s="407"/>
      <c r="UHT9" s="408"/>
      <c r="UHU9" s="404"/>
      <c r="UHV9" s="405"/>
      <c r="UHW9" s="406"/>
      <c r="UHX9" s="407"/>
      <c r="UHY9" s="407"/>
      <c r="UHZ9" s="407"/>
      <c r="UIA9" s="407"/>
      <c r="UIB9" s="408"/>
      <c r="UIC9" s="404"/>
      <c r="UID9" s="405"/>
      <c r="UIE9" s="406"/>
      <c r="UIF9" s="407"/>
      <c r="UIG9" s="407"/>
      <c r="UIH9" s="407"/>
      <c r="UII9" s="407"/>
      <c r="UIJ9" s="408"/>
      <c r="UIK9" s="404"/>
      <c r="UIL9" s="405"/>
      <c r="UIM9" s="406"/>
      <c r="UIN9" s="407"/>
      <c r="UIO9" s="407"/>
      <c r="UIP9" s="407"/>
      <c r="UIQ9" s="407"/>
      <c r="UIR9" s="408"/>
      <c r="UIS9" s="404"/>
      <c r="UIT9" s="405"/>
      <c r="UIU9" s="406"/>
      <c r="UIV9" s="407"/>
      <c r="UIW9" s="407"/>
      <c r="UIX9" s="407"/>
      <c r="UIY9" s="407"/>
      <c r="UIZ9" s="408"/>
      <c r="UJA9" s="404"/>
      <c r="UJB9" s="405"/>
      <c r="UJC9" s="406"/>
      <c r="UJD9" s="407"/>
      <c r="UJE9" s="407"/>
      <c r="UJF9" s="407"/>
      <c r="UJG9" s="407"/>
      <c r="UJH9" s="408"/>
      <c r="UJI9" s="404"/>
      <c r="UJJ9" s="405"/>
      <c r="UJK9" s="406"/>
      <c r="UJL9" s="407"/>
      <c r="UJM9" s="407"/>
      <c r="UJN9" s="407"/>
      <c r="UJO9" s="407"/>
      <c r="UJP9" s="408"/>
      <c r="UJQ9" s="404"/>
      <c r="UJR9" s="405"/>
      <c r="UJS9" s="406"/>
      <c r="UJT9" s="407"/>
      <c r="UJU9" s="407"/>
      <c r="UJV9" s="407"/>
      <c r="UJW9" s="407"/>
      <c r="UJX9" s="408"/>
      <c r="UJY9" s="404"/>
      <c r="UJZ9" s="405"/>
      <c r="UKA9" s="406"/>
      <c r="UKB9" s="407"/>
      <c r="UKC9" s="407"/>
      <c r="UKD9" s="407"/>
      <c r="UKE9" s="407"/>
      <c r="UKF9" s="408"/>
      <c r="UKG9" s="404"/>
      <c r="UKH9" s="405"/>
      <c r="UKI9" s="406"/>
      <c r="UKJ9" s="407"/>
      <c r="UKK9" s="407"/>
      <c r="UKL9" s="407"/>
      <c r="UKM9" s="407"/>
      <c r="UKN9" s="408"/>
      <c r="UKO9" s="404"/>
      <c r="UKP9" s="405"/>
      <c r="UKQ9" s="406"/>
      <c r="UKR9" s="407"/>
      <c r="UKS9" s="407"/>
      <c r="UKT9" s="407"/>
      <c r="UKU9" s="407"/>
      <c r="UKV9" s="408"/>
      <c r="UKW9" s="404"/>
      <c r="UKX9" s="405"/>
      <c r="UKY9" s="406"/>
      <c r="UKZ9" s="407"/>
      <c r="ULA9" s="407"/>
      <c r="ULB9" s="407"/>
      <c r="ULC9" s="407"/>
      <c r="ULD9" s="408"/>
      <c r="ULE9" s="404"/>
      <c r="ULF9" s="405"/>
      <c r="ULG9" s="406"/>
      <c r="ULH9" s="407"/>
      <c r="ULI9" s="407"/>
      <c r="ULJ9" s="407"/>
      <c r="ULK9" s="407"/>
      <c r="ULL9" s="408"/>
      <c r="ULM9" s="404"/>
      <c r="ULN9" s="405"/>
      <c r="ULO9" s="406"/>
      <c r="ULP9" s="407"/>
      <c r="ULQ9" s="407"/>
      <c r="ULR9" s="407"/>
      <c r="ULS9" s="407"/>
      <c r="ULT9" s="408"/>
      <c r="ULU9" s="404"/>
      <c r="ULV9" s="405"/>
      <c r="ULW9" s="406"/>
      <c r="ULX9" s="407"/>
      <c r="ULY9" s="407"/>
      <c r="ULZ9" s="407"/>
      <c r="UMA9" s="407"/>
      <c r="UMB9" s="408"/>
      <c r="UMC9" s="404"/>
      <c r="UMD9" s="405"/>
      <c r="UME9" s="406"/>
      <c r="UMF9" s="407"/>
      <c r="UMG9" s="407"/>
      <c r="UMH9" s="407"/>
      <c r="UMI9" s="407"/>
      <c r="UMJ9" s="408"/>
      <c r="UMK9" s="404"/>
      <c r="UML9" s="405"/>
      <c r="UMM9" s="406"/>
      <c r="UMN9" s="407"/>
      <c r="UMO9" s="407"/>
      <c r="UMP9" s="407"/>
      <c r="UMQ9" s="407"/>
      <c r="UMR9" s="408"/>
      <c r="UMS9" s="404"/>
      <c r="UMT9" s="405"/>
      <c r="UMU9" s="406"/>
      <c r="UMV9" s="407"/>
      <c r="UMW9" s="407"/>
      <c r="UMX9" s="407"/>
      <c r="UMY9" s="407"/>
      <c r="UMZ9" s="408"/>
      <c r="UNA9" s="404"/>
      <c r="UNB9" s="405"/>
      <c r="UNC9" s="406"/>
      <c r="UND9" s="407"/>
      <c r="UNE9" s="407"/>
      <c r="UNF9" s="407"/>
      <c r="UNG9" s="407"/>
      <c r="UNH9" s="408"/>
      <c r="UNI9" s="404"/>
      <c r="UNJ9" s="405"/>
      <c r="UNK9" s="406"/>
      <c r="UNL9" s="407"/>
      <c r="UNM9" s="407"/>
      <c r="UNN9" s="407"/>
      <c r="UNO9" s="407"/>
      <c r="UNP9" s="408"/>
      <c r="UNQ9" s="404"/>
      <c r="UNR9" s="405"/>
      <c r="UNS9" s="406"/>
      <c r="UNT9" s="407"/>
      <c r="UNU9" s="407"/>
      <c r="UNV9" s="407"/>
      <c r="UNW9" s="407"/>
      <c r="UNX9" s="408"/>
      <c r="UNY9" s="404"/>
      <c r="UNZ9" s="405"/>
      <c r="UOA9" s="406"/>
      <c r="UOB9" s="407"/>
      <c r="UOC9" s="407"/>
      <c r="UOD9" s="407"/>
      <c r="UOE9" s="407"/>
      <c r="UOF9" s="408"/>
      <c r="UOG9" s="404"/>
      <c r="UOH9" s="405"/>
      <c r="UOI9" s="406"/>
      <c r="UOJ9" s="407"/>
      <c r="UOK9" s="407"/>
      <c r="UOL9" s="407"/>
      <c r="UOM9" s="407"/>
      <c r="UON9" s="408"/>
      <c r="UOO9" s="404"/>
      <c r="UOP9" s="405"/>
      <c r="UOQ9" s="406"/>
      <c r="UOR9" s="407"/>
      <c r="UOS9" s="407"/>
      <c r="UOT9" s="407"/>
      <c r="UOU9" s="407"/>
      <c r="UOV9" s="408"/>
      <c r="UOW9" s="404"/>
      <c r="UOX9" s="405"/>
      <c r="UOY9" s="406"/>
      <c r="UOZ9" s="407"/>
      <c r="UPA9" s="407"/>
      <c r="UPB9" s="407"/>
      <c r="UPC9" s="407"/>
      <c r="UPD9" s="408"/>
      <c r="UPE9" s="404"/>
      <c r="UPF9" s="405"/>
      <c r="UPG9" s="406"/>
      <c r="UPH9" s="407"/>
      <c r="UPI9" s="407"/>
      <c r="UPJ9" s="407"/>
      <c r="UPK9" s="407"/>
      <c r="UPL9" s="408"/>
      <c r="UPM9" s="404"/>
      <c r="UPN9" s="405"/>
      <c r="UPO9" s="406"/>
      <c r="UPP9" s="407"/>
      <c r="UPQ9" s="407"/>
      <c r="UPR9" s="407"/>
      <c r="UPS9" s="407"/>
      <c r="UPT9" s="408"/>
      <c r="UPU9" s="404"/>
      <c r="UPV9" s="405"/>
      <c r="UPW9" s="406"/>
      <c r="UPX9" s="407"/>
      <c r="UPY9" s="407"/>
      <c r="UPZ9" s="407"/>
      <c r="UQA9" s="407"/>
      <c r="UQB9" s="408"/>
      <c r="UQC9" s="404"/>
      <c r="UQD9" s="405"/>
      <c r="UQE9" s="406"/>
      <c r="UQF9" s="407"/>
      <c r="UQG9" s="407"/>
      <c r="UQH9" s="407"/>
      <c r="UQI9" s="407"/>
      <c r="UQJ9" s="408"/>
      <c r="UQK9" s="404"/>
      <c r="UQL9" s="405"/>
      <c r="UQM9" s="406"/>
      <c r="UQN9" s="407"/>
      <c r="UQO9" s="407"/>
      <c r="UQP9" s="407"/>
      <c r="UQQ9" s="407"/>
      <c r="UQR9" s="408"/>
      <c r="UQS9" s="404"/>
      <c r="UQT9" s="405"/>
      <c r="UQU9" s="406"/>
      <c r="UQV9" s="407"/>
      <c r="UQW9" s="407"/>
      <c r="UQX9" s="407"/>
      <c r="UQY9" s="407"/>
      <c r="UQZ9" s="408"/>
      <c r="URA9" s="404"/>
      <c r="URB9" s="405"/>
      <c r="URC9" s="406"/>
      <c r="URD9" s="407"/>
      <c r="URE9" s="407"/>
      <c r="URF9" s="407"/>
      <c r="URG9" s="407"/>
      <c r="URH9" s="408"/>
      <c r="URI9" s="404"/>
      <c r="URJ9" s="405"/>
      <c r="URK9" s="406"/>
      <c r="URL9" s="407"/>
      <c r="URM9" s="407"/>
      <c r="URN9" s="407"/>
      <c r="URO9" s="407"/>
      <c r="URP9" s="408"/>
      <c r="URQ9" s="404"/>
      <c r="URR9" s="405"/>
      <c r="URS9" s="406"/>
      <c r="URT9" s="407"/>
      <c r="URU9" s="407"/>
      <c r="URV9" s="407"/>
      <c r="URW9" s="407"/>
      <c r="URX9" s="408"/>
      <c r="URY9" s="404"/>
      <c r="URZ9" s="405"/>
      <c r="USA9" s="406"/>
      <c r="USB9" s="407"/>
      <c r="USC9" s="407"/>
      <c r="USD9" s="407"/>
      <c r="USE9" s="407"/>
      <c r="USF9" s="408"/>
      <c r="USG9" s="404"/>
      <c r="USH9" s="405"/>
      <c r="USI9" s="406"/>
      <c r="USJ9" s="407"/>
      <c r="USK9" s="407"/>
      <c r="USL9" s="407"/>
      <c r="USM9" s="407"/>
      <c r="USN9" s="408"/>
      <c r="USO9" s="404"/>
      <c r="USP9" s="405"/>
      <c r="USQ9" s="406"/>
      <c r="USR9" s="407"/>
      <c r="USS9" s="407"/>
      <c r="UST9" s="407"/>
      <c r="USU9" s="407"/>
      <c r="USV9" s="408"/>
      <c r="USW9" s="404"/>
      <c r="USX9" s="405"/>
      <c r="USY9" s="406"/>
      <c r="USZ9" s="407"/>
      <c r="UTA9" s="407"/>
      <c r="UTB9" s="407"/>
      <c r="UTC9" s="407"/>
      <c r="UTD9" s="408"/>
      <c r="UTE9" s="404"/>
      <c r="UTF9" s="405"/>
      <c r="UTG9" s="406"/>
      <c r="UTH9" s="407"/>
      <c r="UTI9" s="407"/>
      <c r="UTJ9" s="407"/>
      <c r="UTK9" s="407"/>
      <c r="UTL9" s="408"/>
      <c r="UTM9" s="404"/>
      <c r="UTN9" s="405"/>
      <c r="UTO9" s="406"/>
      <c r="UTP9" s="407"/>
      <c r="UTQ9" s="407"/>
      <c r="UTR9" s="407"/>
      <c r="UTS9" s="407"/>
      <c r="UTT9" s="408"/>
      <c r="UTU9" s="404"/>
      <c r="UTV9" s="405"/>
      <c r="UTW9" s="406"/>
      <c r="UTX9" s="407"/>
      <c r="UTY9" s="407"/>
      <c r="UTZ9" s="407"/>
      <c r="UUA9" s="407"/>
      <c r="UUB9" s="408"/>
      <c r="UUC9" s="404"/>
      <c r="UUD9" s="405"/>
      <c r="UUE9" s="406"/>
      <c r="UUF9" s="407"/>
      <c r="UUG9" s="407"/>
      <c r="UUH9" s="407"/>
      <c r="UUI9" s="407"/>
      <c r="UUJ9" s="408"/>
      <c r="UUK9" s="404"/>
      <c r="UUL9" s="405"/>
      <c r="UUM9" s="406"/>
      <c r="UUN9" s="407"/>
      <c r="UUO9" s="407"/>
      <c r="UUP9" s="407"/>
      <c r="UUQ9" s="407"/>
      <c r="UUR9" s="408"/>
      <c r="UUS9" s="404"/>
      <c r="UUT9" s="405"/>
      <c r="UUU9" s="406"/>
      <c r="UUV9" s="407"/>
      <c r="UUW9" s="407"/>
      <c r="UUX9" s="407"/>
      <c r="UUY9" s="407"/>
      <c r="UUZ9" s="408"/>
      <c r="UVA9" s="404"/>
      <c r="UVB9" s="405"/>
      <c r="UVC9" s="406"/>
      <c r="UVD9" s="407"/>
      <c r="UVE9" s="407"/>
      <c r="UVF9" s="407"/>
      <c r="UVG9" s="407"/>
      <c r="UVH9" s="408"/>
      <c r="UVI9" s="404"/>
      <c r="UVJ9" s="405"/>
      <c r="UVK9" s="406"/>
      <c r="UVL9" s="407"/>
      <c r="UVM9" s="407"/>
      <c r="UVN9" s="407"/>
      <c r="UVO9" s="407"/>
      <c r="UVP9" s="408"/>
      <c r="UVQ9" s="404"/>
      <c r="UVR9" s="405"/>
      <c r="UVS9" s="406"/>
      <c r="UVT9" s="407"/>
      <c r="UVU9" s="407"/>
      <c r="UVV9" s="407"/>
      <c r="UVW9" s="407"/>
      <c r="UVX9" s="408"/>
      <c r="UVY9" s="404"/>
      <c r="UVZ9" s="405"/>
      <c r="UWA9" s="406"/>
      <c r="UWB9" s="407"/>
      <c r="UWC9" s="407"/>
      <c r="UWD9" s="407"/>
      <c r="UWE9" s="407"/>
      <c r="UWF9" s="408"/>
      <c r="UWG9" s="404"/>
      <c r="UWH9" s="405"/>
      <c r="UWI9" s="406"/>
      <c r="UWJ9" s="407"/>
      <c r="UWK9" s="407"/>
      <c r="UWL9" s="407"/>
      <c r="UWM9" s="407"/>
      <c r="UWN9" s="408"/>
      <c r="UWO9" s="404"/>
      <c r="UWP9" s="405"/>
      <c r="UWQ9" s="406"/>
      <c r="UWR9" s="407"/>
      <c r="UWS9" s="407"/>
      <c r="UWT9" s="407"/>
      <c r="UWU9" s="407"/>
      <c r="UWV9" s="408"/>
      <c r="UWW9" s="404"/>
      <c r="UWX9" s="405"/>
      <c r="UWY9" s="406"/>
      <c r="UWZ9" s="407"/>
      <c r="UXA9" s="407"/>
      <c r="UXB9" s="407"/>
      <c r="UXC9" s="407"/>
      <c r="UXD9" s="408"/>
      <c r="UXE9" s="404"/>
      <c r="UXF9" s="405"/>
      <c r="UXG9" s="406"/>
      <c r="UXH9" s="407"/>
      <c r="UXI9" s="407"/>
      <c r="UXJ9" s="407"/>
      <c r="UXK9" s="407"/>
      <c r="UXL9" s="408"/>
      <c r="UXM9" s="404"/>
      <c r="UXN9" s="405"/>
      <c r="UXO9" s="406"/>
      <c r="UXP9" s="407"/>
      <c r="UXQ9" s="407"/>
      <c r="UXR9" s="407"/>
      <c r="UXS9" s="407"/>
      <c r="UXT9" s="408"/>
      <c r="UXU9" s="404"/>
      <c r="UXV9" s="405"/>
      <c r="UXW9" s="406"/>
      <c r="UXX9" s="407"/>
      <c r="UXY9" s="407"/>
      <c r="UXZ9" s="407"/>
      <c r="UYA9" s="407"/>
      <c r="UYB9" s="408"/>
      <c r="UYC9" s="404"/>
      <c r="UYD9" s="405"/>
      <c r="UYE9" s="406"/>
      <c r="UYF9" s="407"/>
      <c r="UYG9" s="407"/>
      <c r="UYH9" s="407"/>
      <c r="UYI9" s="407"/>
      <c r="UYJ9" s="408"/>
      <c r="UYK9" s="404"/>
      <c r="UYL9" s="405"/>
      <c r="UYM9" s="406"/>
      <c r="UYN9" s="407"/>
      <c r="UYO9" s="407"/>
      <c r="UYP9" s="407"/>
      <c r="UYQ9" s="407"/>
      <c r="UYR9" s="408"/>
      <c r="UYS9" s="404"/>
      <c r="UYT9" s="405"/>
      <c r="UYU9" s="406"/>
      <c r="UYV9" s="407"/>
      <c r="UYW9" s="407"/>
      <c r="UYX9" s="407"/>
      <c r="UYY9" s="407"/>
      <c r="UYZ9" s="408"/>
      <c r="UZA9" s="404"/>
      <c r="UZB9" s="405"/>
      <c r="UZC9" s="406"/>
      <c r="UZD9" s="407"/>
      <c r="UZE9" s="407"/>
      <c r="UZF9" s="407"/>
      <c r="UZG9" s="407"/>
      <c r="UZH9" s="408"/>
      <c r="UZI9" s="404"/>
      <c r="UZJ9" s="405"/>
      <c r="UZK9" s="406"/>
      <c r="UZL9" s="407"/>
      <c r="UZM9" s="407"/>
      <c r="UZN9" s="407"/>
      <c r="UZO9" s="407"/>
      <c r="UZP9" s="408"/>
      <c r="UZQ9" s="404"/>
      <c r="UZR9" s="405"/>
      <c r="UZS9" s="406"/>
      <c r="UZT9" s="407"/>
      <c r="UZU9" s="407"/>
      <c r="UZV9" s="407"/>
      <c r="UZW9" s="407"/>
      <c r="UZX9" s="408"/>
      <c r="UZY9" s="404"/>
      <c r="UZZ9" s="405"/>
      <c r="VAA9" s="406"/>
      <c r="VAB9" s="407"/>
      <c r="VAC9" s="407"/>
      <c r="VAD9" s="407"/>
      <c r="VAE9" s="407"/>
      <c r="VAF9" s="408"/>
      <c r="VAG9" s="404"/>
      <c r="VAH9" s="405"/>
      <c r="VAI9" s="406"/>
      <c r="VAJ9" s="407"/>
      <c r="VAK9" s="407"/>
      <c r="VAL9" s="407"/>
      <c r="VAM9" s="407"/>
      <c r="VAN9" s="408"/>
      <c r="VAO9" s="404"/>
      <c r="VAP9" s="405"/>
      <c r="VAQ9" s="406"/>
      <c r="VAR9" s="407"/>
      <c r="VAS9" s="407"/>
      <c r="VAT9" s="407"/>
      <c r="VAU9" s="407"/>
      <c r="VAV9" s="408"/>
      <c r="VAW9" s="404"/>
      <c r="VAX9" s="405"/>
      <c r="VAY9" s="406"/>
      <c r="VAZ9" s="407"/>
      <c r="VBA9" s="407"/>
      <c r="VBB9" s="407"/>
      <c r="VBC9" s="407"/>
      <c r="VBD9" s="408"/>
      <c r="VBE9" s="404"/>
      <c r="VBF9" s="405"/>
      <c r="VBG9" s="406"/>
      <c r="VBH9" s="407"/>
      <c r="VBI9" s="407"/>
      <c r="VBJ9" s="407"/>
      <c r="VBK9" s="407"/>
      <c r="VBL9" s="408"/>
      <c r="VBM9" s="404"/>
      <c r="VBN9" s="405"/>
      <c r="VBO9" s="406"/>
      <c r="VBP9" s="407"/>
      <c r="VBQ9" s="407"/>
      <c r="VBR9" s="407"/>
      <c r="VBS9" s="407"/>
      <c r="VBT9" s="408"/>
      <c r="VBU9" s="404"/>
      <c r="VBV9" s="405"/>
      <c r="VBW9" s="406"/>
      <c r="VBX9" s="407"/>
      <c r="VBY9" s="407"/>
      <c r="VBZ9" s="407"/>
      <c r="VCA9" s="407"/>
      <c r="VCB9" s="408"/>
      <c r="VCC9" s="404"/>
      <c r="VCD9" s="405"/>
      <c r="VCE9" s="406"/>
      <c r="VCF9" s="407"/>
      <c r="VCG9" s="407"/>
      <c r="VCH9" s="407"/>
      <c r="VCI9" s="407"/>
      <c r="VCJ9" s="408"/>
      <c r="VCK9" s="404"/>
      <c r="VCL9" s="405"/>
      <c r="VCM9" s="406"/>
      <c r="VCN9" s="407"/>
      <c r="VCO9" s="407"/>
      <c r="VCP9" s="407"/>
      <c r="VCQ9" s="407"/>
      <c r="VCR9" s="408"/>
      <c r="VCS9" s="404"/>
      <c r="VCT9" s="405"/>
      <c r="VCU9" s="406"/>
      <c r="VCV9" s="407"/>
      <c r="VCW9" s="407"/>
      <c r="VCX9" s="407"/>
      <c r="VCY9" s="407"/>
      <c r="VCZ9" s="408"/>
      <c r="VDA9" s="404"/>
      <c r="VDB9" s="405"/>
      <c r="VDC9" s="406"/>
      <c r="VDD9" s="407"/>
      <c r="VDE9" s="407"/>
      <c r="VDF9" s="407"/>
      <c r="VDG9" s="407"/>
      <c r="VDH9" s="408"/>
      <c r="VDI9" s="404"/>
      <c r="VDJ9" s="405"/>
      <c r="VDK9" s="406"/>
      <c r="VDL9" s="407"/>
      <c r="VDM9" s="407"/>
      <c r="VDN9" s="407"/>
      <c r="VDO9" s="407"/>
      <c r="VDP9" s="408"/>
      <c r="VDQ9" s="404"/>
      <c r="VDR9" s="405"/>
      <c r="VDS9" s="406"/>
      <c r="VDT9" s="407"/>
      <c r="VDU9" s="407"/>
      <c r="VDV9" s="407"/>
      <c r="VDW9" s="407"/>
      <c r="VDX9" s="408"/>
      <c r="VDY9" s="404"/>
      <c r="VDZ9" s="405"/>
      <c r="VEA9" s="406"/>
      <c r="VEB9" s="407"/>
      <c r="VEC9" s="407"/>
      <c r="VED9" s="407"/>
      <c r="VEE9" s="407"/>
      <c r="VEF9" s="408"/>
      <c r="VEG9" s="404"/>
      <c r="VEH9" s="405"/>
      <c r="VEI9" s="406"/>
      <c r="VEJ9" s="407"/>
      <c r="VEK9" s="407"/>
      <c r="VEL9" s="407"/>
      <c r="VEM9" s="407"/>
      <c r="VEN9" s="408"/>
      <c r="VEO9" s="404"/>
      <c r="VEP9" s="405"/>
      <c r="VEQ9" s="406"/>
      <c r="VER9" s="407"/>
      <c r="VES9" s="407"/>
      <c r="VET9" s="407"/>
      <c r="VEU9" s="407"/>
      <c r="VEV9" s="408"/>
      <c r="VEW9" s="404"/>
      <c r="VEX9" s="405"/>
      <c r="VEY9" s="406"/>
      <c r="VEZ9" s="407"/>
      <c r="VFA9" s="407"/>
      <c r="VFB9" s="407"/>
      <c r="VFC9" s="407"/>
      <c r="VFD9" s="408"/>
      <c r="VFE9" s="404"/>
      <c r="VFF9" s="405"/>
      <c r="VFG9" s="406"/>
      <c r="VFH9" s="407"/>
      <c r="VFI9" s="407"/>
      <c r="VFJ9" s="407"/>
      <c r="VFK9" s="407"/>
      <c r="VFL9" s="408"/>
      <c r="VFM9" s="404"/>
      <c r="VFN9" s="405"/>
      <c r="VFO9" s="406"/>
      <c r="VFP9" s="407"/>
      <c r="VFQ9" s="407"/>
      <c r="VFR9" s="407"/>
      <c r="VFS9" s="407"/>
      <c r="VFT9" s="408"/>
      <c r="VFU9" s="404"/>
      <c r="VFV9" s="405"/>
      <c r="VFW9" s="406"/>
      <c r="VFX9" s="407"/>
      <c r="VFY9" s="407"/>
      <c r="VFZ9" s="407"/>
      <c r="VGA9" s="407"/>
      <c r="VGB9" s="408"/>
      <c r="VGC9" s="404"/>
      <c r="VGD9" s="405"/>
      <c r="VGE9" s="406"/>
      <c r="VGF9" s="407"/>
      <c r="VGG9" s="407"/>
      <c r="VGH9" s="407"/>
      <c r="VGI9" s="407"/>
      <c r="VGJ9" s="408"/>
      <c r="VGK9" s="404"/>
      <c r="VGL9" s="405"/>
      <c r="VGM9" s="406"/>
      <c r="VGN9" s="407"/>
      <c r="VGO9" s="407"/>
      <c r="VGP9" s="407"/>
      <c r="VGQ9" s="407"/>
      <c r="VGR9" s="408"/>
      <c r="VGS9" s="404"/>
      <c r="VGT9" s="405"/>
      <c r="VGU9" s="406"/>
      <c r="VGV9" s="407"/>
      <c r="VGW9" s="407"/>
      <c r="VGX9" s="407"/>
      <c r="VGY9" s="407"/>
      <c r="VGZ9" s="408"/>
      <c r="VHA9" s="404"/>
      <c r="VHB9" s="405"/>
      <c r="VHC9" s="406"/>
      <c r="VHD9" s="407"/>
      <c r="VHE9" s="407"/>
      <c r="VHF9" s="407"/>
      <c r="VHG9" s="407"/>
      <c r="VHH9" s="408"/>
      <c r="VHI9" s="404"/>
      <c r="VHJ9" s="405"/>
      <c r="VHK9" s="406"/>
      <c r="VHL9" s="407"/>
      <c r="VHM9" s="407"/>
      <c r="VHN9" s="407"/>
      <c r="VHO9" s="407"/>
      <c r="VHP9" s="408"/>
      <c r="VHQ9" s="404"/>
      <c r="VHR9" s="405"/>
      <c r="VHS9" s="406"/>
      <c r="VHT9" s="407"/>
      <c r="VHU9" s="407"/>
      <c r="VHV9" s="407"/>
      <c r="VHW9" s="407"/>
      <c r="VHX9" s="408"/>
      <c r="VHY9" s="404"/>
      <c r="VHZ9" s="405"/>
      <c r="VIA9" s="406"/>
      <c r="VIB9" s="407"/>
      <c r="VIC9" s="407"/>
      <c r="VID9" s="407"/>
      <c r="VIE9" s="407"/>
      <c r="VIF9" s="408"/>
      <c r="VIG9" s="404"/>
      <c r="VIH9" s="405"/>
      <c r="VII9" s="406"/>
      <c r="VIJ9" s="407"/>
      <c r="VIK9" s="407"/>
      <c r="VIL9" s="407"/>
      <c r="VIM9" s="407"/>
      <c r="VIN9" s="408"/>
      <c r="VIO9" s="404"/>
      <c r="VIP9" s="405"/>
      <c r="VIQ9" s="406"/>
      <c r="VIR9" s="407"/>
      <c r="VIS9" s="407"/>
      <c r="VIT9" s="407"/>
      <c r="VIU9" s="407"/>
      <c r="VIV9" s="408"/>
      <c r="VIW9" s="404"/>
      <c r="VIX9" s="405"/>
      <c r="VIY9" s="406"/>
      <c r="VIZ9" s="407"/>
      <c r="VJA9" s="407"/>
      <c r="VJB9" s="407"/>
      <c r="VJC9" s="407"/>
      <c r="VJD9" s="408"/>
      <c r="VJE9" s="404"/>
      <c r="VJF9" s="405"/>
      <c r="VJG9" s="406"/>
      <c r="VJH9" s="407"/>
      <c r="VJI9" s="407"/>
      <c r="VJJ9" s="407"/>
      <c r="VJK9" s="407"/>
      <c r="VJL9" s="408"/>
      <c r="VJM9" s="404"/>
      <c r="VJN9" s="405"/>
      <c r="VJO9" s="406"/>
      <c r="VJP9" s="407"/>
      <c r="VJQ9" s="407"/>
      <c r="VJR9" s="407"/>
      <c r="VJS9" s="407"/>
      <c r="VJT9" s="408"/>
      <c r="VJU9" s="404"/>
      <c r="VJV9" s="405"/>
      <c r="VJW9" s="406"/>
      <c r="VJX9" s="407"/>
      <c r="VJY9" s="407"/>
      <c r="VJZ9" s="407"/>
      <c r="VKA9" s="407"/>
      <c r="VKB9" s="408"/>
      <c r="VKC9" s="404"/>
      <c r="VKD9" s="405"/>
      <c r="VKE9" s="406"/>
      <c r="VKF9" s="407"/>
      <c r="VKG9" s="407"/>
      <c r="VKH9" s="407"/>
      <c r="VKI9" s="407"/>
      <c r="VKJ9" s="408"/>
      <c r="VKK9" s="404"/>
      <c r="VKL9" s="405"/>
      <c r="VKM9" s="406"/>
      <c r="VKN9" s="407"/>
      <c r="VKO9" s="407"/>
      <c r="VKP9" s="407"/>
      <c r="VKQ9" s="407"/>
      <c r="VKR9" s="408"/>
      <c r="VKS9" s="404"/>
      <c r="VKT9" s="405"/>
      <c r="VKU9" s="406"/>
      <c r="VKV9" s="407"/>
      <c r="VKW9" s="407"/>
      <c r="VKX9" s="407"/>
      <c r="VKY9" s="407"/>
      <c r="VKZ9" s="408"/>
      <c r="VLA9" s="404"/>
      <c r="VLB9" s="405"/>
      <c r="VLC9" s="406"/>
      <c r="VLD9" s="407"/>
      <c r="VLE9" s="407"/>
      <c r="VLF9" s="407"/>
      <c r="VLG9" s="407"/>
      <c r="VLH9" s="408"/>
      <c r="VLI9" s="404"/>
      <c r="VLJ9" s="405"/>
      <c r="VLK9" s="406"/>
      <c r="VLL9" s="407"/>
      <c r="VLM9" s="407"/>
      <c r="VLN9" s="407"/>
      <c r="VLO9" s="407"/>
      <c r="VLP9" s="408"/>
      <c r="VLQ9" s="404"/>
      <c r="VLR9" s="405"/>
      <c r="VLS9" s="406"/>
      <c r="VLT9" s="407"/>
      <c r="VLU9" s="407"/>
      <c r="VLV9" s="407"/>
      <c r="VLW9" s="407"/>
      <c r="VLX9" s="408"/>
      <c r="VLY9" s="404"/>
      <c r="VLZ9" s="405"/>
      <c r="VMA9" s="406"/>
      <c r="VMB9" s="407"/>
      <c r="VMC9" s="407"/>
      <c r="VMD9" s="407"/>
      <c r="VME9" s="407"/>
      <c r="VMF9" s="408"/>
      <c r="VMG9" s="404"/>
      <c r="VMH9" s="405"/>
      <c r="VMI9" s="406"/>
      <c r="VMJ9" s="407"/>
      <c r="VMK9" s="407"/>
      <c r="VML9" s="407"/>
      <c r="VMM9" s="407"/>
      <c r="VMN9" s="408"/>
      <c r="VMO9" s="404"/>
      <c r="VMP9" s="405"/>
      <c r="VMQ9" s="406"/>
      <c r="VMR9" s="407"/>
      <c r="VMS9" s="407"/>
      <c r="VMT9" s="407"/>
      <c r="VMU9" s="407"/>
      <c r="VMV9" s="408"/>
      <c r="VMW9" s="404"/>
      <c r="VMX9" s="405"/>
      <c r="VMY9" s="406"/>
      <c r="VMZ9" s="407"/>
      <c r="VNA9" s="407"/>
      <c r="VNB9" s="407"/>
      <c r="VNC9" s="407"/>
      <c r="VND9" s="408"/>
      <c r="VNE9" s="404"/>
      <c r="VNF9" s="405"/>
      <c r="VNG9" s="406"/>
      <c r="VNH9" s="407"/>
      <c r="VNI9" s="407"/>
      <c r="VNJ9" s="407"/>
      <c r="VNK9" s="407"/>
      <c r="VNL9" s="408"/>
      <c r="VNM9" s="404"/>
      <c r="VNN9" s="405"/>
      <c r="VNO9" s="406"/>
      <c r="VNP9" s="407"/>
      <c r="VNQ9" s="407"/>
      <c r="VNR9" s="407"/>
      <c r="VNS9" s="407"/>
      <c r="VNT9" s="408"/>
      <c r="VNU9" s="404"/>
      <c r="VNV9" s="405"/>
      <c r="VNW9" s="406"/>
      <c r="VNX9" s="407"/>
      <c r="VNY9" s="407"/>
      <c r="VNZ9" s="407"/>
      <c r="VOA9" s="407"/>
      <c r="VOB9" s="408"/>
      <c r="VOC9" s="404"/>
      <c r="VOD9" s="405"/>
      <c r="VOE9" s="406"/>
      <c r="VOF9" s="407"/>
      <c r="VOG9" s="407"/>
      <c r="VOH9" s="407"/>
      <c r="VOI9" s="407"/>
      <c r="VOJ9" s="408"/>
      <c r="VOK9" s="404"/>
      <c r="VOL9" s="405"/>
      <c r="VOM9" s="406"/>
      <c r="VON9" s="407"/>
      <c r="VOO9" s="407"/>
      <c r="VOP9" s="407"/>
      <c r="VOQ9" s="407"/>
      <c r="VOR9" s="408"/>
      <c r="VOS9" s="404"/>
      <c r="VOT9" s="405"/>
      <c r="VOU9" s="406"/>
      <c r="VOV9" s="407"/>
      <c r="VOW9" s="407"/>
      <c r="VOX9" s="407"/>
      <c r="VOY9" s="407"/>
      <c r="VOZ9" s="408"/>
      <c r="VPA9" s="404"/>
      <c r="VPB9" s="405"/>
      <c r="VPC9" s="406"/>
      <c r="VPD9" s="407"/>
      <c r="VPE9" s="407"/>
      <c r="VPF9" s="407"/>
      <c r="VPG9" s="407"/>
      <c r="VPH9" s="408"/>
      <c r="VPI9" s="404"/>
      <c r="VPJ9" s="405"/>
      <c r="VPK9" s="406"/>
      <c r="VPL9" s="407"/>
      <c r="VPM9" s="407"/>
      <c r="VPN9" s="407"/>
      <c r="VPO9" s="407"/>
      <c r="VPP9" s="408"/>
      <c r="VPQ9" s="404"/>
      <c r="VPR9" s="405"/>
      <c r="VPS9" s="406"/>
      <c r="VPT9" s="407"/>
      <c r="VPU9" s="407"/>
      <c r="VPV9" s="407"/>
      <c r="VPW9" s="407"/>
      <c r="VPX9" s="408"/>
      <c r="VPY9" s="404"/>
      <c r="VPZ9" s="405"/>
      <c r="VQA9" s="406"/>
      <c r="VQB9" s="407"/>
      <c r="VQC9" s="407"/>
      <c r="VQD9" s="407"/>
      <c r="VQE9" s="407"/>
      <c r="VQF9" s="408"/>
      <c r="VQG9" s="404"/>
      <c r="VQH9" s="405"/>
      <c r="VQI9" s="406"/>
      <c r="VQJ9" s="407"/>
      <c r="VQK9" s="407"/>
      <c r="VQL9" s="407"/>
      <c r="VQM9" s="407"/>
      <c r="VQN9" s="408"/>
      <c r="VQO9" s="404"/>
      <c r="VQP9" s="405"/>
      <c r="VQQ9" s="406"/>
      <c r="VQR9" s="407"/>
      <c r="VQS9" s="407"/>
      <c r="VQT9" s="407"/>
      <c r="VQU9" s="407"/>
      <c r="VQV9" s="408"/>
      <c r="VQW9" s="404"/>
      <c r="VQX9" s="405"/>
      <c r="VQY9" s="406"/>
      <c r="VQZ9" s="407"/>
      <c r="VRA9" s="407"/>
      <c r="VRB9" s="407"/>
      <c r="VRC9" s="407"/>
      <c r="VRD9" s="408"/>
      <c r="VRE9" s="404"/>
      <c r="VRF9" s="405"/>
      <c r="VRG9" s="406"/>
      <c r="VRH9" s="407"/>
      <c r="VRI9" s="407"/>
      <c r="VRJ9" s="407"/>
      <c r="VRK9" s="407"/>
      <c r="VRL9" s="408"/>
      <c r="VRM9" s="404"/>
      <c r="VRN9" s="405"/>
      <c r="VRO9" s="406"/>
      <c r="VRP9" s="407"/>
      <c r="VRQ9" s="407"/>
      <c r="VRR9" s="407"/>
      <c r="VRS9" s="407"/>
      <c r="VRT9" s="408"/>
      <c r="VRU9" s="404"/>
      <c r="VRV9" s="405"/>
      <c r="VRW9" s="406"/>
      <c r="VRX9" s="407"/>
      <c r="VRY9" s="407"/>
      <c r="VRZ9" s="407"/>
      <c r="VSA9" s="407"/>
      <c r="VSB9" s="408"/>
      <c r="VSC9" s="404"/>
      <c r="VSD9" s="405"/>
      <c r="VSE9" s="406"/>
      <c r="VSF9" s="407"/>
      <c r="VSG9" s="407"/>
      <c r="VSH9" s="407"/>
      <c r="VSI9" s="407"/>
      <c r="VSJ9" s="408"/>
      <c r="VSK9" s="404"/>
      <c r="VSL9" s="405"/>
      <c r="VSM9" s="406"/>
      <c r="VSN9" s="407"/>
      <c r="VSO9" s="407"/>
      <c r="VSP9" s="407"/>
      <c r="VSQ9" s="407"/>
      <c r="VSR9" s="408"/>
      <c r="VSS9" s="404"/>
      <c r="VST9" s="405"/>
      <c r="VSU9" s="406"/>
      <c r="VSV9" s="407"/>
      <c r="VSW9" s="407"/>
      <c r="VSX9" s="407"/>
      <c r="VSY9" s="407"/>
      <c r="VSZ9" s="408"/>
      <c r="VTA9" s="404"/>
      <c r="VTB9" s="405"/>
      <c r="VTC9" s="406"/>
      <c r="VTD9" s="407"/>
      <c r="VTE9" s="407"/>
      <c r="VTF9" s="407"/>
      <c r="VTG9" s="407"/>
      <c r="VTH9" s="408"/>
      <c r="VTI9" s="404"/>
      <c r="VTJ9" s="405"/>
      <c r="VTK9" s="406"/>
      <c r="VTL9" s="407"/>
      <c r="VTM9" s="407"/>
      <c r="VTN9" s="407"/>
      <c r="VTO9" s="407"/>
      <c r="VTP9" s="408"/>
      <c r="VTQ9" s="404"/>
      <c r="VTR9" s="405"/>
      <c r="VTS9" s="406"/>
      <c r="VTT9" s="407"/>
      <c r="VTU9" s="407"/>
      <c r="VTV9" s="407"/>
      <c r="VTW9" s="407"/>
      <c r="VTX9" s="408"/>
      <c r="VTY9" s="404"/>
      <c r="VTZ9" s="405"/>
      <c r="VUA9" s="406"/>
      <c r="VUB9" s="407"/>
      <c r="VUC9" s="407"/>
      <c r="VUD9" s="407"/>
      <c r="VUE9" s="407"/>
      <c r="VUF9" s="408"/>
      <c r="VUG9" s="404"/>
      <c r="VUH9" s="405"/>
      <c r="VUI9" s="406"/>
      <c r="VUJ9" s="407"/>
      <c r="VUK9" s="407"/>
      <c r="VUL9" s="407"/>
      <c r="VUM9" s="407"/>
      <c r="VUN9" s="408"/>
      <c r="VUO9" s="404"/>
      <c r="VUP9" s="405"/>
      <c r="VUQ9" s="406"/>
      <c r="VUR9" s="407"/>
      <c r="VUS9" s="407"/>
      <c r="VUT9" s="407"/>
      <c r="VUU9" s="407"/>
      <c r="VUV9" s="408"/>
      <c r="VUW9" s="404"/>
      <c r="VUX9" s="405"/>
      <c r="VUY9" s="406"/>
      <c r="VUZ9" s="407"/>
      <c r="VVA9" s="407"/>
      <c r="VVB9" s="407"/>
      <c r="VVC9" s="407"/>
      <c r="VVD9" s="408"/>
      <c r="VVE9" s="404"/>
      <c r="VVF9" s="405"/>
      <c r="VVG9" s="406"/>
      <c r="VVH9" s="407"/>
      <c r="VVI9" s="407"/>
      <c r="VVJ9" s="407"/>
      <c r="VVK9" s="407"/>
      <c r="VVL9" s="408"/>
      <c r="VVM9" s="404"/>
      <c r="VVN9" s="405"/>
      <c r="VVO9" s="406"/>
      <c r="VVP9" s="407"/>
      <c r="VVQ9" s="407"/>
      <c r="VVR9" s="407"/>
      <c r="VVS9" s="407"/>
      <c r="VVT9" s="408"/>
      <c r="VVU9" s="404"/>
      <c r="VVV9" s="405"/>
      <c r="VVW9" s="406"/>
      <c r="VVX9" s="407"/>
      <c r="VVY9" s="407"/>
      <c r="VVZ9" s="407"/>
      <c r="VWA9" s="407"/>
      <c r="VWB9" s="408"/>
      <c r="VWC9" s="404"/>
      <c r="VWD9" s="405"/>
      <c r="VWE9" s="406"/>
      <c r="VWF9" s="407"/>
      <c r="VWG9" s="407"/>
      <c r="VWH9" s="407"/>
      <c r="VWI9" s="407"/>
      <c r="VWJ9" s="408"/>
      <c r="VWK9" s="404"/>
      <c r="VWL9" s="405"/>
      <c r="VWM9" s="406"/>
      <c r="VWN9" s="407"/>
      <c r="VWO9" s="407"/>
      <c r="VWP9" s="407"/>
      <c r="VWQ9" s="407"/>
      <c r="VWR9" s="408"/>
      <c r="VWS9" s="404"/>
      <c r="VWT9" s="405"/>
      <c r="VWU9" s="406"/>
      <c r="VWV9" s="407"/>
      <c r="VWW9" s="407"/>
      <c r="VWX9" s="407"/>
      <c r="VWY9" s="407"/>
      <c r="VWZ9" s="408"/>
      <c r="VXA9" s="404"/>
      <c r="VXB9" s="405"/>
      <c r="VXC9" s="406"/>
      <c r="VXD9" s="407"/>
      <c r="VXE9" s="407"/>
      <c r="VXF9" s="407"/>
      <c r="VXG9" s="407"/>
      <c r="VXH9" s="408"/>
      <c r="VXI9" s="404"/>
      <c r="VXJ9" s="405"/>
      <c r="VXK9" s="406"/>
      <c r="VXL9" s="407"/>
      <c r="VXM9" s="407"/>
      <c r="VXN9" s="407"/>
      <c r="VXO9" s="407"/>
      <c r="VXP9" s="408"/>
      <c r="VXQ9" s="404"/>
      <c r="VXR9" s="405"/>
      <c r="VXS9" s="406"/>
      <c r="VXT9" s="407"/>
      <c r="VXU9" s="407"/>
      <c r="VXV9" s="407"/>
      <c r="VXW9" s="407"/>
      <c r="VXX9" s="408"/>
      <c r="VXY9" s="404"/>
      <c r="VXZ9" s="405"/>
      <c r="VYA9" s="406"/>
      <c r="VYB9" s="407"/>
      <c r="VYC9" s="407"/>
      <c r="VYD9" s="407"/>
      <c r="VYE9" s="407"/>
      <c r="VYF9" s="408"/>
      <c r="VYG9" s="404"/>
      <c r="VYH9" s="405"/>
      <c r="VYI9" s="406"/>
      <c r="VYJ9" s="407"/>
      <c r="VYK9" s="407"/>
      <c r="VYL9" s="407"/>
      <c r="VYM9" s="407"/>
      <c r="VYN9" s="408"/>
      <c r="VYO9" s="404"/>
      <c r="VYP9" s="405"/>
      <c r="VYQ9" s="406"/>
      <c r="VYR9" s="407"/>
      <c r="VYS9" s="407"/>
      <c r="VYT9" s="407"/>
      <c r="VYU9" s="407"/>
      <c r="VYV9" s="408"/>
      <c r="VYW9" s="404"/>
      <c r="VYX9" s="405"/>
      <c r="VYY9" s="406"/>
      <c r="VYZ9" s="407"/>
      <c r="VZA9" s="407"/>
      <c r="VZB9" s="407"/>
      <c r="VZC9" s="407"/>
      <c r="VZD9" s="408"/>
      <c r="VZE9" s="404"/>
      <c r="VZF9" s="405"/>
      <c r="VZG9" s="406"/>
      <c r="VZH9" s="407"/>
      <c r="VZI9" s="407"/>
      <c r="VZJ9" s="407"/>
      <c r="VZK9" s="407"/>
      <c r="VZL9" s="408"/>
      <c r="VZM9" s="404"/>
      <c r="VZN9" s="405"/>
      <c r="VZO9" s="406"/>
      <c r="VZP9" s="407"/>
      <c r="VZQ9" s="407"/>
      <c r="VZR9" s="407"/>
      <c r="VZS9" s="407"/>
      <c r="VZT9" s="408"/>
      <c r="VZU9" s="404"/>
      <c r="VZV9" s="405"/>
      <c r="VZW9" s="406"/>
      <c r="VZX9" s="407"/>
      <c r="VZY9" s="407"/>
      <c r="VZZ9" s="407"/>
      <c r="WAA9" s="407"/>
      <c r="WAB9" s="408"/>
      <c r="WAC9" s="404"/>
      <c r="WAD9" s="405"/>
      <c r="WAE9" s="406"/>
      <c r="WAF9" s="407"/>
      <c r="WAG9" s="407"/>
      <c r="WAH9" s="407"/>
      <c r="WAI9" s="407"/>
      <c r="WAJ9" s="408"/>
      <c r="WAK9" s="404"/>
      <c r="WAL9" s="405"/>
      <c r="WAM9" s="406"/>
      <c r="WAN9" s="407"/>
      <c r="WAO9" s="407"/>
      <c r="WAP9" s="407"/>
      <c r="WAQ9" s="407"/>
      <c r="WAR9" s="408"/>
      <c r="WAS9" s="404"/>
      <c r="WAT9" s="405"/>
      <c r="WAU9" s="406"/>
      <c r="WAV9" s="407"/>
      <c r="WAW9" s="407"/>
      <c r="WAX9" s="407"/>
      <c r="WAY9" s="407"/>
      <c r="WAZ9" s="408"/>
      <c r="WBA9" s="404"/>
      <c r="WBB9" s="405"/>
      <c r="WBC9" s="406"/>
      <c r="WBD9" s="407"/>
      <c r="WBE9" s="407"/>
      <c r="WBF9" s="407"/>
      <c r="WBG9" s="407"/>
      <c r="WBH9" s="408"/>
      <c r="WBI9" s="404"/>
      <c r="WBJ9" s="405"/>
      <c r="WBK9" s="406"/>
      <c r="WBL9" s="407"/>
      <c r="WBM9" s="407"/>
      <c r="WBN9" s="407"/>
      <c r="WBO9" s="407"/>
      <c r="WBP9" s="408"/>
      <c r="WBQ9" s="404"/>
      <c r="WBR9" s="405"/>
      <c r="WBS9" s="406"/>
      <c r="WBT9" s="407"/>
      <c r="WBU9" s="407"/>
      <c r="WBV9" s="407"/>
      <c r="WBW9" s="407"/>
      <c r="WBX9" s="408"/>
      <c r="WBY9" s="404"/>
      <c r="WBZ9" s="405"/>
      <c r="WCA9" s="406"/>
      <c r="WCB9" s="407"/>
      <c r="WCC9" s="407"/>
      <c r="WCD9" s="407"/>
      <c r="WCE9" s="407"/>
      <c r="WCF9" s="408"/>
      <c r="WCG9" s="404"/>
      <c r="WCH9" s="405"/>
      <c r="WCI9" s="406"/>
      <c r="WCJ9" s="407"/>
      <c r="WCK9" s="407"/>
      <c r="WCL9" s="407"/>
      <c r="WCM9" s="407"/>
      <c r="WCN9" s="408"/>
      <c r="WCO9" s="404"/>
      <c r="WCP9" s="405"/>
      <c r="WCQ9" s="406"/>
      <c r="WCR9" s="407"/>
      <c r="WCS9" s="407"/>
      <c r="WCT9" s="407"/>
      <c r="WCU9" s="407"/>
      <c r="WCV9" s="408"/>
      <c r="WCW9" s="404"/>
      <c r="WCX9" s="405"/>
      <c r="WCY9" s="406"/>
      <c r="WCZ9" s="407"/>
      <c r="WDA9" s="407"/>
      <c r="WDB9" s="407"/>
      <c r="WDC9" s="407"/>
      <c r="WDD9" s="408"/>
      <c r="WDE9" s="404"/>
      <c r="WDF9" s="405"/>
      <c r="WDG9" s="406"/>
      <c r="WDH9" s="407"/>
      <c r="WDI9" s="407"/>
      <c r="WDJ9" s="407"/>
      <c r="WDK9" s="407"/>
      <c r="WDL9" s="408"/>
      <c r="WDM9" s="404"/>
      <c r="WDN9" s="405"/>
      <c r="WDO9" s="406"/>
      <c r="WDP9" s="407"/>
      <c r="WDQ9" s="407"/>
      <c r="WDR9" s="407"/>
      <c r="WDS9" s="407"/>
      <c r="WDT9" s="408"/>
      <c r="WDU9" s="404"/>
      <c r="WDV9" s="405"/>
      <c r="WDW9" s="406"/>
      <c r="WDX9" s="407"/>
      <c r="WDY9" s="407"/>
      <c r="WDZ9" s="407"/>
      <c r="WEA9" s="407"/>
      <c r="WEB9" s="408"/>
      <c r="WEC9" s="404"/>
      <c r="WED9" s="405"/>
      <c r="WEE9" s="406"/>
      <c r="WEF9" s="407"/>
      <c r="WEG9" s="407"/>
      <c r="WEH9" s="407"/>
      <c r="WEI9" s="407"/>
      <c r="WEJ9" s="408"/>
      <c r="WEK9" s="404"/>
      <c r="WEL9" s="405"/>
      <c r="WEM9" s="406"/>
      <c r="WEN9" s="407"/>
      <c r="WEO9" s="407"/>
      <c r="WEP9" s="407"/>
      <c r="WEQ9" s="407"/>
      <c r="WER9" s="408"/>
      <c r="WES9" s="404"/>
      <c r="WET9" s="405"/>
      <c r="WEU9" s="406"/>
      <c r="WEV9" s="407"/>
      <c r="WEW9" s="407"/>
      <c r="WEX9" s="407"/>
      <c r="WEY9" s="407"/>
      <c r="WEZ9" s="408"/>
      <c r="WFA9" s="404"/>
      <c r="WFB9" s="405"/>
      <c r="WFC9" s="406"/>
      <c r="WFD9" s="407"/>
      <c r="WFE9" s="407"/>
      <c r="WFF9" s="407"/>
      <c r="WFG9" s="407"/>
      <c r="WFH9" s="408"/>
      <c r="WFI9" s="404"/>
      <c r="WFJ9" s="405"/>
      <c r="WFK9" s="406"/>
      <c r="WFL9" s="407"/>
      <c r="WFM9" s="407"/>
      <c r="WFN9" s="407"/>
      <c r="WFO9" s="407"/>
      <c r="WFP9" s="408"/>
      <c r="WFQ9" s="404"/>
      <c r="WFR9" s="405"/>
      <c r="WFS9" s="406"/>
      <c r="WFT9" s="407"/>
      <c r="WFU9" s="407"/>
      <c r="WFV9" s="407"/>
      <c r="WFW9" s="407"/>
      <c r="WFX9" s="408"/>
      <c r="WFY9" s="404"/>
      <c r="WFZ9" s="405"/>
      <c r="WGA9" s="406"/>
      <c r="WGB9" s="407"/>
      <c r="WGC9" s="407"/>
      <c r="WGD9" s="407"/>
      <c r="WGE9" s="407"/>
      <c r="WGF9" s="408"/>
      <c r="WGG9" s="404"/>
      <c r="WGH9" s="405"/>
      <c r="WGI9" s="406"/>
      <c r="WGJ9" s="407"/>
      <c r="WGK9" s="407"/>
      <c r="WGL9" s="407"/>
      <c r="WGM9" s="407"/>
      <c r="WGN9" s="408"/>
      <c r="WGO9" s="404"/>
      <c r="WGP9" s="405"/>
      <c r="WGQ9" s="406"/>
      <c r="WGR9" s="407"/>
      <c r="WGS9" s="407"/>
      <c r="WGT9" s="407"/>
      <c r="WGU9" s="407"/>
      <c r="WGV9" s="408"/>
      <c r="WGW9" s="404"/>
      <c r="WGX9" s="405"/>
      <c r="WGY9" s="406"/>
      <c r="WGZ9" s="407"/>
      <c r="WHA9" s="407"/>
      <c r="WHB9" s="407"/>
      <c r="WHC9" s="407"/>
      <c r="WHD9" s="408"/>
      <c r="WHE9" s="404"/>
      <c r="WHF9" s="405"/>
      <c r="WHG9" s="406"/>
      <c r="WHH9" s="407"/>
      <c r="WHI9" s="407"/>
      <c r="WHJ9" s="407"/>
      <c r="WHK9" s="407"/>
      <c r="WHL9" s="408"/>
      <c r="WHM9" s="404"/>
      <c r="WHN9" s="405"/>
      <c r="WHO9" s="406"/>
      <c r="WHP9" s="407"/>
      <c r="WHQ9" s="407"/>
      <c r="WHR9" s="407"/>
      <c r="WHS9" s="407"/>
      <c r="WHT9" s="408"/>
      <c r="WHU9" s="404"/>
      <c r="WHV9" s="405"/>
      <c r="WHW9" s="406"/>
      <c r="WHX9" s="407"/>
      <c r="WHY9" s="407"/>
      <c r="WHZ9" s="407"/>
      <c r="WIA9" s="407"/>
      <c r="WIB9" s="408"/>
      <c r="WIC9" s="404"/>
      <c r="WID9" s="405"/>
      <c r="WIE9" s="406"/>
      <c r="WIF9" s="407"/>
      <c r="WIG9" s="407"/>
      <c r="WIH9" s="407"/>
      <c r="WII9" s="407"/>
      <c r="WIJ9" s="408"/>
      <c r="WIK9" s="404"/>
      <c r="WIL9" s="405"/>
      <c r="WIM9" s="406"/>
      <c r="WIN9" s="407"/>
      <c r="WIO9" s="407"/>
      <c r="WIP9" s="407"/>
      <c r="WIQ9" s="407"/>
      <c r="WIR9" s="408"/>
      <c r="WIS9" s="404"/>
      <c r="WIT9" s="405"/>
      <c r="WIU9" s="406"/>
      <c r="WIV9" s="407"/>
      <c r="WIW9" s="407"/>
      <c r="WIX9" s="407"/>
      <c r="WIY9" s="407"/>
      <c r="WIZ9" s="408"/>
      <c r="WJA9" s="404"/>
      <c r="WJB9" s="405"/>
      <c r="WJC9" s="406"/>
      <c r="WJD9" s="407"/>
      <c r="WJE9" s="407"/>
      <c r="WJF9" s="407"/>
      <c r="WJG9" s="407"/>
      <c r="WJH9" s="408"/>
      <c r="WJI9" s="404"/>
      <c r="WJJ9" s="405"/>
      <c r="WJK9" s="406"/>
      <c r="WJL9" s="407"/>
      <c r="WJM9" s="407"/>
      <c r="WJN9" s="407"/>
      <c r="WJO9" s="407"/>
      <c r="WJP9" s="408"/>
      <c r="WJQ9" s="404"/>
      <c r="WJR9" s="405"/>
      <c r="WJS9" s="406"/>
      <c r="WJT9" s="407"/>
      <c r="WJU9" s="407"/>
      <c r="WJV9" s="407"/>
      <c r="WJW9" s="407"/>
      <c r="WJX9" s="408"/>
      <c r="WJY9" s="404"/>
      <c r="WJZ9" s="405"/>
      <c r="WKA9" s="406"/>
      <c r="WKB9" s="407"/>
      <c r="WKC9" s="407"/>
      <c r="WKD9" s="407"/>
      <c r="WKE9" s="407"/>
      <c r="WKF9" s="408"/>
      <c r="WKG9" s="404"/>
      <c r="WKH9" s="405"/>
      <c r="WKI9" s="406"/>
      <c r="WKJ9" s="407"/>
      <c r="WKK9" s="407"/>
      <c r="WKL9" s="407"/>
      <c r="WKM9" s="407"/>
      <c r="WKN9" s="408"/>
      <c r="WKO9" s="404"/>
      <c r="WKP9" s="405"/>
      <c r="WKQ9" s="406"/>
      <c r="WKR9" s="407"/>
      <c r="WKS9" s="407"/>
      <c r="WKT9" s="407"/>
      <c r="WKU9" s="407"/>
      <c r="WKV9" s="408"/>
      <c r="WKW9" s="404"/>
      <c r="WKX9" s="405"/>
      <c r="WKY9" s="406"/>
      <c r="WKZ9" s="407"/>
      <c r="WLA9" s="407"/>
      <c r="WLB9" s="407"/>
      <c r="WLC9" s="407"/>
      <c r="WLD9" s="408"/>
      <c r="WLE9" s="404"/>
      <c r="WLF9" s="405"/>
      <c r="WLG9" s="406"/>
      <c r="WLH9" s="407"/>
      <c r="WLI9" s="407"/>
      <c r="WLJ9" s="407"/>
      <c r="WLK9" s="407"/>
      <c r="WLL9" s="408"/>
      <c r="WLM9" s="404"/>
      <c r="WLN9" s="405"/>
      <c r="WLO9" s="406"/>
      <c r="WLP9" s="407"/>
      <c r="WLQ9" s="407"/>
      <c r="WLR9" s="407"/>
      <c r="WLS9" s="407"/>
      <c r="WLT9" s="408"/>
      <c r="WLU9" s="404"/>
      <c r="WLV9" s="405"/>
      <c r="WLW9" s="406"/>
      <c r="WLX9" s="407"/>
      <c r="WLY9" s="407"/>
      <c r="WLZ9" s="407"/>
      <c r="WMA9" s="407"/>
      <c r="WMB9" s="408"/>
      <c r="WMC9" s="404"/>
      <c r="WMD9" s="405"/>
      <c r="WME9" s="406"/>
      <c r="WMF9" s="407"/>
      <c r="WMG9" s="407"/>
      <c r="WMH9" s="407"/>
      <c r="WMI9" s="407"/>
      <c r="WMJ9" s="408"/>
      <c r="WMK9" s="404"/>
      <c r="WML9" s="405"/>
      <c r="WMM9" s="406"/>
      <c r="WMN9" s="407"/>
      <c r="WMO9" s="407"/>
      <c r="WMP9" s="407"/>
      <c r="WMQ9" s="407"/>
      <c r="WMR9" s="408"/>
      <c r="WMS9" s="404"/>
      <c r="WMT9" s="405"/>
      <c r="WMU9" s="406"/>
      <c r="WMV9" s="407"/>
      <c r="WMW9" s="407"/>
      <c r="WMX9" s="407"/>
      <c r="WMY9" s="407"/>
      <c r="WMZ9" s="408"/>
      <c r="WNA9" s="404"/>
      <c r="WNB9" s="405"/>
      <c r="WNC9" s="406"/>
      <c r="WND9" s="407"/>
      <c r="WNE9" s="407"/>
      <c r="WNF9" s="407"/>
      <c r="WNG9" s="407"/>
      <c r="WNH9" s="408"/>
      <c r="WNI9" s="404"/>
      <c r="WNJ9" s="405"/>
      <c r="WNK9" s="406"/>
      <c r="WNL9" s="407"/>
      <c r="WNM9" s="407"/>
      <c r="WNN9" s="407"/>
      <c r="WNO9" s="407"/>
      <c r="WNP9" s="408"/>
      <c r="WNQ9" s="404"/>
      <c r="WNR9" s="405"/>
      <c r="WNS9" s="406"/>
      <c r="WNT9" s="407"/>
      <c r="WNU9" s="407"/>
      <c r="WNV9" s="407"/>
      <c r="WNW9" s="407"/>
      <c r="WNX9" s="408"/>
      <c r="WNY9" s="404"/>
      <c r="WNZ9" s="405"/>
      <c r="WOA9" s="406"/>
      <c r="WOB9" s="407"/>
      <c r="WOC9" s="407"/>
      <c r="WOD9" s="407"/>
      <c r="WOE9" s="407"/>
      <c r="WOF9" s="408"/>
      <c r="WOG9" s="404"/>
      <c r="WOH9" s="405"/>
      <c r="WOI9" s="406"/>
      <c r="WOJ9" s="407"/>
      <c r="WOK9" s="407"/>
      <c r="WOL9" s="407"/>
      <c r="WOM9" s="407"/>
      <c r="WON9" s="408"/>
      <c r="WOO9" s="404"/>
      <c r="WOP9" s="405"/>
      <c r="WOQ9" s="406"/>
      <c r="WOR9" s="407"/>
      <c r="WOS9" s="407"/>
      <c r="WOT9" s="407"/>
      <c r="WOU9" s="407"/>
      <c r="WOV9" s="408"/>
      <c r="WOW9" s="404"/>
      <c r="WOX9" s="405"/>
      <c r="WOY9" s="406"/>
      <c r="WOZ9" s="407"/>
      <c r="WPA9" s="407"/>
      <c r="WPB9" s="407"/>
      <c r="WPC9" s="407"/>
      <c r="WPD9" s="408"/>
      <c r="WPE9" s="404"/>
      <c r="WPF9" s="405"/>
      <c r="WPG9" s="406"/>
      <c r="WPH9" s="407"/>
      <c r="WPI9" s="407"/>
      <c r="WPJ9" s="407"/>
      <c r="WPK9" s="407"/>
      <c r="WPL9" s="408"/>
      <c r="WPM9" s="404"/>
      <c r="WPN9" s="405"/>
      <c r="WPO9" s="406"/>
      <c r="WPP9" s="407"/>
      <c r="WPQ9" s="407"/>
      <c r="WPR9" s="407"/>
      <c r="WPS9" s="407"/>
      <c r="WPT9" s="408"/>
      <c r="WPU9" s="404"/>
      <c r="WPV9" s="405"/>
      <c r="WPW9" s="406"/>
      <c r="WPX9" s="407"/>
      <c r="WPY9" s="407"/>
      <c r="WPZ9" s="407"/>
      <c r="WQA9" s="407"/>
      <c r="WQB9" s="408"/>
      <c r="WQC9" s="404"/>
      <c r="WQD9" s="405"/>
      <c r="WQE9" s="406"/>
      <c r="WQF9" s="407"/>
      <c r="WQG9" s="407"/>
      <c r="WQH9" s="407"/>
      <c r="WQI9" s="407"/>
      <c r="WQJ9" s="408"/>
      <c r="WQK9" s="404"/>
      <c r="WQL9" s="405"/>
      <c r="WQM9" s="406"/>
      <c r="WQN9" s="407"/>
      <c r="WQO9" s="407"/>
      <c r="WQP9" s="407"/>
      <c r="WQQ9" s="407"/>
      <c r="WQR9" s="408"/>
      <c r="WQS9" s="404"/>
      <c r="WQT9" s="405"/>
      <c r="WQU9" s="406"/>
      <c r="WQV9" s="407"/>
      <c r="WQW9" s="407"/>
      <c r="WQX9" s="407"/>
      <c r="WQY9" s="407"/>
      <c r="WQZ9" s="408"/>
      <c r="WRA9" s="404"/>
      <c r="WRB9" s="405"/>
      <c r="WRC9" s="406"/>
      <c r="WRD9" s="407"/>
      <c r="WRE9" s="407"/>
      <c r="WRF9" s="407"/>
      <c r="WRG9" s="407"/>
      <c r="WRH9" s="408"/>
      <c r="WRI9" s="404"/>
      <c r="WRJ9" s="405"/>
      <c r="WRK9" s="406"/>
      <c r="WRL9" s="407"/>
      <c r="WRM9" s="407"/>
      <c r="WRN9" s="407"/>
      <c r="WRO9" s="407"/>
      <c r="WRP9" s="408"/>
      <c r="WRQ9" s="404"/>
      <c r="WRR9" s="405"/>
      <c r="WRS9" s="406"/>
      <c r="WRT9" s="407"/>
      <c r="WRU9" s="407"/>
      <c r="WRV9" s="407"/>
      <c r="WRW9" s="407"/>
      <c r="WRX9" s="408"/>
      <c r="WRY9" s="404"/>
      <c r="WRZ9" s="405"/>
      <c r="WSA9" s="406"/>
      <c r="WSB9" s="407"/>
      <c r="WSC9" s="407"/>
      <c r="WSD9" s="407"/>
      <c r="WSE9" s="407"/>
      <c r="WSF9" s="408"/>
      <c r="WSG9" s="404"/>
      <c r="WSH9" s="405"/>
      <c r="WSI9" s="406"/>
      <c r="WSJ9" s="407"/>
      <c r="WSK9" s="407"/>
      <c r="WSL9" s="407"/>
      <c r="WSM9" s="407"/>
      <c r="WSN9" s="408"/>
      <c r="WSO9" s="404"/>
      <c r="WSP9" s="405"/>
      <c r="WSQ9" s="406"/>
      <c r="WSR9" s="407"/>
      <c r="WSS9" s="407"/>
      <c r="WST9" s="407"/>
      <c r="WSU9" s="407"/>
      <c r="WSV9" s="408"/>
      <c r="WSW9" s="404"/>
      <c r="WSX9" s="405"/>
      <c r="WSY9" s="406"/>
      <c r="WSZ9" s="407"/>
      <c r="WTA9" s="407"/>
      <c r="WTB9" s="407"/>
      <c r="WTC9" s="407"/>
      <c r="WTD9" s="408"/>
      <c r="WTE9" s="404"/>
      <c r="WTF9" s="405"/>
      <c r="WTG9" s="406"/>
      <c r="WTH9" s="407"/>
      <c r="WTI9" s="407"/>
      <c r="WTJ9" s="407"/>
      <c r="WTK9" s="407"/>
      <c r="WTL9" s="408"/>
      <c r="WTM9" s="404"/>
      <c r="WTN9" s="405"/>
      <c r="WTO9" s="406"/>
      <c r="WTP9" s="407"/>
      <c r="WTQ9" s="407"/>
      <c r="WTR9" s="407"/>
      <c r="WTS9" s="407"/>
      <c r="WTT9" s="408"/>
      <c r="WTU9" s="404"/>
      <c r="WTV9" s="405"/>
      <c r="WTW9" s="406"/>
      <c r="WTX9" s="407"/>
      <c r="WTY9" s="407"/>
      <c r="WTZ9" s="407"/>
      <c r="WUA9" s="407"/>
      <c r="WUB9" s="408"/>
      <c r="WUC9" s="404"/>
      <c r="WUD9" s="405"/>
      <c r="WUE9" s="406"/>
      <c r="WUF9" s="407"/>
      <c r="WUG9" s="407"/>
      <c r="WUH9" s="407"/>
      <c r="WUI9" s="407"/>
      <c r="WUJ9" s="408"/>
      <c r="WUK9" s="404"/>
      <c r="WUL9" s="405"/>
      <c r="WUM9" s="406"/>
      <c r="WUN9" s="407"/>
      <c r="WUO9" s="407"/>
      <c r="WUP9" s="407"/>
      <c r="WUQ9" s="407"/>
      <c r="WUR9" s="408"/>
      <c r="WUS9" s="404"/>
      <c r="WUT9" s="405"/>
      <c r="WUU9" s="406"/>
      <c r="WUV9" s="407"/>
      <c r="WUW9" s="407"/>
      <c r="WUX9" s="407"/>
      <c r="WUY9" s="407"/>
      <c r="WUZ9" s="408"/>
      <c r="WVA9" s="404"/>
      <c r="WVB9" s="405"/>
      <c r="WVC9" s="406"/>
      <c r="WVD9" s="407"/>
      <c r="WVE9" s="407"/>
      <c r="WVF9" s="407"/>
      <c r="WVG9" s="407"/>
      <c r="WVH9" s="408"/>
      <c r="WVI9" s="404"/>
      <c r="WVJ9" s="405"/>
      <c r="WVK9" s="406"/>
      <c r="WVL9" s="407"/>
      <c r="WVM9" s="407"/>
      <c r="WVN9" s="407"/>
      <c r="WVO9" s="407"/>
      <c r="WVP9" s="408"/>
      <c r="WVQ9" s="404"/>
      <c r="WVR9" s="405"/>
      <c r="WVS9" s="406"/>
      <c r="WVT9" s="407"/>
      <c r="WVU9" s="407"/>
      <c r="WVV9" s="407"/>
      <c r="WVW9" s="407"/>
      <c r="WVX9" s="408"/>
      <c r="WVY9" s="404"/>
      <c r="WVZ9" s="405"/>
      <c r="WWA9" s="406"/>
      <c r="WWB9" s="407"/>
      <c r="WWC9" s="407"/>
      <c r="WWD9" s="407"/>
      <c r="WWE9" s="407"/>
      <c r="WWF9" s="408"/>
      <c r="WWG9" s="404"/>
      <c r="WWH9" s="405"/>
      <c r="WWI9" s="406"/>
      <c r="WWJ9" s="407"/>
      <c r="WWK9" s="407"/>
      <c r="WWL9" s="407"/>
      <c r="WWM9" s="407"/>
      <c r="WWN9" s="408"/>
      <c r="WWO9" s="404"/>
      <c r="WWP9" s="405"/>
      <c r="WWQ9" s="406"/>
      <c r="WWR9" s="407"/>
      <c r="WWS9" s="407"/>
      <c r="WWT9" s="407"/>
      <c r="WWU9" s="407"/>
      <c r="WWV9" s="408"/>
      <c r="WWW9" s="404"/>
      <c r="WWX9" s="405"/>
      <c r="WWY9" s="406"/>
      <c r="WWZ9" s="407"/>
      <c r="WXA9" s="407"/>
      <c r="WXB9" s="407"/>
      <c r="WXC9" s="407"/>
      <c r="WXD9" s="408"/>
      <c r="WXE9" s="404"/>
      <c r="WXF9" s="405"/>
      <c r="WXG9" s="406"/>
      <c r="WXH9" s="407"/>
      <c r="WXI9" s="407"/>
      <c r="WXJ9" s="407"/>
      <c r="WXK9" s="407"/>
      <c r="WXL9" s="408"/>
      <c r="WXM9" s="404"/>
      <c r="WXN9" s="405"/>
      <c r="WXO9" s="406"/>
      <c r="WXP9" s="407"/>
      <c r="WXQ9" s="407"/>
      <c r="WXR9" s="407"/>
      <c r="WXS9" s="407"/>
      <c r="WXT9" s="408"/>
      <c r="WXU9" s="404"/>
      <c r="WXV9" s="405"/>
      <c r="WXW9" s="406"/>
      <c r="WXX9" s="407"/>
      <c r="WXY9" s="407"/>
      <c r="WXZ9" s="407"/>
      <c r="WYA9" s="407"/>
      <c r="WYB9" s="408"/>
      <c r="WYC9" s="404"/>
      <c r="WYD9" s="405"/>
      <c r="WYE9" s="406"/>
      <c r="WYF9" s="407"/>
      <c r="WYG9" s="407"/>
      <c r="WYH9" s="407"/>
      <c r="WYI9" s="407"/>
      <c r="WYJ9" s="408"/>
      <c r="WYK9" s="404"/>
      <c r="WYL9" s="405"/>
      <c r="WYM9" s="406"/>
      <c r="WYN9" s="407"/>
      <c r="WYO9" s="407"/>
      <c r="WYP9" s="407"/>
      <c r="WYQ9" s="407"/>
      <c r="WYR9" s="408"/>
      <c r="WYS9" s="404"/>
      <c r="WYT9" s="405"/>
      <c r="WYU9" s="406"/>
      <c r="WYV9" s="407"/>
      <c r="WYW9" s="407"/>
      <c r="WYX9" s="407"/>
      <c r="WYY9" s="407"/>
      <c r="WYZ9" s="408"/>
      <c r="WZA9" s="404"/>
      <c r="WZB9" s="405"/>
      <c r="WZC9" s="406"/>
      <c r="WZD9" s="407"/>
      <c r="WZE9" s="407"/>
      <c r="WZF9" s="407"/>
      <c r="WZG9" s="407"/>
      <c r="WZH9" s="408"/>
      <c r="WZI9" s="404"/>
      <c r="WZJ9" s="405"/>
      <c r="WZK9" s="406"/>
      <c r="WZL9" s="407"/>
      <c r="WZM9" s="407"/>
      <c r="WZN9" s="407"/>
      <c r="WZO9" s="407"/>
      <c r="WZP9" s="408"/>
      <c r="WZQ9" s="404"/>
      <c r="WZR9" s="405"/>
      <c r="WZS9" s="406"/>
      <c r="WZT9" s="407"/>
      <c r="WZU9" s="407"/>
      <c r="WZV9" s="407"/>
      <c r="WZW9" s="407"/>
      <c r="WZX9" s="408"/>
      <c r="WZY9" s="404"/>
      <c r="WZZ9" s="405"/>
      <c r="XAA9" s="406"/>
      <c r="XAB9" s="407"/>
      <c r="XAC9" s="407"/>
      <c r="XAD9" s="407"/>
      <c r="XAE9" s="407"/>
      <c r="XAF9" s="408"/>
      <c r="XAG9" s="404"/>
      <c r="XAH9" s="405"/>
      <c r="XAI9" s="406"/>
      <c r="XAJ9" s="407"/>
      <c r="XAK9" s="407"/>
      <c r="XAL9" s="407"/>
      <c r="XAM9" s="407"/>
      <c r="XAN9" s="408"/>
      <c r="XAO9" s="404"/>
      <c r="XAP9" s="405"/>
      <c r="XAQ9" s="406"/>
      <c r="XAR9" s="407"/>
      <c r="XAS9" s="407"/>
      <c r="XAT9" s="407"/>
      <c r="XAU9" s="407"/>
      <c r="XAV9" s="408"/>
      <c r="XAW9" s="404"/>
      <c r="XAX9" s="405"/>
      <c r="XAY9" s="406"/>
      <c r="XAZ9" s="407"/>
      <c r="XBA9" s="407"/>
      <c r="XBB9" s="407"/>
      <c r="XBC9" s="407"/>
      <c r="XBD9" s="408"/>
      <c r="XBE9" s="404"/>
      <c r="XBF9" s="405"/>
      <c r="XBG9" s="406"/>
      <c r="XBH9" s="407"/>
      <c r="XBI9" s="407"/>
      <c r="XBJ9" s="407"/>
      <c r="XBK9" s="407"/>
      <c r="XBL9" s="408"/>
      <c r="XBM9" s="404"/>
      <c r="XBN9" s="405"/>
      <c r="XBO9" s="406"/>
      <c r="XBP9" s="407"/>
      <c r="XBQ9" s="407"/>
      <c r="XBR9" s="407"/>
      <c r="XBS9" s="407"/>
      <c r="XBT9" s="408"/>
      <c r="XBU9" s="404"/>
      <c r="XBV9" s="405"/>
      <c r="XBW9" s="406"/>
      <c r="XBX9" s="407"/>
      <c r="XBY9" s="407"/>
      <c r="XBZ9" s="407"/>
      <c r="XCA9" s="407"/>
      <c r="XCB9" s="408"/>
      <c r="XCC9" s="404"/>
      <c r="XCD9" s="405"/>
      <c r="XCE9" s="406"/>
      <c r="XCF9" s="407"/>
      <c r="XCG9" s="407"/>
      <c r="XCH9" s="407"/>
      <c r="XCI9" s="407"/>
      <c r="XCJ9" s="408"/>
      <c r="XCK9" s="404"/>
      <c r="XCL9" s="405"/>
      <c r="XCM9" s="406"/>
      <c r="XCN9" s="407"/>
      <c r="XCO9" s="407"/>
      <c r="XCP9" s="407"/>
      <c r="XCQ9" s="407"/>
      <c r="XCR9" s="408"/>
      <c r="XCS9" s="404"/>
      <c r="XCT9" s="405"/>
      <c r="XCU9" s="406"/>
      <c r="XCV9" s="407"/>
      <c r="XCW9" s="407"/>
      <c r="XCX9" s="407"/>
      <c r="XCY9" s="407"/>
      <c r="XCZ9" s="408"/>
      <c r="XDA9" s="404"/>
      <c r="XDB9" s="405"/>
      <c r="XDC9" s="406"/>
      <c r="XDD9" s="407"/>
      <c r="XDE9" s="407"/>
      <c r="XDF9" s="407"/>
      <c r="XDG9" s="407"/>
      <c r="XDH9" s="408"/>
      <c r="XDI9" s="404"/>
      <c r="XDJ9" s="405"/>
      <c r="XDK9" s="406"/>
      <c r="XDL9" s="407"/>
      <c r="XDM9" s="407"/>
      <c r="XDN9" s="407"/>
      <c r="XDO9" s="407"/>
      <c r="XDP9" s="408"/>
      <c r="XDQ9" s="404"/>
      <c r="XDR9" s="405"/>
      <c r="XDS9" s="406"/>
      <c r="XDT9" s="407"/>
      <c r="XDU9" s="407"/>
      <c r="XDV9" s="407"/>
      <c r="XDW9" s="407"/>
      <c r="XDX9" s="408"/>
      <c r="XDY9" s="404"/>
      <c r="XDZ9" s="405"/>
      <c r="XEA9" s="406"/>
      <c r="XEB9" s="407"/>
      <c r="XEC9" s="407"/>
      <c r="XED9" s="407"/>
      <c r="XEE9" s="407"/>
      <c r="XEF9" s="408"/>
      <c r="XEG9" s="404"/>
      <c r="XEH9" s="405"/>
      <c r="XEI9" s="406"/>
      <c r="XEJ9" s="407"/>
      <c r="XEK9" s="407"/>
      <c r="XEL9" s="407"/>
      <c r="XEM9" s="407"/>
      <c r="XEN9" s="408"/>
      <c r="XEO9" s="404"/>
      <c r="XEP9" s="405"/>
      <c r="XEQ9" s="406"/>
      <c r="XER9" s="407"/>
      <c r="XES9" s="407"/>
      <c r="XET9" s="407"/>
      <c r="XEU9" s="407"/>
      <c r="XEV9" s="408"/>
      <c r="XEW9" s="404"/>
      <c r="XEX9" s="405"/>
      <c r="XEY9" s="406"/>
      <c r="XEZ9" s="407"/>
      <c r="XFA9" s="407"/>
      <c r="XFB9" s="407"/>
      <c r="XFC9" s="407"/>
      <c r="XFD9" s="408"/>
    </row>
    <row r="10" spans="1:16384" s="403" customFormat="1" ht="30" hidden="1" x14ac:dyDescent="0.25">
      <c r="A10" s="395" t="s">
        <v>297</v>
      </c>
      <c r="B10" s="396" t="s">
        <v>290</v>
      </c>
      <c r="C10" s="397">
        <v>3756930000</v>
      </c>
      <c r="D10" s="397">
        <v>3756930000</v>
      </c>
      <c r="E10" s="397">
        <v>1245052000</v>
      </c>
      <c r="F10" s="397">
        <v>0</v>
      </c>
      <c r="G10" s="397">
        <v>0</v>
      </c>
      <c r="H10" s="398">
        <f t="shared" si="0"/>
        <v>0</v>
      </c>
      <c r="I10" s="404"/>
      <c r="J10" s="405"/>
      <c r="K10" s="406"/>
      <c r="L10" s="407"/>
      <c r="M10" s="407"/>
      <c r="N10" s="407"/>
      <c r="O10" s="407"/>
      <c r="P10" s="408"/>
      <c r="Q10" s="404"/>
      <c r="R10" s="405"/>
      <c r="S10" s="406"/>
      <c r="T10" s="407"/>
      <c r="U10" s="407"/>
      <c r="V10" s="407"/>
      <c r="W10" s="407"/>
      <c r="X10" s="408"/>
      <c r="Y10" s="404"/>
      <c r="Z10" s="405"/>
      <c r="AA10" s="406"/>
      <c r="AB10" s="407"/>
      <c r="AC10" s="407"/>
      <c r="AD10" s="407"/>
      <c r="AE10" s="407"/>
      <c r="AF10" s="408"/>
      <c r="AG10" s="404"/>
      <c r="AH10" s="405"/>
      <c r="AI10" s="406"/>
      <c r="AJ10" s="407"/>
      <c r="AK10" s="407"/>
      <c r="AL10" s="407"/>
      <c r="AM10" s="407"/>
      <c r="AN10" s="408"/>
      <c r="AO10" s="404"/>
      <c r="AP10" s="405"/>
      <c r="AQ10" s="406"/>
      <c r="AR10" s="407"/>
      <c r="AS10" s="407"/>
      <c r="AT10" s="407"/>
      <c r="AU10" s="407"/>
      <c r="AV10" s="408"/>
      <c r="AW10" s="404"/>
      <c r="AX10" s="405"/>
      <c r="AY10" s="406"/>
      <c r="AZ10" s="407"/>
      <c r="BA10" s="407"/>
      <c r="BB10" s="407"/>
      <c r="BC10" s="407"/>
      <c r="BD10" s="408"/>
      <c r="BE10" s="404"/>
      <c r="BF10" s="405"/>
      <c r="BG10" s="406"/>
      <c r="BH10" s="407"/>
      <c r="BI10" s="407"/>
      <c r="BJ10" s="407"/>
      <c r="BK10" s="407"/>
      <c r="BL10" s="408"/>
      <c r="BM10" s="404"/>
      <c r="BN10" s="405"/>
      <c r="BO10" s="406"/>
      <c r="BP10" s="407"/>
      <c r="BQ10" s="407"/>
      <c r="BR10" s="407"/>
      <c r="BS10" s="407"/>
      <c r="BT10" s="408"/>
      <c r="BU10" s="404"/>
      <c r="BV10" s="405"/>
      <c r="BW10" s="406"/>
      <c r="BX10" s="407"/>
      <c r="BY10" s="407"/>
      <c r="BZ10" s="407"/>
      <c r="CA10" s="407"/>
      <c r="CB10" s="408"/>
      <c r="CC10" s="404"/>
      <c r="CD10" s="405"/>
      <c r="CE10" s="406"/>
      <c r="CF10" s="407"/>
      <c r="CG10" s="407"/>
      <c r="CH10" s="407"/>
      <c r="CI10" s="407"/>
      <c r="CJ10" s="408"/>
      <c r="CK10" s="404"/>
      <c r="CL10" s="405"/>
      <c r="CM10" s="406"/>
      <c r="CN10" s="407"/>
      <c r="CO10" s="407"/>
      <c r="CP10" s="407"/>
      <c r="CQ10" s="407"/>
      <c r="CR10" s="408"/>
      <c r="CS10" s="404"/>
      <c r="CT10" s="405"/>
      <c r="CU10" s="406"/>
      <c r="CV10" s="407"/>
      <c r="CW10" s="407"/>
      <c r="CX10" s="407"/>
      <c r="CY10" s="407"/>
      <c r="CZ10" s="408"/>
      <c r="DA10" s="404"/>
      <c r="DB10" s="405"/>
      <c r="DC10" s="406"/>
      <c r="DD10" s="407"/>
      <c r="DE10" s="407"/>
      <c r="DF10" s="407"/>
      <c r="DG10" s="407"/>
      <c r="DH10" s="408"/>
      <c r="DI10" s="404"/>
      <c r="DJ10" s="405"/>
      <c r="DK10" s="406"/>
      <c r="DL10" s="407"/>
      <c r="DM10" s="407"/>
      <c r="DN10" s="407"/>
      <c r="DO10" s="407"/>
      <c r="DP10" s="408"/>
      <c r="DQ10" s="404"/>
      <c r="DR10" s="405"/>
      <c r="DS10" s="406"/>
      <c r="DT10" s="407"/>
      <c r="DU10" s="407"/>
      <c r="DV10" s="407"/>
      <c r="DW10" s="407"/>
      <c r="DX10" s="408"/>
      <c r="DY10" s="404"/>
      <c r="DZ10" s="405"/>
      <c r="EA10" s="406"/>
      <c r="EB10" s="407"/>
      <c r="EC10" s="407"/>
      <c r="ED10" s="407"/>
      <c r="EE10" s="407"/>
      <c r="EF10" s="408"/>
      <c r="EG10" s="404"/>
      <c r="EH10" s="405"/>
      <c r="EI10" s="406"/>
      <c r="EJ10" s="407"/>
      <c r="EK10" s="407"/>
      <c r="EL10" s="407"/>
      <c r="EM10" s="407"/>
      <c r="EN10" s="408"/>
      <c r="EO10" s="404"/>
      <c r="EP10" s="405"/>
      <c r="EQ10" s="406"/>
      <c r="ER10" s="407"/>
      <c r="ES10" s="407"/>
      <c r="ET10" s="407"/>
      <c r="EU10" s="407"/>
      <c r="EV10" s="408"/>
      <c r="EW10" s="404"/>
      <c r="EX10" s="405"/>
      <c r="EY10" s="406"/>
      <c r="EZ10" s="407"/>
      <c r="FA10" s="407"/>
      <c r="FB10" s="407"/>
      <c r="FC10" s="407"/>
      <c r="FD10" s="408"/>
      <c r="FE10" s="404"/>
      <c r="FF10" s="405"/>
      <c r="FG10" s="406"/>
      <c r="FH10" s="407"/>
      <c r="FI10" s="407"/>
      <c r="FJ10" s="407"/>
      <c r="FK10" s="407"/>
      <c r="FL10" s="408"/>
      <c r="FM10" s="404"/>
      <c r="FN10" s="405"/>
      <c r="FO10" s="406"/>
      <c r="FP10" s="407"/>
      <c r="FQ10" s="407"/>
      <c r="FR10" s="407"/>
      <c r="FS10" s="407"/>
      <c r="FT10" s="408"/>
      <c r="FU10" s="404"/>
      <c r="FV10" s="405"/>
      <c r="FW10" s="406"/>
      <c r="FX10" s="407"/>
      <c r="FY10" s="407"/>
      <c r="FZ10" s="407"/>
      <c r="GA10" s="407"/>
      <c r="GB10" s="408"/>
      <c r="GC10" s="404"/>
      <c r="GD10" s="405"/>
      <c r="GE10" s="406"/>
      <c r="GF10" s="407"/>
      <c r="GG10" s="407"/>
      <c r="GH10" s="407"/>
      <c r="GI10" s="407"/>
      <c r="GJ10" s="408"/>
      <c r="GK10" s="404"/>
      <c r="GL10" s="405"/>
      <c r="GM10" s="406"/>
      <c r="GN10" s="407"/>
      <c r="GO10" s="407"/>
      <c r="GP10" s="407"/>
      <c r="GQ10" s="407"/>
      <c r="GR10" s="408"/>
      <c r="GS10" s="404"/>
      <c r="GT10" s="405"/>
      <c r="GU10" s="406"/>
      <c r="GV10" s="407"/>
      <c r="GW10" s="407"/>
      <c r="GX10" s="407"/>
      <c r="GY10" s="407"/>
      <c r="GZ10" s="408"/>
      <c r="HA10" s="404"/>
      <c r="HB10" s="405"/>
      <c r="HC10" s="406"/>
      <c r="HD10" s="407"/>
      <c r="HE10" s="407"/>
      <c r="HF10" s="407"/>
      <c r="HG10" s="407"/>
      <c r="HH10" s="408"/>
      <c r="HI10" s="404"/>
      <c r="HJ10" s="405"/>
      <c r="HK10" s="406"/>
      <c r="HL10" s="407"/>
      <c r="HM10" s="407"/>
      <c r="HN10" s="407"/>
      <c r="HO10" s="407"/>
      <c r="HP10" s="408"/>
      <c r="HQ10" s="404"/>
      <c r="HR10" s="405"/>
      <c r="HS10" s="406"/>
      <c r="HT10" s="407"/>
      <c r="HU10" s="407"/>
      <c r="HV10" s="407"/>
      <c r="HW10" s="407"/>
      <c r="HX10" s="408"/>
      <c r="HY10" s="404"/>
      <c r="HZ10" s="405"/>
      <c r="IA10" s="406"/>
      <c r="IB10" s="407"/>
      <c r="IC10" s="407"/>
      <c r="ID10" s="407"/>
      <c r="IE10" s="407"/>
      <c r="IF10" s="408"/>
      <c r="IG10" s="404"/>
      <c r="IH10" s="405"/>
      <c r="II10" s="406"/>
      <c r="IJ10" s="407"/>
      <c r="IK10" s="407"/>
      <c r="IL10" s="407"/>
      <c r="IM10" s="407"/>
      <c r="IN10" s="408"/>
      <c r="IO10" s="404"/>
      <c r="IP10" s="405"/>
      <c r="IQ10" s="406"/>
      <c r="IR10" s="407"/>
      <c r="IS10" s="407"/>
      <c r="IT10" s="407"/>
      <c r="IU10" s="407"/>
      <c r="IV10" s="408"/>
      <c r="IW10" s="404"/>
      <c r="IX10" s="405"/>
      <c r="IY10" s="406"/>
      <c r="IZ10" s="407"/>
      <c r="JA10" s="407"/>
      <c r="JB10" s="407"/>
      <c r="JC10" s="407"/>
      <c r="JD10" s="408"/>
      <c r="JE10" s="404"/>
      <c r="JF10" s="405"/>
      <c r="JG10" s="406"/>
      <c r="JH10" s="407"/>
      <c r="JI10" s="407"/>
      <c r="JJ10" s="407"/>
      <c r="JK10" s="407"/>
      <c r="JL10" s="408"/>
      <c r="JM10" s="404"/>
      <c r="JN10" s="405"/>
      <c r="JO10" s="406"/>
      <c r="JP10" s="407"/>
      <c r="JQ10" s="407"/>
      <c r="JR10" s="407"/>
      <c r="JS10" s="407"/>
      <c r="JT10" s="408"/>
      <c r="JU10" s="404"/>
      <c r="JV10" s="405"/>
      <c r="JW10" s="406"/>
      <c r="JX10" s="407"/>
      <c r="JY10" s="407"/>
      <c r="JZ10" s="407"/>
      <c r="KA10" s="407"/>
      <c r="KB10" s="408"/>
      <c r="KC10" s="404"/>
      <c r="KD10" s="405"/>
      <c r="KE10" s="406"/>
      <c r="KF10" s="407"/>
      <c r="KG10" s="407"/>
      <c r="KH10" s="407"/>
      <c r="KI10" s="407"/>
      <c r="KJ10" s="408"/>
      <c r="KK10" s="404"/>
      <c r="KL10" s="405"/>
      <c r="KM10" s="406"/>
      <c r="KN10" s="407"/>
      <c r="KO10" s="407"/>
      <c r="KP10" s="407"/>
      <c r="KQ10" s="407"/>
      <c r="KR10" s="408"/>
      <c r="KS10" s="404"/>
      <c r="KT10" s="405"/>
      <c r="KU10" s="406"/>
      <c r="KV10" s="407"/>
      <c r="KW10" s="407"/>
      <c r="KX10" s="407"/>
      <c r="KY10" s="407"/>
      <c r="KZ10" s="408"/>
      <c r="LA10" s="404"/>
      <c r="LB10" s="405"/>
      <c r="LC10" s="406"/>
      <c r="LD10" s="407"/>
      <c r="LE10" s="407"/>
      <c r="LF10" s="407"/>
      <c r="LG10" s="407"/>
      <c r="LH10" s="408"/>
      <c r="LI10" s="404"/>
      <c r="LJ10" s="405"/>
      <c r="LK10" s="406"/>
      <c r="LL10" s="407"/>
      <c r="LM10" s="407"/>
      <c r="LN10" s="407"/>
      <c r="LO10" s="407"/>
      <c r="LP10" s="408"/>
      <c r="LQ10" s="404"/>
      <c r="LR10" s="405"/>
      <c r="LS10" s="406"/>
      <c r="LT10" s="407"/>
      <c r="LU10" s="407"/>
      <c r="LV10" s="407"/>
      <c r="LW10" s="407"/>
      <c r="LX10" s="408"/>
      <c r="LY10" s="404"/>
      <c r="LZ10" s="405"/>
      <c r="MA10" s="406"/>
      <c r="MB10" s="407"/>
      <c r="MC10" s="407"/>
      <c r="MD10" s="407"/>
      <c r="ME10" s="407"/>
      <c r="MF10" s="408"/>
      <c r="MG10" s="404"/>
      <c r="MH10" s="405"/>
      <c r="MI10" s="406"/>
      <c r="MJ10" s="407"/>
      <c r="MK10" s="407"/>
      <c r="ML10" s="407"/>
      <c r="MM10" s="407"/>
      <c r="MN10" s="408"/>
      <c r="MO10" s="404"/>
      <c r="MP10" s="405"/>
      <c r="MQ10" s="406"/>
      <c r="MR10" s="407"/>
      <c r="MS10" s="407"/>
      <c r="MT10" s="407"/>
      <c r="MU10" s="407"/>
      <c r="MV10" s="408"/>
      <c r="MW10" s="404"/>
      <c r="MX10" s="405"/>
      <c r="MY10" s="406"/>
      <c r="MZ10" s="407"/>
      <c r="NA10" s="407"/>
      <c r="NB10" s="407"/>
      <c r="NC10" s="407"/>
      <c r="ND10" s="408"/>
      <c r="NE10" s="404"/>
      <c r="NF10" s="405"/>
      <c r="NG10" s="406"/>
      <c r="NH10" s="407"/>
      <c r="NI10" s="407"/>
      <c r="NJ10" s="407"/>
      <c r="NK10" s="407"/>
      <c r="NL10" s="408"/>
      <c r="NM10" s="404"/>
      <c r="NN10" s="405"/>
      <c r="NO10" s="406"/>
      <c r="NP10" s="407"/>
      <c r="NQ10" s="407"/>
      <c r="NR10" s="407"/>
      <c r="NS10" s="407"/>
      <c r="NT10" s="408"/>
      <c r="NU10" s="404"/>
      <c r="NV10" s="405"/>
      <c r="NW10" s="406"/>
      <c r="NX10" s="407"/>
      <c r="NY10" s="407"/>
      <c r="NZ10" s="407"/>
      <c r="OA10" s="407"/>
      <c r="OB10" s="408"/>
      <c r="OC10" s="404"/>
      <c r="OD10" s="405"/>
      <c r="OE10" s="406"/>
      <c r="OF10" s="407"/>
      <c r="OG10" s="407"/>
      <c r="OH10" s="407"/>
      <c r="OI10" s="407"/>
      <c r="OJ10" s="408"/>
      <c r="OK10" s="404"/>
      <c r="OL10" s="405"/>
      <c r="OM10" s="406"/>
      <c r="ON10" s="407"/>
      <c r="OO10" s="407"/>
      <c r="OP10" s="407"/>
      <c r="OQ10" s="407"/>
      <c r="OR10" s="408"/>
      <c r="OS10" s="404"/>
      <c r="OT10" s="405"/>
      <c r="OU10" s="406"/>
      <c r="OV10" s="407"/>
      <c r="OW10" s="407"/>
      <c r="OX10" s="407"/>
      <c r="OY10" s="407"/>
      <c r="OZ10" s="408"/>
      <c r="PA10" s="404"/>
      <c r="PB10" s="405"/>
      <c r="PC10" s="406"/>
      <c r="PD10" s="407"/>
      <c r="PE10" s="407"/>
      <c r="PF10" s="407"/>
      <c r="PG10" s="407"/>
      <c r="PH10" s="408"/>
      <c r="PI10" s="404"/>
      <c r="PJ10" s="405"/>
      <c r="PK10" s="406"/>
      <c r="PL10" s="407"/>
      <c r="PM10" s="407"/>
      <c r="PN10" s="407"/>
      <c r="PO10" s="407"/>
      <c r="PP10" s="408"/>
      <c r="PQ10" s="404"/>
      <c r="PR10" s="405"/>
      <c r="PS10" s="406"/>
      <c r="PT10" s="407"/>
      <c r="PU10" s="407"/>
      <c r="PV10" s="407"/>
      <c r="PW10" s="407"/>
      <c r="PX10" s="408"/>
      <c r="PY10" s="404"/>
      <c r="PZ10" s="405"/>
      <c r="QA10" s="406"/>
      <c r="QB10" s="407"/>
      <c r="QC10" s="407"/>
      <c r="QD10" s="407"/>
      <c r="QE10" s="407"/>
      <c r="QF10" s="408"/>
      <c r="QG10" s="404"/>
      <c r="QH10" s="405"/>
      <c r="QI10" s="406"/>
      <c r="QJ10" s="407"/>
      <c r="QK10" s="407"/>
      <c r="QL10" s="407"/>
      <c r="QM10" s="407"/>
      <c r="QN10" s="408"/>
      <c r="QO10" s="404"/>
      <c r="QP10" s="405"/>
      <c r="QQ10" s="406"/>
      <c r="QR10" s="407"/>
      <c r="QS10" s="407"/>
      <c r="QT10" s="407"/>
      <c r="QU10" s="407"/>
      <c r="QV10" s="408"/>
      <c r="QW10" s="404"/>
      <c r="QX10" s="405"/>
      <c r="QY10" s="406"/>
      <c r="QZ10" s="407"/>
      <c r="RA10" s="407"/>
      <c r="RB10" s="407"/>
      <c r="RC10" s="407"/>
      <c r="RD10" s="408"/>
      <c r="RE10" s="404"/>
      <c r="RF10" s="405"/>
      <c r="RG10" s="406"/>
      <c r="RH10" s="407"/>
      <c r="RI10" s="407"/>
      <c r="RJ10" s="407"/>
      <c r="RK10" s="407"/>
      <c r="RL10" s="408"/>
      <c r="RM10" s="404"/>
      <c r="RN10" s="405"/>
      <c r="RO10" s="406"/>
      <c r="RP10" s="407"/>
      <c r="RQ10" s="407"/>
      <c r="RR10" s="407"/>
      <c r="RS10" s="407"/>
      <c r="RT10" s="408"/>
      <c r="RU10" s="404"/>
      <c r="RV10" s="405"/>
      <c r="RW10" s="406"/>
      <c r="RX10" s="407"/>
      <c r="RY10" s="407"/>
      <c r="RZ10" s="407"/>
      <c r="SA10" s="407"/>
      <c r="SB10" s="408"/>
      <c r="SC10" s="404"/>
      <c r="SD10" s="405"/>
      <c r="SE10" s="406"/>
      <c r="SF10" s="407"/>
      <c r="SG10" s="407"/>
      <c r="SH10" s="407"/>
      <c r="SI10" s="407"/>
      <c r="SJ10" s="408"/>
      <c r="SK10" s="404"/>
      <c r="SL10" s="405"/>
      <c r="SM10" s="406"/>
      <c r="SN10" s="407"/>
      <c r="SO10" s="407"/>
      <c r="SP10" s="407"/>
      <c r="SQ10" s="407"/>
      <c r="SR10" s="408"/>
      <c r="SS10" s="404"/>
      <c r="ST10" s="405"/>
      <c r="SU10" s="406"/>
      <c r="SV10" s="407"/>
      <c r="SW10" s="407"/>
      <c r="SX10" s="407"/>
      <c r="SY10" s="407"/>
      <c r="SZ10" s="408"/>
      <c r="TA10" s="404"/>
      <c r="TB10" s="405"/>
      <c r="TC10" s="406"/>
      <c r="TD10" s="407"/>
      <c r="TE10" s="407"/>
      <c r="TF10" s="407"/>
      <c r="TG10" s="407"/>
      <c r="TH10" s="408"/>
      <c r="TI10" s="404"/>
      <c r="TJ10" s="405"/>
      <c r="TK10" s="406"/>
      <c r="TL10" s="407"/>
      <c r="TM10" s="407"/>
      <c r="TN10" s="407"/>
      <c r="TO10" s="407"/>
      <c r="TP10" s="408"/>
      <c r="TQ10" s="404"/>
      <c r="TR10" s="405"/>
      <c r="TS10" s="406"/>
      <c r="TT10" s="407"/>
      <c r="TU10" s="407"/>
      <c r="TV10" s="407"/>
      <c r="TW10" s="407"/>
      <c r="TX10" s="408"/>
      <c r="TY10" s="404"/>
      <c r="TZ10" s="405"/>
      <c r="UA10" s="406"/>
      <c r="UB10" s="407"/>
      <c r="UC10" s="407"/>
      <c r="UD10" s="407"/>
      <c r="UE10" s="407"/>
      <c r="UF10" s="408"/>
      <c r="UG10" s="404"/>
      <c r="UH10" s="405"/>
      <c r="UI10" s="406"/>
      <c r="UJ10" s="407"/>
      <c r="UK10" s="407"/>
      <c r="UL10" s="407"/>
      <c r="UM10" s="407"/>
      <c r="UN10" s="408"/>
      <c r="UO10" s="404"/>
      <c r="UP10" s="405"/>
      <c r="UQ10" s="406"/>
      <c r="UR10" s="407"/>
      <c r="US10" s="407"/>
      <c r="UT10" s="407"/>
      <c r="UU10" s="407"/>
      <c r="UV10" s="408"/>
      <c r="UW10" s="404"/>
      <c r="UX10" s="405"/>
      <c r="UY10" s="406"/>
      <c r="UZ10" s="407"/>
      <c r="VA10" s="407"/>
      <c r="VB10" s="407"/>
      <c r="VC10" s="407"/>
      <c r="VD10" s="408"/>
      <c r="VE10" s="404"/>
      <c r="VF10" s="405"/>
      <c r="VG10" s="406"/>
      <c r="VH10" s="407"/>
      <c r="VI10" s="407"/>
      <c r="VJ10" s="407"/>
      <c r="VK10" s="407"/>
      <c r="VL10" s="408"/>
      <c r="VM10" s="404"/>
      <c r="VN10" s="405"/>
      <c r="VO10" s="406"/>
      <c r="VP10" s="407"/>
      <c r="VQ10" s="407"/>
      <c r="VR10" s="407"/>
      <c r="VS10" s="407"/>
      <c r="VT10" s="408"/>
      <c r="VU10" s="404"/>
      <c r="VV10" s="405"/>
      <c r="VW10" s="406"/>
      <c r="VX10" s="407"/>
      <c r="VY10" s="407"/>
      <c r="VZ10" s="407"/>
      <c r="WA10" s="407"/>
      <c r="WB10" s="408"/>
      <c r="WC10" s="404"/>
      <c r="WD10" s="405"/>
      <c r="WE10" s="406"/>
      <c r="WF10" s="407"/>
      <c r="WG10" s="407"/>
      <c r="WH10" s="407"/>
      <c r="WI10" s="407"/>
      <c r="WJ10" s="408"/>
      <c r="WK10" s="404"/>
      <c r="WL10" s="405"/>
      <c r="WM10" s="406"/>
      <c r="WN10" s="407"/>
      <c r="WO10" s="407"/>
      <c r="WP10" s="407"/>
      <c r="WQ10" s="407"/>
      <c r="WR10" s="408"/>
      <c r="WS10" s="404"/>
      <c r="WT10" s="405"/>
      <c r="WU10" s="406"/>
      <c r="WV10" s="407"/>
      <c r="WW10" s="407"/>
      <c r="WX10" s="407"/>
      <c r="WY10" s="407"/>
      <c r="WZ10" s="408"/>
      <c r="XA10" s="404"/>
      <c r="XB10" s="405"/>
      <c r="XC10" s="406"/>
      <c r="XD10" s="407"/>
      <c r="XE10" s="407"/>
      <c r="XF10" s="407"/>
      <c r="XG10" s="407"/>
      <c r="XH10" s="408"/>
      <c r="XI10" s="404"/>
      <c r="XJ10" s="405"/>
      <c r="XK10" s="406"/>
      <c r="XL10" s="407"/>
      <c r="XM10" s="407"/>
      <c r="XN10" s="407"/>
      <c r="XO10" s="407"/>
      <c r="XP10" s="408"/>
      <c r="XQ10" s="404"/>
      <c r="XR10" s="405"/>
      <c r="XS10" s="406"/>
      <c r="XT10" s="407"/>
      <c r="XU10" s="407"/>
      <c r="XV10" s="407"/>
      <c r="XW10" s="407"/>
      <c r="XX10" s="408"/>
      <c r="XY10" s="404"/>
      <c r="XZ10" s="405"/>
      <c r="YA10" s="406"/>
      <c r="YB10" s="407"/>
      <c r="YC10" s="407"/>
      <c r="YD10" s="407"/>
      <c r="YE10" s="407"/>
      <c r="YF10" s="408"/>
      <c r="YG10" s="404"/>
      <c r="YH10" s="405"/>
      <c r="YI10" s="406"/>
      <c r="YJ10" s="407"/>
      <c r="YK10" s="407"/>
      <c r="YL10" s="407"/>
      <c r="YM10" s="407"/>
      <c r="YN10" s="408"/>
      <c r="YO10" s="404"/>
      <c r="YP10" s="405"/>
      <c r="YQ10" s="406"/>
      <c r="YR10" s="407"/>
      <c r="YS10" s="407"/>
      <c r="YT10" s="407"/>
      <c r="YU10" s="407"/>
      <c r="YV10" s="408"/>
      <c r="YW10" s="404"/>
      <c r="YX10" s="405"/>
      <c r="YY10" s="406"/>
      <c r="YZ10" s="407"/>
      <c r="ZA10" s="407"/>
      <c r="ZB10" s="407"/>
      <c r="ZC10" s="407"/>
      <c r="ZD10" s="408"/>
      <c r="ZE10" s="404"/>
      <c r="ZF10" s="405"/>
      <c r="ZG10" s="406"/>
      <c r="ZH10" s="407"/>
      <c r="ZI10" s="407"/>
      <c r="ZJ10" s="407"/>
      <c r="ZK10" s="407"/>
      <c r="ZL10" s="408"/>
      <c r="ZM10" s="404"/>
      <c r="ZN10" s="405"/>
      <c r="ZO10" s="406"/>
      <c r="ZP10" s="407"/>
      <c r="ZQ10" s="407"/>
      <c r="ZR10" s="407"/>
      <c r="ZS10" s="407"/>
      <c r="ZT10" s="408"/>
      <c r="ZU10" s="404"/>
      <c r="ZV10" s="405"/>
      <c r="ZW10" s="406"/>
      <c r="ZX10" s="407"/>
      <c r="ZY10" s="407"/>
      <c r="ZZ10" s="407"/>
      <c r="AAA10" s="407"/>
      <c r="AAB10" s="408"/>
      <c r="AAC10" s="404"/>
      <c r="AAD10" s="405"/>
      <c r="AAE10" s="406"/>
      <c r="AAF10" s="407"/>
      <c r="AAG10" s="407"/>
      <c r="AAH10" s="407"/>
      <c r="AAI10" s="407"/>
      <c r="AAJ10" s="408"/>
      <c r="AAK10" s="404"/>
      <c r="AAL10" s="405"/>
      <c r="AAM10" s="406"/>
      <c r="AAN10" s="407"/>
      <c r="AAO10" s="407"/>
      <c r="AAP10" s="407"/>
      <c r="AAQ10" s="407"/>
      <c r="AAR10" s="408"/>
      <c r="AAS10" s="404"/>
      <c r="AAT10" s="405"/>
      <c r="AAU10" s="406"/>
      <c r="AAV10" s="407"/>
      <c r="AAW10" s="407"/>
      <c r="AAX10" s="407"/>
      <c r="AAY10" s="407"/>
      <c r="AAZ10" s="408"/>
      <c r="ABA10" s="404"/>
      <c r="ABB10" s="405"/>
      <c r="ABC10" s="406"/>
      <c r="ABD10" s="407"/>
      <c r="ABE10" s="407"/>
      <c r="ABF10" s="407"/>
      <c r="ABG10" s="407"/>
      <c r="ABH10" s="408"/>
      <c r="ABI10" s="404"/>
      <c r="ABJ10" s="405"/>
      <c r="ABK10" s="406"/>
      <c r="ABL10" s="407"/>
      <c r="ABM10" s="407"/>
      <c r="ABN10" s="407"/>
      <c r="ABO10" s="407"/>
      <c r="ABP10" s="408"/>
      <c r="ABQ10" s="404"/>
      <c r="ABR10" s="405"/>
      <c r="ABS10" s="406"/>
      <c r="ABT10" s="407"/>
      <c r="ABU10" s="407"/>
      <c r="ABV10" s="407"/>
      <c r="ABW10" s="407"/>
      <c r="ABX10" s="408"/>
      <c r="ABY10" s="404"/>
      <c r="ABZ10" s="405"/>
      <c r="ACA10" s="406"/>
      <c r="ACB10" s="407"/>
      <c r="ACC10" s="407"/>
      <c r="ACD10" s="407"/>
      <c r="ACE10" s="407"/>
      <c r="ACF10" s="408"/>
      <c r="ACG10" s="404"/>
      <c r="ACH10" s="405"/>
      <c r="ACI10" s="406"/>
      <c r="ACJ10" s="407"/>
      <c r="ACK10" s="407"/>
      <c r="ACL10" s="407"/>
      <c r="ACM10" s="407"/>
      <c r="ACN10" s="408"/>
      <c r="ACO10" s="404"/>
      <c r="ACP10" s="405"/>
      <c r="ACQ10" s="406"/>
      <c r="ACR10" s="407"/>
      <c r="ACS10" s="407"/>
      <c r="ACT10" s="407"/>
      <c r="ACU10" s="407"/>
      <c r="ACV10" s="408"/>
      <c r="ACW10" s="404"/>
      <c r="ACX10" s="405"/>
      <c r="ACY10" s="406"/>
      <c r="ACZ10" s="407"/>
      <c r="ADA10" s="407"/>
      <c r="ADB10" s="407"/>
      <c r="ADC10" s="407"/>
      <c r="ADD10" s="408"/>
      <c r="ADE10" s="404"/>
      <c r="ADF10" s="405"/>
      <c r="ADG10" s="406"/>
      <c r="ADH10" s="407"/>
      <c r="ADI10" s="407"/>
      <c r="ADJ10" s="407"/>
      <c r="ADK10" s="407"/>
      <c r="ADL10" s="408"/>
      <c r="ADM10" s="404"/>
      <c r="ADN10" s="405"/>
      <c r="ADO10" s="406"/>
      <c r="ADP10" s="407"/>
      <c r="ADQ10" s="407"/>
      <c r="ADR10" s="407"/>
      <c r="ADS10" s="407"/>
      <c r="ADT10" s="408"/>
      <c r="ADU10" s="404"/>
      <c r="ADV10" s="405"/>
      <c r="ADW10" s="406"/>
      <c r="ADX10" s="407"/>
      <c r="ADY10" s="407"/>
      <c r="ADZ10" s="407"/>
      <c r="AEA10" s="407"/>
      <c r="AEB10" s="408"/>
      <c r="AEC10" s="404"/>
      <c r="AED10" s="405"/>
      <c r="AEE10" s="406"/>
      <c r="AEF10" s="407"/>
      <c r="AEG10" s="407"/>
      <c r="AEH10" s="407"/>
      <c r="AEI10" s="407"/>
      <c r="AEJ10" s="408"/>
      <c r="AEK10" s="404"/>
      <c r="AEL10" s="405"/>
      <c r="AEM10" s="406"/>
      <c r="AEN10" s="407"/>
      <c r="AEO10" s="407"/>
      <c r="AEP10" s="407"/>
      <c r="AEQ10" s="407"/>
      <c r="AER10" s="408"/>
      <c r="AES10" s="404"/>
      <c r="AET10" s="405"/>
      <c r="AEU10" s="406"/>
      <c r="AEV10" s="407"/>
      <c r="AEW10" s="407"/>
      <c r="AEX10" s="407"/>
      <c r="AEY10" s="407"/>
      <c r="AEZ10" s="408"/>
      <c r="AFA10" s="404"/>
      <c r="AFB10" s="405"/>
      <c r="AFC10" s="406"/>
      <c r="AFD10" s="407"/>
      <c r="AFE10" s="407"/>
      <c r="AFF10" s="407"/>
      <c r="AFG10" s="407"/>
      <c r="AFH10" s="408"/>
      <c r="AFI10" s="404"/>
      <c r="AFJ10" s="405"/>
      <c r="AFK10" s="406"/>
      <c r="AFL10" s="407"/>
      <c r="AFM10" s="407"/>
      <c r="AFN10" s="407"/>
      <c r="AFO10" s="407"/>
      <c r="AFP10" s="408"/>
      <c r="AFQ10" s="404"/>
      <c r="AFR10" s="405"/>
      <c r="AFS10" s="406"/>
      <c r="AFT10" s="407"/>
      <c r="AFU10" s="407"/>
      <c r="AFV10" s="407"/>
      <c r="AFW10" s="407"/>
      <c r="AFX10" s="408"/>
      <c r="AFY10" s="404"/>
      <c r="AFZ10" s="405"/>
      <c r="AGA10" s="406"/>
      <c r="AGB10" s="407"/>
      <c r="AGC10" s="407"/>
      <c r="AGD10" s="407"/>
      <c r="AGE10" s="407"/>
      <c r="AGF10" s="408"/>
      <c r="AGG10" s="404"/>
      <c r="AGH10" s="405"/>
      <c r="AGI10" s="406"/>
      <c r="AGJ10" s="407"/>
      <c r="AGK10" s="407"/>
      <c r="AGL10" s="407"/>
      <c r="AGM10" s="407"/>
      <c r="AGN10" s="408"/>
      <c r="AGO10" s="404"/>
      <c r="AGP10" s="405"/>
      <c r="AGQ10" s="406"/>
      <c r="AGR10" s="407"/>
      <c r="AGS10" s="407"/>
      <c r="AGT10" s="407"/>
      <c r="AGU10" s="407"/>
      <c r="AGV10" s="408"/>
      <c r="AGW10" s="404"/>
      <c r="AGX10" s="405"/>
      <c r="AGY10" s="406"/>
      <c r="AGZ10" s="407"/>
      <c r="AHA10" s="407"/>
      <c r="AHB10" s="407"/>
      <c r="AHC10" s="407"/>
      <c r="AHD10" s="408"/>
      <c r="AHE10" s="404"/>
      <c r="AHF10" s="405"/>
      <c r="AHG10" s="406"/>
      <c r="AHH10" s="407"/>
      <c r="AHI10" s="407"/>
      <c r="AHJ10" s="407"/>
      <c r="AHK10" s="407"/>
      <c r="AHL10" s="408"/>
      <c r="AHM10" s="404"/>
      <c r="AHN10" s="405"/>
      <c r="AHO10" s="406"/>
      <c r="AHP10" s="407"/>
      <c r="AHQ10" s="407"/>
      <c r="AHR10" s="407"/>
      <c r="AHS10" s="407"/>
      <c r="AHT10" s="408"/>
      <c r="AHU10" s="404"/>
      <c r="AHV10" s="405"/>
      <c r="AHW10" s="406"/>
      <c r="AHX10" s="407"/>
      <c r="AHY10" s="407"/>
      <c r="AHZ10" s="407"/>
      <c r="AIA10" s="407"/>
      <c r="AIB10" s="408"/>
      <c r="AIC10" s="404"/>
      <c r="AID10" s="405"/>
      <c r="AIE10" s="406"/>
      <c r="AIF10" s="407"/>
      <c r="AIG10" s="407"/>
      <c r="AIH10" s="407"/>
      <c r="AII10" s="407"/>
      <c r="AIJ10" s="408"/>
      <c r="AIK10" s="404"/>
      <c r="AIL10" s="405"/>
      <c r="AIM10" s="406"/>
      <c r="AIN10" s="407"/>
      <c r="AIO10" s="407"/>
      <c r="AIP10" s="407"/>
      <c r="AIQ10" s="407"/>
      <c r="AIR10" s="408"/>
      <c r="AIS10" s="404"/>
      <c r="AIT10" s="405"/>
      <c r="AIU10" s="406"/>
      <c r="AIV10" s="407"/>
      <c r="AIW10" s="407"/>
      <c r="AIX10" s="407"/>
      <c r="AIY10" s="407"/>
      <c r="AIZ10" s="408"/>
      <c r="AJA10" s="404"/>
      <c r="AJB10" s="405"/>
      <c r="AJC10" s="406"/>
      <c r="AJD10" s="407"/>
      <c r="AJE10" s="407"/>
      <c r="AJF10" s="407"/>
      <c r="AJG10" s="407"/>
      <c r="AJH10" s="408"/>
      <c r="AJI10" s="404"/>
      <c r="AJJ10" s="405"/>
      <c r="AJK10" s="406"/>
      <c r="AJL10" s="407"/>
      <c r="AJM10" s="407"/>
      <c r="AJN10" s="407"/>
      <c r="AJO10" s="407"/>
      <c r="AJP10" s="408"/>
      <c r="AJQ10" s="404"/>
      <c r="AJR10" s="405"/>
      <c r="AJS10" s="406"/>
      <c r="AJT10" s="407"/>
      <c r="AJU10" s="407"/>
      <c r="AJV10" s="407"/>
      <c r="AJW10" s="407"/>
      <c r="AJX10" s="408"/>
      <c r="AJY10" s="404"/>
      <c r="AJZ10" s="405"/>
      <c r="AKA10" s="406"/>
      <c r="AKB10" s="407"/>
      <c r="AKC10" s="407"/>
      <c r="AKD10" s="407"/>
      <c r="AKE10" s="407"/>
      <c r="AKF10" s="408"/>
      <c r="AKG10" s="404"/>
      <c r="AKH10" s="405"/>
      <c r="AKI10" s="406"/>
      <c r="AKJ10" s="407"/>
      <c r="AKK10" s="407"/>
      <c r="AKL10" s="407"/>
      <c r="AKM10" s="407"/>
      <c r="AKN10" s="408"/>
      <c r="AKO10" s="404"/>
      <c r="AKP10" s="405"/>
      <c r="AKQ10" s="406"/>
      <c r="AKR10" s="407"/>
      <c r="AKS10" s="407"/>
      <c r="AKT10" s="407"/>
      <c r="AKU10" s="407"/>
      <c r="AKV10" s="408"/>
      <c r="AKW10" s="404"/>
      <c r="AKX10" s="405"/>
      <c r="AKY10" s="406"/>
      <c r="AKZ10" s="407"/>
      <c r="ALA10" s="407"/>
      <c r="ALB10" s="407"/>
      <c r="ALC10" s="407"/>
      <c r="ALD10" s="408"/>
      <c r="ALE10" s="404"/>
      <c r="ALF10" s="405"/>
      <c r="ALG10" s="406"/>
      <c r="ALH10" s="407"/>
      <c r="ALI10" s="407"/>
      <c r="ALJ10" s="407"/>
      <c r="ALK10" s="407"/>
      <c r="ALL10" s="408"/>
      <c r="ALM10" s="404"/>
      <c r="ALN10" s="405"/>
      <c r="ALO10" s="406"/>
      <c r="ALP10" s="407"/>
      <c r="ALQ10" s="407"/>
      <c r="ALR10" s="407"/>
      <c r="ALS10" s="407"/>
      <c r="ALT10" s="408"/>
      <c r="ALU10" s="404"/>
      <c r="ALV10" s="405"/>
      <c r="ALW10" s="406"/>
      <c r="ALX10" s="407"/>
      <c r="ALY10" s="407"/>
      <c r="ALZ10" s="407"/>
      <c r="AMA10" s="407"/>
      <c r="AMB10" s="408"/>
      <c r="AMC10" s="404"/>
      <c r="AMD10" s="405"/>
      <c r="AME10" s="406"/>
      <c r="AMF10" s="407"/>
      <c r="AMG10" s="407"/>
      <c r="AMH10" s="407"/>
      <c r="AMI10" s="407"/>
      <c r="AMJ10" s="408"/>
      <c r="AMK10" s="404"/>
      <c r="AML10" s="405"/>
      <c r="AMM10" s="406"/>
      <c r="AMN10" s="407"/>
      <c r="AMO10" s="407"/>
      <c r="AMP10" s="407"/>
      <c r="AMQ10" s="407"/>
      <c r="AMR10" s="408"/>
      <c r="AMS10" s="404"/>
      <c r="AMT10" s="405"/>
      <c r="AMU10" s="406"/>
      <c r="AMV10" s="407"/>
      <c r="AMW10" s="407"/>
      <c r="AMX10" s="407"/>
      <c r="AMY10" s="407"/>
      <c r="AMZ10" s="408"/>
      <c r="ANA10" s="404"/>
      <c r="ANB10" s="405"/>
      <c r="ANC10" s="406"/>
      <c r="AND10" s="407"/>
      <c r="ANE10" s="407"/>
      <c r="ANF10" s="407"/>
      <c r="ANG10" s="407"/>
      <c r="ANH10" s="408"/>
      <c r="ANI10" s="404"/>
      <c r="ANJ10" s="405"/>
      <c r="ANK10" s="406"/>
      <c r="ANL10" s="407"/>
      <c r="ANM10" s="407"/>
      <c r="ANN10" s="407"/>
      <c r="ANO10" s="407"/>
      <c r="ANP10" s="408"/>
      <c r="ANQ10" s="404"/>
      <c r="ANR10" s="405"/>
      <c r="ANS10" s="406"/>
      <c r="ANT10" s="407"/>
      <c r="ANU10" s="407"/>
      <c r="ANV10" s="407"/>
      <c r="ANW10" s="407"/>
      <c r="ANX10" s="408"/>
      <c r="ANY10" s="404"/>
      <c r="ANZ10" s="405"/>
      <c r="AOA10" s="406"/>
      <c r="AOB10" s="407"/>
      <c r="AOC10" s="407"/>
      <c r="AOD10" s="407"/>
      <c r="AOE10" s="407"/>
      <c r="AOF10" s="408"/>
      <c r="AOG10" s="404"/>
      <c r="AOH10" s="405"/>
      <c r="AOI10" s="406"/>
      <c r="AOJ10" s="407"/>
      <c r="AOK10" s="407"/>
      <c r="AOL10" s="407"/>
      <c r="AOM10" s="407"/>
      <c r="AON10" s="408"/>
      <c r="AOO10" s="404"/>
      <c r="AOP10" s="405"/>
      <c r="AOQ10" s="406"/>
      <c r="AOR10" s="407"/>
      <c r="AOS10" s="407"/>
      <c r="AOT10" s="407"/>
      <c r="AOU10" s="407"/>
      <c r="AOV10" s="408"/>
      <c r="AOW10" s="404"/>
      <c r="AOX10" s="405"/>
      <c r="AOY10" s="406"/>
      <c r="AOZ10" s="407"/>
      <c r="APA10" s="407"/>
      <c r="APB10" s="407"/>
      <c r="APC10" s="407"/>
      <c r="APD10" s="408"/>
      <c r="APE10" s="404"/>
      <c r="APF10" s="405"/>
      <c r="APG10" s="406"/>
      <c r="APH10" s="407"/>
      <c r="API10" s="407"/>
      <c r="APJ10" s="407"/>
      <c r="APK10" s="407"/>
      <c r="APL10" s="408"/>
      <c r="APM10" s="404"/>
      <c r="APN10" s="405"/>
      <c r="APO10" s="406"/>
      <c r="APP10" s="407"/>
      <c r="APQ10" s="407"/>
      <c r="APR10" s="407"/>
      <c r="APS10" s="407"/>
      <c r="APT10" s="408"/>
      <c r="APU10" s="404"/>
      <c r="APV10" s="405"/>
      <c r="APW10" s="406"/>
      <c r="APX10" s="407"/>
      <c r="APY10" s="407"/>
      <c r="APZ10" s="407"/>
      <c r="AQA10" s="407"/>
      <c r="AQB10" s="408"/>
      <c r="AQC10" s="404"/>
      <c r="AQD10" s="405"/>
      <c r="AQE10" s="406"/>
      <c r="AQF10" s="407"/>
      <c r="AQG10" s="407"/>
      <c r="AQH10" s="407"/>
      <c r="AQI10" s="407"/>
      <c r="AQJ10" s="408"/>
      <c r="AQK10" s="404"/>
      <c r="AQL10" s="405"/>
      <c r="AQM10" s="406"/>
      <c r="AQN10" s="407"/>
      <c r="AQO10" s="407"/>
      <c r="AQP10" s="407"/>
      <c r="AQQ10" s="407"/>
      <c r="AQR10" s="408"/>
      <c r="AQS10" s="404"/>
      <c r="AQT10" s="405"/>
      <c r="AQU10" s="406"/>
      <c r="AQV10" s="407"/>
      <c r="AQW10" s="407"/>
      <c r="AQX10" s="407"/>
      <c r="AQY10" s="407"/>
      <c r="AQZ10" s="408"/>
      <c r="ARA10" s="404"/>
      <c r="ARB10" s="405"/>
      <c r="ARC10" s="406"/>
      <c r="ARD10" s="407"/>
      <c r="ARE10" s="407"/>
      <c r="ARF10" s="407"/>
      <c r="ARG10" s="407"/>
      <c r="ARH10" s="408"/>
      <c r="ARI10" s="404"/>
      <c r="ARJ10" s="405"/>
      <c r="ARK10" s="406"/>
      <c r="ARL10" s="407"/>
      <c r="ARM10" s="407"/>
      <c r="ARN10" s="407"/>
      <c r="ARO10" s="407"/>
      <c r="ARP10" s="408"/>
      <c r="ARQ10" s="404"/>
      <c r="ARR10" s="405"/>
      <c r="ARS10" s="406"/>
      <c r="ART10" s="407"/>
      <c r="ARU10" s="407"/>
      <c r="ARV10" s="407"/>
      <c r="ARW10" s="407"/>
      <c r="ARX10" s="408"/>
      <c r="ARY10" s="404"/>
      <c r="ARZ10" s="405"/>
      <c r="ASA10" s="406"/>
      <c r="ASB10" s="407"/>
      <c r="ASC10" s="407"/>
      <c r="ASD10" s="407"/>
      <c r="ASE10" s="407"/>
      <c r="ASF10" s="408"/>
      <c r="ASG10" s="404"/>
      <c r="ASH10" s="405"/>
      <c r="ASI10" s="406"/>
      <c r="ASJ10" s="407"/>
      <c r="ASK10" s="407"/>
      <c r="ASL10" s="407"/>
      <c r="ASM10" s="407"/>
      <c r="ASN10" s="408"/>
      <c r="ASO10" s="404"/>
      <c r="ASP10" s="405"/>
      <c r="ASQ10" s="406"/>
      <c r="ASR10" s="407"/>
      <c r="ASS10" s="407"/>
      <c r="AST10" s="407"/>
      <c r="ASU10" s="407"/>
      <c r="ASV10" s="408"/>
      <c r="ASW10" s="404"/>
      <c r="ASX10" s="405"/>
      <c r="ASY10" s="406"/>
      <c r="ASZ10" s="407"/>
      <c r="ATA10" s="407"/>
      <c r="ATB10" s="407"/>
      <c r="ATC10" s="407"/>
      <c r="ATD10" s="408"/>
      <c r="ATE10" s="404"/>
      <c r="ATF10" s="405"/>
      <c r="ATG10" s="406"/>
      <c r="ATH10" s="407"/>
      <c r="ATI10" s="407"/>
      <c r="ATJ10" s="407"/>
      <c r="ATK10" s="407"/>
      <c r="ATL10" s="408"/>
      <c r="ATM10" s="404"/>
      <c r="ATN10" s="405"/>
      <c r="ATO10" s="406"/>
      <c r="ATP10" s="407"/>
      <c r="ATQ10" s="407"/>
      <c r="ATR10" s="407"/>
      <c r="ATS10" s="407"/>
      <c r="ATT10" s="408"/>
      <c r="ATU10" s="404"/>
      <c r="ATV10" s="405"/>
      <c r="ATW10" s="406"/>
      <c r="ATX10" s="407"/>
      <c r="ATY10" s="407"/>
      <c r="ATZ10" s="407"/>
      <c r="AUA10" s="407"/>
      <c r="AUB10" s="408"/>
      <c r="AUC10" s="404"/>
      <c r="AUD10" s="405"/>
      <c r="AUE10" s="406"/>
      <c r="AUF10" s="407"/>
      <c r="AUG10" s="407"/>
      <c r="AUH10" s="407"/>
      <c r="AUI10" s="407"/>
      <c r="AUJ10" s="408"/>
      <c r="AUK10" s="404"/>
      <c r="AUL10" s="405"/>
      <c r="AUM10" s="406"/>
      <c r="AUN10" s="407"/>
      <c r="AUO10" s="407"/>
      <c r="AUP10" s="407"/>
      <c r="AUQ10" s="407"/>
      <c r="AUR10" s="408"/>
      <c r="AUS10" s="404"/>
      <c r="AUT10" s="405"/>
      <c r="AUU10" s="406"/>
      <c r="AUV10" s="407"/>
      <c r="AUW10" s="407"/>
      <c r="AUX10" s="407"/>
      <c r="AUY10" s="407"/>
      <c r="AUZ10" s="408"/>
      <c r="AVA10" s="404"/>
      <c r="AVB10" s="405"/>
      <c r="AVC10" s="406"/>
      <c r="AVD10" s="407"/>
      <c r="AVE10" s="407"/>
      <c r="AVF10" s="407"/>
      <c r="AVG10" s="407"/>
      <c r="AVH10" s="408"/>
      <c r="AVI10" s="404"/>
      <c r="AVJ10" s="405"/>
      <c r="AVK10" s="406"/>
      <c r="AVL10" s="407"/>
      <c r="AVM10" s="407"/>
      <c r="AVN10" s="407"/>
      <c r="AVO10" s="407"/>
      <c r="AVP10" s="408"/>
      <c r="AVQ10" s="404"/>
      <c r="AVR10" s="405"/>
      <c r="AVS10" s="406"/>
      <c r="AVT10" s="407"/>
      <c r="AVU10" s="407"/>
      <c r="AVV10" s="407"/>
      <c r="AVW10" s="407"/>
      <c r="AVX10" s="408"/>
      <c r="AVY10" s="404"/>
      <c r="AVZ10" s="405"/>
      <c r="AWA10" s="406"/>
      <c r="AWB10" s="407"/>
      <c r="AWC10" s="407"/>
      <c r="AWD10" s="407"/>
      <c r="AWE10" s="407"/>
      <c r="AWF10" s="408"/>
      <c r="AWG10" s="404"/>
      <c r="AWH10" s="405"/>
      <c r="AWI10" s="406"/>
      <c r="AWJ10" s="407"/>
      <c r="AWK10" s="407"/>
      <c r="AWL10" s="407"/>
      <c r="AWM10" s="407"/>
      <c r="AWN10" s="408"/>
      <c r="AWO10" s="404"/>
      <c r="AWP10" s="405"/>
      <c r="AWQ10" s="406"/>
      <c r="AWR10" s="407"/>
      <c r="AWS10" s="407"/>
      <c r="AWT10" s="407"/>
      <c r="AWU10" s="407"/>
      <c r="AWV10" s="408"/>
      <c r="AWW10" s="404"/>
      <c r="AWX10" s="405"/>
      <c r="AWY10" s="406"/>
      <c r="AWZ10" s="407"/>
      <c r="AXA10" s="407"/>
      <c r="AXB10" s="407"/>
      <c r="AXC10" s="407"/>
      <c r="AXD10" s="408"/>
      <c r="AXE10" s="404"/>
      <c r="AXF10" s="405"/>
      <c r="AXG10" s="406"/>
      <c r="AXH10" s="407"/>
      <c r="AXI10" s="407"/>
      <c r="AXJ10" s="407"/>
      <c r="AXK10" s="407"/>
      <c r="AXL10" s="408"/>
      <c r="AXM10" s="404"/>
      <c r="AXN10" s="405"/>
      <c r="AXO10" s="406"/>
      <c r="AXP10" s="407"/>
      <c r="AXQ10" s="407"/>
      <c r="AXR10" s="407"/>
      <c r="AXS10" s="407"/>
      <c r="AXT10" s="408"/>
      <c r="AXU10" s="404"/>
      <c r="AXV10" s="405"/>
      <c r="AXW10" s="406"/>
      <c r="AXX10" s="407"/>
      <c r="AXY10" s="407"/>
      <c r="AXZ10" s="407"/>
      <c r="AYA10" s="407"/>
      <c r="AYB10" s="408"/>
      <c r="AYC10" s="404"/>
      <c r="AYD10" s="405"/>
      <c r="AYE10" s="406"/>
      <c r="AYF10" s="407"/>
      <c r="AYG10" s="407"/>
      <c r="AYH10" s="407"/>
      <c r="AYI10" s="407"/>
      <c r="AYJ10" s="408"/>
      <c r="AYK10" s="404"/>
      <c r="AYL10" s="405"/>
      <c r="AYM10" s="406"/>
      <c r="AYN10" s="407"/>
      <c r="AYO10" s="407"/>
      <c r="AYP10" s="407"/>
      <c r="AYQ10" s="407"/>
      <c r="AYR10" s="408"/>
      <c r="AYS10" s="404"/>
      <c r="AYT10" s="405"/>
      <c r="AYU10" s="406"/>
      <c r="AYV10" s="407"/>
      <c r="AYW10" s="407"/>
      <c r="AYX10" s="407"/>
      <c r="AYY10" s="407"/>
      <c r="AYZ10" s="408"/>
      <c r="AZA10" s="404"/>
      <c r="AZB10" s="405"/>
      <c r="AZC10" s="406"/>
      <c r="AZD10" s="407"/>
      <c r="AZE10" s="407"/>
      <c r="AZF10" s="407"/>
      <c r="AZG10" s="407"/>
      <c r="AZH10" s="408"/>
      <c r="AZI10" s="404"/>
      <c r="AZJ10" s="405"/>
      <c r="AZK10" s="406"/>
      <c r="AZL10" s="407"/>
      <c r="AZM10" s="407"/>
      <c r="AZN10" s="407"/>
      <c r="AZO10" s="407"/>
      <c r="AZP10" s="408"/>
      <c r="AZQ10" s="404"/>
      <c r="AZR10" s="405"/>
      <c r="AZS10" s="406"/>
      <c r="AZT10" s="407"/>
      <c r="AZU10" s="407"/>
      <c r="AZV10" s="407"/>
      <c r="AZW10" s="407"/>
      <c r="AZX10" s="408"/>
      <c r="AZY10" s="404"/>
      <c r="AZZ10" s="405"/>
      <c r="BAA10" s="406"/>
      <c r="BAB10" s="407"/>
      <c r="BAC10" s="407"/>
      <c r="BAD10" s="407"/>
      <c r="BAE10" s="407"/>
      <c r="BAF10" s="408"/>
      <c r="BAG10" s="404"/>
      <c r="BAH10" s="405"/>
      <c r="BAI10" s="406"/>
      <c r="BAJ10" s="407"/>
      <c r="BAK10" s="407"/>
      <c r="BAL10" s="407"/>
      <c r="BAM10" s="407"/>
      <c r="BAN10" s="408"/>
      <c r="BAO10" s="404"/>
      <c r="BAP10" s="405"/>
      <c r="BAQ10" s="406"/>
      <c r="BAR10" s="407"/>
      <c r="BAS10" s="407"/>
      <c r="BAT10" s="407"/>
      <c r="BAU10" s="407"/>
      <c r="BAV10" s="408"/>
      <c r="BAW10" s="404"/>
      <c r="BAX10" s="405"/>
      <c r="BAY10" s="406"/>
      <c r="BAZ10" s="407"/>
      <c r="BBA10" s="407"/>
      <c r="BBB10" s="407"/>
      <c r="BBC10" s="407"/>
      <c r="BBD10" s="408"/>
      <c r="BBE10" s="404"/>
      <c r="BBF10" s="405"/>
      <c r="BBG10" s="406"/>
      <c r="BBH10" s="407"/>
      <c r="BBI10" s="407"/>
      <c r="BBJ10" s="407"/>
      <c r="BBK10" s="407"/>
      <c r="BBL10" s="408"/>
      <c r="BBM10" s="404"/>
      <c r="BBN10" s="405"/>
      <c r="BBO10" s="406"/>
      <c r="BBP10" s="407"/>
      <c r="BBQ10" s="407"/>
      <c r="BBR10" s="407"/>
      <c r="BBS10" s="407"/>
      <c r="BBT10" s="408"/>
      <c r="BBU10" s="404"/>
      <c r="BBV10" s="405"/>
      <c r="BBW10" s="406"/>
      <c r="BBX10" s="407"/>
      <c r="BBY10" s="407"/>
      <c r="BBZ10" s="407"/>
      <c r="BCA10" s="407"/>
      <c r="BCB10" s="408"/>
      <c r="BCC10" s="404"/>
      <c r="BCD10" s="405"/>
      <c r="BCE10" s="406"/>
      <c r="BCF10" s="407"/>
      <c r="BCG10" s="407"/>
      <c r="BCH10" s="407"/>
      <c r="BCI10" s="407"/>
      <c r="BCJ10" s="408"/>
      <c r="BCK10" s="404"/>
      <c r="BCL10" s="405"/>
      <c r="BCM10" s="406"/>
      <c r="BCN10" s="407"/>
      <c r="BCO10" s="407"/>
      <c r="BCP10" s="407"/>
      <c r="BCQ10" s="407"/>
      <c r="BCR10" s="408"/>
      <c r="BCS10" s="404"/>
      <c r="BCT10" s="405"/>
      <c r="BCU10" s="406"/>
      <c r="BCV10" s="407"/>
      <c r="BCW10" s="407"/>
      <c r="BCX10" s="407"/>
      <c r="BCY10" s="407"/>
      <c r="BCZ10" s="408"/>
      <c r="BDA10" s="404"/>
      <c r="BDB10" s="405"/>
      <c r="BDC10" s="406"/>
      <c r="BDD10" s="407"/>
      <c r="BDE10" s="407"/>
      <c r="BDF10" s="407"/>
      <c r="BDG10" s="407"/>
      <c r="BDH10" s="408"/>
      <c r="BDI10" s="404"/>
      <c r="BDJ10" s="405"/>
      <c r="BDK10" s="406"/>
      <c r="BDL10" s="407"/>
      <c r="BDM10" s="407"/>
      <c r="BDN10" s="407"/>
      <c r="BDO10" s="407"/>
      <c r="BDP10" s="408"/>
      <c r="BDQ10" s="404"/>
      <c r="BDR10" s="405"/>
      <c r="BDS10" s="406"/>
      <c r="BDT10" s="407"/>
      <c r="BDU10" s="407"/>
      <c r="BDV10" s="407"/>
      <c r="BDW10" s="407"/>
      <c r="BDX10" s="408"/>
      <c r="BDY10" s="404"/>
      <c r="BDZ10" s="405"/>
      <c r="BEA10" s="406"/>
      <c r="BEB10" s="407"/>
      <c r="BEC10" s="407"/>
      <c r="BED10" s="407"/>
      <c r="BEE10" s="407"/>
      <c r="BEF10" s="408"/>
      <c r="BEG10" s="404"/>
      <c r="BEH10" s="405"/>
      <c r="BEI10" s="406"/>
      <c r="BEJ10" s="407"/>
      <c r="BEK10" s="407"/>
      <c r="BEL10" s="407"/>
      <c r="BEM10" s="407"/>
      <c r="BEN10" s="408"/>
      <c r="BEO10" s="404"/>
      <c r="BEP10" s="405"/>
      <c r="BEQ10" s="406"/>
      <c r="BER10" s="407"/>
      <c r="BES10" s="407"/>
      <c r="BET10" s="407"/>
      <c r="BEU10" s="407"/>
      <c r="BEV10" s="408"/>
      <c r="BEW10" s="404"/>
      <c r="BEX10" s="405"/>
      <c r="BEY10" s="406"/>
      <c r="BEZ10" s="407"/>
      <c r="BFA10" s="407"/>
      <c r="BFB10" s="407"/>
      <c r="BFC10" s="407"/>
      <c r="BFD10" s="408"/>
      <c r="BFE10" s="404"/>
      <c r="BFF10" s="405"/>
      <c r="BFG10" s="406"/>
      <c r="BFH10" s="407"/>
      <c r="BFI10" s="407"/>
      <c r="BFJ10" s="407"/>
      <c r="BFK10" s="407"/>
      <c r="BFL10" s="408"/>
      <c r="BFM10" s="404"/>
      <c r="BFN10" s="405"/>
      <c r="BFO10" s="406"/>
      <c r="BFP10" s="407"/>
      <c r="BFQ10" s="407"/>
      <c r="BFR10" s="407"/>
      <c r="BFS10" s="407"/>
      <c r="BFT10" s="408"/>
      <c r="BFU10" s="404"/>
      <c r="BFV10" s="405"/>
      <c r="BFW10" s="406"/>
      <c r="BFX10" s="407"/>
      <c r="BFY10" s="407"/>
      <c r="BFZ10" s="407"/>
      <c r="BGA10" s="407"/>
      <c r="BGB10" s="408"/>
      <c r="BGC10" s="404"/>
      <c r="BGD10" s="405"/>
      <c r="BGE10" s="406"/>
      <c r="BGF10" s="407"/>
      <c r="BGG10" s="407"/>
      <c r="BGH10" s="407"/>
      <c r="BGI10" s="407"/>
      <c r="BGJ10" s="408"/>
      <c r="BGK10" s="404"/>
      <c r="BGL10" s="405"/>
      <c r="BGM10" s="406"/>
      <c r="BGN10" s="407"/>
      <c r="BGO10" s="407"/>
      <c r="BGP10" s="407"/>
      <c r="BGQ10" s="407"/>
      <c r="BGR10" s="408"/>
      <c r="BGS10" s="404"/>
      <c r="BGT10" s="405"/>
      <c r="BGU10" s="406"/>
      <c r="BGV10" s="407"/>
      <c r="BGW10" s="407"/>
      <c r="BGX10" s="407"/>
      <c r="BGY10" s="407"/>
      <c r="BGZ10" s="408"/>
      <c r="BHA10" s="404"/>
      <c r="BHB10" s="405"/>
      <c r="BHC10" s="406"/>
      <c r="BHD10" s="407"/>
      <c r="BHE10" s="407"/>
      <c r="BHF10" s="407"/>
      <c r="BHG10" s="407"/>
      <c r="BHH10" s="408"/>
      <c r="BHI10" s="404"/>
      <c r="BHJ10" s="405"/>
      <c r="BHK10" s="406"/>
      <c r="BHL10" s="407"/>
      <c r="BHM10" s="407"/>
      <c r="BHN10" s="407"/>
      <c r="BHO10" s="407"/>
      <c r="BHP10" s="408"/>
      <c r="BHQ10" s="404"/>
      <c r="BHR10" s="405"/>
      <c r="BHS10" s="406"/>
      <c r="BHT10" s="407"/>
      <c r="BHU10" s="407"/>
      <c r="BHV10" s="407"/>
      <c r="BHW10" s="407"/>
      <c r="BHX10" s="408"/>
      <c r="BHY10" s="404"/>
      <c r="BHZ10" s="405"/>
      <c r="BIA10" s="406"/>
      <c r="BIB10" s="407"/>
      <c r="BIC10" s="407"/>
      <c r="BID10" s="407"/>
      <c r="BIE10" s="407"/>
      <c r="BIF10" s="408"/>
      <c r="BIG10" s="404"/>
      <c r="BIH10" s="405"/>
      <c r="BII10" s="406"/>
      <c r="BIJ10" s="407"/>
      <c r="BIK10" s="407"/>
      <c r="BIL10" s="407"/>
      <c r="BIM10" s="407"/>
      <c r="BIN10" s="408"/>
      <c r="BIO10" s="404"/>
      <c r="BIP10" s="405"/>
      <c r="BIQ10" s="406"/>
      <c r="BIR10" s="407"/>
      <c r="BIS10" s="407"/>
      <c r="BIT10" s="407"/>
      <c r="BIU10" s="407"/>
      <c r="BIV10" s="408"/>
      <c r="BIW10" s="404"/>
      <c r="BIX10" s="405"/>
      <c r="BIY10" s="406"/>
      <c r="BIZ10" s="407"/>
      <c r="BJA10" s="407"/>
      <c r="BJB10" s="407"/>
      <c r="BJC10" s="407"/>
      <c r="BJD10" s="408"/>
      <c r="BJE10" s="404"/>
      <c r="BJF10" s="405"/>
      <c r="BJG10" s="406"/>
      <c r="BJH10" s="407"/>
      <c r="BJI10" s="407"/>
      <c r="BJJ10" s="407"/>
      <c r="BJK10" s="407"/>
      <c r="BJL10" s="408"/>
      <c r="BJM10" s="404"/>
      <c r="BJN10" s="405"/>
      <c r="BJO10" s="406"/>
      <c r="BJP10" s="407"/>
      <c r="BJQ10" s="407"/>
      <c r="BJR10" s="407"/>
      <c r="BJS10" s="407"/>
      <c r="BJT10" s="408"/>
      <c r="BJU10" s="404"/>
      <c r="BJV10" s="405"/>
      <c r="BJW10" s="406"/>
      <c r="BJX10" s="407"/>
      <c r="BJY10" s="407"/>
      <c r="BJZ10" s="407"/>
      <c r="BKA10" s="407"/>
      <c r="BKB10" s="408"/>
      <c r="BKC10" s="404"/>
      <c r="BKD10" s="405"/>
      <c r="BKE10" s="406"/>
      <c r="BKF10" s="407"/>
      <c r="BKG10" s="407"/>
      <c r="BKH10" s="407"/>
      <c r="BKI10" s="407"/>
      <c r="BKJ10" s="408"/>
      <c r="BKK10" s="404"/>
      <c r="BKL10" s="405"/>
      <c r="BKM10" s="406"/>
      <c r="BKN10" s="407"/>
      <c r="BKO10" s="407"/>
      <c r="BKP10" s="407"/>
      <c r="BKQ10" s="407"/>
      <c r="BKR10" s="408"/>
      <c r="BKS10" s="404"/>
      <c r="BKT10" s="405"/>
      <c r="BKU10" s="406"/>
      <c r="BKV10" s="407"/>
      <c r="BKW10" s="407"/>
      <c r="BKX10" s="407"/>
      <c r="BKY10" s="407"/>
      <c r="BKZ10" s="408"/>
      <c r="BLA10" s="404"/>
      <c r="BLB10" s="405"/>
      <c r="BLC10" s="406"/>
      <c r="BLD10" s="407"/>
      <c r="BLE10" s="407"/>
      <c r="BLF10" s="407"/>
      <c r="BLG10" s="407"/>
      <c r="BLH10" s="408"/>
      <c r="BLI10" s="404"/>
      <c r="BLJ10" s="405"/>
      <c r="BLK10" s="406"/>
      <c r="BLL10" s="407"/>
      <c r="BLM10" s="407"/>
      <c r="BLN10" s="407"/>
      <c r="BLO10" s="407"/>
      <c r="BLP10" s="408"/>
      <c r="BLQ10" s="404"/>
      <c r="BLR10" s="405"/>
      <c r="BLS10" s="406"/>
      <c r="BLT10" s="407"/>
      <c r="BLU10" s="407"/>
      <c r="BLV10" s="407"/>
      <c r="BLW10" s="407"/>
      <c r="BLX10" s="408"/>
      <c r="BLY10" s="404"/>
      <c r="BLZ10" s="405"/>
      <c r="BMA10" s="406"/>
      <c r="BMB10" s="407"/>
      <c r="BMC10" s="407"/>
      <c r="BMD10" s="407"/>
      <c r="BME10" s="407"/>
      <c r="BMF10" s="408"/>
      <c r="BMG10" s="404"/>
      <c r="BMH10" s="405"/>
      <c r="BMI10" s="406"/>
      <c r="BMJ10" s="407"/>
      <c r="BMK10" s="407"/>
      <c r="BML10" s="407"/>
      <c r="BMM10" s="407"/>
      <c r="BMN10" s="408"/>
      <c r="BMO10" s="404"/>
      <c r="BMP10" s="405"/>
      <c r="BMQ10" s="406"/>
      <c r="BMR10" s="407"/>
      <c r="BMS10" s="407"/>
      <c r="BMT10" s="407"/>
      <c r="BMU10" s="407"/>
      <c r="BMV10" s="408"/>
      <c r="BMW10" s="404"/>
      <c r="BMX10" s="405"/>
      <c r="BMY10" s="406"/>
      <c r="BMZ10" s="407"/>
      <c r="BNA10" s="407"/>
      <c r="BNB10" s="407"/>
      <c r="BNC10" s="407"/>
      <c r="BND10" s="408"/>
      <c r="BNE10" s="404"/>
      <c r="BNF10" s="405"/>
      <c r="BNG10" s="406"/>
      <c r="BNH10" s="407"/>
      <c r="BNI10" s="407"/>
      <c r="BNJ10" s="407"/>
      <c r="BNK10" s="407"/>
      <c r="BNL10" s="408"/>
      <c r="BNM10" s="404"/>
      <c r="BNN10" s="405"/>
      <c r="BNO10" s="406"/>
      <c r="BNP10" s="407"/>
      <c r="BNQ10" s="407"/>
      <c r="BNR10" s="407"/>
      <c r="BNS10" s="407"/>
      <c r="BNT10" s="408"/>
      <c r="BNU10" s="404"/>
      <c r="BNV10" s="405"/>
      <c r="BNW10" s="406"/>
      <c r="BNX10" s="407"/>
      <c r="BNY10" s="407"/>
      <c r="BNZ10" s="407"/>
      <c r="BOA10" s="407"/>
      <c r="BOB10" s="408"/>
      <c r="BOC10" s="404"/>
      <c r="BOD10" s="405"/>
      <c r="BOE10" s="406"/>
      <c r="BOF10" s="407"/>
      <c r="BOG10" s="407"/>
      <c r="BOH10" s="407"/>
      <c r="BOI10" s="407"/>
      <c r="BOJ10" s="408"/>
      <c r="BOK10" s="404"/>
      <c r="BOL10" s="405"/>
      <c r="BOM10" s="406"/>
      <c r="BON10" s="407"/>
      <c r="BOO10" s="407"/>
      <c r="BOP10" s="407"/>
      <c r="BOQ10" s="407"/>
      <c r="BOR10" s="408"/>
      <c r="BOS10" s="404"/>
      <c r="BOT10" s="405"/>
      <c r="BOU10" s="406"/>
      <c r="BOV10" s="407"/>
      <c r="BOW10" s="407"/>
      <c r="BOX10" s="407"/>
      <c r="BOY10" s="407"/>
      <c r="BOZ10" s="408"/>
      <c r="BPA10" s="404"/>
      <c r="BPB10" s="405"/>
      <c r="BPC10" s="406"/>
      <c r="BPD10" s="407"/>
      <c r="BPE10" s="407"/>
      <c r="BPF10" s="407"/>
      <c r="BPG10" s="407"/>
      <c r="BPH10" s="408"/>
      <c r="BPI10" s="404"/>
      <c r="BPJ10" s="405"/>
      <c r="BPK10" s="406"/>
      <c r="BPL10" s="407"/>
      <c r="BPM10" s="407"/>
      <c r="BPN10" s="407"/>
      <c r="BPO10" s="407"/>
      <c r="BPP10" s="408"/>
      <c r="BPQ10" s="404"/>
      <c r="BPR10" s="405"/>
      <c r="BPS10" s="406"/>
      <c r="BPT10" s="407"/>
      <c r="BPU10" s="407"/>
      <c r="BPV10" s="407"/>
      <c r="BPW10" s="407"/>
      <c r="BPX10" s="408"/>
      <c r="BPY10" s="404"/>
      <c r="BPZ10" s="405"/>
      <c r="BQA10" s="406"/>
      <c r="BQB10" s="407"/>
      <c r="BQC10" s="407"/>
      <c r="BQD10" s="407"/>
      <c r="BQE10" s="407"/>
      <c r="BQF10" s="408"/>
      <c r="BQG10" s="404"/>
      <c r="BQH10" s="405"/>
      <c r="BQI10" s="406"/>
      <c r="BQJ10" s="407"/>
      <c r="BQK10" s="407"/>
      <c r="BQL10" s="407"/>
      <c r="BQM10" s="407"/>
      <c r="BQN10" s="408"/>
      <c r="BQO10" s="404"/>
      <c r="BQP10" s="405"/>
      <c r="BQQ10" s="406"/>
      <c r="BQR10" s="407"/>
      <c r="BQS10" s="407"/>
      <c r="BQT10" s="407"/>
      <c r="BQU10" s="407"/>
      <c r="BQV10" s="408"/>
      <c r="BQW10" s="404"/>
      <c r="BQX10" s="405"/>
      <c r="BQY10" s="406"/>
      <c r="BQZ10" s="407"/>
      <c r="BRA10" s="407"/>
      <c r="BRB10" s="407"/>
      <c r="BRC10" s="407"/>
      <c r="BRD10" s="408"/>
      <c r="BRE10" s="404"/>
      <c r="BRF10" s="405"/>
      <c r="BRG10" s="406"/>
      <c r="BRH10" s="407"/>
      <c r="BRI10" s="407"/>
      <c r="BRJ10" s="407"/>
      <c r="BRK10" s="407"/>
      <c r="BRL10" s="408"/>
      <c r="BRM10" s="404"/>
      <c r="BRN10" s="405"/>
      <c r="BRO10" s="406"/>
      <c r="BRP10" s="407"/>
      <c r="BRQ10" s="407"/>
      <c r="BRR10" s="407"/>
      <c r="BRS10" s="407"/>
      <c r="BRT10" s="408"/>
      <c r="BRU10" s="404"/>
      <c r="BRV10" s="405"/>
      <c r="BRW10" s="406"/>
      <c r="BRX10" s="407"/>
      <c r="BRY10" s="407"/>
      <c r="BRZ10" s="407"/>
      <c r="BSA10" s="407"/>
      <c r="BSB10" s="408"/>
      <c r="BSC10" s="404"/>
      <c r="BSD10" s="405"/>
      <c r="BSE10" s="406"/>
      <c r="BSF10" s="407"/>
      <c r="BSG10" s="407"/>
      <c r="BSH10" s="407"/>
      <c r="BSI10" s="407"/>
      <c r="BSJ10" s="408"/>
      <c r="BSK10" s="404"/>
      <c r="BSL10" s="405"/>
      <c r="BSM10" s="406"/>
      <c r="BSN10" s="407"/>
      <c r="BSO10" s="407"/>
      <c r="BSP10" s="407"/>
      <c r="BSQ10" s="407"/>
      <c r="BSR10" s="408"/>
      <c r="BSS10" s="404"/>
      <c r="BST10" s="405"/>
      <c r="BSU10" s="406"/>
      <c r="BSV10" s="407"/>
      <c r="BSW10" s="407"/>
      <c r="BSX10" s="407"/>
      <c r="BSY10" s="407"/>
      <c r="BSZ10" s="408"/>
      <c r="BTA10" s="404"/>
      <c r="BTB10" s="405"/>
      <c r="BTC10" s="406"/>
      <c r="BTD10" s="407"/>
      <c r="BTE10" s="407"/>
      <c r="BTF10" s="407"/>
      <c r="BTG10" s="407"/>
      <c r="BTH10" s="408"/>
      <c r="BTI10" s="404"/>
      <c r="BTJ10" s="405"/>
      <c r="BTK10" s="406"/>
      <c r="BTL10" s="407"/>
      <c r="BTM10" s="407"/>
      <c r="BTN10" s="407"/>
      <c r="BTO10" s="407"/>
      <c r="BTP10" s="408"/>
      <c r="BTQ10" s="404"/>
      <c r="BTR10" s="405"/>
      <c r="BTS10" s="406"/>
      <c r="BTT10" s="407"/>
      <c r="BTU10" s="407"/>
      <c r="BTV10" s="407"/>
      <c r="BTW10" s="407"/>
      <c r="BTX10" s="408"/>
      <c r="BTY10" s="404"/>
      <c r="BTZ10" s="405"/>
      <c r="BUA10" s="406"/>
      <c r="BUB10" s="407"/>
      <c r="BUC10" s="407"/>
      <c r="BUD10" s="407"/>
      <c r="BUE10" s="407"/>
      <c r="BUF10" s="408"/>
      <c r="BUG10" s="404"/>
      <c r="BUH10" s="405"/>
      <c r="BUI10" s="406"/>
      <c r="BUJ10" s="407"/>
      <c r="BUK10" s="407"/>
      <c r="BUL10" s="407"/>
      <c r="BUM10" s="407"/>
      <c r="BUN10" s="408"/>
      <c r="BUO10" s="404"/>
      <c r="BUP10" s="405"/>
      <c r="BUQ10" s="406"/>
      <c r="BUR10" s="407"/>
      <c r="BUS10" s="407"/>
      <c r="BUT10" s="407"/>
      <c r="BUU10" s="407"/>
      <c r="BUV10" s="408"/>
      <c r="BUW10" s="404"/>
      <c r="BUX10" s="405"/>
      <c r="BUY10" s="406"/>
      <c r="BUZ10" s="407"/>
      <c r="BVA10" s="407"/>
      <c r="BVB10" s="407"/>
      <c r="BVC10" s="407"/>
      <c r="BVD10" s="408"/>
      <c r="BVE10" s="404"/>
      <c r="BVF10" s="405"/>
      <c r="BVG10" s="406"/>
      <c r="BVH10" s="407"/>
      <c r="BVI10" s="407"/>
      <c r="BVJ10" s="407"/>
      <c r="BVK10" s="407"/>
      <c r="BVL10" s="408"/>
      <c r="BVM10" s="404"/>
      <c r="BVN10" s="405"/>
      <c r="BVO10" s="406"/>
      <c r="BVP10" s="407"/>
      <c r="BVQ10" s="407"/>
      <c r="BVR10" s="407"/>
      <c r="BVS10" s="407"/>
      <c r="BVT10" s="408"/>
      <c r="BVU10" s="404"/>
      <c r="BVV10" s="405"/>
      <c r="BVW10" s="406"/>
      <c r="BVX10" s="407"/>
      <c r="BVY10" s="407"/>
      <c r="BVZ10" s="407"/>
      <c r="BWA10" s="407"/>
      <c r="BWB10" s="408"/>
      <c r="BWC10" s="404"/>
      <c r="BWD10" s="405"/>
      <c r="BWE10" s="406"/>
      <c r="BWF10" s="407"/>
      <c r="BWG10" s="407"/>
      <c r="BWH10" s="407"/>
      <c r="BWI10" s="407"/>
      <c r="BWJ10" s="408"/>
      <c r="BWK10" s="404"/>
      <c r="BWL10" s="405"/>
      <c r="BWM10" s="406"/>
      <c r="BWN10" s="407"/>
      <c r="BWO10" s="407"/>
      <c r="BWP10" s="407"/>
      <c r="BWQ10" s="407"/>
      <c r="BWR10" s="408"/>
      <c r="BWS10" s="404"/>
      <c r="BWT10" s="405"/>
      <c r="BWU10" s="406"/>
      <c r="BWV10" s="407"/>
      <c r="BWW10" s="407"/>
      <c r="BWX10" s="407"/>
      <c r="BWY10" s="407"/>
      <c r="BWZ10" s="408"/>
      <c r="BXA10" s="404"/>
      <c r="BXB10" s="405"/>
      <c r="BXC10" s="406"/>
      <c r="BXD10" s="407"/>
      <c r="BXE10" s="407"/>
      <c r="BXF10" s="407"/>
      <c r="BXG10" s="407"/>
      <c r="BXH10" s="408"/>
      <c r="BXI10" s="404"/>
      <c r="BXJ10" s="405"/>
      <c r="BXK10" s="406"/>
      <c r="BXL10" s="407"/>
      <c r="BXM10" s="407"/>
      <c r="BXN10" s="407"/>
      <c r="BXO10" s="407"/>
      <c r="BXP10" s="408"/>
      <c r="BXQ10" s="404"/>
      <c r="BXR10" s="405"/>
      <c r="BXS10" s="406"/>
      <c r="BXT10" s="407"/>
      <c r="BXU10" s="407"/>
      <c r="BXV10" s="407"/>
      <c r="BXW10" s="407"/>
      <c r="BXX10" s="408"/>
      <c r="BXY10" s="404"/>
      <c r="BXZ10" s="405"/>
      <c r="BYA10" s="406"/>
      <c r="BYB10" s="407"/>
      <c r="BYC10" s="407"/>
      <c r="BYD10" s="407"/>
      <c r="BYE10" s="407"/>
      <c r="BYF10" s="408"/>
      <c r="BYG10" s="404"/>
      <c r="BYH10" s="405"/>
      <c r="BYI10" s="406"/>
      <c r="BYJ10" s="407"/>
      <c r="BYK10" s="407"/>
      <c r="BYL10" s="407"/>
      <c r="BYM10" s="407"/>
      <c r="BYN10" s="408"/>
      <c r="BYO10" s="404"/>
      <c r="BYP10" s="405"/>
      <c r="BYQ10" s="406"/>
      <c r="BYR10" s="407"/>
      <c r="BYS10" s="407"/>
      <c r="BYT10" s="407"/>
      <c r="BYU10" s="407"/>
      <c r="BYV10" s="408"/>
      <c r="BYW10" s="404"/>
      <c r="BYX10" s="405"/>
      <c r="BYY10" s="406"/>
      <c r="BYZ10" s="407"/>
      <c r="BZA10" s="407"/>
      <c r="BZB10" s="407"/>
      <c r="BZC10" s="407"/>
      <c r="BZD10" s="408"/>
      <c r="BZE10" s="404"/>
      <c r="BZF10" s="405"/>
      <c r="BZG10" s="406"/>
      <c r="BZH10" s="407"/>
      <c r="BZI10" s="407"/>
      <c r="BZJ10" s="407"/>
      <c r="BZK10" s="407"/>
      <c r="BZL10" s="408"/>
      <c r="BZM10" s="404"/>
      <c r="BZN10" s="405"/>
      <c r="BZO10" s="406"/>
      <c r="BZP10" s="407"/>
      <c r="BZQ10" s="407"/>
      <c r="BZR10" s="407"/>
      <c r="BZS10" s="407"/>
      <c r="BZT10" s="408"/>
      <c r="BZU10" s="404"/>
      <c r="BZV10" s="405"/>
      <c r="BZW10" s="406"/>
      <c r="BZX10" s="407"/>
      <c r="BZY10" s="407"/>
      <c r="BZZ10" s="407"/>
      <c r="CAA10" s="407"/>
      <c r="CAB10" s="408"/>
      <c r="CAC10" s="404"/>
      <c r="CAD10" s="405"/>
      <c r="CAE10" s="406"/>
      <c r="CAF10" s="407"/>
      <c r="CAG10" s="407"/>
      <c r="CAH10" s="407"/>
      <c r="CAI10" s="407"/>
      <c r="CAJ10" s="408"/>
      <c r="CAK10" s="404"/>
      <c r="CAL10" s="405"/>
      <c r="CAM10" s="406"/>
      <c r="CAN10" s="407"/>
      <c r="CAO10" s="407"/>
      <c r="CAP10" s="407"/>
      <c r="CAQ10" s="407"/>
      <c r="CAR10" s="408"/>
      <c r="CAS10" s="404"/>
      <c r="CAT10" s="405"/>
      <c r="CAU10" s="406"/>
      <c r="CAV10" s="407"/>
      <c r="CAW10" s="407"/>
      <c r="CAX10" s="407"/>
      <c r="CAY10" s="407"/>
      <c r="CAZ10" s="408"/>
      <c r="CBA10" s="404"/>
      <c r="CBB10" s="405"/>
      <c r="CBC10" s="406"/>
      <c r="CBD10" s="407"/>
      <c r="CBE10" s="407"/>
      <c r="CBF10" s="407"/>
      <c r="CBG10" s="407"/>
      <c r="CBH10" s="408"/>
      <c r="CBI10" s="404"/>
      <c r="CBJ10" s="405"/>
      <c r="CBK10" s="406"/>
      <c r="CBL10" s="407"/>
      <c r="CBM10" s="407"/>
      <c r="CBN10" s="407"/>
      <c r="CBO10" s="407"/>
      <c r="CBP10" s="408"/>
      <c r="CBQ10" s="404"/>
      <c r="CBR10" s="405"/>
      <c r="CBS10" s="406"/>
      <c r="CBT10" s="407"/>
      <c r="CBU10" s="407"/>
      <c r="CBV10" s="407"/>
      <c r="CBW10" s="407"/>
      <c r="CBX10" s="408"/>
      <c r="CBY10" s="404"/>
      <c r="CBZ10" s="405"/>
      <c r="CCA10" s="406"/>
      <c r="CCB10" s="407"/>
      <c r="CCC10" s="407"/>
      <c r="CCD10" s="407"/>
      <c r="CCE10" s="407"/>
      <c r="CCF10" s="408"/>
      <c r="CCG10" s="404"/>
      <c r="CCH10" s="405"/>
      <c r="CCI10" s="406"/>
      <c r="CCJ10" s="407"/>
      <c r="CCK10" s="407"/>
      <c r="CCL10" s="407"/>
      <c r="CCM10" s="407"/>
      <c r="CCN10" s="408"/>
      <c r="CCO10" s="404"/>
      <c r="CCP10" s="405"/>
      <c r="CCQ10" s="406"/>
      <c r="CCR10" s="407"/>
      <c r="CCS10" s="407"/>
      <c r="CCT10" s="407"/>
      <c r="CCU10" s="407"/>
      <c r="CCV10" s="408"/>
      <c r="CCW10" s="404"/>
      <c r="CCX10" s="405"/>
      <c r="CCY10" s="406"/>
      <c r="CCZ10" s="407"/>
      <c r="CDA10" s="407"/>
      <c r="CDB10" s="407"/>
      <c r="CDC10" s="407"/>
      <c r="CDD10" s="408"/>
      <c r="CDE10" s="404"/>
      <c r="CDF10" s="405"/>
      <c r="CDG10" s="406"/>
      <c r="CDH10" s="407"/>
      <c r="CDI10" s="407"/>
      <c r="CDJ10" s="407"/>
      <c r="CDK10" s="407"/>
      <c r="CDL10" s="408"/>
      <c r="CDM10" s="404"/>
      <c r="CDN10" s="405"/>
      <c r="CDO10" s="406"/>
      <c r="CDP10" s="407"/>
      <c r="CDQ10" s="407"/>
      <c r="CDR10" s="407"/>
      <c r="CDS10" s="407"/>
      <c r="CDT10" s="408"/>
      <c r="CDU10" s="404"/>
      <c r="CDV10" s="405"/>
      <c r="CDW10" s="406"/>
      <c r="CDX10" s="407"/>
      <c r="CDY10" s="407"/>
      <c r="CDZ10" s="407"/>
      <c r="CEA10" s="407"/>
      <c r="CEB10" s="408"/>
      <c r="CEC10" s="404"/>
      <c r="CED10" s="405"/>
      <c r="CEE10" s="406"/>
      <c r="CEF10" s="407"/>
      <c r="CEG10" s="407"/>
      <c r="CEH10" s="407"/>
      <c r="CEI10" s="407"/>
      <c r="CEJ10" s="408"/>
      <c r="CEK10" s="404"/>
      <c r="CEL10" s="405"/>
      <c r="CEM10" s="406"/>
      <c r="CEN10" s="407"/>
      <c r="CEO10" s="407"/>
      <c r="CEP10" s="407"/>
      <c r="CEQ10" s="407"/>
      <c r="CER10" s="408"/>
      <c r="CES10" s="404"/>
      <c r="CET10" s="405"/>
      <c r="CEU10" s="406"/>
      <c r="CEV10" s="407"/>
      <c r="CEW10" s="407"/>
      <c r="CEX10" s="407"/>
      <c r="CEY10" s="407"/>
      <c r="CEZ10" s="408"/>
      <c r="CFA10" s="404"/>
      <c r="CFB10" s="405"/>
      <c r="CFC10" s="406"/>
      <c r="CFD10" s="407"/>
      <c r="CFE10" s="407"/>
      <c r="CFF10" s="407"/>
      <c r="CFG10" s="407"/>
      <c r="CFH10" s="408"/>
      <c r="CFI10" s="404"/>
      <c r="CFJ10" s="405"/>
      <c r="CFK10" s="406"/>
      <c r="CFL10" s="407"/>
      <c r="CFM10" s="407"/>
      <c r="CFN10" s="407"/>
      <c r="CFO10" s="407"/>
      <c r="CFP10" s="408"/>
      <c r="CFQ10" s="404"/>
      <c r="CFR10" s="405"/>
      <c r="CFS10" s="406"/>
      <c r="CFT10" s="407"/>
      <c r="CFU10" s="407"/>
      <c r="CFV10" s="407"/>
      <c r="CFW10" s="407"/>
      <c r="CFX10" s="408"/>
      <c r="CFY10" s="404"/>
      <c r="CFZ10" s="405"/>
      <c r="CGA10" s="406"/>
      <c r="CGB10" s="407"/>
      <c r="CGC10" s="407"/>
      <c r="CGD10" s="407"/>
      <c r="CGE10" s="407"/>
      <c r="CGF10" s="408"/>
      <c r="CGG10" s="404"/>
      <c r="CGH10" s="405"/>
      <c r="CGI10" s="406"/>
      <c r="CGJ10" s="407"/>
      <c r="CGK10" s="407"/>
      <c r="CGL10" s="407"/>
      <c r="CGM10" s="407"/>
      <c r="CGN10" s="408"/>
      <c r="CGO10" s="404"/>
      <c r="CGP10" s="405"/>
      <c r="CGQ10" s="406"/>
      <c r="CGR10" s="407"/>
      <c r="CGS10" s="407"/>
      <c r="CGT10" s="407"/>
      <c r="CGU10" s="407"/>
      <c r="CGV10" s="408"/>
      <c r="CGW10" s="404"/>
      <c r="CGX10" s="405"/>
      <c r="CGY10" s="406"/>
      <c r="CGZ10" s="407"/>
      <c r="CHA10" s="407"/>
      <c r="CHB10" s="407"/>
      <c r="CHC10" s="407"/>
      <c r="CHD10" s="408"/>
      <c r="CHE10" s="404"/>
      <c r="CHF10" s="405"/>
      <c r="CHG10" s="406"/>
      <c r="CHH10" s="407"/>
      <c r="CHI10" s="407"/>
      <c r="CHJ10" s="407"/>
      <c r="CHK10" s="407"/>
      <c r="CHL10" s="408"/>
      <c r="CHM10" s="404"/>
      <c r="CHN10" s="405"/>
      <c r="CHO10" s="406"/>
      <c r="CHP10" s="407"/>
      <c r="CHQ10" s="407"/>
      <c r="CHR10" s="407"/>
      <c r="CHS10" s="407"/>
      <c r="CHT10" s="408"/>
      <c r="CHU10" s="404"/>
      <c r="CHV10" s="405"/>
      <c r="CHW10" s="406"/>
      <c r="CHX10" s="407"/>
      <c r="CHY10" s="407"/>
      <c r="CHZ10" s="407"/>
      <c r="CIA10" s="407"/>
      <c r="CIB10" s="408"/>
      <c r="CIC10" s="404"/>
      <c r="CID10" s="405"/>
      <c r="CIE10" s="406"/>
      <c r="CIF10" s="407"/>
      <c r="CIG10" s="407"/>
      <c r="CIH10" s="407"/>
      <c r="CII10" s="407"/>
      <c r="CIJ10" s="408"/>
      <c r="CIK10" s="404"/>
      <c r="CIL10" s="405"/>
      <c r="CIM10" s="406"/>
      <c r="CIN10" s="407"/>
      <c r="CIO10" s="407"/>
      <c r="CIP10" s="407"/>
      <c r="CIQ10" s="407"/>
      <c r="CIR10" s="408"/>
      <c r="CIS10" s="404"/>
      <c r="CIT10" s="405"/>
      <c r="CIU10" s="406"/>
      <c r="CIV10" s="407"/>
      <c r="CIW10" s="407"/>
      <c r="CIX10" s="407"/>
      <c r="CIY10" s="407"/>
      <c r="CIZ10" s="408"/>
      <c r="CJA10" s="404"/>
      <c r="CJB10" s="405"/>
      <c r="CJC10" s="406"/>
      <c r="CJD10" s="407"/>
      <c r="CJE10" s="407"/>
      <c r="CJF10" s="407"/>
      <c r="CJG10" s="407"/>
      <c r="CJH10" s="408"/>
      <c r="CJI10" s="404"/>
      <c r="CJJ10" s="405"/>
      <c r="CJK10" s="406"/>
      <c r="CJL10" s="407"/>
      <c r="CJM10" s="407"/>
      <c r="CJN10" s="407"/>
      <c r="CJO10" s="407"/>
      <c r="CJP10" s="408"/>
      <c r="CJQ10" s="404"/>
      <c r="CJR10" s="405"/>
      <c r="CJS10" s="406"/>
      <c r="CJT10" s="407"/>
      <c r="CJU10" s="407"/>
      <c r="CJV10" s="407"/>
      <c r="CJW10" s="407"/>
      <c r="CJX10" s="408"/>
      <c r="CJY10" s="404"/>
      <c r="CJZ10" s="405"/>
      <c r="CKA10" s="406"/>
      <c r="CKB10" s="407"/>
      <c r="CKC10" s="407"/>
      <c r="CKD10" s="407"/>
      <c r="CKE10" s="407"/>
      <c r="CKF10" s="408"/>
      <c r="CKG10" s="404"/>
      <c r="CKH10" s="405"/>
      <c r="CKI10" s="406"/>
      <c r="CKJ10" s="407"/>
      <c r="CKK10" s="407"/>
      <c r="CKL10" s="407"/>
      <c r="CKM10" s="407"/>
      <c r="CKN10" s="408"/>
      <c r="CKO10" s="404"/>
      <c r="CKP10" s="405"/>
      <c r="CKQ10" s="406"/>
      <c r="CKR10" s="407"/>
      <c r="CKS10" s="407"/>
      <c r="CKT10" s="407"/>
      <c r="CKU10" s="407"/>
      <c r="CKV10" s="408"/>
      <c r="CKW10" s="404"/>
      <c r="CKX10" s="405"/>
      <c r="CKY10" s="406"/>
      <c r="CKZ10" s="407"/>
      <c r="CLA10" s="407"/>
      <c r="CLB10" s="407"/>
      <c r="CLC10" s="407"/>
      <c r="CLD10" s="408"/>
      <c r="CLE10" s="404"/>
      <c r="CLF10" s="405"/>
      <c r="CLG10" s="406"/>
      <c r="CLH10" s="407"/>
      <c r="CLI10" s="407"/>
      <c r="CLJ10" s="407"/>
      <c r="CLK10" s="407"/>
      <c r="CLL10" s="408"/>
      <c r="CLM10" s="404"/>
      <c r="CLN10" s="405"/>
      <c r="CLO10" s="406"/>
      <c r="CLP10" s="407"/>
      <c r="CLQ10" s="407"/>
      <c r="CLR10" s="407"/>
      <c r="CLS10" s="407"/>
      <c r="CLT10" s="408"/>
      <c r="CLU10" s="404"/>
      <c r="CLV10" s="405"/>
      <c r="CLW10" s="406"/>
      <c r="CLX10" s="407"/>
      <c r="CLY10" s="407"/>
      <c r="CLZ10" s="407"/>
      <c r="CMA10" s="407"/>
      <c r="CMB10" s="408"/>
      <c r="CMC10" s="404"/>
      <c r="CMD10" s="405"/>
      <c r="CME10" s="406"/>
      <c r="CMF10" s="407"/>
      <c r="CMG10" s="407"/>
      <c r="CMH10" s="407"/>
      <c r="CMI10" s="407"/>
      <c r="CMJ10" s="408"/>
      <c r="CMK10" s="404"/>
      <c r="CML10" s="405"/>
      <c r="CMM10" s="406"/>
      <c r="CMN10" s="407"/>
      <c r="CMO10" s="407"/>
      <c r="CMP10" s="407"/>
      <c r="CMQ10" s="407"/>
      <c r="CMR10" s="408"/>
      <c r="CMS10" s="404"/>
      <c r="CMT10" s="405"/>
      <c r="CMU10" s="406"/>
      <c r="CMV10" s="407"/>
      <c r="CMW10" s="407"/>
      <c r="CMX10" s="407"/>
      <c r="CMY10" s="407"/>
      <c r="CMZ10" s="408"/>
      <c r="CNA10" s="404"/>
      <c r="CNB10" s="405"/>
      <c r="CNC10" s="406"/>
      <c r="CND10" s="407"/>
      <c r="CNE10" s="407"/>
      <c r="CNF10" s="407"/>
      <c r="CNG10" s="407"/>
      <c r="CNH10" s="408"/>
      <c r="CNI10" s="404"/>
      <c r="CNJ10" s="405"/>
      <c r="CNK10" s="406"/>
      <c r="CNL10" s="407"/>
      <c r="CNM10" s="407"/>
      <c r="CNN10" s="407"/>
      <c r="CNO10" s="407"/>
      <c r="CNP10" s="408"/>
      <c r="CNQ10" s="404"/>
      <c r="CNR10" s="405"/>
      <c r="CNS10" s="406"/>
      <c r="CNT10" s="407"/>
      <c r="CNU10" s="407"/>
      <c r="CNV10" s="407"/>
      <c r="CNW10" s="407"/>
      <c r="CNX10" s="408"/>
      <c r="CNY10" s="404"/>
      <c r="CNZ10" s="405"/>
      <c r="COA10" s="406"/>
      <c r="COB10" s="407"/>
      <c r="COC10" s="407"/>
      <c r="COD10" s="407"/>
      <c r="COE10" s="407"/>
      <c r="COF10" s="408"/>
      <c r="COG10" s="404"/>
      <c r="COH10" s="405"/>
      <c r="COI10" s="406"/>
      <c r="COJ10" s="407"/>
      <c r="COK10" s="407"/>
      <c r="COL10" s="407"/>
      <c r="COM10" s="407"/>
      <c r="CON10" s="408"/>
      <c r="COO10" s="404"/>
      <c r="COP10" s="405"/>
      <c r="COQ10" s="406"/>
      <c r="COR10" s="407"/>
      <c r="COS10" s="407"/>
      <c r="COT10" s="407"/>
      <c r="COU10" s="407"/>
      <c r="COV10" s="408"/>
      <c r="COW10" s="404"/>
      <c r="COX10" s="405"/>
      <c r="COY10" s="406"/>
      <c r="COZ10" s="407"/>
      <c r="CPA10" s="407"/>
      <c r="CPB10" s="407"/>
      <c r="CPC10" s="407"/>
      <c r="CPD10" s="408"/>
      <c r="CPE10" s="404"/>
      <c r="CPF10" s="405"/>
      <c r="CPG10" s="406"/>
      <c r="CPH10" s="407"/>
      <c r="CPI10" s="407"/>
      <c r="CPJ10" s="407"/>
      <c r="CPK10" s="407"/>
      <c r="CPL10" s="408"/>
      <c r="CPM10" s="404"/>
      <c r="CPN10" s="405"/>
      <c r="CPO10" s="406"/>
      <c r="CPP10" s="407"/>
      <c r="CPQ10" s="407"/>
      <c r="CPR10" s="407"/>
      <c r="CPS10" s="407"/>
      <c r="CPT10" s="408"/>
      <c r="CPU10" s="404"/>
      <c r="CPV10" s="405"/>
      <c r="CPW10" s="406"/>
      <c r="CPX10" s="407"/>
      <c r="CPY10" s="407"/>
      <c r="CPZ10" s="407"/>
      <c r="CQA10" s="407"/>
      <c r="CQB10" s="408"/>
      <c r="CQC10" s="404"/>
      <c r="CQD10" s="405"/>
      <c r="CQE10" s="406"/>
      <c r="CQF10" s="407"/>
      <c r="CQG10" s="407"/>
      <c r="CQH10" s="407"/>
      <c r="CQI10" s="407"/>
      <c r="CQJ10" s="408"/>
      <c r="CQK10" s="404"/>
      <c r="CQL10" s="405"/>
      <c r="CQM10" s="406"/>
      <c r="CQN10" s="407"/>
      <c r="CQO10" s="407"/>
      <c r="CQP10" s="407"/>
      <c r="CQQ10" s="407"/>
      <c r="CQR10" s="408"/>
      <c r="CQS10" s="404"/>
      <c r="CQT10" s="405"/>
      <c r="CQU10" s="406"/>
      <c r="CQV10" s="407"/>
      <c r="CQW10" s="407"/>
      <c r="CQX10" s="407"/>
      <c r="CQY10" s="407"/>
      <c r="CQZ10" s="408"/>
      <c r="CRA10" s="404"/>
      <c r="CRB10" s="405"/>
      <c r="CRC10" s="406"/>
      <c r="CRD10" s="407"/>
      <c r="CRE10" s="407"/>
      <c r="CRF10" s="407"/>
      <c r="CRG10" s="407"/>
      <c r="CRH10" s="408"/>
      <c r="CRI10" s="404"/>
      <c r="CRJ10" s="405"/>
      <c r="CRK10" s="406"/>
      <c r="CRL10" s="407"/>
      <c r="CRM10" s="407"/>
      <c r="CRN10" s="407"/>
      <c r="CRO10" s="407"/>
      <c r="CRP10" s="408"/>
      <c r="CRQ10" s="404"/>
      <c r="CRR10" s="405"/>
      <c r="CRS10" s="406"/>
      <c r="CRT10" s="407"/>
      <c r="CRU10" s="407"/>
      <c r="CRV10" s="407"/>
      <c r="CRW10" s="407"/>
      <c r="CRX10" s="408"/>
      <c r="CRY10" s="404"/>
      <c r="CRZ10" s="405"/>
      <c r="CSA10" s="406"/>
      <c r="CSB10" s="407"/>
      <c r="CSC10" s="407"/>
      <c r="CSD10" s="407"/>
      <c r="CSE10" s="407"/>
      <c r="CSF10" s="408"/>
      <c r="CSG10" s="404"/>
      <c r="CSH10" s="405"/>
      <c r="CSI10" s="406"/>
      <c r="CSJ10" s="407"/>
      <c r="CSK10" s="407"/>
      <c r="CSL10" s="407"/>
      <c r="CSM10" s="407"/>
      <c r="CSN10" s="408"/>
      <c r="CSO10" s="404"/>
      <c r="CSP10" s="405"/>
      <c r="CSQ10" s="406"/>
      <c r="CSR10" s="407"/>
      <c r="CSS10" s="407"/>
      <c r="CST10" s="407"/>
      <c r="CSU10" s="407"/>
      <c r="CSV10" s="408"/>
      <c r="CSW10" s="404"/>
      <c r="CSX10" s="405"/>
      <c r="CSY10" s="406"/>
      <c r="CSZ10" s="407"/>
      <c r="CTA10" s="407"/>
      <c r="CTB10" s="407"/>
      <c r="CTC10" s="407"/>
      <c r="CTD10" s="408"/>
      <c r="CTE10" s="404"/>
      <c r="CTF10" s="405"/>
      <c r="CTG10" s="406"/>
      <c r="CTH10" s="407"/>
      <c r="CTI10" s="407"/>
      <c r="CTJ10" s="407"/>
      <c r="CTK10" s="407"/>
      <c r="CTL10" s="408"/>
      <c r="CTM10" s="404"/>
      <c r="CTN10" s="405"/>
      <c r="CTO10" s="406"/>
      <c r="CTP10" s="407"/>
      <c r="CTQ10" s="407"/>
      <c r="CTR10" s="407"/>
      <c r="CTS10" s="407"/>
      <c r="CTT10" s="408"/>
      <c r="CTU10" s="404"/>
      <c r="CTV10" s="405"/>
      <c r="CTW10" s="406"/>
      <c r="CTX10" s="407"/>
      <c r="CTY10" s="407"/>
      <c r="CTZ10" s="407"/>
      <c r="CUA10" s="407"/>
      <c r="CUB10" s="408"/>
      <c r="CUC10" s="404"/>
      <c r="CUD10" s="405"/>
      <c r="CUE10" s="406"/>
      <c r="CUF10" s="407"/>
      <c r="CUG10" s="407"/>
      <c r="CUH10" s="407"/>
      <c r="CUI10" s="407"/>
      <c r="CUJ10" s="408"/>
      <c r="CUK10" s="404"/>
      <c r="CUL10" s="405"/>
      <c r="CUM10" s="406"/>
      <c r="CUN10" s="407"/>
      <c r="CUO10" s="407"/>
      <c r="CUP10" s="407"/>
      <c r="CUQ10" s="407"/>
      <c r="CUR10" s="408"/>
      <c r="CUS10" s="404"/>
      <c r="CUT10" s="405"/>
      <c r="CUU10" s="406"/>
      <c r="CUV10" s="407"/>
      <c r="CUW10" s="407"/>
      <c r="CUX10" s="407"/>
      <c r="CUY10" s="407"/>
      <c r="CUZ10" s="408"/>
      <c r="CVA10" s="404"/>
      <c r="CVB10" s="405"/>
      <c r="CVC10" s="406"/>
      <c r="CVD10" s="407"/>
      <c r="CVE10" s="407"/>
      <c r="CVF10" s="407"/>
      <c r="CVG10" s="407"/>
      <c r="CVH10" s="408"/>
      <c r="CVI10" s="404"/>
      <c r="CVJ10" s="405"/>
      <c r="CVK10" s="406"/>
      <c r="CVL10" s="407"/>
      <c r="CVM10" s="407"/>
      <c r="CVN10" s="407"/>
      <c r="CVO10" s="407"/>
      <c r="CVP10" s="408"/>
      <c r="CVQ10" s="404"/>
      <c r="CVR10" s="405"/>
      <c r="CVS10" s="406"/>
      <c r="CVT10" s="407"/>
      <c r="CVU10" s="407"/>
      <c r="CVV10" s="407"/>
      <c r="CVW10" s="407"/>
      <c r="CVX10" s="408"/>
      <c r="CVY10" s="404"/>
      <c r="CVZ10" s="405"/>
      <c r="CWA10" s="406"/>
      <c r="CWB10" s="407"/>
      <c r="CWC10" s="407"/>
      <c r="CWD10" s="407"/>
      <c r="CWE10" s="407"/>
      <c r="CWF10" s="408"/>
      <c r="CWG10" s="404"/>
      <c r="CWH10" s="405"/>
      <c r="CWI10" s="406"/>
      <c r="CWJ10" s="407"/>
      <c r="CWK10" s="407"/>
      <c r="CWL10" s="407"/>
      <c r="CWM10" s="407"/>
      <c r="CWN10" s="408"/>
      <c r="CWO10" s="404"/>
      <c r="CWP10" s="405"/>
      <c r="CWQ10" s="406"/>
      <c r="CWR10" s="407"/>
      <c r="CWS10" s="407"/>
      <c r="CWT10" s="407"/>
      <c r="CWU10" s="407"/>
      <c r="CWV10" s="408"/>
      <c r="CWW10" s="404"/>
      <c r="CWX10" s="405"/>
      <c r="CWY10" s="406"/>
      <c r="CWZ10" s="407"/>
      <c r="CXA10" s="407"/>
      <c r="CXB10" s="407"/>
      <c r="CXC10" s="407"/>
      <c r="CXD10" s="408"/>
      <c r="CXE10" s="404"/>
      <c r="CXF10" s="405"/>
      <c r="CXG10" s="406"/>
      <c r="CXH10" s="407"/>
      <c r="CXI10" s="407"/>
      <c r="CXJ10" s="407"/>
      <c r="CXK10" s="407"/>
      <c r="CXL10" s="408"/>
      <c r="CXM10" s="404"/>
      <c r="CXN10" s="405"/>
      <c r="CXO10" s="406"/>
      <c r="CXP10" s="407"/>
      <c r="CXQ10" s="407"/>
      <c r="CXR10" s="407"/>
      <c r="CXS10" s="407"/>
      <c r="CXT10" s="408"/>
      <c r="CXU10" s="404"/>
      <c r="CXV10" s="405"/>
      <c r="CXW10" s="406"/>
      <c r="CXX10" s="407"/>
      <c r="CXY10" s="407"/>
      <c r="CXZ10" s="407"/>
      <c r="CYA10" s="407"/>
      <c r="CYB10" s="408"/>
      <c r="CYC10" s="404"/>
      <c r="CYD10" s="405"/>
      <c r="CYE10" s="406"/>
      <c r="CYF10" s="407"/>
      <c r="CYG10" s="407"/>
      <c r="CYH10" s="407"/>
      <c r="CYI10" s="407"/>
      <c r="CYJ10" s="408"/>
      <c r="CYK10" s="404"/>
      <c r="CYL10" s="405"/>
      <c r="CYM10" s="406"/>
      <c r="CYN10" s="407"/>
      <c r="CYO10" s="407"/>
      <c r="CYP10" s="407"/>
      <c r="CYQ10" s="407"/>
      <c r="CYR10" s="408"/>
      <c r="CYS10" s="404"/>
      <c r="CYT10" s="405"/>
      <c r="CYU10" s="406"/>
      <c r="CYV10" s="407"/>
      <c r="CYW10" s="407"/>
      <c r="CYX10" s="407"/>
      <c r="CYY10" s="407"/>
      <c r="CYZ10" s="408"/>
      <c r="CZA10" s="404"/>
      <c r="CZB10" s="405"/>
      <c r="CZC10" s="406"/>
      <c r="CZD10" s="407"/>
      <c r="CZE10" s="407"/>
      <c r="CZF10" s="407"/>
      <c r="CZG10" s="407"/>
      <c r="CZH10" s="408"/>
      <c r="CZI10" s="404"/>
      <c r="CZJ10" s="405"/>
      <c r="CZK10" s="406"/>
      <c r="CZL10" s="407"/>
      <c r="CZM10" s="407"/>
      <c r="CZN10" s="407"/>
      <c r="CZO10" s="407"/>
      <c r="CZP10" s="408"/>
      <c r="CZQ10" s="404"/>
      <c r="CZR10" s="405"/>
      <c r="CZS10" s="406"/>
      <c r="CZT10" s="407"/>
      <c r="CZU10" s="407"/>
      <c r="CZV10" s="407"/>
      <c r="CZW10" s="407"/>
      <c r="CZX10" s="408"/>
      <c r="CZY10" s="404"/>
      <c r="CZZ10" s="405"/>
      <c r="DAA10" s="406"/>
      <c r="DAB10" s="407"/>
      <c r="DAC10" s="407"/>
      <c r="DAD10" s="407"/>
      <c r="DAE10" s="407"/>
      <c r="DAF10" s="408"/>
      <c r="DAG10" s="404"/>
      <c r="DAH10" s="405"/>
      <c r="DAI10" s="406"/>
      <c r="DAJ10" s="407"/>
      <c r="DAK10" s="407"/>
      <c r="DAL10" s="407"/>
      <c r="DAM10" s="407"/>
      <c r="DAN10" s="408"/>
      <c r="DAO10" s="404"/>
      <c r="DAP10" s="405"/>
      <c r="DAQ10" s="406"/>
      <c r="DAR10" s="407"/>
      <c r="DAS10" s="407"/>
      <c r="DAT10" s="407"/>
      <c r="DAU10" s="407"/>
      <c r="DAV10" s="408"/>
      <c r="DAW10" s="404"/>
      <c r="DAX10" s="405"/>
      <c r="DAY10" s="406"/>
      <c r="DAZ10" s="407"/>
      <c r="DBA10" s="407"/>
      <c r="DBB10" s="407"/>
      <c r="DBC10" s="407"/>
      <c r="DBD10" s="408"/>
      <c r="DBE10" s="404"/>
      <c r="DBF10" s="405"/>
      <c r="DBG10" s="406"/>
      <c r="DBH10" s="407"/>
      <c r="DBI10" s="407"/>
      <c r="DBJ10" s="407"/>
      <c r="DBK10" s="407"/>
      <c r="DBL10" s="408"/>
      <c r="DBM10" s="404"/>
      <c r="DBN10" s="405"/>
      <c r="DBO10" s="406"/>
      <c r="DBP10" s="407"/>
      <c r="DBQ10" s="407"/>
      <c r="DBR10" s="407"/>
      <c r="DBS10" s="407"/>
      <c r="DBT10" s="408"/>
      <c r="DBU10" s="404"/>
      <c r="DBV10" s="405"/>
      <c r="DBW10" s="406"/>
      <c r="DBX10" s="407"/>
      <c r="DBY10" s="407"/>
      <c r="DBZ10" s="407"/>
      <c r="DCA10" s="407"/>
      <c r="DCB10" s="408"/>
      <c r="DCC10" s="404"/>
      <c r="DCD10" s="405"/>
      <c r="DCE10" s="406"/>
      <c r="DCF10" s="407"/>
      <c r="DCG10" s="407"/>
      <c r="DCH10" s="407"/>
      <c r="DCI10" s="407"/>
      <c r="DCJ10" s="408"/>
      <c r="DCK10" s="404"/>
      <c r="DCL10" s="405"/>
      <c r="DCM10" s="406"/>
      <c r="DCN10" s="407"/>
      <c r="DCO10" s="407"/>
      <c r="DCP10" s="407"/>
      <c r="DCQ10" s="407"/>
      <c r="DCR10" s="408"/>
      <c r="DCS10" s="404"/>
      <c r="DCT10" s="405"/>
      <c r="DCU10" s="406"/>
      <c r="DCV10" s="407"/>
      <c r="DCW10" s="407"/>
      <c r="DCX10" s="407"/>
      <c r="DCY10" s="407"/>
      <c r="DCZ10" s="408"/>
      <c r="DDA10" s="404"/>
      <c r="DDB10" s="405"/>
      <c r="DDC10" s="406"/>
      <c r="DDD10" s="407"/>
      <c r="DDE10" s="407"/>
      <c r="DDF10" s="407"/>
      <c r="DDG10" s="407"/>
      <c r="DDH10" s="408"/>
      <c r="DDI10" s="404"/>
      <c r="DDJ10" s="405"/>
      <c r="DDK10" s="406"/>
      <c r="DDL10" s="407"/>
      <c r="DDM10" s="407"/>
      <c r="DDN10" s="407"/>
      <c r="DDO10" s="407"/>
      <c r="DDP10" s="408"/>
      <c r="DDQ10" s="404"/>
      <c r="DDR10" s="405"/>
      <c r="DDS10" s="406"/>
      <c r="DDT10" s="407"/>
      <c r="DDU10" s="407"/>
      <c r="DDV10" s="407"/>
      <c r="DDW10" s="407"/>
      <c r="DDX10" s="408"/>
      <c r="DDY10" s="404"/>
      <c r="DDZ10" s="405"/>
      <c r="DEA10" s="406"/>
      <c r="DEB10" s="407"/>
      <c r="DEC10" s="407"/>
      <c r="DED10" s="407"/>
      <c r="DEE10" s="407"/>
      <c r="DEF10" s="408"/>
      <c r="DEG10" s="404"/>
      <c r="DEH10" s="405"/>
      <c r="DEI10" s="406"/>
      <c r="DEJ10" s="407"/>
      <c r="DEK10" s="407"/>
      <c r="DEL10" s="407"/>
      <c r="DEM10" s="407"/>
      <c r="DEN10" s="408"/>
      <c r="DEO10" s="404"/>
      <c r="DEP10" s="405"/>
      <c r="DEQ10" s="406"/>
      <c r="DER10" s="407"/>
      <c r="DES10" s="407"/>
      <c r="DET10" s="407"/>
      <c r="DEU10" s="407"/>
      <c r="DEV10" s="408"/>
      <c r="DEW10" s="404"/>
      <c r="DEX10" s="405"/>
      <c r="DEY10" s="406"/>
      <c r="DEZ10" s="407"/>
      <c r="DFA10" s="407"/>
      <c r="DFB10" s="407"/>
      <c r="DFC10" s="407"/>
      <c r="DFD10" s="408"/>
      <c r="DFE10" s="404"/>
      <c r="DFF10" s="405"/>
      <c r="DFG10" s="406"/>
      <c r="DFH10" s="407"/>
      <c r="DFI10" s="407"/>
      <c r="DFJ10" s="407"/>
      <c r="DFK10" s="407"/>
      <c r="DFL10" s="408"/>
      <c r="DFM10" s="404"/>
      <c r="DFN10" s="405"/>
      <c r="DFO10" s="406"/>
      <c r="DFP10" s="407"/>
      <c r="DFQ10" s="407"/>
      <c r="DFR10" s="407"/>
      <c r="DFS10" s="407"/>
      <c r="DFT10" s="408"/>
      <c r="DFU10" s="404"/>
      <c r="DFV10" s="405"/>
      <c r="DFW10" s="406"/>
      <c r="DFX10" s="407"/>
      <c r="DFY10" s="407"/>
      <c r="DFZ10" s="407"/>
      <c r="DGA10" s="407"/>
      <c r="DGB10" s="408"/>
      <c r="DGC10" s="404"/>
      <c r="DGD10" s="405"/>
      <c r="DGE10" s="406"/>
      <c r="DGF10" s="407"/>
      <c r="DGG10" s="407"/>
      <c r="DGH10" s="407"/>
      <c r="DGI10" s="407"/>
      <c r="DGJ10" s="408"/>
      <c r="DGK10" s="404"/>
      <c r="DGL10" s="405"/>
      <c r="DGM10" s="406"/>
      <c r="DGN10" s="407"/>
      <c r="DGO10" s="407"/>
      <c r="DGP10" s="407"/>
      <c r="DGQ10" s="407"/>
      <c r="DGR10" s="408"/>
      <c r="DGS10" s="404"/>
      <c r="DGT10" s="405"/>
      <c r="DGU10" s="406"/>
      <c r="DGV10" s="407"/>
      <c r="DGW10" s="407"/>
      <c r="DGX10" s="407"/>
      <c r="DGY10" s="407"/>
      <c r="DGZ10" s="408"/>
      <c r="DHA10" s="404"/>
      <c r="DHB10" s="405"/>
      <c r="DHC10" s="406"/>
      <c r="DHD10" s="407"/>
      <c r="DHE10" s="407"/>
      <c r="DHF10" s="407"/>
      <c r="DHG10" s="407"/>
      <c r="DHH10" s="408"/>
      <c r="DHI10" s="404"/>
      <c r="DHJ10" s="405"/>
      <c r="DHK10" s="406"/>
      <c r="DHL10" s="407"/>
      <c r="DHM10" s="407"/>
      <c r="DHN10" s="407"/>
      <c r="DHO10" s="407"/>
      <c r="DHP10" s="408"/>
      <c r="DHQ10" s="404"/>
      <c r="DHR10" s="405"/>
      <c r="DHS10" s="406"/>
      <c r="DHT10" s="407"/>
      <c r="DHU10" s="407"/>
      <c r="DHV10" s="407"/>
      <c r="DHW10" s="407"/>
      <c r="DHX10" s="408"/>
      <c r="DHY10" s="404"/>
      <c r="DHZ10" s="405"/>
      <c r="DIA10" s="406"/>
      <c r="DIB10" s="407"/>
      <c r="DIC10" s="407"/>
      <c r="DID10" s="407"/>
      <c r="DIE10" s="407"/>
      <c r="DIF10" s="408"/>
      <c r="DIG10" s="404"/>
      <c r="DIH10" s="405"/>
      <c r="DII10" s="406"/>
      <c r="DIJ10" s="407"/>
      <c r="DIK10" s="407"/>
      <c r="DIL10" s="407"/>
      <c r="DIM10" s="407"/>
      <c r="DIN10" s="408"/>
      <c r="DIO10" s="404"/>
      <c r="DIP10" s="405"/>
      <c r="DIQ10" s="406"/>
      <c r="DIR10" s="407"/>
      <c r="DIS10" s="407"/>
      <c r="DIT10" s="407"/>
      <c r="DIU10" s="407"/>
      <c r="DIV10" s="408"/>
      <c r="DIW10" s="404"/>
      <c r="DIX10" s="405"/>
      <c r="DIY10" s="406"/>
      <c r="DIZ10" s="407"/>
      <c r="DJA10" s="407"/>
      <c r="DJB10" s="407"/>
      <c r="DJC10" s="407"/>
      <c r="DJD10" s="408"/>
      <c r="DJE10" s="404"/>
      <c r="DJF10" s="405"/>
      <c r="DJG10" s="406"/>
      <c r="DJH10" s="407"/>
      <c r="DJI10" s="407"/>
      <c r="DJJ10" s="407"/>
      <c r="DJK10" s="407"/>
      <c r="DJL10" s="408"/>
      <c r="DJM10" s="404"/>
      <c r="DJN10" s="405"/>
      <c r="DJO10" s="406"/>
      <c r="DJP10" s="407"/>
      <c r="DJQ10" s="407"/>
      <c r="DJR10" s="407"/>
      <c r="DJS10" s="407"/>
      <c r="DJT10" s="408"/>
      <c r="DJU10" s="404"/>
      <c r="DJV10" s="405"/>
      <c r="DJW10" s="406"/>
      <c r="DJX10" s="407"/>
      <c r="DJY10" s="407"/>
      <c r="DJZ10" s="407"/>
      <c r="DKA10" s="407"/>
      <c r="DKB10" s="408"/>
      <c r="DKC10" s="404"/>
      <c r="DKD10" s="405"/>
      <c r="DKE10" s="406"/>
      <c r="DKF10" s="407"/>
      <c r="DKG10" s="407"/>
      <c r="DKH10" s="407"/>
      <c r="DKI10" s="407"/>
      <c r="DKJ10" s="408"/>
      <c r="DKK10" s="404"/>
      <c r="DKL10" s="405"/>
      <c r="DKM10" s="406"/>
      <c r="DKN10" s="407"/>
      <c r="DKO10" s="407"/>
      <c r="DKP10" s="407"/>
      <c r="DKQ10" s="407"/>
      <c r="DKR10" s="408"/>
      <c r="DKS10" s="404"/>
      <c r="DKT10" s="405"/>
      <c r="DKU10" s="406"/>
      <c r="DKV10" s="407"/>
      <c r="DKW10" s="407"/>
      <c r="DKX10" s="407"/>
      <c r="DKY10" s="407"/>
      <c r="DKZ10" s="408"/>
      <c r="DLA10" s="404"/>
      <c r="DLB10" s="405"/>
      <c r="DLC10" s="406"/>
      <c r="DLD10" s="407"/>
      <c r="DLE10" s="407"/>
      <c r="DLF10" s="407"/>
      <c r="DLG10" s="407"/>
      <c r="DLH10" s="408"/>
      <c r="DLI10" s="404"/>
      <c r="DLJ10" s="405"/>
      <c r="DLK10" s="406"/>
      <c r="DLL10" s="407"/>
      <c r="DLM10" s="407"/>
      <c r="DLN10" s="407"/>
      <c r="DLO10" s="407"/>
      <c r="DLP10" s="408"/>
      <c r="DLQ10" s="404"/>
      <c r="DLR10" s="405"/>
      <c r="DLS10" s="406"/>
      <c r="DLT10" s="407"/>
      <c r="DLU10" s="407"/>
      <c r="DLV10" s="407"/>
      <c r="DLW10" s="407"/>
      <c r="DLX10" s="408"/>
      <c r="DLY10" s="404"/>
      <c r="DLZ10" s="405"/>
      <c r="DMA10" s="406"/>
      <c r="DMB10" s="407"/>
      <c r="DMC10" s="407"/>
      <c r="DMD10" s="407"/>
      <c r="DME10" s="407"/>
      <c r="DMF10" s="408"/>
      <c r="DMG10" s="404"/>
      <c r="DMH10" s="405"/>
      <c r="DMI10" s="406"/>
      <c r="DMJ10" s="407"/>
      <c r="DMK10" s="407"/>
      <c r="DML10" s="407"/>
      <c r="DMM10" s="407"/>
      <c r="DMN10" s="408"/>
      <c r="DMO10" s="404"/>
      <c r="DMP10" s="405"/>
      <c r="DMQ10" s="406"/>
      <c r="DMR10" s="407"/>
      <c r="DMS10" s="407"/>
      <c r="DMT10" s="407"/>
      <c r="DMU10" s="407"/>
      <c r="DMV10" s="408"/>
      <c r="DMW10" s="404"/>
      <c r="DMX10" s="405"/>
      <c r="DMY10" s="406"/>
      <c r="DMZ10" s="407"/>
      <c r="DNA10" s="407"/>
      <c r="DNB10" s="407"/>
      <c r="DNC10" s="407"/>
      <c r="DND10" s="408"/>
      <c r="DNE10" s="404"/>
      <c r="DNF10" s="405"/>
      <c r="DNG10" s="406"/>
      <c r="DNH10" s="407"/>
      <c r="DNI10" s="407"/>
      <c r="DNJ10" s="407"/>
      <c r="DNK10" s="407"/>
      <c r="DNL10" s="408"/>
      <c r="DNM10" s="404"/>
      <c r="DNN10" s="405"/>
      <c r="DNO10" s="406"/>
      <c r="DNP10" s="407"/>
      <c r="DNQ10" s="407"/>
      <c r="DNR10" s="407"/>
      <c r="DNS10" s="407"/>
      <c r="DNT10" s="408"/>
      <c r="DNU10" s="404"/>
      <c r="DNV10" s="405"/>
      <c r="DNW10" s="406"/>
      <c r="DNX10" s="407"/>
      <c r="DNY10" s="407"/>
      <c r="DNZ10" s="407"/>
      <c r="DOA10" s="407"/>
      <c r="DOB10" s="408"/>
      <c r="DOC10" s="404"/>
      <c r="DOD10" s="405"/>
      <c r="DOE10" s="406"/>
      <c r="DOF10" s="407"/>
      <c r="DOG10" s="407"/>
      <c r="DOH10" s="407"/>
      <c r="DOI10" s="407"/>
      <c r="DOJ10" s="408"/>
      <c r="DOK10" s="404"/>
      <c r="DOL10" s="405"/>
      <c r="DOM10" s="406"/>
      <c r="DON10" s="407"/>
      <c r="DOO10" s="407"/>
      <c r="DOP10" s="407"/>
      <c r="DOQ10" s="407"/>
      <c r="DOR10" s="408"/>
      <c r="DOS10" s="404"/>
      <c r="DOT10" s="405"/>
      <c r="DOU10" s="406"/>
      <c r="DOV10" s="407"/>
      <c r="DOW10" s="407"/>
      <c r="DOX10" s="407"/>
      <c r="DOY10" s="407"/>
      <c r="DOZ10" s="408"/>
      <c r="DPA10" s="404"/>
      <c r="DPB10" s="405"/>
      <c r="DPC10" s="406"/>
      <c r="DPD10" s="407"/>
      <c r="DPE10" s="407"/>
      <c r="DPF10" s="407"/>
      <c r="DPG10" s="407"/>
      <c r="DPH10" s="408"/>
      <c r="DPI10" s="404"/>
      <c r="DPJ10" s="405"/>
      <c r="DPK10" s="406"/>
      <c r="DPL10" s="407"/>
      <c r="DPM10" s="407"/>
      <c r="DPN10" s="407"/>
      <c r="DPO10" s="407"/>
      <c r="DPP10" s="408"/>
      <c r="DPQ10" s="404"/>
      <c r="DPR10" s="405"/>
      <c r="DPS10" s="406"/>
      <c r="DPT10" s="407"/>
      <c r="DPU10" s="407"/>
      <c r="DPV10" s="407"/>
      <c r="DPW10" s="407"/>
      <c r="DPX10" s="408"/>
      <c r="DPY10" s="404"/>
      <c r="DPZ10" s="405"/>
      <c r="DQA10" s="406"/>
      <c r="DQB10" s="407"/>
      <c r="DQC10" s="407"/>
      <c r="DQD10" s="407"/>
      <c r="DQE10" s="407"/>
      <c r="DQF10" s="408"/>
      <c r="DQG10" s="404"/>
      <c r="DQH10" s="405"/>
      <c r="DQI10" s="406"/>
      <c r="DQJ10" s="407"/>
      <c r="DQK10" s="407"/>
      <c r="DQL10" s="407"/>
      <c r="DQM10" s="407"/>
      <c r="DQN10" s="408"/>
      <c r="DQO10" s="404"/>
      <c r="DQP10" s="405"/>
      <c r="DQQ10" s="406"/>
      <c r="DQR10" s="407"/>
      <c r="DQS10" s="407"/>
      <c r="DQT10" s="407"/>
      <c r="DQU10" s="407"/>
      <c r="DQV10" s="408"/>
      <c r="DQW10" s="404"/>
      <c r="DQX10" s="405"/>
      <c r="DQY10" s="406"/>
      <c r="DQZ10" s="407"/>
      <c r="DRA10" s="407"/>
      <c r="DRB10" s="407"/>
      <c r="DRC10" s="407"/>
      <c r="DRD10" s="408"/>
      <c r="DRE10" s="404"/>
      <c r="DRF10" s="405"/>
      <c r="DRG10" s="406"/>
      <c r="DRH10" s="407"/>
      <c r="DRI10" s="407"/>
      <c r="DRJ10" s="407"/>
      <c r="DRK10" s="407"/>
      <c r="DRL10" s="408"/>
      <c r="DRM10" s="404"/>
      <c r="DRN10" s="405"/>
      <c r="DRO10" s="406"/>
      <c r="DRP10" s="407"/>
      <c r="DRQ10" s="407"/>
      <c r="DRR10" s="407"/>
      <c r="DRS10" s="407"/>
      <c r="DRT10" s="408"/>
      <c r="DRU10" s="404"/>
      <c r="DRV10" s="405"/>
      <c r="DRW10" s="406"/>
      <c r="DRX10" s="407"/>
      <c r="DRY10" s="407"/>
      <c r="DRZ10" s="407"/>
      <c r="DSA10" s="407"/>
      <c r="DSB10" s="408"/>
      <c r="DSC10" s="404"/>
      <c r="DSD10" s="405"/>
      <c r="DSE10" s="406"/>
      <c r="DSF10" s="407"/>
      <c r="DSG10" s="407"/>
      <c r="DSH10" s="407"/>
      <c r="DSI10" s="407"/>
      <c r="DSJ10" s="408"/>
      <c r="DSK10" s="404"/>
      <c r="DSL10" s="405"/>
      <c r="DSM10" s="406"/>
      <c r="DSN10" s="407"/>
      <c r="DSO10" s="407"/>
      <c r="DSP10" s="407"/>
      <c r="DSQ10" s="407"/>
      <c r="DSR10" s="408"/>
      <c r="DSS10" s="404"/>
      <c r="DST10" s="405"/>
      <c r="DSU10" s="406"/>
      <c r="DSV10" s="407"/>
      <c r="DSW10" s="407"/>
      <c r="DSX10" s="407"/>
      <c r="DSY10" s="407"/>
      <c r="DSZ10" s="408"/>
      <c r="DTA10" s="404"/>
      <c r="DTB10" s="405"/>
      <c r="DTC10" s="406"/>
      <c r="DTD10" s="407"/>
      <c r="DTE10" s="407"/>
      <c r="DTF10" s="407"/>
      <c r="DTG10" s="407"/>
      <c r="DTH10" s="408"/>
      <c r="DTI10" s="404"/>
      <c r="DTJ10" s="405"/>
      <c r="DTK10" s="406"/>
      <c r="DTL10" s="407"/>
      <c r="DTM10" s="407"/>
      <c r="DTN10" s="407"/>
      <c r="DTO10" s="407"/>
      <c r="DTP10" s="408"/>
      <c r="DTQ10" s="404"/>
      <c r="DTR10" s="405"/>
      <c r="DTS10" s="406"/>
      <c r="DTT10" s="407"/>
      <c r="DTU10" s="407"/>
      <c r="DTV10" s="407"/>
      <c r="DTW10" s="407"/>
      <c r="DTX10" s="408"/>
      <c r="DTY10" s="404"/>
      <c r="DTZ10" s="405"/>
      <c r="DUA10" s="406"/>
      <c r="DUB10" s="407"/>
      <c r="DUC10" s="407"/>
      <c r="DUD10" s="407"/>
      <c r="DUE10" s="407"/>
      <c r="DUF10" s="408"/>
      <c r="DUG10" s="404"/>
      <c r="DUH10" s="405"/>
      <c r="DUI10" s="406"/>
      <c r="DUJ10" s="407"/>
      <c r="DUK10" s="407"/>
      <c r="DUL10" s="407"/>
      <c r="DUM10" s="407"/>
      <c r="DUN10" s="408"/>
      <c r="DUO10" s="404"/>
      <c r="DUP10" s="405"/>
      <c r="DUQ10" s="406"/>
      <c r="DUR10" s="407"/>
      <c r="DUS10" s="407"/>
      <c r="DUT10" s="407"/>
      <c r="DUU10" s="407"/>
      <c r="DUV10" s="408"/>
      <c r="DUW10" s="404"/>
      <c r="DUX10" s="405"/>
      <c r="DUY10" s="406"/>
      <c r="DUZ10" s="407"/>
      <c r="DVA10" s="407"/>
      <c r="DVB10" s="407"/>
      <c r="DVC10" s="407"/>
      <c r="DVD10" s="408"/>
      <c r="DVE10" s="404"/>
      <c r="DVF10" s="405"/>
      <c r="DVG10" s="406"/>
      <c r="DVH10" s="407"/>
      <c r="DVI10" s="407"/>
      <c r="DVJ10" s="407"/>
      <c r="DVK10" s="407"/>
      <c r="DVL10" s="408"/>
      <c r="DVM10" s="404"/>
      <c r="DVN10" s="405"/>
      <c r="DVO10" s="406"/>
      <c r="DVP10" s="407"/>
      <c r="DVQ10" s="407"/>
      <c r="DVR10" s="407"/>
      <c r="DVS10" s="407"/>
      <c r="DVT10" s="408"/>
      <c r="DVU10" s="404"/>
      <c r="DVV10" s="405"/>
      <c r="DVW10" s="406"/>
      <c r="DVX10" s="407"/>
      <c r="DVY10" s="407"/>
      <c r="DVZ10" s="407"/>
      <c r="DWA10" s="407"/>
      <c r="DWB10" s="408"/>
      <c r="DWC10" s="404"/>
      <c r="DWD10" s="405"/>
      <c r="DWE10" s="406"/>
      <c r="DWF10" s="407"/>
      <c r="DWG10" s="407"/>
      <c r="DWH10" s="407"/>
      <c r="DWI10" s="407"/>
      <c r="DWJ10" s="408"/>
      <c r="DWK10" s="404"/>
      <c r="DWL10" s="405"/>
      <c r="DWM10" s="406"/>
      <c r="DWN10" s="407"/>
      <c r="DWO10" s="407"/>
      <c r="DWP10" s="407"/>
      <c r="DWQ10" s="407"/>
      <c r="DWR10" s="408"/>
      <c r="DWS10" s="404"/>
      <c r="DWT10" s="405"/>
      <c r="DWU10" s="406"/>
      <c r="DWV10" s="407"/>
      <c r="DWW10" s="407"/>
      <c r="DWX10" s="407"/>
      <c r="DWY10" s="407"/>
      <c r="DWZ10" s="408"/>
      <c r="DXA10" s="404"/>
      <c r="DXB10" s="405"/>
      <c r="DXC10" s="406"/>
      <c r="DXD10" s="407"/>
      <c r="DXE10" s="407"/>
      <c r="DXF10" s="407"/>
      <c r="DXG10" s="407"/>
      <c r="DXH10" s="408"/>
      <c r="DXI10" s="404"/>
      <c r="DXJ10" s="405"/>
      <c r="DXK10" s="406"/>
      <c r="DXL10" s="407"/>
      <c r="DXM10" s="407"/>
      <c r="DXN10" s="407"/>
      <c r="DXO10" s="407"/>
      <c r="DXP10" s="408"/>
      <c r="DXQ10" s="404"/>
      <c r="DXR10" s="405"/>
      <c r="DXS10" s="406"/>
      <c r="DXT10" s="407"/>
      <c r="DXU10" s="407"/>
      <c r="DXV10" s="407"/>
      <c r="DXW10" s="407"/>
      <c r="DXX10" s="408"/>
      <c r="DXY10" s="404"/>
      <c r="DXZ10" s="405"/>
      <c r="DYA10" s="406"/>
      <c r="DYB10" s="407"/>
      <c r="DYC10" s="407"/>
      <c r="DYD10" s="407"/>
      <c r="DYE10" s="407"/>
      <c r="DYF10" s="408"/>
      <c r="DYG10" s="404"/>
      <c r="DYH10" s="405"/>
      <c r="DYI10" s="406"/>
      <c r="DYJ10" s="407"/>
      <c r="DYK10" s="407"/>
      <c r="DYL10" s="407"/>
      <c r="DYM10" s="407"/>
      <c r="DYN10" s="408"/>
      <c r="DYO10" s="404"/>
      <c r="DYP10" s="405"/>
      <c r="DYQ10" s="406"/>
      <c r="DYR10" s="407"/>
      <c r="DYS10" s="407"/>
      <c r="DYT10" s="407"/>
      <c r="DYU10" s="407"/>
      <c r="DYV10" s="408"/>
      <c r="DYW10" s="404"/>
      <c r="DYX10" s="405"/>
      <c r="DYY10" s="406"/>
      <c r="DYZ10" s="407"/>
      <c r="DZA10" s="407"/>
      <c r="DZB10" s="407"/>
      <c r="DZC10" s="407"/>
      <c r="DZD10" s="408"/>
      <c r="DZE10" s="404"/>
      <c r="DZF10" s="405"/>
      <c r="DZG10" s="406"/>
      <c r="DZH10" s="407"/>
      <c r="DZI10" s="407"/>
      <c r="DZJ10" s="407"/>
      <c r="DZK10" s="407"/>
      <c r="DZL10" s="408"/>
      <c r="DZM10" s="404"/>
      <c r="DZN10" s="405"/>
      <c r="DZO10" s="406"/>
      <c r="DZP10" s="407"/>
      <c r="DZQ10" s="407"/>
      <c r="DZR10" s="407"/>
      <c r="DZS10" s="407"/>
      <c r="DZT10" s="408"/>
      <c r="DZU10" s="404"/>
      <c r="DZV10" s="405"/>
      <c r="DZW10" s="406"/>
      <c r="DZX10" s="407"/>
      <c r="DZY10" s="407"/>
      <c r="DZZ10" s="407"/>
      <c r="EAA10" s="407"/>
      <c r="EAB10" s="408"/>
      <c r="EAC10" s="404"/>
      <c r="EAD10" s="405"/>
      <c r="EAE10" s="406"/>
      <c r="EAF10" s="407"/>
      <c r="EAG10" s="407"/>
      <c r="EAH10" s="407"/>
      <c r="EAI10" s="407"/>
      <c r="EAJ10" s="408"/>
      <c r="EAK10" s="404"/>
      <c r="EAL10" s="405"/>
      <c r="EAM10" s="406"/>
      <c r="EAN10" s="407"/>
      <c r="EAO10" s="407"/>
      <c r="EAP10" s="407"/>
      <c r="EAQ10" s="407"/>
      <c r="EAR10" s="408"/>
      <c r="EAS10" s="404"/>
      <c r="EAT10" s="405"/>
      <c r="EAU10" s="406"/>
      <c r="EAV10" s="407"/>
      <c r="EAW10" s="407"/>
      <c r="EAX10" s="407"/>
      <c r="EAY10" s="407"/>
      <c r="EAZ10" s="408"/>
      <c r="EBA10" s="404"/>
      <c r="EBB10" s="405"/>
      <c r="EBC10" s="406"/>
      <c r="EBD10" s="407"/>
      <c r="EBE10" s="407"/>
      <c r="EBF10" s="407"/>
      <c r="EBG10" s="407"/>
      <c r="EBH10" s="408"/>
      <c r="EBI10" s="404"/>
      <c r="EBJ10" s="405"/>
      <c r="EBK10" s="406"/>
      <c r="EBL10" s="407"/>
      <c r="EBM10" s="407"/>
      <c r="EBN10" s="407"/>
      <c r="EBO10" s="407"/>
      <c r="EBP10" s="408"/>
      <c r="EBQ10" s="404"/>
      <c r="EBR10" s="405"/>
      <c r="EBS10" s="406"/>
      <c r="EBT10" s="407"/>
      <c r="EBU10" s="407"/>
      <c r="EBV10" s="407"/>
      <c r="EBW10" s="407"/>
      <c r="EBX10" s="408"/>
      <c r="EBY10" s="404"/>
      <c r="EBZ10" s="405"/>
      <c r="ECA10" s="406"/>
      <c r="ECB10" s="407"/>
      <c r="ECC10" s="407"/>
      <c r="ECD10" s="407"/>
      <c r="ECE10" s="407"/>
      <c r="ECF10" s="408"/>
      <c r="ECG10" s="404"/>
      <c r="ECH10" s="405"/>
      <c r="ECI10" s="406"/>
      <c r="ECJ10" s="407"/>
      <c r="ECK10" s="407"/>
      <c r="ECL10" s="407"/>
      <c r="ECM10" s="407"/>
      <c r="ECN10" s="408"/>
      <c r="ECO10" s="404"/>
      <c r="ECP10" s="405"/>
      <c r="ECQ10" s="406"/>
      <c r="ECR10" s="407"/>
      <c r="ECS10" s="407"/>
      <c r="ECT10" s="407"/>
      <c r="ECU10" s="407"/>
      <c r="ECV10" s="408"/>
      <c r="ECW10" s="404"/>
      <c r="ECX10" s="405"/>
      <c r="ECY10" s="406"/>
      <c r="ECZ10" s="407"/>
      <c r="EDA10" s="407"/>
      <c r="EDB10" s="407"/>
      <c r="EDC10" s="407"/>
      <c r="EDD10" s="408"/>
      <c r="EDE10" s="404"/>
      <c r="EDF10" s="405"/>
      <c r="EDG10" s="406"/>
      <c r="EDH10" s="407"/>
      <c r="EDI10" s="407"/>
      <c r="EDJ10" s="407"/>
      <c r="EDK10" s="407"/>
      <c r="EDL10" s="408"/>
      <c r="EDM10" s="404"/>
      <c r="EDN10" s="405"/>
      <c r="EDO10" s="406"/>
      <c r="EDP10" s="407"/>
      <c r="EDQ10" s="407"/>
      <c r="EDR10" s="407"/>
      <c r="EDS10" s="407"/>
      <c r="EDT10" s="408"/>
      <c r="EDU10" s="404"/>
      <c r="EDV10" s="405"/>
      <c r="EDW10" s="406"/>
      <c r="EDX10" s="407"/>
      <c r="EDY10" s="407"/>
      <c r="EDZ10" s="407"/>
      <c r="EEA10" s="407"/>
      <c r="EEB10" s="408"/>
      <c r="EEC10" s="404"/>
      <c r="EED10" s="405"/>
      <c r="EEE10" s="406"/>
      <c r="EEF10" s="407"/>
      <c r="EEG10" s="407"/>
      <c r="EEH10" s="407"/>
      <c r="EEI10" s="407"/>
      <c r="EEJ10" s="408"/>
      <c r="EEK10" s="404"/>
      <c r="EEL10" s="405"/>
      <c r="EEM10" s="406"/>
      <c r="EEN10" s="407"/>
      <c r="EEO10" s="407"/>
      <c r="EEP10" s="407"/>
      <c r="EEQ10" s="407"/>
      <c r="EER10" s="408"/>
      <c r="EES10" s="404"/>
      <c r="EET10" s="405"/>
      <c r="EEU10" s="406"/>
      <c r="EEV10" s="407"/>
      <c r="EEW10" s="407"/>
      <c r="EEX10" s="407"/>
      <c r="EEY10" s="407"/>
      <c r="EEZ10" s="408"/>
      <c r="EFA10" s="404"/>
      <c r="EFB10" s="405"/>
      <c r="EFC10" s="406"/>
      <c r="EFD10" s="407"/>
      <c r="EFE10" s="407"/>
      <c r="EFF10" s="407"/>
      <c r="EFG10" s="407"/>
      <c r="EFH10" s="408"/>
      <c r="EFI10" s="404"/>
      <c r="EFJ10" s="405"/>
      <c r="EFK10" s="406"/>
      <c r="EFL10" s="407"/>
      <c r="EFM10" s="407"/>
      <c r="EFN10" s="407"/>
      <c r="EFO10" s="407"/>
      <c r="EFP10" s="408"/>
      <c r="EFQ10" s="404"/>
      <c r="EFR10" s="405"/>
      <c r="EFS10" s="406"/>
      <c r="EFT10" s="407"/>
      <c r="EFU10" s="407"/>
      <c r="EFV10" s="407"/>
      <c r="EFW10" s="407"/>
      <c r="EFX10" s="408"/>
      <c r="EFY10" s="404"/>
      <c r="EFZ10" s="405"/>
      <c r="EGA10" s="406"/>
      <c r="EGB10" s="407"/>
      <c r="EGC10" s="407"/>
      <c r="EGD10" s="407"/>
      <c r="EGE10" s="407"/>
      <c r="EGF10" s="408"/>
      <c r="EGG10" s="404"/>
      <c r="EGH10" s="405"/>
      <c r="EGI10" s="406"/>
      <c r="EGJ10" s="407"/>
      <c r="EGK10" s="407"/>
      <c r="EGL10" s="407"/>
      <c r="EGM10" s="407"/>
      <c r="EGN10" s="408"/>
      <c r="EGO10" s="404"/>
      <c r="EGP10" s="405"/>
      <c r="EGQ10" s="406"/>
      <c r="EGR10" s="407"/>
      <c r="EGS10" s="407"/>
      <c r="EGT10" s="407"/>
      <c r="EGU10" s="407"/>
      <c r="EGV10" s="408"/>
      <c r="EGW10" s="404"/>
      <c r="EGX10" s="405"/>
      <c r="EGY10" s="406"/>
      <c r="EGZ10" s="407"/>
      <c r="EHA10" s="407"/>
      <c r="EHB10" s="407"/>
      <c r="EHC10" s="407"/>
      <c r="EHD10" s="408"/>
      <c r="EHE10" s="404"/>
      <c r="EHF10" s="405"/>
      <c r="EHG10" s="406"/>
      <c r="EHH10" s="407"/>
      <c r="EHI10" s="407"/>
      <c r="EHJ10" s="407"/>
      <c r="EHK10" s="407"/>
      <c r="EHL10" s="408"/>
      <c r="EHM10" s="404"/>
      <c r="EHN10" s="405"/>
      <c r="EHO10" s="406"/>
      <c r="EHP10" s="407"/>
      <c r="EHQ10" s="407"/>
      <c r="EHR10" s="407"/>
      <c r="EHS10" s="407"/>
      <c r="EHT10" s="408"/>
      <c r="EHU10" s="404"/>
      <c r="EHV10" s="405"/>
      <c r="EHW10" s="406"/>
      <c r="EHX10" s="407"/>
      <c r="EHY10" s="407"/>
      <c r="EHZ10" s="407"/>
      <c r="EIA10" s="407"/>
      <c r="EIB10" s="408"/>
      <c r="EIC10" s="404"/>
      <c r="EID10" s="405"/>
      <c r="EIE10" s="406"/>
      <c r="EIF10" s="407"/>
      <c r="EIG10" s="407"/>
      <c r="EIH10" s="407"/>
      <c r="EII10" s="407"/>
      <c r="EIJ10" s="408"/>
      <c r="EIK10" s="404"/>
      <c r="EIL10" s="405"/>
      <c r="EIM10" s="406"/>
      <c r="EIN10" s="407"/>
      <c r="EIO10" s="407"/>
      <c r="EIP10" s="407"/>
      <c r="EIQ10" s="407"/>
      <c r="EIR10" s="408"/>
      <c r="EIS10" s="404"/>
      <c r="EIT10" s="405"/>
      <c r="EIU10" s="406"/>
      <c r="EIV10" s="407"/>
      <c r="EIW10" s="407"/>
      <c r="EIX10" s="407"/>
      <c r="EIY10" s="407"/>
      <c r="EIZ10" s="408"/>
      <c r="EJA10" s="404"/>
      <c r="EJB10" s="405"/>
      <c r="EJC10" s="406"/>
      <c r="EJD10" s="407"/>
      <c r="EJE10" s="407"/>
      <c r="EJF10" s="407"/>
      <c r="EJG10" s="407"/>
      <c r="EJH10" s="408"/>
      <c r="EJI10" s="404"/>
      <c r="EJJ10" s="405"/>
      <c r="EJK10" s="406"/>
      <c r="EJL10" s="407"/>
      <c r="EJM10" s="407"/>
      <c r="EJN10" s="407"/>
      <c r="EJO10" s="407"/>
      <c r="EJP10" s="408"/>
      <c r="EJQ10" s="404"/>
      <c r="EJR10" s="405"/>
      <c r="EJS10" s="406"/>
      <c r="EJT10" s="407"/>
      <c r="EJU10" s="407"/>
      <c r="EJV10" s="407"/>
      <c r="EJW10" s="407"/>
      <c r="EJX10" s="408"/>
      <c r="EJY10" s="404"/>
      <c r="EJZ10" s="405"/>
      <c r="EKA10" s="406"/>
      <c r="EKB10" s="407"/>
      <c r="EKC10" s="407"/>
      <c r="EKD10" s="407"/>
      <c r="EKE10" s="407"/>
      <c r="EKF10" s="408"/>
      <c r="EKG10" s="404"/>
      <c r="EKH10" s="405"/>
      <c r="EKI10" s="406"/>
      <c r="EKJ10" s="407"/>
      <c r="EKK10" s="407"/>
      <c r="EKL10" s="407"/>
      <c r="EKM10" s="407"/>
      <c r="EKN10" s="408"/>
      <c r="EKO10" s="404"/>
      <c r="EKP10" s="405"/>
      <c r="EKQ10" s="406"/>
      <c r="EKR10" s="407"/>
      <c r="EKS10" s="407"/>
      <c r="EKT10" s="407"/>
      <c r="EKU10" s="407"/>
      <c r="EKV10" s="408"/>
      <c r="EKW10" s="404"/>
      <c r="EKX10" s="405"/>
      <c r="EKY10" s="406"/>
      <c r="EKZ10" s="407"/>
      <c r="ELA10" s="407"/>
      <c r="ELB10" s="407"/>
      <c r="ELC10" s="407"/>
      <c r="ELD10" s="408"/>
      <c r="ELE10" s="404"/>
      <c r="ELF10" s="405"/>
      <c r="ELG10" s="406"/>
      <c r="ELH10" s="407"/>
      <c r="ELI10" s="407"/>
      <c r="ELJ10" s="407"/>
      <c r="ELK10" s="407"/>
      <c r="ELL10" s="408"/>
      <c r="ELM10" s="404"/>
      <c r="ELN10" s="405"/>
      <c r="ELO10" s="406"/>
      <c r="ELP10" s="407"/>
      <c r="ELQ10" s="407"/>
      <c r="ELR10" s="407"/>
      <c r="ELS10" s="407"/>
      <c r="ELT10" s="408"/>
      <c r="ELU10" s="404"/>
      <c r="ELV10" s="405"/>
      <c r="ELW10" s="406"/>
      <c r="ELX10" s="407"/>
      <c r="ELY10" s="407"/>
      <c r="ELZ10" s="407"/>
      <c r="EMA10" s="407"/>
      <c r="EMB10" s="408"/>
      <c r="EMC10" s="404"/>
      <c r="EMD10" s="405"/>
      <c r="EME10" s="406"/>
      <c r="EMF10" s="407"/>
      <c r="EMG10" s="407"/>
      <c r="EMH10" s="407"/>
      <c r="EMI10" s="407"/>
      <c r="EMJ10" s="408"/>
      <c r="EMK10" s="404"/>
      <c r="EML10" s="405"/>
      <c r="EMM10" s="406"/>
      <c r="EMN10" s="407"/>
      <c r="EMO10" s="407"/>
      <c r="EMP10" s="407"/>
      <c r="EMQ10" s="407"/>
      <c r="EMR10" s="408"/>
      <c r="EMS10" s="404"/>
      <c r="EMT10" s="405"/>
      <c r="EMU10" s="406"/>
      <c r="EMV10" s="407"/>
      <c r="EMW10" s="407"/>
      <c r="EMX10" s="407"/>
      <c r="EMY10" s="407"/>
      <c r="EMZ10" s="408"/>
      <c r="ENA10" s="404"/>
      <c r="ENB10" s="405"/>
      <c r="ENC10" s="406"/>
      <c r="END10" s="407"/>
      <c r="ENE10" s="407"/>
      <c r="ENF10" s="407"/>
      <c r="ENG10" s="407"/>
      <c r="ENH10" s="408"/>
      <c r="ENI10" s="404"/>
      <c r="ENJ10" s="405"/>
      <c r="ENK10" s="406"/>
      <c r="ENL10" s="407"/>
      <c r="ENM10" s="407"/>
      <c r="ENN10" s="407"/>
      <c r="ENO10" s="407"/>
      <c r="ENP10" s="408"/>
      <c r="ENQ10" s="404"/>
      <c r="ENR10" s="405"/>
      <c r="ENS10" s="406"/>
      <c r="ENT10" s="407"/>
      <c r="ENU10" s="407"/>
      <c r="ENV10" s="407"/>
      <c r="ENW10" s="407"/>
      <c r="ENX10" s="408"/>
      <c r="ENY10" s="404"/>
      <c r="ENZ10" s="405"/>
      <c r="EOA10" s="406"/>
      <c r="EOB10" s="407"/>
      <c r="EOC10" s="407"/>
      <c r="EOD10" s="407"/>
      <c r="EOE10" s="407"/>
      <c r="EOF10" s="408"/>
      <c r="EOG10" s="404"/>
      <c r="EOH10" s="405"/>
      <c r="EOI10" s="406"/>
      <c r="EOJ10" s="407"/>
      <c r="EOK10" s="407"/>
      <c r="EOL10" s="407"/>
      <c r="EOM10" s="407"/>
      <c r="EON10" s="408"/>
      <c r="EOO10" s="404"/>
      <c r="EOP10" s="405"/>
      <c r="EOQ10" s="406"/>
      <c r="EOR10" s="407"/>
      <c r="EOS10" s="407"/>
      <c r="EOT10" s="407"/>
      <c r="EOU10" s="407"/>
      <c r="EOV10" s="408"/>
      <c r="EOW10" s="404"/>
      <c r="EOX10" s="405"/>
      <c r="EOY10" s="406"/>
      <c r="EOZ10" s="407"/>
      <c r="EPA10" s="407"/>
      <c r="EPB10" s="407"/>
      <c r="EPC10" s="407"/>
      <c r="EPD10" s="408"/>
      <c r="EPE10" s="404"/>
      <c r="EPF10" s="405"/>
      <c r="EPG10" s="406"/>
      <c r="EPH10" s="407"/>
      <c r="EPI10" s="407"/>
      <c r="EPJ10" s="407"/>
      <c r="EPK10" s="407"/>
      <c r="EPL10" s="408"/>
      <c r="EPM10" s="404"/>
      <c r="EPN10" s="405"/>
      <c r="EPO10" s="406"/>
      <c r="EPP10" s="407"/>
      <c r="EPQ10" s="407"/>
      <c r="EPR10" s="407"/>
      <c r="EPS10" s="407"/>
      <c r="EPT10" s="408"/>
      <c r="EPU10" s="404"/>
      <c r="EPV10" s="405"/>
      <c r="EPW10" s="406"/>
      <c r="EPX10" s="407"/>
      <c r="EPY10" s="407"/>
      <c r="EPZ10" s="407"/>
      <c r="EQA10" s="407"/>
      <c r="EQB10" s="408"/>
      <c r="EQC10" s="404"/>
      <c r="EQD10" s="405"/>
      <c r="EQE10" s="406"/>
      <c r="EQF10" s="407"/>
      <c r="EQG10" s="407"/>
      <c r="EQH10" s="407"/>
      <c r="EQI10" s="407"/>
      <c r="EQJ10" s="408"/>
      <c r="EQK10" s="404"/>
      <c r="EQL10" s="405"/>
      <c r="EQM10" s="406"/>
      <c r="EQN10" s="407"/>
      <c r="EQO10" s="407"/>
      <c r="EQP10" s="407"/>
      <c r="EQQ10" s="407"/>
      <c r="EQR10" s="408"/>
      <c r="EQS10" s="404"/>
      <c r="EQT10" s="405"/>
      <c r="EQU10" s="406"/>
      <c r="EQV10" s="407"/>
      <c r="EQW10" s="407"/>
      <c r="EQX10" s="407"/>
      <c r="EQY10" s="407"/>
      <c r="EQZ10" s="408"/>
      <c r="ERA10" s="404"/>
      <c r="ERB10" s="405"/>
      <c r="ERC10" s="406"/>
      <c r="ERD10" s="407"/>
      <c r="ERE10" s="407"/>
      <c r="ERF10" s="407"/>
      <c r="ERG10" s="407"/>
      <c r="ERH10" s="408"/>
      <c r="ERI10" s="404"/>
      <c r="ERJ10" s="405"/>
      <c r="ERK10" s="406"/>
      <c r="ERL10" s="407"/>
      <c r="ERM10" s="407"/>
      <c r="ERN10" s="407"/>
      <c r="ERO10" s="407"/>
      <c r="ERP10" s="408"/>
      <c r="ERQ10" s="404"/>
      <c r="ERR10" s="405"/>
      <c r="ERS10" s="406"/>
      <c r="ERT10" s="407"/>
      <c r="ERU10" s="407"/>
      <c r="ERV10" s="407"/>
      <c r="ERW10" s="407"/>
      <c r="ERX10" s="408"/>
      <c r="ERY10" s="404"/>
      <c r="ERZ10" s="405"/>
      <c r="ESA10" s="406"/>
      <c r="ESB10" s="407"/>
      <c r="ESC10" s="407"/>
      <c r="ESD10" s="407"/>
      <c r="ESE10" s="407"/>
      <c r="ESF10" s="408"/>
      <c r="ESG10" s="404"/>
      <c r="ESH10" s="405"/>
      <c r="ESI10" s="406"/>
      <c r="ESJ10" s="407"/>
      <c r="ESK10" s="407"/>
      <c r="ESL10" s="407"/>
      <c r="ESM10" s="407"/>
      <c r="ESN10" s="408"/>
      <c r="ESO10" s="404"/>
      <c r="ESP10" s="405"/>
      <c r="ESQ10" s="406"/>
      <c r="ESR10" s="407"/>
      <c r="ESS10" s="407"/>
      <c r="EST10" s="407"/>
      <c r="ESU10" s="407"/>
      <c r="ESV10" s="408"/>
      <c r="ESW10" s="404"/>
      <c r="ESX10" s="405"/>
      <c r="ESY10" s="406"/>
      <c r="ESZ10" s="407"/>
      <c r="ETA10" s="407"/>
      <c r="ETB10" s="407"/>
      <c r="ETC10" s="407"/>
      <c r="ETD10" s="408"/>
      <c r="ETE10" s="404"/>
      <c r="ETF10" s="405"/>
      <c r="ETG10" s="406"/>
      <c r="ETH10" s="407"/>
      <c r="ETI10" s="407"/>
      <c r="ETJ10" s="407"/>
      <c r="ETK10" s="407"/>
      <c r="ETL10" s="408"/>
      <c r="ETM10" s="404"/>
      <c r="ETN10" s="405"/>
      <c r="ETO10" s="406"/>
      <c r="ETP10" s="407"/>
      <c r="ETQ10" s="407"/>
      <c r="ETR10" s="407"/>
      <c r="ETS10" s="407"/>
      <c r="ETT10" s="408"/>
      <c r="ETU10" s="404"/>
      <c r="ETV10" s="405"/>
      <c r="ETW10" s="406"/>
      <c r="ETX10" s="407"/>
      <c r="ETY10" s="407"/>
      <c r="ETZ10" s="407"/>
      <c r="EUA10" s="407"/>
      <c r="EUB10" s="408"/>
      <c r="EUC10" s="404"/>
      <c r="EUD10" s="405"/>
      <c r="EUE10" s="406"/>
      <c r="EUF10" s="407"/>
      <c r="EUG10" s="407"/>
      <c r="EUH10" s="407"/>
      <c r="EUI10" s="407"/>
      <c r="EUJ10" s="408"/>
      <c r="EUK10" s="404"/>
      <c r="EUL10" s="405"/>
      <c r="EUM10" s="406"/>
      <c r="EUN10" s="407"/>
      <c r="EUO10" s="407"/>
      <c r="EUP10" s="407"/>
      <c r="EUQ10" s="407"/>
      <c r="EUR10" s="408"/>
      <c r="EUS10" s="404"/>
      <c r="EUT10" s="405"/>
      <c r="EUU10" s="406"/>
      <c r="EUV10" s="407"/>
      <c r="EUW10" s="407"/>
      <c r="EUX10" s="407"/>
      <c r="EUY10" s="407"/>
      <c r="EUZ10" s="408"/>
      <c r="EVA10" s="404"/>
      <c r="EVB10" s="405"/>
      <c r="EVC10" s="406"/>
      <c r="EVD10" s="407"/>
      <c r="EVE10" s="407"/>
      <c r="EVF10" s="407"/>
      <c r="EVG10" s="407"/>
      <c r="EVH10" s="408"/>
      <c r="EVI10" s="404"/>
      <c r="EVJ10" s="405"/>
      <c r="EVK10" s="406"/>
      <c r="EVL10" s="407"/>
      <c r="EVM10" s="407"/>
      <c r="EVN10" s="407"/>
      <c r="EVO10" s="407"/>
      <c r="EVP10" s="408"/>
      <c r="EVQ10" s="404"/>
      <c r="EVR10" s="405"/>
      <c r="EVS10" s="406"/>
      <c r="EVT10" s="407"/>
      <c r="EVU10" s="407"/>
      <c r="EVV10" s="407"/>
      <c r="EVW10" s="407"/>
      <c r="EVX10" s="408"/>
      <c r="EVY10" s="404"/>
      <c r="EVZ10" s="405"/>
      <c r="EWA10" s="406"/>
      <c r="EWB10" s="407"/>
      <c r="EWC10" s="407"/>
      <c r="EWD10" s="407"/>
      <c r="EWE10" s="407"/>
      <c r="EWF10" s="408"/>
      <c r="EWG10" s="404"/>
      <c r="EWH10" s="405"/>
      <c r="EWI10" s="406"/>
      <c r="EWJ10" s="407"/>
      <c r="EWK10" s="407"/>
      <c r="EWL10" s="407"/>
      <c r="EWM10" s="407"/>
      <c r="EWN10" s="408"/>
      <c r="EWO10" s="404"/>
      <c r="EWP10" s="405"/>
      <c r="EWQ10" s="406"/>
      <c r="EWR10" s="407"/>
      <c r="EWS10" s="407"/>
      <c r="EWT10" s="407"/>
      <c r="EWU10" s="407"/>
      <c r="EWV10" s="408"/>
      <c r="EWW10" s="404"/>
      <c r="EWX10" s="405"/>
      <c r="EWY10" s="406"/>
      <c r="EWZ10" s="407"/>
      <c r="EXA10" s="407"/>
      <c r="EXB10" s="407"/>
      <c r="EXC10" s="407"/>
      <c r="EXD10" s="408"/>
      <c r="EXE10" s="404"/>
      <c r="EXF10" s="405"/>
      <c r="EXG10" s="406"/>
      <c r="EXH10" s="407"/>
      <c r="EXI10" s="407"/>
      <c r="EXJ10" s="407"/>
      <c r="EXK10" s="407"/>
      <c r="EXL10" s="408"/>
      <c r="EXM10" s="404"/>
      <c r="EXN10" s="405"/>
      <c r="EXO10" s="406"/>
      <c r="EXP10" s="407"/>
      <c r="EXQ10" s="407"/>
      <c r="EXR10" s="407"/>
      <c r="EXS10" s="407"/>
      <c r="EXT10" s="408"/>
      <c r="EXU10" s="404"/>
      <c r="EXV10" s="405"/>
      <c r="EXW10" s="406"/>
      <c r="EXX10" s="407"/>
      <c r="EXY10" s="407"/>
      <c r="EXZ10" s="407"/>
      <c r="EYA10" s="407"/>
      <c r="EYB10" s="408"/>
      <c r="EYC10" s="404"/>
      <c r="EYD10" s="405"/>
      <c r="EYE10" s="406"/>
      <c r="EYF10" s="407"/>
      <c r="EYG10" s="407"/>
      <c r="EYH10" s="407"/>
      <c r="EYI10" s="407"/>
      <c r="EYJ10" s="408"/>
      <c r="EYK10" s="404"/>
      <c r="EYL10" s="405"/>
      <c r="EYM10" s="406"/>
      <c r="EYN10" s="407"/>
      <c r="EYO10" s="407"/>
      <c r="EYP10" s="407"/>
      <c r="EYQ10" s="407"/>
      <c r="EYR10" s="408"/>
      <c r="EYS10" s="404"/>
      <c r="EYT10" s="405"/>
      <c r="EYU10" s="406"/>
      <c r="EYV10" s="407"/>
      <c r="EYW10" s="407"/>
      <c r="EYX10" s="407"/>
      <c r="EYY10" s="407"/>
      <c r="EYZ10" s="408"/>
      <c r="EZA10" s="404"/>
      <c r="EZB10" s="405"/>
      <c r="EZC10" s="406"/>
      <c r="EZD10" s="407"/>
      <c r="EZE10" s="407"/>
      <c r="EZF10" s="407"/>
      <c r="EZG10" s="407"/>
      <c r="EZH10" s="408"/>
      <c r="EZI10" s="404"/>
      <c r="EZJ10" s="405"/>
      <c r="EZK10" s="406"/>
      <c r="EZL10" s="407"/>
      <c r="EZM10" s="407"/>
      <c r="EZN10" s="407"/>
      <c r="EZO10" s="407"/>
      <c r="EZP10" s="408"/>
      <c r="EZQ10" s="404"/>
      <c r="EZR10" s="405"/>
      <c r="EZS10" s="406"/>
      <c r="EZT10" s="407"/>
      <c r="EZU10" s="407"/>
      <c r="EZV10" s="407"/>
      <c r="EZW10" s="407"/>
      <c r="EZX10" s="408"/>
      <c r="EZY10" s="404"/>
      <c r="EZZ10" s="405"/>
      <c r="FAA10" s="406"/>
      <c r="FAB10" s="407"/>
      <c r="FAC10" s="407"/>
      <c r="FAD10" s="407"/>
      <c r="FAE10" s="407"/>
      <c r="FAF10" s="408"/>
      <c r="FAG10" s="404"/>
      <c r="FAH10" s="405"/>
      <c r="FAI10" s="406"/>
      <c r="FAJ10" s="407"/>
      <c r="FAK10" s="407"/>
      <c r="FAL10" s="407"/>
      <c r="FAM10" s="407"/>
      <c r="FAN10" s="408"/>
      <c r="FAO10" s="404"/>
      <c r="FAP10" s="405"/>
      <c r="FAQ10" s="406"/>
      <c r="FAR10" s="407"/>
      <c r="FAS10" s="407"/>
      <c r="FAT10" s="407"/>
      <c r="FAU10" s="407"/>
      <c r="FAV10" s="408"/>
      <c r="FAW10" s="404"/>
      <c r="FAX10" s="405"/>
      <c r="FAY10" s="406"/>
      <c r="FAZ10" s="407"/>
      <c r="FBA10" s="407"/>
      <c r="FBB10" s="407"/>
      <c r="FBC10" s="407"/>
      <c r="FBD10" s="408"/>
      <c r="FBE10" s="404"/>
      <c r="FBF10" s="405"/>
      <c r="FBG10" s="406"/>
      <c r="FBH10" s="407"/>
      <c r="FBI10" s="407"/>
      <c r="FBJ10" s="407"/>
      <c r="FBK10" s="407"/>
      <c r="FBL10" s="408"/>
      <c r="FBM10" s="404"/>
      <c r="FBN10" s="405"/>
      <c r="FBO10" s="406"/>
      <c r="FBP10" s="407"/>
      <c r="FBQ10" s="407"/>
      <c r="FBR10" s="407"/>
      <c r="FBS10" s="407"/>
      <c r="FBT10" s="408"/>
      <c r="FBU10" s="404"/>
      <c r="FBV10" s="405"/>
      <c r="FBW10" s="406"/>
      <c r="FBX10" s="407"/>
      <c r="FBY10" s="407"/>
      <c r="FBZ10" s="407"/>
      <c r="FCA10" s="407"/>
      <c r="FCB10" s="408"/>
      <c r="FCC10" s="404"/>
      <c r="FCD10" s="405"/>
      <c r="FCE10" s="406"/>
      <c r="FCF10" s="407"/>
      <c r="FCG10" s="407"/>
      <c r="FCH10" s="407"/>
      <c r="FCI10" s="407"/>
      <c r="FCJ10" s="408"/>
      <c r="FCK10" s="404"/>
      <c r="FCL10" s="405"/>
      <c r="FCM10" s="406"/>
      <c r="FCN10" s="407"/>
      <c r="FCO10" s="407"/>
      <c r="FCP10" s="407"/>
      <c r="FCQ10" s="407"/>
      <c r="FCR10" s="408"/>
      <c r="FCS10" s="404"/>
      <c r="FCT10" s="405"/>
      <c r="FCU10" s="406"/>
      <c r="FCV10" s="407"/>
      <c r="FCW10" s="407"/>
      <c r="FCX10" s="407"/>
      <c r="FCY10" s="407"/>
      <c r="FCZ10" s="408"/>
      <c r="FDA10" s="404"/>
      <c r="FDB10" s="405"/>
      <c r="FDC10" s="406"/>
      <c r="FDD10" s="407"/>
      <c r="FDE10" s="407"/>
      <c r="FDF10" s="407"/>
      <c r="FDG10" s="407"/>
      <c r="FDH10" s="408"/>
      <c r="FDI10" s="404"/>
      <c r="FDJ10" s="405"/>
      <c r="FDK10" s="406"/>
      <c r="FDL10" s="407"/>
      <c r="FDM10" s="407"/>
      <c r="FDN10" s="407"/>
      <c r="FDO10" s="407"/>
      <c r="FDP10" s="408"/>
      <c r="FDQ10" s="404"/>
      <c r="FDR10" s="405"/>
      <c r="FDS10" s="406"/>
      <c r="FDT10" s="407"/>
      <c r="FDU10" s="407"/>
      <c r="FDV10" s="407"/>
      <c r="FDW10" s="407"/>
      <c r="FDX10" s="408"/>
      <c r="FDY10" s="404"/>
      <c r="FDZ10" s="405"/>
      <c r="FEA10" s="406"/>
      <c r="FEB10" s="407"/>
      <c r="FEC10" s="407"/>
      <c r="FED10" s="407"/>
      <c r="FEE10" s="407"/>
      <c r="FEF10" s="408"/>
      <c r="FEG10" s="404"/>
      <c r="FEH10" s="405"/>
      <c r="FEI10" s="406"/>
      <c r="FEJ10" s="407"/>
      <c r="FEK10" s="407"/>
      <c r="FEL10" s="407"/>
      <c r="FEM10" s="407"/>
      <c r="FEN10" s="408"/>
      <c r="FEO10" s="404"/>
      <c r="FEP10" s="405"/>
      <c r="FEQ10" s="406"/>
      <c r="FER10" s="407"/>
      <c r="FES10" s="407"/>
      <c r="FET10" s="407"/>
      <c r="FEU10" s="407"/>
      <c r="FEV10" s="408"/>
      <c r="FEW10" s="404"/>
      <c r="FEX10" s="405"/>
      <c r="FEY10" s="406"/>
      <c r="FEZ10" s="407"/>
      <c r="FFA10" s="407"/>
      <c r="FFB10" s="407"/>
      <c r="FFC10" s="407"/>
      <c r="FFD10" s="408"/>
      <c r="FFE10" s="404"/>
      <c r="FFF10" s="405"/>
      <c r="FFG10" s="406"/>
      <c r="FFH10" s="407"/>
      <c r="FFI10" s="407"/>
      <c r="FFJ10" s="407"/>
      <c r="FFK10" s="407"/>
      <c r="FFL10" s="408"/>
      <c r="FFM10" s="404"/>
      <c r="FFN10" s="405"/>
      <c r="FFO10" s="406"/>
      <c r="FFP10" s="407"/>
      <c r="FFQ10" s="407"/>
      <c r="FFR10" s="407"/>
      <c r="FFS10" s="407"/>
      <c r="FFT10" s="408"/>
      <c r="FFU10" s="404"/>
      <c r="FFV10" s="405"/>
      <c r="FFW10" s="406"/>
      <c r="FFX10" s="407"/>
      <c r="FFY10" s="407"/>
      <c r="FFZ10" s="407"/>
      <c r="FGA10" s="407"/>
      <c r="FGB10" s="408"/>
      <c r="FGC10" s="404"/>
      <c r="FGD10" s="405"/>
      <c r="FGE10" s="406"/>
      <c r="FGF10" s="407"/>
      <c r="FGG10" s="407"/>
      <c r="FGH10" s="407"/>
      <c r="FGI10" s="407"/>
      <c r="FGJ10" s="408"/>
      <c r="FGK10" s="404"/>
      <c r="FGL10" s="405"/>
      <c r="FGM10" s="406"/>
      <c r="FGN10" s="407"/>
      <c r="FGO10" s="407"/>
      <c r="FGP10" s="407"/>
      <c r="FGQ10" s="407"/>
      <c r="FGR10" s="408"/>
      <c r="FGS10" s="404"/>
      <c r="FGT10" s="405"/>
      <c r="FGU10" s="406"/>
      <c r="FGV10" s="407"/>
      <c r="FGW10" s="407"/>
      <c r="FGX10" s="407"/>
      <c r="FGY10" s="407"/>
      <c r="FGZ10" s="408"/>
      <c r="FHA10" s="404"/>
      <c r="FHB10" s="405"/>
      <c r="FHC10" s="406"/>
      <c r="FHD10" s="407"/>
      <c r="FHE10" s="407"/>
      <c r="FHF10" s="407"/>
      <c r="FHG10" s="407"/>
      <c r="FHH10" s="408"/>
      <c r="FHI10" s="404"/>
      <c r="FHJ10" s="405"/>
      <c r="FHK10" s="406"/>
      <c r="FHL10" s="407"/>
      <c r="FHM10" s="407"/>
      <c r="FHN10" s="407"/>
      <c r="FHO10" s="407"/>
      <c r="FHP10" s="408"/>
      <c r="FHQ10" s="404"/>
      <c r="FHR10" s="405"/>
      <c r="FHS10" s="406"/>
      <c r="FHT10" s="407"/>
      <c r="FHU10" s="407"/>
      <c r="FHV10" s="407"/>
      <c r="FHW10" s="407"/>
      <c r="FHX10" s="408"/>
      <c r="FHY10" s="404"/>
      <c r="FHZ10" s="405"/>
      <c r="FIA10" s="406"/>
      <c r="FIB10" s="407"/>
      <c r="FIC10" s="407"/>
      <c r="FID10" s="407"/>
      <c r="FIE10" s="407"/>
      <c r="FIF10" s="408"/>
      <c r="FIG10" s="404"/>
      <c r="FIH10" s="405"/>
      <c r="FII10" s="406"/>
      <c r="FIJ10" s="407"/>
      <c r="FIK10" s="407"/>
      <c r="FIL10" s="407"/>
      <c r="FIM10" s="407"/>
      <c r="FIN10" s="408"/>
      <c r="FIO10" s="404"/>
      <c r="FIP10" s="405"/>
      <c r="FIQ10" s="406"/>
      <c r="FIR10" s="407"/>
      <c r="FIS10" s="407"/>
      <c r="FIT10" s="407"/>
      <c r="FIU10" s="407"/>
      <c r="FIV10" s="408"/>
      <c r="FIW10" s="404"/>
      <c r="FIX10" s="405"/>
      <c r="FIY10" s="406"/>
      <c r="FIZ10" s="407"/>
      <c r="FJA10" s="407"/>
      <c r="FJB10" s="407"/>
      <c r="FJC10" s="407"/>
      <c r="FJD10" s="408"/>
      <c r="FJE10" s="404"/>
      <c r="FJF10" s="405"/>
      <c r="FJG10" s="406"/>
      <c r="FJH10" s="407"/>
      <c r="FJI10" s="407"/>
      <c r="FJJ10" s="407"/>
      <c r="FJK10" s="407"/>
      <c r="FJL10" s="408"/>
      <c r="FJM10" s="404"/>
      <c r="FJN10" s="405"/>
      <c r="FJO10" s="406"/>
      <c r="FJP10" s="407"/>
      <c r="FJQ10" s="407"/>
      <c r="FJR10" s="407"/>
      <c r="FJS10" s="407"/>
      <c r="FJT10" s="408"/>
      <c r="FJU10" s="404"/>
      <c r="FJV10" s="405"/>
      <c r="FJW10" s="406"/>
      <c r="FJX10" s="407"/>
      <c r="FJY10" s="407"/>
      <c r="FJZ10" s="407"/>
      <c r="FKA10" s="407"/>
      <c r="FKB10" s="408"/>
      <c r="FKC10" s="404"/>
      <c r="FKD10" s="405"/>
      <c r="FKE10" s="406"/>
      <c r="FKF10" s="407"/>
      <c r="FKG10" s="407"/>
      <c r="FKH10" s="407"/>
      <c r="FKI10" s="407"/>
      <c r="FKJ10" s="408"/>
      <c r="FKK10" s="404"/>
      <c r="FKL10" s="405"/>
      <c r="FKM10" s="406"/>
      <c r="FKN10" s="407"/>
      <c r="FKO10" s="407"/>
      <c r="FKP10" s="407"/>
      <c r="FKQ10" s="407"/>
      <c r="FKR10" s="408"/>
      <c r="FKS10" s="404"/>
      <c r="FKT10" s="405"/>
      <c r="FKU10" s="406"/>
      <c r="FKV10" s="407"/>
      <c r="FKW10" s="407"/>
      <c r="FKX10" s="407"/>
      <c r="FKY10" s="407"/>
      <c r="FKZ10" s="408"/>
      <c r="FLA10" s="404"/>
      <c r="FLB10" s="405"/>
      <c r="FLC10" s="406"/>
      <c r="FLD10" s="407"/>
      <c r="FLE10" s="407"/>
      <c r="FLF10" s="407"/>
      <c r="FLG10" s="407"/>
      <c r="FLH10" s="408"/>
      <c r="FLI10" s="404"/>
      <c r="FLJ10" s="405"/>
      <c r="FLK10" s="406"/>
      <c r="FLL10" s="407"/>
      <c r="FLM10" s="407"/>
      <c r="FLN10" s="407"/>
      <c r="FLO10" s="407"/>
      <c r="FLP10" s="408"/>
      <c r="FLQ10" s="404"/>
      <c r="FLR10" s="405"/>
      <c r="FLS10" s="406"/>
      <c r="FLT10" s="407"/>
      <c r="FLU10" s="407"/>
      <c r="FLV10" s="407"/>
      <c r="FLW10" s="407"/>
      <c r="FLX10" s="408"/>
      <c r="FLY10" s="404"/>
      <c r="FLZ10" s="405"/>
      <c r="FMA10" s="406"/>
      <c r="FMB10" s="407"/>
      <c r="FMC10" s="407"/>
      <c r="FMD10" s="407"/>
      <c r="FME10" s="407"/>
      <c r="FMF10" s="408"/>
      <c r="FMG10" s="404"/>
      <c r="FMH10" s="405"/>
      <c r="FMI10" s="406"/>
      <c r="FMJ10" s="407"/>
      <c r="FMK10" s="407"/>
      <c r="FML10" s="407"/>
      <c r="FMM10" s="407"/>
      <c r="FMN10" s="408"/>
      <c r="FMO10" s="404"/>
      <c r="FMP10" s="405"/>
      <c r="FMQ10" s="406"/>
      <c r="FMR10" s="407"/>
      <c r="FMS10" s="407"/>
      <c r="FMT10" s="407"/>
      <c r="FMU10" s="407"/>
      <c r="FMV10" s="408"/>
      <c r="FMW10" s="404"/>
      <c r="FMX10" s="405"/>
      <c r="FMY10" s="406"/>
      <c r="FMZ10" s="407"/>
      <c r="FNA10" s="407"/>
      <c r="FNB10" s="407"/>
      <c r="FNC10" s="407"/>
      <c r="FND10" s="408"/>
      <c r="FNE10" s="404"/>
      <c r="FNF10" s="405"/>
      <c r="FNG10" s="406"/>
      <c r="FNH10" s="407"/>
      <c r="FNI10" s="407"/>
      <c r="FNJ10" s="407"/>
      <c r="FNK10" s="407"/>
      <c r="FNL10" s="408"/>
      <c r="FNM10" s="404"/>
      <c r="FNN10" s="405"/>
      <c r="FNO10" s="406"/>
      <c r="FNP10" s="407"/>
      <c r="FNQ10" s="407"/>
      <c r="FNR10" s="407"/>
      <c r="FNS10" s="407"/>
      <c r="FNT10" s="408"/>
      <c r="FNU10" s="404"/>
      <c r="FNV10" s="405"/>
      <c r="FNW10" s="406"/>
      <c r="FNX10" s="407"/>
      <c r="FNY10" s="407"/>
      <c r="FNZ10" s="407"/>
      <c r="FOA10" s="407"/>
      <c r="FOB10" s="408"/>
      <c r="FOC10" s="404"/>
      <c r="FOD10" s="405"/>
      <c r="FOE10" s="406"/>
      <c r="FOF10" s="407"/>
      <c r="FOG10" s="407"/>
      <c r="FOH10" s="407"/>
      <c r="FOI10" s="407"/>
      <c r="FOJ10" s="408"/>
      <c r="FOK10" s="404"/>
      <c r="FOL10" s="405"/>
      <c r="FOM10" s="406"/>
      <c r="FON10" s="407"/>
      <c r="FOO10" s="407"/>
      <c r="FOP10" s="407"/>
      <c r="FOQ10" s="407"/>
      <c r="FOR10" s="408"/>
      <c r="FOS10" s="404"/>
      <c r="FOT10" s="405"/>
      <c r="FOU10" s="406"/>
      <c r="FOV10" s="407"/>
      <c r="FOW10" s="407"/>
      <c r="FOX10" s="407"/>
      <c r="FOY10" s="407"/>
      <c r="FOZ10" s="408"/>
      <c r="FPA10" s="404"/>
      <c r="FPB10" s="405"/>
      <c r="FPC10" s="406"/>
      <c r="FPD10" s="407"/>
      <c r="FPE10" s="407"/>
      <c r="FPF10" s="407"/>
      <c r="FPG10" s="407"/>
      <c r="FPH10" s="408"/>
      <c r="FPI10" s="404"/>
      <c r="FPJ10" s="405"/>
      <c r="FPK10" s="406"/>
      <c r="FPL10" s="407"/>
      <c r="FPM10" s="407"/>
      <c r="FPN10" s="407"/>
      <c r="FPO10" s="407"/>
      <c r="FPP10" s="408"/>
      <c r="FPQ10" s="404"/>
      <c r="FPR10" s="405"/>
      <c r="FPS10" s="406"/>
      <c r="FPT10" s="407"/>
      <c r="FPU10" s="407"/>
      <c r="FPV10" s="407"/>
      <c r="FPW10" s="407"/>
      <c r="FPX10" s="408"/>
      <c r="FPY10" s="404"/>
      <c r="FPZ10" s="405"/>
      <c r="FQA10" s="406"/>
      <c r="FQB10" s="407"/>
      <c r="FQC10" s="407"/>
      <c r="FQD10" s="407"/>
      <c r="FQE10" s="407"/>
      <c r="FQF10" s="408"/>
      <c r="FQG10" s="404"/>
      <c r="FQH10" s="405"/>
      <c r="FQI10" s="406"/>
      <c r="FQJ10" s="407"/>
      <c r="FQK10" s="407"/>
      <c r="FQL10" s="407"/>
      <c r="FQM10" s="407"/>
      <c r="FQN10" s="408"/>
      <c r="FQO10" s="404"/>
      <c r="FQP10" s="405"/>
      <c r="FQQ10" s="406"/>
      <c r="FQR10" s="407"/>
      <c r="FQS10" s="407"/>
      <c r="FQT10" s="407"/>
      <c r="FQU10" s="407"/>
      <c r="FQV10" s="408"/>
      <c r="FQW10" s="404"/>
      <c r="FQX10" s="405"/>
      <c r="FQY10" s="406"/>
      <c r="FQZ10" s="407"/>
      <c r="FRA10" s="407"/>
      <c r="FRB10" s="407"/>
      <c r="FRC10" s="407"/>
      <c r="FRD10" s="408"/>
      <c r="FRE10" s="404"/>
      <c r="FRF10" s="405"/>
      <c r="FRG10" s="406"/>
      <c r="FRH10" s="407"/>
      <c r="FRI10" s="407"/>
      <c r="FRJ10" s="407"/>
      <c r="FRK10" s="407"/>
      <c r="FRL10" s="408"/>
      <c r="FRM10" s="404"/>
      <c r="FRN10" s="405"/>
      <c r="FRO10" s="406"/>
      <c r="FRP10" s="407"/>
      <c r="FRQ10" s="407"/>
      <c r="FRR10" s="407"/>
      <c r="FRS10" s="407"/>
      <c r="FRT10" s="408"/>
      <c r="FRU10" s="404"/>
      <c r="FRV10" s="405"/>
      <c r="FRW10" s="406"/>
      <c r="FRX10" s="407"/>
      <c r="FRY10" s="407"/>
      <c r="FRZ10" s="407"/>
      <c r="FSA10" s="407"/>
      <c r="FSB10" s="408"/>
      <c r="FSC10" s="404"/>
      <c r="FSD10" s="405"/>
      <c r="FSE10" s="406"/>
      <c r="FSF10" s="407"/>
      <c r="FSG10" s="407"/>
      <c r="FSH10" s="407"/>
      <c r="FSI10" s="407"/>
      <c r="FSJ10" s="408"/>
      <c r="FSK10" s="404"/>
      <c r="FSL10" s="405"/>
      <c r="FSM10" s="406"/>
      <c r="FSN10" s="407"/>
      <c r="FSO10" s="407"/>
      <c r="FSP10" s="407"/>
      <c r="FSQ10" s="407"/>
      <c r="FSR10" s="408"/>
      <c r="FSS10" s="404"/>
      <c r="FST10" s="405"/>
      <c r="FSU10" s="406"/>
      <c r="FSV10" s="407"/>
      <c r="FSW10" s="407"/>
      <c r="FSX10" s="407"/>
      <c r="FSY10" s="407"/>
      <c r="FSZ10" s="408"/>
      <c r="FTA10" s="404"/>
      <c r="FTB10" s="405"/>
      <c r="FTC10" s="406"/>
      <c r="FTD10" s="407"/>
      <c r="FTE10" s="407"/>
      <c r="FTF10" s="407"/>
      <c r="FTG10" s="407"/>
      <c r="FTH10" s="408"/>
      <c r="FTI10" s="404"/>
      <c r="FTJ10" s="405"/>
      <c r="FTK10" s="406"/>
      <c r="FTL10" s="407"/>
      <c r="FTM10" s="407"/>
      <c r="FTN10" s="407"/>
      <c r="FTO10" s="407"/>
      <c r="FTP10" s="408"/>
      <c r="FTQ10" s="404"/>
      <c r="FTR10" s="405"/>
      <c r="FTS10" s="406"/>
      <c r="FTT10" s="407"/>
      <c r="FTU10" s="407"/>
      <c r="FTV10" s="407"/>
      <c r="FTW10" s="407"/>
      <c r="FTX10" s="408"/>
      <c r="FTY10" s="404"/>
      <c r="FTZ10" s="405"/>
      <c r="FUA10" s="406"/>
      <c r="FUB10" s="407"/>
      <c r="FUC10" s="407"/>
      <c r="FUD10" s="407"/>
      <c r="FUE10" s="407"/>
      <c r="FUF10" s="408"/>
      <c r="FUG10" s="404"/>
      <c r="FUH10" s="405"/>
      <c r="FUI10" s="406"/>
      <c r="FUJ10" s="407"/>
      <c r="FUK10" s="407"/>
      <c r="FUL10" s="407"/>
      <c r="FUM10" s="407"/>
      <c r="FUN10" s="408"/>
      <c r="FUO10" s="404"/>
      <c r="FUP10" s="405"/>
      <c r="FUQ10" s="406"/>
      <c r="FUR10" s="407"/>
      <c r="FUS10" s="407"/>
      <c r="FUT10" s="407"/>
      <c r="FUU10" s="407"/>
      <c r="FUV10" s="408"/>
      <c r="FUW10" s="404"/>
      <c r="FUX10" s="405"/>
      <c r="FUY10" s="406"/>
      <c r="FUZ10" s="407"/>
      <c r="FVA10" s="407"/>
      <c r="FVB10" s="407"/>
      <c r="FVC10" s="407"/>
      <c r="FVD10" s="408"/>
      <c r="FVE10" s="404"/>
      <c r="FVF10" s="405"/>
      <c r="FVG10" s="406"/>
      <c r="FVH10" s="407"/>
      <c r="FVI10" s="407"/>
      <c r="FVJ10" s="407"/>
      <c r="FVK10" s="407"/>
      <c r="FVL10" s="408"/>
      <c r="FVM10" s="404"/>
      <c r="FVN10" s="405"/>
      <c r="FVO10" s="406"/>
      <c r="FVP10" s="407"/>
      <c r="FVQ10" s="407"/>
      <c r="FVR10" s="407"/>
      <c r="FVS10" s="407"/>
      <c r="FVT10" s="408"/>
      <c r="FVU10" s="404"/>
      <c r="FVV10" s="405"/>
      <c r="FVW10" s="406"/>
      <c r="FVX10" s="407"/>
      <c r="FVY10" s="407"/>
      <c r="FVZ10" s="407"/>
      <c r="FWA10" s="407"/>
      <c r="FWB10" s="408"/>
      <c r="FWC10" s="404"/>
      <c r="FWD10" s="405"/>
      <c r="FWE10" s="406"/>
      <c r="FWF10" s="407"/>
      <c r="FWG10" s="407"/>
      <c r="FWH10" s="407"/>
      <c r="FWI10" s="407"/>
      <c r="FWJ10" s="408"/>
      <c r="FWK10" s="404"/>
      <c r="FWL10" s="405"/>
      <c r="FWM10" s="406"/>
      <c r="FWN10" s="407"/>
      <c r="FWO10" s="407"/>
      <c r="FWP10" s="407"/>
      <c r="FWQ10" s="407"/>
      <c r="FWR10" s="408"/>
      <c r="FWS10" s="404"/>
      <c r="FWT10" s="405"/>
      <c r="FWU10" s="406"/>
      <c r="FWV10" s="407"/>
      <c r="FWW10" s="407"/>
      <c r="FWX10" s="407"/>
      <c r="FWY10" s="407"/>
      <c r="FWZ10" s="408"/>
      <c r="FXA10" s="404"/>
      <c r="FXB10" s="405"/>
      <c r="FXC10" s="406"/>
      <c r="FXD10" s="407"/>
      <c r="FXE10" s="407"/>
      <c r="FXF10" s="407"/>
      <c r="FXG10" s="407"/>
      <c r="FXH10" s="408"/>
      <c r="FXI10" s="404"/>
      <c r="FXJ10" s="405"/>
      <c r="FXK10" s="406"/>
      <c r="FXL10" s="407"/>
      <c r="FXM10" s="407"/>
      <c r="FXN10" s="407"/>
      <c r="FXO10" s="407"/>
      <c r="FXP10" s="408"/>
      <c r="FXQ10" s="404"/>
      <c r="FXR10" s="405"/>
      <c r="FXS10" s="406"/>
      <c r="FXT10" s="407"/>
      <c r="FXU10" s="407"/>
      <c r="FXV10" s="407"/>
      <c r="FXW10" s="407"/>
      <c r="FXX10" s="408"/>
      <c r="FXY10" s="404"/>
      <c r="FXZ10" s="405"/>
      <c r="FYA10" s="406"/>
      <c r="FYB10" s="407"/>
      <c r="FYC10" s="407"/>
      <c r="FYD10" s="407"/>
      <c r="FYE10" s="407"/>
      <c r="FYF10" s="408"/>
      <c r="FYG10" s="404"/>
      <c r="FYH10" s="405"/>
      <c r="FYI10" s="406"/>
      <c r="FYJ10" s="407"/>
      <c r="FYK10" s="407"/>
      <c r="FYL10" s="407"/>
      <c r="FYM10" s="407"/>
      <c r="FYN10" s="408"/>
      <c r="FYO10" s="404"/>
      <c r="FYP10" s="405"/>
      <c r="FYQ10" s="406"/>
      <c r="FYR10" s="407"/>
      <c r="FYS10" s="407"/>
      <c r="FYT10" s="407"/>
      <c r="FYU10" s="407"/>
      <c r="FYV10" s="408"/>
      <c r="FYW10" s="404"/>
      <c r="FYX10" s="405"/>
      <c r="FYY10" s="406"/>
      <c r="FYZ10" s="407"/>
      <c r="FZA10" s="407"/>
      <c r="FZB10" s="407"/>
      <c r="FZC10" s="407"/>
      <c r="FZD10" s="408"/>
      <c r="FZE10" s="404"/>
      <c r="FZF10" s="405"/>
      <c r="FZG10" s="406"/>
      <c r="FZH10" s="407"/>
      <c r="FZI10" s="407"/>
      <c r="FZJ10" s="407"/>
      <c r="FZK10" s="407"/>
      <c r="FZL10" s="408"/>
      <c r="FZM10" s="404"/>
      <c r="FZN10" s="405"/>
      <c r="FZO10" s="406"/>
      <c r="FZP10" s="407"/>
      <c r="FZQ10" s="407"/>
      <c r="FZR10" s="407"/>
      <c r="FZS10" s="407"/>
      <c r="FZT10" s="408"/>
      <c r="FZU10" s="404"/>
      <c r="FZV10" s="405"/>
      <c r="FZW10" s="406"/>
      <c r="FZX10" s="407"/>
      <c r="FZY10" s="407"/>
      <c r="FZZ10" s="407"/>
      <c r="GAA10" s="407"/>
      <c r="GAB10" s="408"/>
      <c r="GAC10" s="404"/>
      <c r="GAD10" s="405"/>
      <c r="GAE10" s="406"/>
      <c r="GAF10" s="407"/>
      <c r="GAG10" s="407"/>
      <c r="GAH10" s="407"/>
      <c r="GAI10" s="407"/>
      <c r="GAJ10" s="408"/>
      <c r="GAK10" s="404"/>
      <c r="GAL10" s="405"/>
      <c r="GAM10" s="406"/>
      <c r="GAN10" s="407"/>
      <c r="GAO10" s="407"/>
      <c r="GAP10" s="407"/>
      <c r="GAQ10" s="407"/>
      <c r="GAR10" s="408"/>
      <c r="GAS10" s="404"/>
      <c r="GAT10" s="405"/>
      <c r="GAU10" s="406"/>
      <c r="GAV10" s="407"/>
      <c r="GAW10" s="407"/>
      <c r="GAX10" s="407"/>
      <c r="GAY10" s="407"/>
      <c r="GAZ10" s="408"/>
      <c r="GBA10" s="404"/>
      <c r="GBB10" s="405"/>
      <c r="GBC10" s="406"/>
      <c r="GBD10" s="407"/>
      <c r="GBE10" s="407"/>
      <c r="GBF10" s="407"/>
      <c r="GBG10" s="407"/>
      <c r="GBH10" s="408"/>
      <c r="GBI10" s="404"/>
      <c r="GBJ10" s="405"/>
      <c r="GBK10" s="406"/>
      <c r="GBL10" s="407"/>
      <c r="GBM10" s="407"/>
      <c r="GBN10" s="407"/>
      <c r="GBO10" s="407"/>
      <c r="GBP10" s="408"/>
      <c r="GBQ10" s="404"/>
      <c r="GBR10" s="405"/>
      <c r="GBS10" s="406"/>
      <c r="GBT10" s="407"/>
      <c r="GBU10" s="407"/>
      <c r="GBV10" s="407"/>
      <c r="GBW10" s="407"/>
      <c r="GBX10" s="408"/>
      <c r="GBY10" s="404"/>
      <c r="GBZ10" s="405"/>
      <c r="GCA10" s="406"/>
      <c r="GCB10" s="407"/>
      <c r="GCC10" s="407"/>
      <c r="GCD10" s="407"/>
      <c r="GCE10" s="407"/>
      <c r="GCF10" s="408"/>
      <c r="GCG10" s="404"/>
      <c r="GCH10" s="405"/>
      <c r="GCI10" s="406"/>
      <c r="GCJ10" s="407"/>
      <c r="GCK10" s="407"/>
      <c r="GCL10" s="407"/>
      <c r="GCM10" s="407"/>
      <c r="GCN10" s="408"/>
      <c r="GCO10" s="404"/>
      <c r="GCP10" s="405"/>
      <c r="GCQ10" s="406"/>
      <c r="GCR10" s="407"/>
      <c r="GCS10" s="407"/>
      <c r="GCT10" s="407"/>
      <c r="GCU10" s="407"/>
      <c r="GCV10" s="408"/>
      <c r="GCW10" s="404"/>
      <c r="GCX10" s="405"/>
      <c r="GCY10" s="406"/>
      <c r="GCZ10" s="407"/>
      <c r="GDA10" s="407"/>
      <c r="GDB10" s="407"/>
      <c r="GDC10" s="407"/>
      <c r="GDD10" s="408"/>
      <c r="GDE10" s="404"/>
      <c r="GDF10" s="405"/>
      <c r="GDG10" s="406"/>
      <c r="GDH10" s="407"/>
      <c r="GDI10" s="407"/>
      <c r="GDJ10" s="407"/>
      <c r="GDK10" s="407"/>
      <c r="GDL10" s="408"/>
      <c r="GDM10" s="404"/>
      <c r="GDN10" s="405"/>
      <c r="GDO10" s="406"/>
      <c r="GDP10" s="407"/>
      <c r="GDQ10" s="407"/>
      <c r="GDR10" s="407"/>
      <c r="GDS10" s="407"/>
      <c r="GDT10" s="408"/>
      <c r="GDU10" s="404"/>
      <c r="GDV10" s="405"/>
      <c r="GDW10" s="406"/>
      <c r="GDX10" s="407"/>
      <c r="GDY10" s="407"/>
      <c r="GDZ10" s="407"/>
      <c r="GEA10" s="407"/>
      <c r="GEB10" s="408"/>
      <c r="GEC10" s="404"/>
      <c r="GED10" s="405"/>
      <c r="GEE10" s="406"/>
      <c r="GEF10" s="407"/>
      <c r="GEG10" s="407"/>
      <c r="GEH10" s="407"/>
      <c r="GEI10" s="407"/>
      <c r="GEJ10" s="408"/>
      <c r="GEK10" s="404"/>
      <c r="GEL10" s="405"/>
      <c r="GEM10" s="406"/>
      <c r="GEN10" s="407"/>
      <c r="GEO10" s="407"/>
      <c r="GEP10" s="407"/>
      <c r="GEQ10" s="407"/>
      <c r="GER10" s="408"/>
      <c r="GES10" s="404"/>
      <c r="GET10" s="405"/>
      <c r="GEU10" s="406"/>
      <c r="GEV10" s="407"/>
      <c r="GEW10" s="407"/>
      <c r="GEX10" s="407"/>
      <c r="GEY10" s="407"/>
      <c r="GEZ10" s="408"/>
      <c r="GFA10" s="404"/>
      <c r="GFB10" s="405"/>
      <c r="GFC10" s="406"/>
      <c r="GFD10" s="407"/>
      <c r="GFE10" s="407"/>
      <c r="GFF10" s="407"/>
      <c r="GFG10" s="407"/>
      <c r="GFH10" s="408"/>
      <c r="GFI10" s="404"/>
      <c r="GFJ10" s="405"/>
      <c r="GFK10" s="406"/>
      <c r="GFL10" s="407"/>
      <c r="GFM10" s="407"/>
      <c r="GFN10" s="407"/>
      <c r="GFO10" s="407"/>
      <c r="GFP10" s="408"/>
      <c r="GFQ10" s="404"/>
      <c r="GFR10" s="405"/>
      <c r="GFS10" s="406"/>
      <c r="GFT10" s="407"/>
      <c r="GFU10" s="407"/>
      <c r="GFV10" s="407"/>
      <c r="GFW10" s="407"/>
      <c r="GFX10" s="408"/>
      <c r="GFY10" s="404"/>
      <c r="GFZ10" s="405"/>
      <c r="GGA10" s="406"/>
      <c r="GGB10" s="407"/>
      <c r="GGC10" s="407"/>
      <c r="GGD10" s="407"/>
      <c r="GGE10" s="407"/>
      <c r="GGF10" s="408"/>
      <c r="GGG10" s="404"/>
      <c r="GGH10" s="405"/>
      <c r="GGI10" s="406"/>
      <c r="GGJ10" s="407"/>
      <c r="GGK10" s="407"/>
      <c r="GGL10" s="407"/>
      <c r="GGM10" s="407"/>
      <c r="GGN10" s="408"/>
      <c r="GGO10" s="404"/>
      <c r="GGP10" s="405"/>
      <c r="GGQ10" s="406"/>
      <c r="GGR10" s="407"/>
      <c r="GGS10" s="407"/>
      <c r="GGT10" s="407"/>
      <c r="GGU10" s="407"/>
      <c r="GGV10" s="408"/>
      <c r="GGW10" s="404"/>
      <c r="GGX10" s="405"/>
      <c r="GGY10" s="406"/>
      <c r="GGZ10" s="407"/>
      <c r="GHA10" s="407"/>
      <c r="GHB10" s="407"/>
      <c r="GHC10" s="407"/>
      <c r="GHD10" s="408"/>
      <c r="GHE10" s="404"/>
      <c r="GHF10" s="405"/>
      <c r="GHG10" s="406"/>
      <c r="GHH10" s="407"/>
      <c r="GHI10" s="407"/>
      <c r="GHJ10" s="407"/>
      <c r="GHK10" s="407"/>
      <c r="GHL10" s="408"/>
      <c r="GHM10" s="404"/>
      <c r="GHN10" s="405"/>
      <c r="GHO10" s="406"/>
      <c r="GHP10" s="407"/>
      <c r="GHQ10" s="407"/>
      <c r="GHR10" s="407"/>
      <c r="GHS10" s="407"/>
      <c r="GHT10" s="408"/>
      <c r="GHU10" s="404"/>
      <c r="GHV10" s="405"/>
      <c r="GHW10" s="406"/>
      <c r="GHX10" s="407"/>
      <c r="GHY10" s="407"/>
      <c r="GHZ10" s="407"/>
      <c r="GIA10" s="407"/>
      <c r="GIB10" s="408"/>
      <c r="GIC10" s="404"/>
      <c r="GID10" s="405"/>
      <c r="GIE10" s="406"/>
      <c r="GIF10" s="407"/>
      <c r="GIG10" s="407"/>
      <c r="GIH10" s="407"/>
      <c r="GII10" s="407"/>
      <c r="GIJ10" s="408"/>
      <c r="GIK10" s="404"/>
      <c r="GIL10" s="405"/>
      <c r="GIM10" s="406"/>
      <c r="GIN10" s="407"/>
      <c r="GIO10" s="407"/>
      <c r="GIP10" s="407"/>
      <c r="GIQ10" s="407"/>
      <c r="GIR10" s="408"/>
      <c r="GIS10" s="404"/>
      <c r="GIT10" s="405"/>
      <c r="GIU10" s="406"/>
      <c r="GIV10" s="407"/>
      <c r="GIW10" s="407"/>
      <c r="GIX10" s="407"/>
      <c r="GIY10" s="407"/>
      <c r="GIZ10" s="408"/>
      <c r="GJA10" s="404"/>
      <c r="GJB10" s="405"/>
      <c r="GJC10" s="406"/>
      <c r="GJD10" s="407"/>
      <c r="GJE10" s="407"/>
      <c r="GJF10" s="407"/>
      <c r="GJG10" s="407"/>
      <c r="GJH10" s="408"/>
      <c r="GJI10" s="404"/>
      <c r="GJJ10" s="405"/>
      <c r="GJK10" s="406"/>
      <c r="GJL10" s="407"/>
      <c r="GJM10" s="407"/>
      <c r="GJN10" s="407"/>
      <c r="GJO10" s="407"/>
      <c r="GJP10" s="408"/>
      <c r="GJQ10" s="404"/>
      <c r="GJR10" s="405"/>
      <c r="GJS10" s="406"/>
      <c r="GJT10" s="407"/>
      <c r="GJU10" s="407"/>
      <c r="GJV10" s="407"/>
      <c r="GJW10" s="407"/>
      <c r="GJX10" s="408"/>
      <c r="GJY10" s="404"/>
      <c r="GJZ10" s="405"/>
      <c r="GKA10" s="406"/>
      <c r="GKB10" s="407"/>
      <c r="GKC10" s="407"/>
      <c r="GKD10" s="407"/>
      <c r="GKE10" s="407"/>
      <c r="GKF10" s="408"/>
      <c r="GKG10" s="404"/>
      <c r="GKH10" s="405"/>
      <c r="GKI10" s="406"/>
      <c r="GKJ10" s="407"/>
      <c r="GKK10" s="407"/>
      <c r="GKL10" s="407"/>
      <c r="GKM10" s="407"/>
      <c r="GKN10" s="408"/>
      <c r="GKO10" s="404"/>
      <c r="GKP10" s="405"/>
      <c r="GKQ10" s="406"/>
      <c r="GKR10" s="407"/>
      <c r="GKS10" s="407"/>
      <c r="GKT10" s="407"/>
      <c r="GKU10" s="407"/>
      <c r="GKV10" s="408"/>
      <c r="GKW10" s="404"/>
      <c r="GKX10" s="405"/>
      <c r="GKY10" s="406"/>
      <c r="GKZ10" s="407"/>
      <c r="GLA10" s="407"/>
      <c r="GLB10" s="407"/>
      <c r="GLC10" s="407"/>
      <c r="GLD10" s="408"/>
      <c r="GLE10" s="404"/>
      <c r="GLF10" s="405"/>
      <c r="GLG10" s="406"/>
      <c r="GLH10" s="407"/>
      <c r="GLI10" s="407"/>
      <c r="GLJ10" s="407"/>
      <c r="GLK10" s="407"/>
      <c r="GLL10" s="408"/>
      <c r="GLM10" s="404"/>
      <c r="GLN10" s="405"/>
      <c r="GLO10" s="406"/>
      <c r="GLP10" s="407"/>
      <c r="GLQ10" s="407"/>
      <c r="GLR10" s="407"/>
      <c r="GLS10" s="407"/>
      <c r="GLT10" s="408"/>
      <c r="GLU10" s="404"/>
      <c r="GLV10" s="405"/>
      <c r="GLW10" s="406"/>
      <c r="GLX10" s="407"/>
      <c r="GLY10" s="407"/>
      <c r="GLZ10" s="407"/>
      <c r="GMA10" s="407"/>
      <c r="GMB10" s="408"/>
      <c r="GMC10" s="404"/>
      <c r="GMD10" s="405"/>
      <c r="GME10" s="406"/>
      <c r="GMF10" s="407"/>
      <c r="GMG10" s="407"/>
      <c r="GMH10" s="407"/>
      <c r="GMI10" s="407"/>
      <c r="GMJ10" s="408"/>
      <c r="GMK10" s="404"/>
      <c r="GML10" s="405"/>
      <c r="GMM10" s="406"/>
      <c r="GMN10" s="407"/>
      <c r="GMO10" s="407"/>
      <c r="GMP10" s="407"/>
      <c r="GMQ10" s="407"/>
      <c r="GMR10" s="408"/>
      <c r="GMS10" s="404"/>
      <c r="GMT10" s="405"/>
      <c r="GMU10" s="406"/>
      <c r="GMV10" s="407"/>
      <c r="GMW10" s="407"/>
      <c r="GMX10" s="407"/>
      <c r="GMY10" s="407"/>
      <c r="GMZ10" s="408"/>
      <c r="GNA10" s="404"/>
      <c r="GNB10" s="405"/>
      <c r="GNC10" s="406"/>
      <c r="GND10" s="407"/>
      <c r="GNE10" s="407"/>
      <c r="GNF10" s="407"/>
      <c r="GNG10" s="407"/>
      <c r="GNH10" s="408"/>
      <c r="GNI10" s="404"/>
      <c r="GNJ10" s="405"/>
      <c r="GNK10" s="406"/>
      <c r="GNL10" s="407"/>
      <c r="GNM10" s="407"/>
      <c r="GNN10" s="407"/>
      <c r="GNO10" s="407"/>
      <c r="GNP10" s="408"/>
      <c r="GNQ10" s="404"/>
      <c r="GNR10" s="405"/>
      <c r="GNS10" s="406"/>
      <c r="GNT10" s="407"/>
      <c r="GNU10" s="407"/>
      <c r="GNV10" s="407"/>
      <c r="GNW10" s="407"/>
      <c r="GNX10" s="408"/>
      <c r="GNY10" s="404"/>
      <c r="GNZ10" s="405"/>
      <c r="GOA10" s="406"/>
      <c r="GOB10" s="407"/>
      <c r="GOC10" s="407"/>
      <c r="GOD10" s="407"/>
      <c r="GOE10" s="407"/>
      <c r="GOF10" s="408"/>
      <c r="GOG10" s="404"/>
      <c r="GOH10" s="405"/>
      <c r="GOI10" s="406"/>
      <c r="GOJ10" s="407"/>
      <c r="GOK10" s="407"/>
      <c r="GOL10" s="407"/>
      <c r="GOM10" s="407"/>
      <c r="GON10" s="408"/>
      <c r="GOO10" s="404"/>
      <c r="GOP10" s="405"/>
      <c r="GOQ10" s="406"/>
      <c r="GOR10" s="407"/>
      <c r="GOS10" s="407"/>
      <c r="GOT10" s="407"/>
      <c r="GOU10" s="407"/>
      <c r="GOV10" s="408"/>
      <c r="GOW10" s="404"/>
      <c r="GOX10" s="405"/>
      <c r="GOY10" s="406"/>
      <c r="GOZ10" s="407"/>
      <c r="GPA10" s="407"/>
      <c r="GPB10" s="407"/>
      <c r="GPC10" s="407"/>
      <c r="GPD10" s="408"/>
      <c r="GPE10" s="404"/>
      <c r="GPF10" s="405"/>
      <c r="GPG10" s="406"/>
      <c r="GPH10" s="407"/>
      <c r="GPI10" s="407"/>
      <c r="GPJ10" s="407"/>
      <c r="GPK10" s="407"/>
      <c r="GPL10" s="408"/>
      <c r="GPM10" s="404"/>
      <c r="GPN10" s="405"/>
      <c r="GPO10" s="406"/>
      <c r="GPP10" s="407"/>
      <c r="GPQ10" s="407"/>
      <c r="GPR10" s="407"/>
      <c r="GPS10" s="407"/>
      <c r="GPT10" s="408"/>
      <c r="GPU10" s="404"/>
      <c r="GPV10" s="405"/>
      <c r="GPW10" s="406"/>
      <c r="GPX10" s="407"/>
      <c r="GPY10" s="407"/>
      <c r="GPZ10" s="407"/>
      <c r="GQA10" s="407"/>
      <c r="GQB10" s="408"/>
      <c r="GQC10" s="404"/>
      <c r="GQD10" s="405"/>
      <c r="GQE10" s="406"/>
      <c r="GQF10" s="407"/>
      <c r="GQG10" s="407"/>
      <c r="GQH10" s="407"/>
      <c r="GQI10" s="407"/>
      <c r="GQJ10" s="408"/>
      <c r="GQK10" s="404"/>
      <c r="GQL10" s="405"/>
      <c r="GQM10" s="406"/>
      <c r="GQN10" s="407"/>
      <c r="GQO10" s="407"/>
      <c r="GQP10" s="407"/>
      <c r="GQQ10" s="407"/>
      <c r="GQR10" s="408"/>
      <c r="GQS10" s="404"/>
      <c r="GQT10" s="405"/>
      <c r="GQU10" s="406"/>
      <c r="GQV10" s="407"/>
      <c r="GQW10" s="407"/>
      <c r="GQX10" s="407"/>
      <c r="GQY10" s="407"/>
      <c r="GQZ10" s="408"/>
      <c r="GRA10" s="404"/>
      <c r="GRB10" s="405"/>
      <c r="GRC10" s="406"/>
      <c r="GRD10" s="407"/>
      <c r="GRE10" s="407"/>
      <c r="GRF10" s="407"/>
      <c r="GRG10" s="407"/>
      <c r="GRH10" s="408"/>
      <c r="GRI10" s="404"/>
      <c r="GRJ10" s="405"/>
      <c r="GRK10" s="406"/>
      <c r="GRL10" s="407"/>
      <c r="GRM10" s="407"/>
      <c r="GRN10" s="407"/>
      <c r="GRO10" s="407"/>
      <c r="GRP10" s="408"/>
      <c r="GRQ10" s="404"/>
      <c r="GRR10" s="405"/>
      <c r="GRS10" s="406"/>
      <c r="GRT10" s="407"/>
      <c r="GRU10" s="407"/>
      <c r="GRV10" s="407"/>
      <c r="GRW10" s="407"/>
      <c r="GRX10" s="408"/>
      <c r="GRY10" s="404"/>
      <c r="GRZ10" s="405"/>
      <c r="GSA10" s="406"/>
      <c r="GSB10" s="407"/>
      <c r="GSC10" s="407"/>
      <c r="GSD10" s="407"/>
      <c r="GSE10" s="407"/>
      <c r="GSF10" s="408"/>
      <c r="GSG10" s="404"/>
      <c r="GSH10" s="405"/>
      <c r="GSI10" s="406"/>
      <c r="GSJ10" s="407"/>
      <c r="GSK10" s="407"/>
      <c r="GSL10" s="407"/>
      <c r="GSM10" s="407"/>
      <c r="GSN10" s="408"/>
      <c r="GSO10" s="404"/>
      <c r="GSP10" s="405"/>
      <c r="GSQ10" s="406"/>
      <c r="GSR10" s="407"/>
      <c r="GSS10" s="407"/>
      <c r="GST10" s="407"/>
      <c r="GSU10" s="407"/>
      <c r="GSV10" s="408"/>
      <c r="GSW10" s="404"/>
      <c r="GSX10" s="405"/>
      <c r="GSY10" s="406"/>
      <c r="GSZ10" s="407"/>
      <c r="GTA10" s="407"/>
      <c r="GTB10" s="407"/>
      <c r="GTC10" s="407"/>
      <c r="GTD10" s="408"/>
      <c r="GTE10" s="404"/>
      <c r="GTF10" s="405"/>
      <c r="GTG10" s="406"/>
      <c r="GTH10" s="407"/>
      <c r="GTI10" s="407"/>
      <c r="GTJ10" s="407"/>
      <c r="GTK10" s="407"/>
      <c r="GTL10" s="408"/>
      <c r="GTM10" s="404"/>
      <c r="GTN10" s="405"/>
      <c r="GTO10" s="406"/>
      <c r="GTP10" s="407"/>
      <c r="GTQ10" s="407"/>
      <c r="GTR10" s="407"/>
      <c r="GTS10" s="407"/>
      <c r="GTT10" s="408"/>
      <c r="GTU10" s="404"/>
      <c r="GTV10" s="405"/>
      <c r="GTW10" s="406"/>
      <c r="GTX10" s="407"/>
      <c r="GTY10" s="407"/>
      <c r="GTZ10" s="407"/>
      <c r="GUA10" s="407"/>
      <c r="GUB10" s="408"/>
      <c r="GUC10" s="404"/>
      <c r="GUD10" s="405"/>
      <c r="GUE10" s="406"/>
      <c r="GUF10" s="407"/>
      <c r="GUG10" s="407"/>
      <c r="GUH10" s="407"/>
      <c r="GUI10" s="407"/>
      <c r="GUJ10" s="408"/>
      <c r="GUK10" s="404"/>
      <c r="GUL10" s="405"/>
      <c r="GUM10" s="406"/>
      <c r="GUN10" s="407"/>
      <c r="GUO10" s="407"/>
      <c r="GUP10" s="407"/>
      <c r="GUQ10" s="407"/>
      <c r="GUR10" s="408"/>
      <c r="GUS10" s="404"/>
      <c r="GUT10" s="405"/>
      <c r="GUU10" s="406"/>
      <c r="GUV10" s="407"/>
      <c r="GUW10" s="407"/>
      <c r="GUX10" s="407"/>
      <c r="GUY10" s="407"/>
      <c r="GUZ10" s="408"/>
      <c r="GVA10" s="404"/>
      <c r="GVB10" s="405"/>
      <c r="GVC10" s="406"/>
      <c r="GVD10" s="407"/>
      <c r="GVE10" s="407"/>
      <c r="GVF10" s="407"/>
      <c r="GVG10" s="407"/>
      <c r="GVH10" s="408"/>
      <c r="GVI10" s="404"/>
      <c r="GVJ10" s="405"/>
      <c r="GVK10" s="406"/>
      <c r="GVL10" s="407"/>
      <c r="GVM10" s="407"/>
      <c r="GVN10" s="407"/>
      <c r="GVO10" s="407"/>
      <c r="GVP10" s="408"/>
      <c r="GVQ10" s="404"/>
      <c r="GVR10" s="405"/>
      <c r="GVS10" s="406"/>
      <c r="GVT10" s="407"/>
      <c r="GVU10" s="407"/>
      <c r="GVV10" s="407"/>
      <c r="GVW10" s="407"/>
      <c r="GVX10" s="408"/>
      <c r="GVY10" s="404"/>
      <c r="GVZ10" s="405"/>
      <c r="GWA10" s="406"/>
      <c r="GWB10" s="407"/>
      <c r="GWC10" s="407"/>
      <c r="GWD10" s="407"/>
      <c r="GWE10" s="407"/>
      <c r="GWF10" s="408"/>
      <c r="GWG10" s="404"/>
      <c r="GWH10" s="405"/>
      <c r="GWI10" s="406"/>
      <c r="GWJ10" s="407"/>
      <c r="GWK10" s="407"/>
      <c r="GWL10" s="407"/>
      <c r="GWM10" s="407"/>
      <c r="GWN10" s="408"/>
      <c r="GWO10" s="404"/>
      <c r="GWP10" s="405"/>
      <c r="GWQ10" s="406"/>
      <c r="GWR10" s="407"/>
      <c r="GWS10" s="407"/>
      <c r="GWT10" s="407"/>
      <c r="GWU10" s="407"/>
      <c r="GWV10" s="408"/>
      <c r="GWW10" s="404"/>
      <c r="GWX10" s="405"/>
      <c r="GWY10" s="406"/>
      <c r="GWZ10" s="407"/>
      <c r="GXA10" s="407"/>
      <c r="GXB10" s="407"/>
      <c r="GXC10" s="407"/>
      <c r="GXD10" s="408"/>
      <c r="GXE10" s="404"/>
      <c r="GXF10" s="405"/>
      <c r="GXG10" s="406"/>
      <c r="GXH10" s="407"/>
      <c r="GXI10" s="407"/>
      <c r="GXJ10" s="407"/>
      <c r="GXK10" s="407"/>
      <c r="GXL10" s="408"/>
      <c r="GXM10" s="404"/>
      <c r="GXN10" s="405"/>
      <c r="GXO10" s="406"/>
      <c r="GXP10" s="407"/>
      <c r="GXQ10" s="407"/>
      <c r="GXR10" s="407"/>
      <c r="GXS10" s="407"/>
      <c r="GXT10" s="408"/>
      <c r="GXU10" s="404"/>
      <c r="GXV10" s="405"/>
      <c r="GXW10" s="406"/>
      <c r="GXX10" s="407"/>
      <c r="GXY10" s="407"/>
      <c r="GXZ10" s="407"/>
      <c r="GYA10" s="407"/>
      <c r="GYB10" s="408"/>
      <c r="GYC10" s="404"/>
      <c r="GYD10" s="405"/>
      <c r="GYE10" s="406"/>
      <c r="GYF10" s="407"/>
      <c r="GYG10" s="407"/>
      <c r="GYH10" s="407"/>
      <c r="GYI10" s="407"/>
      <c r="GYJ10" s="408"/>
      <c r="GYK10" s="404"/>
      <c r="GYL10" s="405"/>
      <c r="GYM10" s="406"/>
      <c r="GYN10" s="407"/>
      <c r="GYO10" s="407"/>
      <c r="GYP10" s="407"/>
      <c r="GYQ10" s="407"/>
      <c r="GYR10" s="408"/>
      <c r="GYS10" s="404"/>
      <c r="GYT10" s="405"/>
      <c r="GYU10" s="406"/>
      <c r="GYV10" s="407"/>
      <c r="GYW10" s="407"/>
      <c r="GYX10" s="407"/>
      <c r="GYY10" s="407"/>
      <c r="GYZ10" s="408"/>
      <c r="GZA10" s="404"/>
      <c r="GZB10" s="405"/>
      <c r="GZC10" s="406"/>
      <c r="GZD10" s="407"/>
      <c r="GZE10" s="407"/>
      <c r="GZF10" s="407"/>
      <c r="GZG10" s="407"/>
      <c r="GZH10" s="408"/>
      <c r="GZI10" s="404"/>
      <c r="GZJ10" s="405"/>
      <c r="GZK10" s="406"/>
      <c r="GZL10" s="407"/>
      <c r="GZM10" s="407"/>
      <c r="GZN10" s="407"/>
      <c r="GZO10" s="407"/>
      <c r="GZP10" s="408"/>
      <c r="GZQ10" s="404"/>
      <c r="GZR10" s="405"/>
      <c r="GZS10" s="406"/>
      <c r="GZT10" s="407"/>
      <c r="GZU10" s="407"/>
      <c r="GZV10" s="407"/>
      <c r="GZW10" s="407"/>
      <c r="GZX10" s="408"/>
      <c r="GZY10" s="404"/>
      <c r="GZZ10" s="405"/>
      <c r="HAA10" s="406"/>
      <c r="HAB10" s="407"/>
      <c r="HAC10" s="407"/>
      <c r="HAD10" s="407"/>
      <c r="HAE10" s="407"/>
      <c r="HAF10" s="408"/>
      <c r="HAG10" s="404"/>
      <c r="HAH10" s="405"/>
      <c r="HAI10" s="406"/>
      <c r="HAJ10" s="407"/>
      <c r="HAK10" s="407"/>
      <c r="HAL10" s="407"/>
      <c r="HAM10" s="407"/>
      <c r="HAN10" s="408"/>
      <c r="HAO10" s="404"/>
      <c r="HAP10" s="405"/>
      <c r="HAQ10" s="406"/>
      <c r="HAR10" s="407"/>
      <c r="HAS10" s="407"/>
      <c r="HAT10" s="407"/>
      <c r="HAU10" s="407"/>
      <c r="HAV10" s="408"/>
      <c r="HAW10" s="404"/>
      <c r="HAX10" s="405"/>
      <c r="HAY10" s="406"/>
      <c r="HAZ10" s="407"/>
      <c r="HBA10" s="407"/>
      <c r="HBB10" s="407"/>
      <c r="HBC10" s="407"/>
      <c r="HBD10" s="408"/>
      <c r="HBE10" s="404"/>
      <c r="HBF10" s="405"/>
      <c r="HBG10" s="406"/>
      <c r="HBH10" s="407"/>
      <c r="HBI10" s="407"/>
      <c r="HBJ10" s="407"/>
      <c r="HBK10" s="407"/>
      <c r="HBL10" s="408"/>
      <c r="HBM10" s="404"/>
      <c r="HBN10" s="405"/>
      <c r="HBO10" s="406"/>
      <c r="HBP10" s="407"/>
      <c r="HBQ10" s="407"/>
      <c r="HBR10" s="407"/>
      <c r="HBS10" s="407"/>
      <c r="HBT10" s="408"/>
      <c r="HBU10" s="404"/>
      <c r="HBV10" s="405"/>
      <c r="HBW10" s="406"/>
      <c r="HBX10" s="407"/>
      <c r="HBY10" s="407"/>
      <c r="HBZ10" s="407"/>
      <c r="HCA10" s="407"/>
      <c r="HCB10" s="408"/>
      <c r="HCC10" s="404"/>
      <c r="HCD10" s="405"/>
      <c r="HCE10" s="406"/>
      <c r="HCF10" s="407"/>
      <c r="HCG10" s="407"/>
      <c r="HCH10" s="407"/>
      <c r="HCI10" s="407"/>
      <c r="HCJ10" s="408"/>
      <c r="HCK10" s="404"/>
      <c r="HCL10" s="405"/>
      <c r="HCM10" s="406"/>
      <c r="HCN10" s="407"/>
      <c r="HCO10" s="407"/>
      <c r="HCP10" s="407"/>
      <c r="HCQ10" s="407"/>
      <c r="HCR10" s="408"/>
      <c r="HCS10" s="404"/>
      <c r="HCT10" s="405"/>
      <c r="HCU10" s="406"/>
      <c r="HCV10" s="407"/>
      <c r="HCW10" s="407"/>
      <c r="HCX10" s="407"/>
      <c r="HCY10" s="407"/>
      <c r="HCZ10" s="408"/>
      <c r="HDA10" s="404"/>
      <c r="HDB10" s="405"/>
      <c r="HDC10" s="406"/>
      <c r="HDD10" s="407"/>
      <c r="HDE10" s="407"/>
      <c r="HDF10" s="407"/>
      <c r="HDG10" s="407"/>
      <c r="HDH10" s="408"/>
      <c r="HDI10" s="404"/>
      <c r="HDJ10" s="405"/>
      <c r="HDK10" s="406"/>
      <c r="HDL10" s="407"/>
      <c r="HDM10" s="407"/>
      <c r="HDN10" s="407"/>
      <c r="HDO10" s="407"/>
      <c r="HDP10" s="408"/>
      <c r="HDQ10" s="404"/>
      <c r="HDR10" s="405"/>
      <c r="HDS10" s="406"/>
      <c r="HDT10" s="407"/>
      <c r="HDU10" s="407"/>
      <c r="HDV10" s="407"/>
      <c r="HDW10" s="407"/>
      <c r="HDX10" s="408"/>
      <c r="HDY10" s="404"/>
      <c r="HDZ10" s="405"/>
      <c r="HEA10" s="406"/>
      <c r="HEB10" s="407"/>
      <c r="HEC10" s="407"/>
      <c r="HED10" s="407"/>
      <c r="HEE10" s="407"/>
      <c r="HEF10" s="408"/>
      <c r="HEG10" s="404"/>
      <c r="HEH10" s="405"/>
      <c r="HEI10" s="406"/>
      <c r="HEJ10" s="407"/>
      <c r="HEK10" s="407"/>
      <c r="HEL10" s="407"/>
      <c r="HEM10" s="407"/>
      <c r="HEN10" s="408"/>
      <c r="HEO10" s="404"/>
      <c r="HEP10" s="405"/>
      <c r="HEQ10" s="406"/>
      <c r="HER10" s="407"/>
      <c r="HES10" s="407"/>
      <c r="HET10" s="407"/>
      <c r="HEU10" s="407"/>
      <c r="HEV10" s="408"/>
      <c r="HEW10" s="404"/>
      <c r="HEX10" s="405"/>
      <c r="HEY10" s="406"/>
      <c r="HEZ10" s="407"/>
      <c r="HFA10" s="407"/>
      <c r="HFB10" s="407"/>
      <c r="HFC10" s="407"/>
      <c r="HFD10" s="408"/>
      <c r="HFE10" s="404"/>
      <c r="HFF10" s="405"/>
      <c r="HFG10" s="406"/>
      <c r="HFH10" s="407"/>
      <c r="HFI10" s="407"/>
      <c r="HFJ10" s="407"/>
      <c r="HFK10" s="407"/>
      <c r="HFL10" s="408"/>
      <c r="HFM10" s="404"/>
      <c r="HFN10" s="405"/>
      <c r="HFO10" s="406"/>
      <c r="HFP10" s="407"/>
      <c r="HFQ10" s="407"/>
      <c r="HFR10" s="407"/>
      <c r="HFS10" s="407"/>
      <c r="HFT10" s="408"/>
      <c r="HFU10" s="404"/>
      <c r="HFV10" s="405"/>
      <c r="HFW10" s="406"/>
      <c r="HFX10" s="407"/>
      <c r="HFY10" s="407"/>
      <c r="HFZ10" s="407"/>
      <c r="HGA10" s="407"/>
      <c r="HGB10" s="408"/>
      <c r="HGC10" s="404"/>
      <c r="HGD10" s="405"/>
      <c r="HGE10" s="406"/>
      <c r="HGF10" s="407"/>
      <c r="HGG10" s="407"/>
      <c r="HGH10" s="407"/>
      <c r="HGI10" s="407"/>
      <c r="HGJ10" s="408"/>
      <c r="HGK10" s="404"/>
      <c r="HGL10" s="405"/>
      <c r="HGM10" s="406"/>
      <c r="HGN10" s="407"/>
      <c r="HGO10" s="407"/>
      <c r="HGP10" s="407"/>
      <c r="HGQ10" s="407"/>
      <c r="HGR10" s="408"/>
      <c r="HGS10" s="404"/>
      <c r="HGT10" s="405"/>
      <c r="HGU10" s="406"/>
      <c r="HGV10" s="407"/>
      <c r="HGW10" s="407"/>
      <c r="HGX10" s="407"/>
      <c r="HGY10" s="407"/>
      <c r="HGZ10" s="408"/>
      <c r="HHA10" s="404"/>
      <c r="HHB10" s="405"/>
      <c r="HHC10" s="406"/>
      <c r="HHD10" s="407"/>
      <c r="HHE10" s="407"/>
      <c r="HHF10" s="407"/>
      <c r="HHG10" s="407"/>
      <c r="HHH10" s="408"/>
      <c r="HHI10" s="404"/>
      <c r="HHJ10" s="405"/>
      <c r="HHK10" s="406"/>
      <c r="HHL10" s="407"/>
      <c r="HHM10" s="407"/>
      <c r="HHN10" s="407"/>
      <c r="HHO10" s="407"/>
      <c r="HHP10" s="408"/>
      <c r="HHQ10" s="404"/>
      <c r="HHR10" s="405"/>
      <c r="HHS10" s="406"/>
      <c r="HHT10" s="407"/>
      <c r="HHU10" s="407"/>
      <c r="HHV10" s="407"/>
      <c r="HHW10" s="407"/>
      <c r="HHX10" s="408"/>
      <c r="HHY10" s="404"/>
      <c r="HHZ10" s="405"/>
      <c r="HIA10" s="406"/>
      <c r="HIB10" s="407"/>
      <c r="HIC10" s="407"/>
      <c r="HID10" s="407"/>
      <c r="HIE10" s="407"/>
      <c r="HIF10" s="408"/>
      <c r="HIG10" s="404"/>
      <c r="HIH10" s="405"/>
      <c r="HII10" s="406"/>
      <c r="HIJ10" s="407"/>
      <c r="HIK10" s="407"/>
      <c r="HIL10" s="407"/>
      <c r="HIM10" s="407"/>
      <c r="HIN10" s="408"/>
      <c r="HIO10" s="404"/>
      <c r="HIP10" s="405"/>
      <c r="HIQ10" s="406"/>
      <c r="HIR10" s="407"/>
      <c r="HIS10" s="407"/>
      <c r="HIT10" s="407"/>
      <c r="HIU10" s="407"/>
      <c r="HIV10" s="408"/>
      <c r="HIW10" s="404"/>
      <c r="HIX10" s="405"/>
      <c r="HIY10" s="406"/>
      <c r="HIZ10" s="407"/>
      <c r="HJA10" s="407"/>
      <c r="HJB10" s="407"/>
      <c r="HJC10" s="407"/>
      <c r="HJD10" s="408"/>
      <c r="HJE10" s="404"/>
      <c r="HJF10" s="405"/>
      <c r="HJG10" s="406"/>
      <c r="HJH10" s="407"/>
      <c r="HJI10" s="407"/>
      <c r="HJJ10" s="407"/>
      <c r="HJK10" s="407"/>
      <c r="HJL10" s="408"/>
      <c r="HJM10" s="404"/>
      <c r="HJN10" s="405"/>
      <c r="HJO10" s="406"/>
      <c r="HJP10" s="407"/>
      <c r="HJQ10" s="407"/>
      <c r="HJR10" s="407"/>
      <c r="HJS10" s="407"/>
      <c r="HJT10" s="408"/>
      <c r="HJU10" s="404"/>
      <c r="HJV10" s="405"/>
      <c r="HJW10" s="406"/>
      <c r="HJX10" s="407"/>
      <c r="HJY10" s="407"/>
      <c r="HJZ10" s="407"/>
      <c r="HKA10" s="407"/>
      <c r="HKB10" s="408"/>
      <c r="HKC10" s="404"/>
      <c r="HKD10" s="405"/>
      <c r="HKE10" s="406"/>
      <c r="HKF10" s="407"/>
      <c r="HKG10" s="407"/>
      <c r="HKH10" s="407"/>
      <c r="HKI10" s="407"/>
      <c r="HKJ10" s="408"/>
      <c r="HKK10" s="404"/>
      <c r="HKL10" s="405"/>
      <c r="HKM10" s="406"/>
      <c r="HKN10" s="407"/>
      <c r="HKO10" s="407"/>
      <c r="HKP10" s="407"/>
      <c r="HKQ10" s="407"/>
      <c r="HKR10" s="408"/>
      <c r="HKS10" s="404"/>
      <c r="HKT10" s="405"/>
      <c r="HKU10" s="406"/>
      <c r="HKV10" s="407"/>
      <c r="HKW10" s="407"/>
      <c r="HKX10" s="407"/>
      <c r="HKY10" s="407"/>
      <c r="HKZ10" s="408"/>
      <c r="HLA10" s="404"/>
      <c r="HLB10" s="405"/>
      <c r="HLC10" s="406"/>
      <c r="HLD10" s="407"/>
      <c r="HLE10" s="407"/>
      <c r="HLF10" s="407"/>
      <c r="HLG10" s="407"/>
      <c r="HLH10" s="408"/>
      <c r="HLI10" s="404"/>
      <c r="HLJ10" s="405"/>
      <c r="HLK10" s="406"/>
      <c r="HLL10" s="407"/>
      <c r="HLM10" s="407"/>
      <c r="HLN10" s="407"/>
      <c r="HLO10" s="407"/>
      <c r="HLP10" s="408"/>
      <c r="HLQ10" s="404"/>
      <c r="HLR10" s="405"/>
      <c r="HLS10" s="406"/>
      <c r="HLT10" s="407"/>
      <c r="HLU10" s="407"/>
      <c r="HLV10" s="407"/>
      <c r="HLW10" s="407"/>
      <c r="HLX10" s="408"/>
      <c r="HLY10" s="404"/>
      <c r="HLZ10" s="405"/>
      <c r="HMA10" s="406"/>
      <c r="HMB10" s="407"/>
      <c r="HMC10" s="407"/>
      <c r="HMD10" s="407"/>
      <c r="HME10" s="407"/>
      <c r="HMF10" s="408"/>
      <c r="HMG10" s="404"/>
      <c r="HMH10" s="405"/>
      <c r="HMI10" s="406"/>
      <c r="HMJ10" s="407"/>
      <c r="HMK10" s="407"/>
      <c r="HML10" s="407"/>
      <c r="HMM10" s="407"/>
      <c r="HMN10" s="408"/>
      <c r="HMO10" s="404"/>
      <c r="HMP10" s="405"/>
      <c r="HMQ10" s="406"/>
      <c r="HMR10" s="407"/>
      <c r="HMS10" s="407"/>
      <c r="HMT10" s="407"/>
      <c r="HMU10" s="407"/>
      <c r="HMV10" s="408"/>
      <c r="HMW10" s="404"/>
      <c r="HMX10" s="405"/>
      <c r="HMY10" s="406"/>
      <c r="HMZ10" s="407"/>
      <c r="HNA10" s="407"/>
      <c r="HNB10" s="407"/>
      <c r="HNC10" s="407"/>
      <c r="HND10" s="408"/>
      <c r="HNE10" s="404"/>
      <c r="HNF10" s="405"/>
      <c r="HNG10" s="406"/>
      <c r="HNH10" s="407"/>
      <c r="HNI10" s="407"/>
      <c r="HNJ10" s="407"/>
      <c r="HNK10" s="407"/>
      <c r="HNL10" s="408"/>
      <c r="HNM10" s="404"/>
      <c r="HNN10" s="405"/>
      <c r="HNO10" s="406"/>
      <c r="HNP10" s="407"/>
      <c r="HNQ10" s="407"/>
      <c r="HNR10" s="407"/>
      <c r="HNS10" s="407"/>
      <c r="HNT10" s="408"/>
      <c r="HNU10" s="404"/>
      <c r="HNV10" s="405"/>
      <c r="HNW10" s="406"/>
      <c r="HNX10" s="407"/>
      <c r="HNY10" s="407"/>
      <c r="HNZ10" s="407"/>
      <c r="HOA10" s="407"/>
      <c r="HOB10" s="408"/>
      <c r="HOC10" s="404"/>
      <c r="HOD10" s="405"/>
      <c r="HOE10" s="406"/>
      <c r="HOF10" s="407"/>
      <c r="HOG10" s="407"/>
      <c r="HOH10" s="407"/>
      <c r="HOI10" s="407"/>
      <c r="HOJ10" s="408"/>
      <c r="HOK10" s="404"/>
      <c r="HOL10" s="405"/>
      <c r="HOM10" s="406"/>
      <c r="HON10" s="407"/>
      <c r="HOO10" s="407"/>
      <c r="HOP10" s="407"/>
      <c r="HOQ10" s="407"/>
      <c r="HOR10" s="408"/>
      <c r="HOS10" s="404"/>
      <c r="HOT10" s="405"/>
      <c r="HOU10" s="406"/>
      <c r="HOV10" s="407"/>
      <c r="HOW10" s="407"/>
      <c r="HOX10" s="407"/>
      <c r="HOY10" s="407"/>
      <c r="HOZ10" s="408"/>
      <c r="HPA10" s="404"/>
      <c r="HPB10" s="405"/>
      <c r="HPC10" s="406"/>
      <c r="HPD10" s="407"/>
      <c r="HPE10" s="407"/>
      <c r="HPF10" s="407"/>
      <c r="HPG10" s="407"/>
      <c r="HPH10" s="408"/>
      <c r="HPI10" s="404"/>
      <c r="HPJ10" s="405"/>
      <c r="HPK10" s="406"/>
      <c r="HPL10" s="407"/>
      <c r="HPM10" s="407"/>
      <c r="HPN10" s="407"/>
      <c r="HPO10" s="407"/>
      <c r="HPP10" s="408"/>
      <c r="HPQ10" s="404"/>
      <c r="HPR10" s="405"/>
      <c r="HPS10" s="406"/>
      <c r="HPT10" s="407"/>
      <c r="HPU10" s="407"/>
      <c r="HPV10" s="407"/>
      <c r="HPW10" s="407"/>
      <c r="HPX10" s="408"/>
      <c r="HPY10" s="404"/>
      <c r="HPZ10" s="405"/>
      <c r="HQA10" s="406"/>
      <c r="HQB10" s="407"/>
      <c r="HQC10" s="407"/>
      <c r="HQD10" s="407"/>
      <c r="HQE10" s="407"/>
      <c r="HQF10" s="408"/>
      <c r="HQG10" s="404"/>
      <c r="HQH10" s="405"/>
      <c r="HQI10" s="406"/>
      <c r="HQJ10" s="407"/>
      <c r="HQK10" s="407"/>
      <c r="HQL10" s="407"/>
      <c r="HQM10" s="407"/>
      <c r="HQN10" s="408"/>
      <c r="HQO10" s="404"/>
      <c r="HQP10" s="405"/>
      <c r="HQQ10" s="406"/>
      <c r="HQR10" s="407"/>
      <c r="HQS10" s="407"/>
      <c r="HQT10" s="407"/>
      <c r="HQU10" s="407"/>
      <c r="HQV10" s="408"/>
      <c r="HQW10" s="404"/>
      <c r="HQX10" s="405"/>
      <c r="HQY10" s="406"/>
      <c r="HQZ10" s="407"/>
      <c r="HRA10" s="407"/>
      <c r="HRB10" s="407"/>
      <c r="HRC10" s="407"/>
      <c r="HRD10" s="408"/>
      <c r="HRE10" s="404"/>
      <c r="HRF10" s="405"/>
      <c r="HRG10" s="406"/>
      <c r="HRH10" s="407"/>
      <c r="HRI10" s="407"/>
      <c r="HRJ10" s="407"/>
      <c r="HRK10" s="407"/>
      <c r="HRL10" s="408"/>
      <c r="HRM10" s="404"/>
      <c r="HRN10" s="405"/>
      <c r="HRO10" s="406"/>
      <c r="HRP10" s="407"/>
      <c r="HRQ10" s="407"/>
      <c r="HRR10" s="407"/>
      <c r="HRS10" s="407"/>
      <c r="HRT10" s="408"/>
      <c r="HRU10" s="404"/>
      <c r="HRV10" s="405"/>
      <c r="HRW10" s="406"/>
      <c r="HRX10" s="407"/>
      <c r="HRY10" s="407"/>
      <c r="HRZ10" s="407"/>
      <c r="HSA10" s="407"/>
      <c r="HSB10" s="408"/>
      <c r="HSC10" s="404"/>
      <c r="HSD10" s="405"/>
      <c r="HSE10" s="406"/>
      <c r="HSF10" s="407"/>
      <c r="HSG10" s="407"/>
      <c r="HSH10" s="407"/>
      <c r="HSI10" s="407"/>
      <c r="HSJ10" s="408"/>
      <c r="HSK10" s="404"/>
      <c r="HSL10" s="405"/>
      <c r="HSM10" s="406"/>
      <c r="HSN10" s="407"/>
      <c r="HSO10" s="407"/>
      <c r="HSP10" s="407"/>
      <c r="HSQ10" s="407"/>
      <c r="HSR10" s="408"/>
      <c r="HSS10" s="404"/>
      <c r="HST10" s="405"/>
      <c r="HSU10" s="406"/>
      <c r="HSV10" s="407"/>
      <c r="HSW10" s="407"/>
      <c r="HSX10" s="407"/>
      <c r="HSY10" s="407"/>
      <c r="HSZ10" s="408"/>
      <c r="HTA10" s="404"/>
      <c r="HTB10" s="405"/>
      <c r="HTC10" s="406"/>
      <c r="HTD10" s="407"/>
      <c r="HTE10" s="407"/>
      <c r="HTF10" s="407"/>
      <c r="HTG10" s="407"/>
      <c r="HTH10" s="408"/>
      <c r="HTI10" s="404"/>
      <c r="HTJ10" s="405"/>
      <c r="HTK10" s="406"/>
      <c r="HTL10" s="407"/>
      <c r="HTM10" s="407"/>
      <c r="HTN10" s="407"/>
      <c r="HTO10" s="407"/>
      <c r="HTP10" s="408"/>
      <c r="HTQ10" s="404"/>
      <c r="HTR10" s="405"/>
      <c r="HTS10" s="406"/>
      <c r="HTT10" s="407"/>
      <c r="HTU10" s="407"/>
      <c r="HTV10" s="407"/>
      <c r="HTW10" s="407"/>
      <c r="HTX10" s="408"/>
      <c r="HTY10" s="404"/>
      <c r="HTZ10" s="405"/>
      <c r="HUA10" s="406"/>
      <c r="HUB10" s="407"/>
      <c r="HUC10" s="407"/>
      <c r="HUD10" s="407"/>
      <c r="HUE10" s="407"/>
      <c r="HUF10" s="408"/>
      <c r="HUG10" s="404"/>
      <c r="HUH10" s="405"/>
      <c r="HUI10" s="406"/>
      <c r="HUJ10" s="407"/>
      <c r="HUK10" s="407"/>
      <c r="HUL10" s="407"/>
      <c r="HUM10" s="407"/>
      <c r="HUN10" s="408"/>
      <c r="HUO10" s="404"/>
      <c r="HUP10" s="405"/>
      <c r="HUQ10" s="406"/>
      <c r="HUR10" s="407"/>
      <c r="HUS10" s="407"/>
      <c r="HUT10" s="407"/>
      <c r="HUU10" s="407"/>
      <c r="HUV10" s="408"/>
      <c r="HUW10" s="404"/>
      <c r="HUX10" s="405"/>
      <c r="HUY10" s="406"/>
      <c r="HUZ10" s="407"/>
      <c r="HVA10" s="407"/>
      <c r="HVB10" s="407"/>
      <c r="HVC10" s="407"/>
      <c r="HVD10" s="408"/>
      <c r="HVE10" s="404"/>
      <c r="HVF10" s="405"/>
      <c r="HVG10" s="406"/>
      <c r="HVH10" s="407"/>
      <c r="HVI10" s="407"/>
      <c r="HVJ10" s="407"/>
      <c r="HVK10" s="407"/>
      <c r="HVL10" s="408"/>
      <c r="HVM10" s="404"/>
      <c r="HVN10" s="405"/>
      <c r="HVO10" s="406"/>
      <c r="HVP10" s="407"/>
      <c r="HVQ10" s="407"/>
      <c r="HVR10" s="407"/>
      <c r="HVS10" s="407"/>
      <c r="HVT10" s="408"/>
      <c r="HVU10" s="404"/>
      <c r="HVV10" s="405"/>
      <c r="HVW10" s="406"/>
      <c r="HVX10" s="407"/>
      <c r="HVY10" s="407"/>
      <c r="HVZ10" s="407"/>
      <c r="HWA10" s="407"/>
      <c r="HWB10" s="408"/>
      <c r="HWC10" s="404"/>
      <c r="HWD10" s="405"/>
      <c r="HWE10" s="406"/>
      <c r="HWF10" s="407"/>
      <c r="HWG10" s="407"/>
      <c r="HWH10" s="407"/>
      <c r="HWI10" s="407"/>
      <c r="HWJ10" s="408"/>
      <c r="HWK10" s="404"/>
      <c r="HWL10" s="405"/>
      <c r="HWM10" s="406"/>
      <c r="HWN10" s="407"/>
      <c r="HWO10" s="407"/>
      <c r="HWP10" s="407"/>
      <c r="HWQ10" s="407"/>
      <c r="HWR10" s="408"/>
      <c r="HWS10" s="404"/>
      <c r="HWT10" s="405"/>
      <c r="HWU10" s="406"/>
      <c r="HWV10" s="407"/>
      <c r="HWW10" s="407"/>
      <c r="HWX10" s="407"/>
      <c r="HWY10" s="407"/>
      <c r="HWZ10" s="408"/>
      <c r="HXA10" s="404"/>
      <c r="HXB10" s="405"/>
      <c r="HXC10" s="406"/>
      <c r="HXD10" s="407"/>
      <c r="HXE10" s="407"/>
      <c r="HXF10" s="407"/>
      <c r="HXG10" s="407"/>
      <c r="HXH10" s="408"/>
      <c r="HXI10" s="404"/>
      <c r="HXJ10" s="405"/>
      <c r="HXK10" s="406"/>
      <c r="HXL10" s="407"/>
      <c r="HXM10" s="407"/>
      <c r="HXN10" s="407"/>
      <c r="HXO10" s="407"/>
      <c r="HXP10" s="408"/>
      <c r="HXQ10" s="404"/>
      <c r="HXR10" s="405"/>
      <c r="HXS10" s="406"/>
      <c r="HXT10" s="407"/>
      <c r="HXU10" s="407"/>
      <c r="HXV10" s="407"/>
      <c r="HXW10" s="407"/>
      <c r="HXX10" s="408"/>
      <c r="HXY10" s="404"/>
      <c r="HXZ10" s="405"/>
      <c r="HYA10" s="406"/>
      <c r="HYB10" s="407"/>
      <c r="HYC10" s="407"/>
      <c r="HYD10" s="407"/>
      <c r="HYE10" s="407"/>
      <c r="HYF10" s="408"/>
      <c r="HYG10" s="404"/>
      <c r="HYH10" s="405"/>
      <c r="HYI10" s="406"/>
      <c r="HYJ10" s="407"/>
      <c r="HYK10" s="407"/>
      <c r="HYL10" s="407"/>
      <c r="HYM10" s="407"/>
      <c r="HYN10" s="408"/>
      <c r="HYO10" s="404"/>
      <c r="HYP10" s="405"/>
      <c r="HYQ10" s="406"/>
      <c r="HYR10" s="407"/>
      <c r="HYS10" s="407"/>
      <c r="HYT10" s="407"/>
      <c r="HYU10" s="407"/>
      <c r="HYV10" s="408"/>
      <c r="HYW10" s="404"/>
      <c r="HYX10" s="405"/>
      <c r="HYY10" s="406"/>
      <c r="HYZ10" s="407"/>
      <c r="HZA10" s="407"/>
      <c r="HZB10" s="407"/>
      <c r="HZC10" s="407"/>
      <c r="HZD10" s="408"/>
      <c r="HZE10" s="404"/>
      <c r="HZF10" s="405"/>
      <c r="HZG10" s="406"/>
      <c r="HZH10" s="407"/>
      <c r="HZI10" s="407"/>
      <c r="HZJ10" s="407"/>
      <c r="HZK10" s="407"/>
      <c r="HZL10" s="408"/>
      <c r="HZM10" s="404"/>
      <c r="HZN10" s="405"/>
      <c r="HZO10" s="406"/>
      <c r="HZP10" s="407"/>
      <c r="HZQ10" s="407"/>
      <c r="HZR10" s="407"/>
      <c r="HZS10" s="407"/>
      <c r="HZT10" s="408"/>
      <c r="HZU10" s="404"/>
      <c r="HZV10" s="405"/>
      <c r="HZW10" s="406"/>
      <c r="HZX10" s="407"/>
      <c r="HZY10" s="407"/>
      <c r="HZZ10" s="407"/>
      <c r="IAA10" s="407"/>
      <c r="IAB10" s="408"/>
      <c r="IAC10" s="404"/>
      <c r="IAD10" s="405"/>
      <c r="IAE10" s="406"/>
      <c r="IAF10" s="407"/>
      <c r="IAG10" s="407"/>
      <c r="IAH10" s="407"/>
      <c r="IAI10" s="407"/>
      <c r="IAJ10" s="408"/>
      <c r="IAK10" s="404"/>
      <c r="IAL10" s="405"/>
      <c r="IAM10" s="406"/>
      <c r="IAN10" s="407"/>
      <c r="IAO10" s="407"/>
      <c r="IAP10" s="407"/>
      <c r="IAQ10" s="407"/>
      <c r="IAR10" s="408"/>
      <c r="IAS10" s="404"/>
      <c r="IAT10" s="405"/>
      <c r="IAU10" s="406"/>
      <c r="IAV10" s="407"/>
      <c r="IAW10" s="407"/>
      <c r="IAX10" s="407"/>
      <c r="IAY10" s="407"/>
      <c r="IAZ10" s="408"/>
      <c r="IBA10" s="404"/>
      <c r="IBB10" s="405"/>
      <c r="IBC10" s="406"/>
      <c r="IBD10" s="407"/>
      <c r="IBE10" s="407"/>
      <c r="IBF10" s="407"/>
      <c r="IBG10" s="407"/>
      <c r="IBH10" s="408"/>
      <c r="IBI10" s="404"/>
      <c r="IBJ10" s="405"/>
      <c r="IBK10" s="406"/>
      <c r="IBL10" s="407"/>
      <c r="IBM10" s="407"/>
      <c r="IBN10" s="407"/>
      <c r="IBO10" s="407"/>
      <c r="IBP10" s="408"/>
      <c r="IBQ10" s="404"/>
      <c r="IBR10" s="405"/>
      <c r="IBS10" s="406"/>
      <c r="IBT10" s="407"/>
      <c r="IBU10" s="407"/>
      <c r="IBV10" s="407"/>
      <c r="IBW10" s="407"/>
      <c r="IBX10" s="408"/>
      <c r="IBY10" s="404"/>
      <c r="IBZ10" s="405"/>
      <c r="ICA10" s="406"/>
      <c r="ICB10" s="407"/>
      <c r="ICC10" s="407"/>
      <c r="ICD10" s="407"/>
      <c r="ICE10" s="407"/>
      <c r="ICF10" s="408"/>
      <c r="ICG10" s="404"/>
      <c r="ICH10" s="405"/>
      <c r="ICI10" s="406"/>
      <c r="ICJ10" s="407"/>
      <c r="ICK10" s="407"/>
      <c r="ICL10" s="407"/>
      <c r="ICM10" s="407"/>
      <c r="ICN10" s="408"/>
      <c r="ICO10" s="404"/>
      <c r="ICP10" s="405"/>
      <c r="ICQ10" s="406"/>
      <c r="ICR10" s="407"/>
      <c r="ICS10" s="407"/>
      <c r="ICT10" s="407"/>
      <c r="ICU10" s="407"/>
      <c r="ICV10" s="408"/>
      <c r="ICW10" s="404"/>
      <c r="ICX10" s="405"/>
      <c r="ICY10" s="406"/>
      <c r="ICZ10" s="407"/>
      <c r="IDA10" s="407"/>
      <c r="IDB10" s="407"/>
      <c r="IDC10" s="407"/>
      <c r="IDD10" s="408"/>
      <c r="IDE10" s="404"/>
      <c r="IDF10" s="405"/>
      <c r="IDG10" s="406"/>
      <c r="IDH10" s="407"/>
      <c r="IDI10" s="407"/>
      <c r="IDJ10" s="407"/>
      <c r="IDK10" s="407"/>
      <c r="IDL10" s="408"/>
      <c r="IDM10" s="404"/>
      <c r="IDN10" s="405"/>
      <c r="IDO10" s="406"/>
      <c r="IDP10" s="407"/>
      <c r="IDQ10" s="407"/>
      <c r="IDR10" s="407"/>
      <c r="IDS10" s="407"/>
      <c r="IDT10" s="408"/>
      <c r="IDU10" s="404"/>
      <c r="IDV10" s="405"/>
      <c r="IDW10" s="406"/>
      <c r="IDX10" s="407"/>
      <c r="IDY10" s="407"/>
      <c r="IDZ10" s="407"/>
      <c r="IEA10" s="407"/>
      <c r="IEB10" s="408"/>
      <c r="IEC10" s="404"/>
      <c r="IED10" s="405"/>
      <c r="IEE10" s="406"/>
      <c r="IEF10" s="407"/>
      <c r="IEG10" s="407"/>
      <c r="IEH10" s="407"/>
      <c r="IEI10" s="407"/>
      <c r="IEJ10" s="408"/>
      <c r="IEK10" s="404"/>
      <c r="IEL10" s="405"/>
      <c r="IEM10" s="406"/>
      <c r="IEN10" s="407"/>
      <c r="IEO10" s="407"/>
      <c r="IEP10" s="407"/>
      <c r="IEQ10" s="407"/>
      <c r="IER10" s="408"/>
      <c r="IES10" s="404"/>
      <c r="IET10" s="405"/>
      <c r="IEU10" s="406"/>
      <c r="IEV10" s="407"/>
      <c r="IEW10" s="407"/>
      <c r="IEX10" s="407"/>
      <c r="IEY10" s="407"/>
      <c r="IEZ10" s="408"/>
      <c r="IFA10" s="404"/>
      <c r="IFB10" s="405"/>
      <c r="IFC10" s="406"/>
      <c r="IFD10" s="407"/>
      <c r="IFE10" s="407"/>
      <c r="IFF10" s="407"/>
      <c r="IFG10" s="407"/>
      <c r="IFH10" s="408"/>
      <c r="IFI10" s="404"/>
      <c r="IFJ10" s="405"/>
      <c r="IFK10" s="406"/>
      <c r="IFL10" s="407"/>
      <c r="IFM10" s="407"/>
      <c r="IFN10" s="407"/>
      <c r="IFO10" s="407"/>
      <c r="IFP10" s="408"/>
      <c r="IFQ10" s="404"/>
      <c r="IFR10" s="405"/>
      <c r="IFS10" s="406"/>
      <c r="IFT10" s="407"/>
      <c r="IFU10" s="407"/>
      <c r="IFV10" s="407"/>
      <c r="IFW10" s="407"/>
      <c r="IFX10" s="408"/>
      <c r="IFY10" s="404"/>
      <c r="IFZ10" s="405"/>
      <c r="IGA10" s="406"/>
      <c r="IGB10" s="407"/>
      <c r="IGC10" s="407"/>
      <c r="IGD10" s="407"/>
      <c r="IGE10" s="407"/>
      <c r="IGF10" s="408"/>
      <c r="IGG10" s="404"/>
      <c r="IGH10" s="405"/>
      <c r="IGI10" s="406"/>
      <c r="IGJ10" s="407"/>
      <c r="IGK10" s="407"/>
      <c r="IGL10" s="407"/>
      <c r="IGM10" s="407"/>
      <c r="IGN10" s="408"/>
      <c r="IGO10" s="404"/>
      <c r="IGP10" s="405"/>
      <c r="IGQ10" s="406"/>
      <c r="IGR10" s="407"/>
      <c r="IGS10" s="407"/>
      <c r="IGT10" s="407"/>
      <c r="IGU10" s="407"/>
      <c r="IGV10" s="408"/>
      <c r="IGW10" s="404"/>
      <c r="IGX10" s="405"/>
      <c r="IGY10" s="406"/>
      <c r="IGZ10" s="407"/>
      <c r="IHA10" s="407"/>
      <c r="IHB10" s="407"/>
      <c r="IHC10" s="407"/>
      <c r="IHD10" s="408"/>
      <c r="IHE10" s="404"/>
      <c r="IHF10" s="405"/>
      <c r="IHG10" s="406"/>
      <c r="IHH10" s="407"/>
      <c r="IHI10" s="407"/>
      <c r="IHJ10" s="407"/>
      <c r="IHK10" s="407"/>
      <c r="IHL10" s="408"/>
      <c r="IHM10" s="404"/>
      <c r="IHN10" s="405"/>
      <c r="IHO10" s="406"/>
      <c r="IHP10" s="407"/>
      <c r="IHQ10" s="407"/>
      <c r="IHR10" s="407"/>
      <c r="IHS10" s="407"/>
      <c r="IHT10" s="408"/>
      <c r="IHU10" s="404"/>
      <c r="IHV10" s="405"/>
      <c r="IHW10" s="406"/>
      <c r="IHX10" s="407"/>
      <c r="IHY10" s="407"/>
      <c r="IHZ10" s="407"/>
      <c r="IIA10" s="407"/>
      <c r="IIB10" s="408"/>
      <c r="IIC10" s="404"/>
      <c r="IID10" s="405"/>
      <c r="IIE10" s="406"/>
      <c r="IIF10" s="407"/>
      <c r="IIG10" s="407"/>
      <c r="IIH10" s="407"/>
      <c r="III10" s="407"/>
      <c r="IIJ10" s="408"/>
      <c r="IIK10" s="404"/>
      <c r="IIL10" s="405"/>
      <c r="IIM10" s="406"/>
      <c r="IIN10" s="407"/>
      <c r="IIO10" s="407"/>
      <c r="IIP10" s="407"/>
      <c r="IIQ10" s="407"/>
      <c r="IIR10" s="408"/>
      <c r="IIS10" s="404"/>
      <c r="IIT10" s="405"/>
      <c r="IIU10" s="406"/>
      <c r="IIV10" s="407"/>
      <c r="IIW10" s="407"/>
      <c r="IIX10" s="407"/>
      <c r="IIY10" s="407"/>
      <c r="IIZ10" s="408"/>
      <c r="IJA10" s="404"/>
      <c r="IJB10" s="405"/>
      <c r="IJC10" s="406"/>
      <c r="IJD10" s="407"/>
      <c r="IJE10" s="407"/>
      <c r="IJF10" s="407"/>
      <c r="IJG10" s="407"/>
      <c r="IJH10" s="408"/>
      <c r="IJI10" s="404"/>
      <c r="IJJ10" s="405"/>
      <c r="IJK10" s="406"/>
      <c r="IJL10" s="407"/>
      <c r="IJM10" s="407"/>
      <c r="IJN10" s="407"/>
      <c r="IJO10" s="407"/>
      <c r="IJP10" s="408"/>
      <c r="IJQ10" s="404"/>
      <c r="IJR10" s="405"/>
      <c r="IJS10" s="406"/>
      <c r="IJT10" s="407"/>
      <c r="IJU10" s="407"/>
      <c r="IJV10" s="407"/>
      <c r="IJW10" s="407"/>
      <c r="IJX10" s="408"/>
      <c r="IJY10" s="404"/>
      <c r="IJZ10" s="405"/>
      <c r="IKA10" s="406"/>
      <c r="IKB10" s="407"/>
      <c r="IKC10" s="407"/>
      <c r="IKD10" s="407"/>
      <c r="IKE10" s="407"/>
      <c r="IKF10" s="408"/>
      <c r="IKG10" s="404"/>
      <c r="IKH10" s="405"/>
      <c r="IKI10" s="406"/>
      <c r="IKJ10" s="407"/>
      <c r="IKK10" s="407"/>
      <c r="IKL10" s="407"/>
      <c r="IKM10" s="407"/>
      <c r="IKN10" s="408"/>
      <c r="IKO10" s="404"/>
      <c r="IKP10" s="405"/>
      <c r="IKQ10" s="406"/>
      <c r="IKR10" s="407"/>
      <c r="IKS10" s="407"/>
      <c r="IKT10" s="407"/>
      <c r="IKU10" s="407"/>
      <c r="IKV10" s="408"/>
      <c r="IKW10" s="404"/>
      <c r="IKX10" s="405"/>
      <c r="IKY10" s="406"/>
      <c r="IKZ10" s="407"/>
      <c r="ILA10" s="407"/>
      <c r="ILB10" s="407"/>
      <c r="ILC10" s="407"/>
      <c r="ILD10" s="408"/>
      <c r="ILE10" s="404"/>
      <c r="ILF10" s="405"/>
      <c r="ILG10" s="406"/>
      <c r="ILH10" s="407"/>
      <c r="ILI10" s="407"/>
      <c r="ILJ10" s="407"/>
      <c r="ILK10" s="407"/>
      <c r="ILL10" s="408"/>
      <c r="ILM10" s="404"/>
      <c r="ILN10" s="405"/>
      <c r="ILO10" s="406"/>
      <c r="ILP10" s="407"/>
      <c r="ILQ10" s="407"/>
      <c r="ILR10" s="407"/>
      <c r="ILS10" s="407"/>
      <c r="ILT10" s="408"/>
      <c r="ILU10" s="404"/>
      <c r="ILV10" s="405"/>
      <c r="ILW10" s="406"/>
      <c r="ILX10" s="407"/>
      <c r="ILY10" s="407"/>
      <c r="ILZ10" s="407"/>
      <c r="IMA10" s="407"/>
      <c r="IMB10" s="408"/>
      <c r="IMC10" s="404"/>
      <c r="IMD10" s="405"/>
      <c r="IME10" s="406"/>
      <c r="IMF10" s="407"/>
      <c r="IMG10" s="407"/>
      <c r="IMH10" s="407"/>
      <c r="IMI10" s="407"/>
      <c r="IMJ10" s="408"/>
      <c r="IMK10" s="404"/>
      <c r="IML10" s="405"/>
      <c r="IMM10" s="406"/>
      <c r="IMN10" s="407"/>
      <c r="IMO10" s="407"/>
      <c r="IMP10" s="407"/>
      <c r="IMQ10" s="407"/>
      <c r="IMR10" s="408"/>
      <c r="IMS10" s="404"/>
      <c r="IMT10" s="405"/>
      <c r="IMU10" s="406"/>
      <c r="IMV10" s="407"/>
      <c r="IMW10" s="407"/>
      <c r="IMX10" s="407"/>
      <c r="IMY10" s="407"/>
      <c r="IMZ10" s="408"/>
      <c r="INA10" s="404"/>
      <c r="INB10" s="405"/>
      <c r="INC10" s="406"/>
      <c r="IND10" s="407"/>
      <c r="INE10" s="407"/>
      <c r="INF10" s="407"/>
      <c r="ING10" s="407"/>
      <c r="INH10" s="408"/>
      <c r="INI10" s="404"/>
      <c r="INJ10" s="405"/>
      <c r="INK10" s="406"/>
      <c r="INL10" s="407"/>
      <c r="INM10" s="407"/>
      <c r="INN10" s="407"/>
      <c r="INO10" s="407"/>
      <c r="INP10" s="408"/>
      <c r="INQ10" s="404"/>
      <c r="INR10" s="405"/>
      <c r="INS10" s="406"/>
      <c r="INT10" s="407"/>
      <c r="INU10" s="407"/>
      <c r="INV10" s="407"/>
      <c r="INW10" s="407"/>
      <c r="INX10" s="408"/>
      <c r="INY10" s="404"/>
      <c r="INZ10" s="405"/>
      <c r="IOA10" s="406"/>
      <c r="IOB10" s="407"/>
      <c r="IOC10" s="407"/>
      <c r="IOD10" s="407"/>
      <c r="IOE10" s="407"/>
      <c r="IOF10" s="408"/>
      <c r="IOG10" s="404"/>
      <c r="IOH10" s="405"/>
      <c r="IOI10" s="406"/>
      <c r="IOJ10" s="407"/>
      <c r="IOK10" s="407"/>
      <c r="IOL10" s="407"/>
      <c r="IOM10" s="407"/>
      <c r="ION10" s="408"/>
      <c r="IOO10" s="404"/>
      <c r="IOP10" s="405"/>
      <c r="IOQ10" s="406"/>
      <c r="IOR10" s="407"/>
      <c r="IOS10" s="407"/>
      <c r="IOT10" s="407"/>
      <c r="IOU10" s="407"/>
      <c r="IOV10" s="408"/>
      <c r="IOW10" s="404"/>
      <c r="IOX10" s="405"/>
      <c r="IOY10" s="406"/>
      <c r="IOZ10" s="407"/>
      <c r="IPA10" s="407"/>
      <c r="IPB10" s="407"/>
      <c r="IPC10" s="407"/>
      <c r="IPD10" s="408"/>
      <c r="IPE10" s="404"/>
      <c r="IPF10" s="405"/>
      <c r="IPG10" s="406"/>
      <c r="IPH10" s="407"/>
      <c r="IPI10" s="407"/>
      <c r="IPJ10" s="407"/>
      <c r="IPK10" s="407"/>
      <c r="IPL10" s="408"/>
      <c r="IPM10" s="404"/>
      <c r="IPN10" s="405"/>
      <c r="IPO10" s="406"/>
      <c r="IPP10" s="407"/>
      <c r="IPQ10" s="407"/>
      <c r="IPR10" s="407"/>
      <c r="IPS10" s="407"/>
      <c r="IPT10" s="408"/>
      <c r="IPU10" s="404"/>
      <c r="IPV10" s="405"/>
      <c r="IPW10" s="406"/>
      <c r="IPX10" s="407"/>
      <c r="IPY10" s="407"/>
      <c r="IPZ10" s="407"/>
      <c r="IQA10" s="407"/>
      <c r="IQB10" s="408"/>
      <c r="IQC10" s="404"/>
      <c r="IQD10" s="405"/>
      <c r="IQE10" s="406"/>
      <c r="IQF10" s="407"/>
      <c r="IQG10" s="407"/>
      <c r="IQH10" s="407"/>
      <c r="IQI10" s="407"/>
      <c r="IQJ10" s="408"/>
      <c r="IQK10" s="404"/>
      <c r="IQL10" s="405"/>
      <c r="IQM10" s="406"/>
      <c r="IQN10" s="407"/>
      <c r="IQO10" s="407"/>
      <c r="IQP10" s="407"/>
      <c r="IQQ10" s="407"/>
      <c r="IQR10" s="408"/>
      <c r="IQS10" s="404"/>
      <c r="IQT10" s="405"/>
      <c r="IQU10" s="406"/>
      <c r="IQV10" s="407"/>
      <c r="IQW10" s="407"/>
      <c r="IQX10" s="407"/>
      <c r="IQY10" s="407"/>
      <c r="IQZ10" s="408"/>
      <c r="IRA10" s="404"/>
      <c r="IRB10" s="405"/>
      <c r="IRC10" s="406"/>
      <c r="IRD10" s="407"/>
      <c r="IRE10" s="407"/>
      <c r="IRF10" s="407"/>
      <c r="IRG10" s="407"/>
      <c r="IRH10" s="408"/>
      <c r="IRI10" s="404"/>
      <c r="IRJ10" s="405"/>
      <c r="IRK10" s="406"/>
      <c r="IRL10" s="407"/>
      <c r="IRM10" s="407"/>
      <c r="IRN10" s="407"/>
      <c r="IRO10" s="407"/>
      <c r="IRP10" s="408"/>
      <c r="IRQ10" s="404"/>
      <c r="IRR10" s="405"/>
      <c r="IRS10" s="406"/>
      <c r="IRT10" s="407"/>
      <c r="IRU10" s="407"/>
      <c r="IRV10" s="407"/>
      <c r="IRW10" s="407"/>
      <c r="IRX10" s="408"/>
      <c r="IRY10" s="404"/>
      <c r="IRZ10" s="405"/>
      <c r="ISA10" s="406"/>
      <c r="ISB10" s="407"/>
      <c r="ISC10" s="407"/>
      <c r="ISD10" s="407"/>
      <c r="ISE10" s="407"/>
      <c r="ISF10" s="408"/>
      <c r="ISG10" s="404"/>
      <c r="ISH10" s="405"/>
      <c r="ISI10" s="406"/>
      <c r="ISJ10" s="407"/>
      <c r="ISK10" s="407"/>
      <c r="ISL10" s="407"/>
      <c r="ISM10" s="407"/>
      <c r="ISN10" s="408"/>
      <c r="ISO10" s="404"/>
      <c r="ISP10" s="405"/>
      <c r="ISQ10" s="406"/>
      <c r="ISR10" s="407"/>
      <c r="ISS10" s="407"/>
      <c r="IST10" s="407"/>
      <c r="ISU10" s="407"/>
      <c r="ISV10" s="408"/>
      <c r="ISW10" s="404"/>
      <c r="ISX10" s="405"/>
      <c r="ISY10" s="406"/>
      <c r="ISZ10" s="407"/>
      <c r="ITA10" s="407"/>
      <c r="ITB10" s="407"/>
      <c r="ITC10" s="407"/>
      <c r="ITD10" s="408"/>
      <c r="ITE10" s="404"/>
      <c r="ITF10" s="405"/>
      <c r="ITG10" s="406"/>
      <c r="ITH10" s="407"/>
      <c r="ITI10" s="407"/>
      <c r="ITJ10" s="407"/>
      <c r="ITK10" s="407"/>
      <c r="ITL10" s="408"/>
      <c r="ITM10" s="404"/>
      <c r="ITN10" s="405"/>
      <c r="ITO10" s="406"/>
      <c r="ITP10" s="407"/>
      <c r="ITQ10" s="407"/>
      <c r="ITR10" s="407"/>
      <c r="ITS10" s="407"/>
      <c r="ITT10" s="408"/>
      <c r="ITU10" s="404"/>
      <c r="ITV10" s="405"/>
      <c r="ITW10" s="406"/>
      <c r="ITX10" s="407"/>
      <c r="ITY10" s="407"/>
      <c r="ITZ10" s="407"/>
      <c r="IUA10" s="407"/>
      <c r="IUB10" s="408"/>
      <c r="IUC10" s="404"/>
      <c r="IUD10" s="405"/>
      <c r="IUE10" s="406"/>
      <c r="IUF10" s="407"/>
      <c r="IUG10" s="407"/>
      <c r="IUH10" s="407"/>
      <c r="IUI10" s="407"/>
      <c r="IUJ10" s="408"/>
      <c r="IUK10" s="404"/>
      <c r="IUL10" s="405"/>
      <c r="IUM10" s="406"/>
      <c r="IUN10" s="407"/>
      <c r="IUO10" s="407"/>
      <c r="IUP10" s="407"/>
      <c r="IUQ10" s="407"/>
      <c r="IUR10" s="408"/>
      <c r="IUS10" s="404"/>
      <c r="IUT10" s="405"/>
      <c r="IUU10" s="406"/>
      <c r="IUV10" s="407"/>
      <c r="IUW10" s="407"/>
      <c r="IUX10" s="407"/>
      <c r="IUY10" s="407"/>
      <c r="IUZ10" s="408"/>
      <c r="IVA10" s="404"/>
      <c r="IVB10" s="405"/>
      <c r="IVC10" s="406"/>
      <c r="IVD10" s="407"/>
      <c r="IVE10" s="407"/>
      <c r="IVF10" s="407"/>
      <c r="IVG10" s="407"/>
      <c r="IVH10" s="408"/>
      <c r="IVI10" s="404"/>
      <c r="IVJ10" s="405"/>
      <c r="IVK10" s="406"/>
      <c r="IVL10" s="407"/>
      <c r="IVM10" s="407"/>
      <c r="IVN10" s="407"/>
      <c r="IVO10" s="407"/>
      <c r="IVP10" s="408"/>
      <c r="IVQ10" s="404"/>
      <c r="IVR10" s="405"/>
      <c r="IVS10" s="406"/>
      <c r="IVT10" s="407"/>
      <c r="IVU10" s="407"/>
      <c r="IVV10" s="407"/>
      <c r="IVW10" s="407"/>
      <c r="IVX10" s="408"/>
      <c r="IVY10" s="404"/>
      <c r="IVZ10" s="405"/>
      <c r="IWA10" s="406"/>
      <c r="IWB10" s="407"/>
      <c r="IWC10" s="407"/>
      <c r="IWD10" s="407"/>
      <c r="IWE10" s="407"/>
      <c r="IWF10" s="408"/>
      <c r="IWG10" s="404"/>
      <c r="IWH10" s="405"/>
      <c r="IWI10" s="406"/>
      <c r="IWJ10" s="407"/>
      <c r="IWK10" s="407"/>
      <c r="IWL10" s="407"/>
      <c r="IWM10" s="407"/>
      <c r="IWN10" s="408"/>
      <c r="IWO10" s="404"/>
      <c r="IWP10" s="405"/>
      <c r="IWQ10" s="406"/>
      <c r="IWR10" s="407"/>
      <c r="IWS10" s="407"/>
      <c r="IWT10" s="407"/>
      <c r="IWU10" s="407"/>
      <c r="IWV10" s="408"/>
      <c r="IWW10" s="404"/>
      <c r="IWX10" s="405"/>
      <c r="IWY10" s="406"/>
      <c r="IWZ10" s="407"/>
      <c r="IXA10" s="407"/>
      <c r="IXB10" s="407"/>
      <c r="IXC10" s="407"/>
      <c r="IXD10" s="408"/>
      <c r="IXE10" s="404"/>
      <c r="IXF10" s="405"/>
      <c r="IXG10" s="406"/>
      <c r="IXH10" s="407"/>
      <c r="IXI10" s="407"/>
      <c r="IXJ10" s="407"/>
      <c r="IXK10" s="407"/>
      <c r="IXL10" s="408"/>
      <c r="IXM10" s="404"/>
      <c r="IXN10" s="405"/>
      <c r="IXO10" s="406"/>
      <c r="IXP10" s="407"/>
      <c r="IXQ10" s="407"/>
      <c r="IXR10" s="407"/>
      <c r="IXS10" s="407"/>
      <c r="IXT10" s="408"/>
      <c r="IXU10" s="404"/>
      <c r="IXV10" s="405"/>
      <c r="IXW10" s="406"/>
      <c r="IXX10" s="407"/>
      <c r="IXY10" s="407"/>
      <c r="IXZ10" s="407"/>
      <c r="IYA10" s="407"/>
      <c r="IYB10" s="408"/>
      <c r="IYC10" s="404"/>
      <c r="IYD10" s="405"/>
      <c r="IYE10" s="406"/>
      <c r="IYF10" s="407"/>
      <c r="IYG10" s="407"/>
      <c r="IYH10" s="407"/>
      <c r="IYI10" s="407"/>
      <c r="IYJ10" s="408"/>
      <c r="IYK10" s="404"/>
      <c r="IYL10" s="405"/>
      <c r="IYM10" s="406"/>
      <c r="IYN10" s="407"/>
      <c r="IYO10" s="407"/>
      <c r="IYP10" s="407"/>
      <c r="IYQ10" s="407"/>
      <c r="IYR10" s="408"/>
      <c r="IYS10" s="404"/>
      <c r="IYT10" s="405"/>
      <c r="IYU10" s="406"/>
      <c r="IYV10" s="407"/>
      <c r="IYW10" s="407"/>
      <c r="IYX10" s="407"/>
      <c r="IYY10" s="407"/>
      <c r="IYZ10" s="408"/>
      <c r="IZA10" s="404"/>
      <c r="IZB10" s="405"/>
      <c r="IZC10" s="406"/>
      <c r="IZD10" s="407"/>
      <c r="IZE10" s="407"/>
      <c r="IZF10" s="407"/>
      <c r="IZG10" s="407"/>
      <c r="IZH10" s="408"/>
      <c r="IZI10" s="404"/>
      <c r="IZJ10" s="405"/>
      <c r="IZK10" s="406"/>
      <c r="IZL10" s="407"/>
      <c r="IZM10" s="407"/>
      <c r="IZN10" s="407"/>
      <c r="IZO10" s="407"/>
      <c r="IZP10" s="408"/>
      <c r="IZQ10" s="404"/>
      <c r="IZR10" s="405"/>
      <c r="IZS10" s="406"/>
      <c r="IZT10" s="407"/>
      <c r="IZU10" s="407"/>
      <c r="IZV10" s="407"/>
      <c r="IZW10" s="407"/>
      <c r="IZX10" s="408"/>
      <c r="IZY10" s="404"/>
      <c r="IZZ10" s="405"/>
      <c r="JAA10" s="406"/>
      <c r="JAB10" s="407"/>
      <c r="JAC10" s="407"/>
      <c r="JAD10" s="407"/>
      <c r="JAE10" s="407"/>
      <c r="JAF10" s="408"/>
      <c r="JAG10" s="404"/>
      <c r="JAH10" s="405"/>
      <c r="JAI10" s="406"/>
      <c r="JAJ10" s="407"/>
      <c r="JAK10" s="407"/>
      <c r="JAL10" s="407"/>
      <c r="JAM10" s="407"/>
      <c r="JAN10" s="408"/>
      <c r="JAO10" s="404"/>
      <c r="JAP10" s="405"/>
      <c r="JAQ10" s="406"/>
      <c r="JAR10" s="407"/>
      <c r="JAS10" s="407"/>
      <c r="JAT10" s="407"/>
      <c r="JAU10" s="407"/>
      <c r="JAV10" s="408"/>
      <c r="JAW10" s="404"/>
      <c r="JAX10" s="405"/>
      <c r="JAY10" s="406"/>
      <c r="JAZ10" s="407"/>
      <c r="JBA10" s="407"/>
      <c r="JBB10" s="407"/>
      <c r="JBC10" s="407"/>
      <c r="JBD10" s="408"/>
      <c r="JBE10" s="404"/>
      <c r="JBF10" s="405"/>
      <c r="JBG10" s="406"/>
      <c r="JBH10" s="407"/>
      <c r="JBI10" s="407"/>
      <c r="JBJ10" s="407"/>
      <c r="JBK10" s="407"/>
      <c r="JBL10" s="408"/>
      <c r="JBM10" s="404"/>
      <c r="JBN10" s="405"/>
      <c r="JBO10" s="406"/>
      <c r="JBP10" s="407"/>
      <c r="JBQ10" s="407"/>
      <c r="JBR10" s="407"/>
      <c r="JBS10" s="407"/>
      <c r="JBT10" s="408"/>
      <c r="JBU10" s="404"/>
      <c r="JBV10" s="405"/>
      <c r="JBW10" s="406"/>
      <c r="JBX10" s="407"/>
      <c r="JBY10" s="407"/>
      <c r="JBZ10" s="407"/>
      <c r="JCA10" s="407"/>
      <c r="JCB10" s="408"/>
      <c r="JCC10" s="404"/>
      <c r="JCD10" s="405"/>
      <c r="JCE10" s="406"/>
      <c r="JCF10" s="407"/>
      <c r="JCG10" s="407"/>
      <c r="JCH10" s="407"/>
      <c r="JCI10" s="407"/>
      <c r="JCJ10" s="408"/>
      <c r="JCK10" s="404"/>
      <c r="JCL10" s="405"/>
      <c r="JCM10" s="406"/>
      <c r="JCN10" s="407"/>
      <c r="JCO10" s="407"/>
      <c r="JCP10" s="407"/>
      <c r="JCQ10" s="407"/>
      <c r="JCR10" s="408"/>
      <c r="JCS10" s="404"/>
      <c r="JCT10" s="405"/>
      <c r="JCU10" s="406"/>
      <c r="JCV10" s="407"/>
      <c r="JCW10" s="407"/>
      <c r="JCX10" s="407"/>
      <c r="JCY10" s="407"/>
      <c r="JCZ10" s="408"/>
      <c r="JDA10" s="404"/>
      <c r="JDB10" s="405"/>
      <c r="JDC10" s="406"/>
      <c r="JDD10" s="407"/>
      <c r="JDE10" s="407"/>
      <c r="JDF10" s="407"/>
      <c r="JDG10" s="407"/>
      <c r="JDH10" s="408"/>
      <c r="JDI10" s="404"/>
      <c r="JDJ10" s="405"/>
      <c r="JDK10" s="406"/>
      <c r="JDL10" s="407"/>
      <c r="JDM10" s="407"/>
      <c r="JDN10" s="407"/>
      <c r="JDO10" s="407"/>
      <c r="JDP10" s="408"/>
      <c r="JDQ10" s="404"/>
      <c r="JDR10" s="405"/>
      <c r="JDS10" s="406"/>
      <c r="JDT10" s="407"/>
      <c r="JDU10" s="407"/>
      <c r="JDV10" s="407"/>
      <c r="JDW10" s="407"/>
      <c r="JDX10" s="408"/>
      <c r="JDY10" s="404"/>
      <c r="JDZ10" s="405"/>
      <c r="JEA10" s="406"/>
      <c r="JEB10" s="407"/>
      <c r="JEC10" s="407"/>
      <c r="JED10" s="407"/>
      <c r="JEE10" s="407"/>
      <c r="JEF10" s="408"/>
      <c r="JEG10" s="404"/>
      <c r="JEH10" s="405"/>
      <c r="JEI10" s="406"/>
      <c r="JEJ10" s="407"/>
      <c r="JEK10" s="407"/>
      <c r="JEL10" s="407"/>
      <c r="JEM10" s="407"/>
      <c r="JEN10" s="408"/>
      <c r="JEO10" s="404"/>
      <c r="JEP10" s="405"/>
      <c r="JEQ10" s="406"/>
      <c r="JER10" s="407"/>
      <c r="JES10" s="407"/>
      <c r="JET10" s="407"/>
      <c r="JEU10" s="407"/>
      <c r="JEV10" s="408"/>
      <c r="JEW10" s="404"/>
      <c r="JEX10" s="405"/>
      <c r="JEY10" s="406"/>
      <c r="JEZ10" s="407"/>
      <c r="JFA10" s="407"/>
      <c r="JFB10" s="407"/>
      <c r="JFC10" s="407"/>
      <c r="JFD10" s="408"/>
      <c r="JFE10" s="404"/>
      <c r="JFF10" s="405"/>
      <c r="JFG10" s="406"/>
      <c r="JFH10" s="407"/>
      <c r="JFI10" s="407"/>
      <c r="JFJ10" s="407"/>
      <c r="JFK10" s="407"/>
      <c r="JFL10" s="408"/>
      <c r="JFM10" s="404"/>
      <c r="JFN10" s="405"/>
      <c r="JFO10" s="406"/>
      <c r="JFP10" s="407"/>
      <c r="JFQ10" s="407"/>
      <c r="JFR10" s="407"/>
      <c r="JFS10" s="407"/>
      <c r="JFT10" s="408"/>
      <c r="JFU10" s="404"/>
      <c r="JFV10" s="405"/>
      <c r="JFW10" s="406"/>
      <c r="JFX10" s="407"/>
      <c r="JFY10" s="407"/>
      <c r="JFZ10" s="407"/>
      <c r="JGA10" s="407"/>
      <c r="JGB10" s="408"/>
      <c r="JGC10" s="404"/>
      <c r="JGD10" s="405"/>
      <c r="JGE10" s="406"/>
      <c r="JGF10" s="407"/>
      <c r="JGG10" s="407"/>
      <c r="JGH10" s="407"/>
      <c r="JGI10" s="407"/>
      <c r="JGJ10" s="408"/>
      <c r="JGK10" s="404"/>
      <c r="JGL10" s="405"/>
      <c r="JGM10" s="406"/>
      <c r="JGN10" s="407"/>
      <c r="JGO10" s="407"/>
      <c r="JGP10" s="407"/>
      <c r="JGQ10" s="407"/>
      <c r="JGR10" s="408"/>
      <c r="JGS10" s="404"/>
      <c r="JGT10" s="405"/>
      <c r="JGU10" s="406"/>
      <c r="JGV10" s="407"/>
      <c r="JGW10" s="407"/>
      <c r="JGX10" s="407"/>
      <c r="JGY10" s="407"/>
      <c r="JGZ10" s="408"/>
      <c r="JHA10" s="404"/>
      <c r="JHB10" s="405"/>
      <c r="JHC10" s="406"/>
      <c r="JHD10" s="407"/>
      <c r="JHE10" s="407"/>
      <c r="JHF10" s="407"/>
      <c r="JHG10" s="407"/>
      <c r="JHH10" s="408"/>
      <c r="JHI10" s="404"/>
      <c r="JHJ10" s="405"/>
      <c r="JHK10" s="406"/>
      <c r="JHL10" s="407"/>
      <c r="JHM10" s="407"/>
      <c r="JHN10" s="407"/>
      <c r="JHO10" s="407"/>
      <c r="JHP10" s="408"/>
      <c r="JHQ10" s="404"/>
      <c r="JHR10" s="405"/>
      <c r="JHS10" s="406"/>
      <c r="JHT10" s="407"/>
      <c r="JHU10" s="407"/>
      <c r="JHV10" s="407"/>
      <c r="JHW10" s="407"/>
      <c r="JHX10" s="408"/>
      <c r="JHY10" s="404"/>
      <c r="JHZ10" s="405"/>
      <c r="JIA10" s="406"/>
      <c r="JIB10" s="407"/>
      <c r="JIC10" s="407"/>
      <c r="JID10" s="407"/>
      <c r="JIE10" s="407"/>
      <c r="JIF10" s="408"/>
      <c r="JIG10" s="404"/>
      <c r="JIH10" s="405"/>
      <c r="JII10" s="406"/>
      <c r="JIJ10" s="407"/>
      <c r="JIK10" s="407"/>
      <c r="JIL10" s="407"/>
      <c r="JIM10" s="407"/>
      <c r="JIN10" s="408"/>
      <c r="JIO10" s="404"/>
      <c r="JIP10" s="405"/>
      <c r="JIQ10" s="406"/>
      <c r="JIR10" s="407"/>
      <c r="JIS10" s="407"/>
      <c r="JIT10" s="407"/>
      <c r="JIU10" s="407"/>
      <c r="JIV10" s="408"/>
      <c r="JIW10" s="404"/>
      <c r="JIX10" s="405"/>
      <c r="JIY10" s="406"/>
      <c r="JIZ10" s="407"/>
      <c r="JJA10" s="407"/>
      <c r="JJB10" s="407"/>
      <c r="JJC10" s="407"/>
      <c r="JJD10" s="408"/>
      <c r="JJE10" s="404"/>
      <c r="JJF10" s="405"/>
      <c r="JJG10" s="406"/>
      <c r="JJH10" s="407"/>
      <c r="JJI10" s="407"/>
      <c r="JJJ10" s="407"/>
      <c r="JJK10" s="407"/>
      <c r="JJL10" s="408"/>
      <c r="JJM10" s="404"/>
      <c r="JJN10" s="405"/>
      <c r="JJO10" s="406"/>
      <c r="JJP10" s="407"/>
      <c r="JJQ10" s="407"/>
      <c r="JJR10" s="407"/>
      <c r="JJS10" s="407"/>
      <c r="JJT10" s="408"/>
      <c r="JJU10" s="404"/>
      <c r="JJV10" s="405"/>
      <c r="JJW10" s="406"/>
      <c r="JJX10" s="407"/>
      <c r="JJY10" s="407"/>
      <c r="JJZ10" s="407"/>
      <c r="JKA10" s="407"/>
      <c r="JKB10" s="408"/>
      <c r="JKC10" s="404"/>
      <c r="JKD10" s="405"/>
      <c r="JKE10" s="406"/>
      <c r="JKF10" s="407"/>
      <c r="JKG10" s="407"/>
      <c r="JKH10" s="407"/>
      <c r="JKI10" s="407"/>
      <c r="JKJ10" s="408"/>
      <c r="JKK10" s="404"/>
      <c r="JKL10" s="405"/>
      <c r="JKM10" s="406"/>
      <c r="JKN10" s="407"/>
      <c r="JKO10" s="407"/>
      <c r="JKP10" s="407"/>
      <c r="JKQ10" s="407"/>
      <c r="JKR10" s="408"/>
      <c r="JKS10" s="404"/>
      <c r="JKT10" s="405"/>
      <c r="JKU10" s="406"/>
      <c r="JKV10" s="407"/>
      <c r="JKW10" s="407"/>
      <c r="JKX10" s="407"/>
      <c r="JKY10" s="407"/>
      <c r="JKZ10" s="408"/>
      <c r="JLA10" s="404"/>
      <c r="JLB10" s="405"/>
      <c r="JLC10" s="406"/>
      <c r="JLD10" s="407"/>
      <c r="JLE10" s="407"/>
      <c r="JLF10" s="407"/>
      <c r="JLG10" s="407"/>
      <c r="JLH10" s="408"/>
      <c r="JLI10" s="404"/>
      <c r="JLJ10" s="405"/>
      <c r="JLK10" s="406"/>
      <c r="JLL10" s="407"/>
      <c r="JLM10" s="407"/>
      <c r="JLN10" s="407"/>
      <c r="JLO10" s="407"/>
      <c r="JLP10" s="408"/>
      <c r="JLQ10" s="404"/>
      <c r="JLR10" s="405"/>
      <c r="JLS10" s="406"/>
      <c r="JLT10" s="407"/>
      <c r="JLU10" s="407"/>
      <c r="JLV10" s="407"/>
      <c r="JLW10" s="407"/>
      <c r="JLX10" s="408"/>
      <c r="JLY10" s="404"/>
      <c r="JLZ10" s="405"/>
      <c r="JMA10" s="406"/>
      <c r="JMB10" s="407"/>
      <c r="JMC10" s="407"/>
      <c r="JMD10" s="407"/>
      <c r="JME10" s="407"/>
      <c r="JMF10" s="408"/>
      <c r="JMG10" s="404"/>
      <c r="JMH10" s="405"/>
      <c r="JMI10" s="406"/>
      <c r="JMJ10" s="407"/>
      <c r="JMK10" s="407"/>
      <c r="JML10" s="407"/>
      <c r="JMM10" s="407"/>
      <c r="JMN10" s="408"/>
      <c r="JMO10" s="404"/>
      <c r="JMP10" s="405"/>
      <c r="JMQ10" s="406"/>
      <c r="JMR10" s="407"/>
      <c r="JMS10" s="407"/>
      <c r="JMT10" s="407"/>
      <c r="JMU10" s="407"/>
      <c r="JMV10" s="408"/>
      <c r="JMW10" s="404"/>
      <c r="JMX10" s="405"/>
      <c r="JMY10" s="406"/>
      <c r="JMZ10" s="407"/>
      <c r="JNA10" s="407"/>
      <c r="JNB10" s="407"/>
      <c r="JNC10" s="407"/>
      <c r="JND10" s="408"/>
      <c r="JNE10" s="404"/>
      <c r="JNF10" s="405"/>
      <c r="JNG10" s="406"/>
      <c r="JNH10" s="407"/>
      <c r="JNI10" s="407"/>
      <c r="JNJ10" s="407"/>
      <c r="JNK10" s="407"/>
      <c r="JNL10" s="408"/>
      <c r="JNM10" s="404"/>
      <c r="JNN10" s="405"/>
      <c r="JNO10" s="406"/>
      <c r="JNP10" s="407"/>
      <c r="JNQ10" s="407"/>
      <c r="JNR10" s="407"/>
      <c r="JNS10" s="407"/>
      <c r="JNT10" s="408"/>
      <c r="JNU10" s="404"/>
      <c r="JNV10" s="405"/>
      <c r="JNW10" s="406"/>
      <c r="JNX10" s="407"/>
      <c r="JNY10" s="407"/>
      <c r="JNZ10" s="407"/>
      <c r="JOA10" s="407"/>
      <c r="JOB10" s="408"/>
      <c r="JOC10" s="404"/>
      <c r="JOD10" s="405"/>
      <c r="JOE10" s="406"/>
      <c r="JOF10" s="407"/>
      <c r="JOG10" s="407"/>
      <c r="JOH10" s="407"/>
      <c r="JOI10" s="407"/>
      <c r="JOJ10" s="408"/>
      <c r="JOK10" s="404"/>
      <c r="JOL10" s="405"/>
      <c r="JOM10" s="406"/>
      <c r="JON10" s="407"/>
      <c r="JOO10" s="407"/>
      <c r="JOP10" s="407"/>
      <c r="JOQ10" s="407"/>
      <c r="JOR10" s="408"/>
      <c r="JOS10" s="404"/>
      <c r="JOT10" s="405"/>
      <c r="JOU10" s="406"/>
      <c r="JOV10" s="407"/>
      <c r="JOW10" s="407"/>
      <c r="JOX10" s="407"/>
      <c r="JOY10" s="407"/>
      <c r="JOZ10" s="408"/>
      <c r="JPA10" s="404"/>
      <c r="JPB10" s="405"/>
      <c r="JPC10" s="406"/>
      <c r="JPD10" s="407"/>
      <c r="JPE10" s="407"/>
      <c r="JPF10" s="407"/>
      <c r="JPG10" s="407"/>
      <c r="JPH10" s="408"/>
      <c r="JPI10" s="404"/>
      <c r="JPJ10" s="405"/>
      <c r="JPK10" s="406"/>
      <c r="JPL10" s="407"/>
      <c r="JPM10" s="407"/>
      <c r="JPN10" s="407"/>
      <c r="JPO10" s="407"/>
      <c r="JPP10" s="408"/>
      <c r="JPQ10" s="404"/>
      <c r="JPR10" s="405"/>
      <c r="JPS10" s="406"/>
      <c r="JPT10" s="407"/>
      <c r="JPU10" s="407"/>
      <c r="JPV10" s="407"/>
      <c r="JPW10" s="407"/>
      <c r="JPX10" s="408"/>
      <c r="JPY10" s="404"/>
      <c r="JPZ10" s="405"/>
      <c r="JQA10" s="406"/>
      <c r="JQB10" s="407"/>
      <c r="JQC10" s="407"/>
      <c r="JQD10" s="407"/>
      <c r="JQE10" s="407"/>
      <c r="JQF10" s="408"/>
      <c r="JQG10" s="404"/>
      <c r="JQH10" s="405"/>
      <c r="JQI10" s="406"/>
      <c r="JQJ10" s="407"/>
      <c r="JQK10" s="407"/>
      <c r="JQL10" s="407"/>
      <c r="JQM10" s="407"/>
      <c r="JQN10" s="408"/>
      <c r="JQO10" s="404"/>
      <c r="JQP10" s="405"/>
      <c r="JQQ10" s="406"/>
      <c r="JQR10" s="407"/>
      <c r="JQS10" s="407"/>
      <c r="JQT10" s="407"/>
      <c r="JQU10" s="407"/>
      <c r="JQV10" s="408"/>
      <c r="JQW10" s="404"/>
      <c r="JQX10" s="405"/>
      <c r="JQY10" s="406"/>
      <c r="JQZ10" s="407"/>
      <c r="JRA10" s="407"/>
      <c r="JRB10" s="407"/>
      <c r="JRC10" s="407"/>
      <c r="JRD10" s="408"/>
      <c r="JRE10" s="404"/>
      <c r="JRF10" s="405"/>
      <c r="JRG10" s="406"/>
      <c r="JRH10" s="407"/>
      <c r="JRI10" s="407"/>
      <c r="JRJ10" s="407"/>
      <c r="JRK10" s="407"/>
      <c r="JRL10" s="408"/>
      <c r="JRM10" s="404"/>
      <c r="JRN10" s="405"/>
      <c r="JRO10" s="406"/>
      <c r="JRP10" s="407"/>
      <c r="JRQ10" s="407"/>
      <c r="JRR10" s="407"/>
      <c r="JRS10" s="407"/>
      <c r="JRT10" s="408"/>
      <c r="JRU10" s="404"/>
      <c r="JRV10" s="405"/>
      <c r="JRW10" s="406"/>
      <c r="JRX10" s="407"/>
      <c r="JRY10" s="407"/>
      <c r="JRZ10" s="407"/>
      <c r="JSA10" s="407"/>
      <c r="JSB10" s="408"/>
      <c r="JSC10" s="404"/>
      <c r="JSD10" s="405"/>
      <c r="JSE10" s="406"/>
      <c r="JSF10" s="407"/>
      <c r="JSG10" s="407"/>
      <c r="JSH10" s="407"/>
      <c r="JSI10" s="407"/>
      <c r="JSJ10" s="408"/>
      <c r="JSK10" s="404"/>
      <c r="JSL10" s="405"/>
      <c r="JSM10" s="406"/>
      <c r="JSN10" s="407"/>
      <c r="JSO10" s="407"/>
      <c r="JSP10" s="407"/>
      <c r="JSQ10" s="407"/>
      <c r="JSR10" s="408"/>
      <c r="JSS10" s="404"/>
      <c r="JST10" s="405"/>
      <c r="JSU10" s="406"/>
      <c r="JSV10" s="407"/>
      <c r="JSW10" s="407"/>
      <c r="JSX10" s="407"/>
      <c r="JSY10" s="407"/>
      <c r="JSZ10" s="408"/>
      <c r="JTA10" s="404"/>
      <c r="JTB10" s="405"/>
      <c r="JTC10" s="406"/>
      <c r="JTD10" s="407"/>
      <c r="JTE10" s="407"/>
      <c r="JTF10" s="407"/>
      <c r="JTG10" s="407"/>
      <c r="JTH10" s="408"/>
      <c r="JTI10" s="404"/>
      <c r="JTJ10" s="405"/>
      <c r="JTK10" s="406"/>
      <c r="JTL10" s="407"/>
      <c r="JTM10" s="407"/>
      <c r="JTN10" s="407"/>
      <c r="JTO10" s="407"/>
      <c r="JTP10" s="408"/>
      <c r="JTQ10" s="404"/>
      <c r="JTR10" s="405"/>
      <c r="JTS10" s="406"/>
      <c r="JTT10" s="407"/>
      <c r="JTU10" s="407"/>
      <c r="JTV10" s="407"/>
      <c r="JTW10" s="407"/>
      <c r="JTX10" s="408"/>
      <c r="JTY10" s="404"/>
      <c r="JTZ10" s="405"/>
      <c r="JUA10" s="406"/>
      <c r="JUB10" s="407"/>
      <c r="JUC10" s="407"/>
      <c r="JUD10" s="407"/>
      <c r="JUE10" s="407"/>
      <c r="JUF10" s="408"/>
      <c r="JUG10" s="404"/>
      <c r="JUH10" s="405"/>
      <c r="JUI10" s="406"/>
      <c r="JUJ10" s="407"/>
      <c r="JUK10" s="407"/>
      <c r="JUL10" s="407"/>
      <c r="JUM10" s="407"/>
      <c r="JUN10" s="408"/>
      <c r="JUO10" s="404"/>
      <c r="JUP10" s="405"/>
      <c r="JUQ10" s="406"/>
      <c r="JUR10" s="407"/>
      <c r="JUS10" s="407"/>
      <c r="JUT10" s="407"/>
      <c r="JUU10" s="407"/>
      <c r="JUV10" s="408"/>
      <c r="JUW10" s="404"/>
      <c r="JUX10" s="405"/>
      <c r="JUY10" s="406"/>
      <c r="JUZ10" s="407"/>
      <c r="JVA10" s="407"/>
      <c r="JVB10" s="407"/>
      <c r="JVC10" s="407"/>
      <c r="JVD10" s="408"/>
      <c r="JVE10" s="404"/>
      <c r="JVF10" s="405"/>
      <c r="JVG10" s="406"/>
      <c r="JVH10" s="407"/>
      <c r="JVI10" s="407"/>
      <c r="JVJ10" s="407"/>
      <c r="JVK10" s="407"/>
      <c r="JVL10" s="408"/>
      <c r="JVM10" s="404"/>
      <c r="JVN10" s="405"/>
      <c r="JVO10" s="406"/>
      <c r="JVP10" s="407"/>
      <c r="JVQ10" s="407"/>
      <c r="JVR10" s="407"/>
      <c r="JVS10" s="407"/>
      <c r="JVT10" s="408"/>
      <c r="JVU10" s="404"/>
      <c r="JVV10" s="405"/>
      <c r="JVW10" s="406"/>
      <c r="JVX10" s="407"/>
      <c r="JVY10" s="407"/>
      <c r="JVZ10" s="407"/>
      <c r="JWA10" s="407"/>
      <c r="JWB10" s="408"/>
      <c r="JWC10" s="404"/>
      <c r="JWD10" s="405"/>
      <c r="JWE10" s="406"/>
      <c r="JWF10" s="407"/>
      <c r="JWG10" s="407"/>
      <c r="JWH10" s="407"/>
      <c r="JWI10" s="407"/>
      <c r="JWJ10" s="408"/>
      <c r="JWK10" s="404"/>
      <c r="JWL10" s="405"/>
      <c r="JWM10" s="406"/>
      <c r="JWN10" s="407"/>
      <c r="JWO10" s="407"/>
      <c r="JWP10" s="407"/>
      <c r="JWQ10" s="407"/>
      <c r="JWR10" s="408"/>
      <c r="JWS10" s="404"/>
      <c r="JWT10" s="405"/>
      <c r="JWU10" s="406"/>
      <c r="JWV10" s="407"/>
      <c r="JWW10" s="407"/>
      <c r="JWX10" s="407"/>
      <c r="JWY10" s="407"/>
      <c r="JWZ10" s="408"/>
      <c r="JXA10" s="404"/>
      <c r="JXB10" s="405"/>
      <c r="JXC10" s="406"/>
      <c r="JXD10" s="407"/>
      <c r="JXE10" s="407"/>
      <c r="JXF10" s="407"/>
      <c r="JXG10" s="407"/>
      <c r="JXH10" s="408"/>
      <c r="JXI10" s="404"/>
      <c r="JXJ10" s="405"/>
      <c r="JXK10" s="406"/>
      <c r="JXL10" s="407"/>
      <c r="JXM10" s="407"/>
      <c r="JXN10" s="407"/>
      <c r="JXO10" s="407"/>
      <c r="JXP10" s="408"/>
      <c r="JXQ10" s="404"/>
      <c r="JXR10" s="405"/>
      <c r="JXS10" s="406"/>
      <c r="JXT10" s="407"/>
      <c r="JXU10" s="407"/>
      <c r="JXV10" s="407"/>
      <c r="JXW10" s="407"/>
      <c r="JXX10" s="408"/>
      <c r="JXY10" s="404"/>
      <c r="JXZ10" s="405"/>
      <c r="JYA10" s="406"/>
      <c r="JYB10" s="407"/>
      <c r="JYC10" s="407"/>
      <c r="JYD10" s="407"/>
      <c r="JYE10" s="407"/>
      <c r="JYF10" s="408"/>
      <c r="JYG10" s="404"/>
      <c r="JYH10" s="405"/>
      <c r="JYI10" s="406"/>
      <c r="JYJ10" s="407"/>
      <c r="JYK10" s="407"/>
      <c r="JYL10" s="407"/>
      <c r="JYM10" s="407"/>
      <c r="JYN10" s="408"/>
      <c r="JYO10" s="404"/>
      <c r="JYP10" s="405"/>
      <c r="JYQ10" s="406"/>
      <c r="JYR10" s="407"/>
      <c r="JYS10" s="407"/>
      <c r="JYT10" s="407"/>
      <c r="JYU10" s="407"/>
      <c r="JYV10" s="408"/>
      <c r="JYW10" s="404"/>
      <c r="JYX10" s="405"/>
      <c r="JYY10" s="406"/>
      <c r="JYZ10" s="407"/>
      <c r="JZA10" s="407"/>
      <c r="JZB10" s="407"/>
      <c r="JZC10" s="407"/>
      <c r="JZD10" s="408"/>
      <c r="JZE10" s="404"/>
      <c r="JZF10" s="405"/>
      <c r="JZG10" s="406"/>
      <c r="JZH10" s="407"/>
      <c r="JZI10" s="407"/>
      <c r="JZJ10" s="407"/>
      <c r="JZK10" s="407"/>
      <c r="JZL10" s="408"/>
      <c r="JZM10" s="404"/>
      <c r="JZN10" s="405"/>
      <c r="JZO10" s="406"/>
      <c r="JZP10" s="407"/>
      <c r="JZQ10" s="407"/>
      <c r="JZR10" s="407"/>
      <c r="JZS10" s="407"/>
      <c r="JZT10" s="408"/>
      <c r="JZU10" s="404"/>
      <c r="JZV10" s="405"/>
      <c r="JZW10" s="406"/>
      <c r="JZX10" s="407"/>
      <c r="JZY10" s="407"/>
      <c r="JZZ10" s="407"/>
      <c r="KAA10" s="407"/>
      <c r="KAB10" s="408"/>
      <c r="KAC10" s="404"/>
      <c r="KAD10" s="405"/>
      <c r="KAE10" s="406"/>
      <c r="KAF10" s="407"/>
      <c r="KAG10" s="407"/>
      <c r="KAH10" s="407"/>
      <c r="KAI10" s="407"/>
      <c r="KAJ10" s="408"/>
      <c r="KAK10" s="404"/>
      <c r="KAL10" s="405"/>
      <c r="KAM10" s="406"/>
      <c r="KAN10" s="407"/>
      <c r="KAO10" s="407"/>
      <c r="KAP10" s="407"/>
      <c r="KAQ10" s="407"/>
      <c r="KAR10" s="408"/>
      <c r="KAS10" s="404"/>
      <c r="KAT10" s="405"/>
      <c r="KAU10" s="406"/>
      <c r="KAV10" s="407"/>
      <c r="KAW10" s="407"/>
      <c r="KAX10" s="407"/>
      <c r="KAY10" s="407"/>
      <c r="KAZ10" s="408"/>
      <c r="KBA10" s="404"/>
      <c r="KBB10" s="405"/>
      <c r="KBC10" s="406"/>
      <c r="KBD10" s="407"/>
      <c r="KBE10" s="407"/>
      <c r="KBF10" s="407"/>
      <c r="KBG10" s="407"/>
      <c r="KBH10" s="408"/>
      <c r="KBI10" s="404"/>
      <c r="KBJ10" s="405"/>
      <c r="KBK10" s="406"/>
      <c r="KBL10" s="407"/>
      <c r="KBM10" s="407"/>
      <c r="KBN10" s="407"/>
      <c r="KBO10" s="407"/>
      <c r="KBP10" s="408"/>
      <c r="KBQ10" s="404"/>
      <c r="KBR10" s="405"/>
      <c r="KBS10" s="406"/>
      <c r="KBT10" s="407"/>
      <c r="KBU10" s="407"/>
      <c r="KBV10" s="407"/>
      <c r="KBW10" s="407"/>
      <c r="KBX10" s="408"/>
      <c r="KBY10" s="404"/>
      <c r="KBZ10" s="405"/>
      <c r="KCA10" s="406"/>
      <c r="KCB10" s="407"/>
      <c r="KCC10" s="407"/>
      <c r="KCD10" s="407"/>
      <c r="KCE10" s="407"/>
      <c r="KCF10" s="408"/>
      <c r="KCG10" s="404"/>
      <c r="KCH10" s="405"/>
      <c r="KCI10" s="406"/>
      <c r="KCJ10" s="407"/>
      <c r="KCK10" s="407"/>
      <c r="KCL10" s="407"/>
      <c r="KCM10" s="407"/>
      <c r="KCN10" s="408"/>
      <c r="KCO10" s="404"/>
      <c r="KCP10" s="405"/>
      <c r="KCQ10" s="406"/>
      <c r="KCR10" s="407"/>
      <c r="KCS10" s="407"/>
      <c r="KCT10" s="407"/>
      <c r="KCU10" s="407"/>
      <c r="KCV10" s="408"/>
      <c r="KCW10" s="404"/>
      <c r="KCX10" s="405"/>
      <c r="KCY10" s="406"/>
      <c r="KCZ10" s="407"/>
      <c r="KDA10" s="407"/>
      <c r="KDB10" s="407"/>
      <c r="KDC10" s="407"/>
      <c r="KDD10" s="408"/>
      <c r="KDE10" s="404"/>
      <c r="KDF10" s="405"/>
      <c r="KDG10" s="406"/>
      <c r="KDH10" s="407"/>
      <c r="KDI10" s="407"/>
      <c r="KDJ10" s="407"/>
      <c r="KDK10" s="407"/>
      <c r="KDL10" s="408"/>
      <c r="KDM10" s="404"/>
      <c r="KDN10" s="405"/>
      <c r="KDO10" s="406"/>
      <c r="KDP10" s="407"/>
      <c r="KDQ10" s="407"/>
      <c r="KDR10" s="407"/>
      <c r="KDS10" s="407"/>
      <c r="KDT10" s="408"/>
      <c r="KDU10" s="404"/>
      <c r="KDV10" s="405"/>
      <c r="KDW10" s="406"/>
      <c r="KDX10" s="407"/>
      <c r="KDY10" s="407"/>
      <c r="KDZ10" s="407"/>
      <c r="KEA10" s="407"/>
      <c r="KEB10" s="408"/>
      <c r="KEC10" s="404"/>
      <c r="KED10" s="405"/>
      <c r="KEE10" s="406"/>
      <c r="KEF10" s="407"/>
      <c r="KEG10" s="407"/>
      <c r="KEH10" s="407"/>
      <c r="KEI10" s="407"/>
      <c r="KEJ10" s="408"/>
      <c r="KEK10" s="404"/>
      <c r="KEL10" s="405"/>
      <c r="KEM10" s="406"/>
      <c r="KEN10" s="407"/>
      <c r="KEO10" s="407"/>
      <c r="KEP10" s="407"/>
      <c r="KEQ10" s="407"/>
      <c r="KER10" s="408"/>
      <c r="KES10" s="404"/>
      <c r="KET10" s="405"/>
      <c r="KEU10" s="406"/>
      <c r="KEV10" s="407"/>
      <c r="KEW10" s="407"/>
      <c r="KEX10" s="407"/>
      <c r="KEY10" s="407"/>
      <c r="KEZ10" s="408"/>
      <c r="KFA10" s="404"/>
      <c r="KFB10" s="405"/>
      <c r="KFC10" s="406"/>
      <c r="KFD10" s="407"/>
      <c r="KFE10" s="407"/>
      <c r="KFF10" s="407"/>
      <c r="KFG10" s="407"/>
      <c r="KFH10" s="408"/>
      <c r="KFI10" s="404"/>
      <c r="KFJ10" s="405"/>
      <c r="KFK10" s="406"/>
      <c r="KFL10" s="407"/>
      <c r="KFM10" s="407"/>
      <c r="KFN10" s="407"/>
      <c r="KFO10" s="407"/>
      <c r="KFP10" s="408"/>
      <c r="KFQ10" s="404"/>
      <c r="KFR10" s="405"/>
      <c r="KFS10" s="406"/>
      <c r="KFT10" s="407"/>
      <c r="KFU10" s="407"/>
      <c r="KFV10" s="407"/>
      <c r="KFW10" s="407"/>
      <c r="KFX10" s="408"/>
      <c r="KFY10" s="404"/>
      <c r="KFZ10" s="405"/>
      <c r="KGA10" s="406"/>
      <c r="KGB10" s="407"/>
      <c r="KGC10" s="407"/>
      <c r="KGD10" s="407"/>
      <c r="KGE10" s="407"/>
      <c r="KGF10" s="408"/>
      <c r="KGG10" s="404"/>
      <c r="KGH10" s="405"/>
      <c r="KGI10" s="406"/>
      <c r="KGJ10" s="407"/>
      <c r="KGK10" s="407"/>
      <c r="KGL10" s="407"/>
      <c r="KGM10" s="407"/>
      <c r="KGN10" s="408"/>
      <c r="KGO10" s="404"/>
      <c r="KGP10" s="405"/>
      <c r="KGQ10" s="406"/>
      <c r="KGR10" s="407"/>
      <c r="KGS10" s="407"/>
      <c r="KGT10" s="407"/>
      <c r="KGU10" s="407"/>
      <c r="KGV10" s="408"/>
      <c r="KGW10" s="404"/>
      <c r="KGX10" s="405"/>
      <c r="KGY10" s="406"/>
      <c r="KGZ10" s="407"/>
      <c r="KHA10" s="407"/>
      <c r="KHB10" s="407"/>
      <c r="KHC10" s="407"/>
      <c r="KHD10" s="408"/>
      <c r="KHE10" s="404"/>
      <c r="KHF10" s="405"/>
      <c r="KHG10" s="406"/>
      <c r="KHH10" s="407"/>
      <c r="KHI10" s="407"/>
      <c r="KHJ10" s="407"/>
      <c r="KHK10" s="407"/>
      <c r="KHL10" s="408"/>
      <c r="KHM10" s="404"/>
      <c r="KHN10" s="405"/>
      <c r="KHO10" s="406"/>
      <c r="KHP10" s="407"/>
      <c r="KHQ10" s="407"/>
      <c r="KHR10" s="407"/>
      <c r="KHS10" s="407"/>
      <c r="KHT10" s="408"/>
      <c r="KHU10" s="404"/>
      <c r="KHV10" s="405"/>
      <c r="KHW10" s="406"/>
      <c r="KHX10" s="407"/>
      <c r="KHY10" s="407"/>
      <c r="KHZ10" s="407"/>
      <c r="KIA10" s="407"/>
      <c r="KIB10" s="408"/>
      <c r="KIC10" s="404"/>
      <c r="KID10" s="405"/>
      <c r="KIE10" s="406"/>
      <c r="KIF10" s="407"/>
      <c r="KIG10" s="407"/>
      <c r="KIH10" s="407"/>
      <c r="KII10" s="407"/>
      <c r="KIJ10" s="408"/>
      <c r="KIK10" s="404"/>
      <c r="KIL10" s="405"/>
      <c r="KIM10" s="406"/>
      <c r="KIN10" s="407"/>
      <c r="KIO10" s="407"/>
      <c r="KIP10" s="407"/>
      <c r="KIQ10" s="407"/>
      <c r="KIR10" s="408"/>
      <c r="KIS10" s="404"/>
      <c r="KIT10" s="405"/>
      <c r="KIU10" s="406"/>
      <c r="KIV10" s="407"/>
      <c r="KIW10" s="407"/>
      <c r="KIX10" s="407"/>
      <c r="KIY10" s="407"/>
      <c r="KIZ10" s="408"/>
      <c r="KJA10" s="404"/>
      <c r="KJB10" s="405"/>
      <c r="KJC10" s="406"/>
      <c r="KJD10" s="407"/>
      <c r="KJE10" s="407"/>
      <c r="KJF10" s="407"/>
      <c r="KJG10" s="407"/>
      <c r="KJH10" s="408"/>
      <c r="KJI10" s="404"/>
      <c r="KJJ10" s="405"/>
      <c r="KJK10" s="406"/>
      <c r="KJL10" s="407"/>
      <c r="KJM10" s="407"/>
      <c r="KJN10" s="407"/>
      <c r="KJO10" s="407"/>
      <c r="KJP10" s="408"/>
      <c r="KJQ10" s="404"/>
      <c r="KJR10" s="405"/>
      <c r="KJS10" s="406"/>
      <c r="KJT10" s="407"/>
      <c r="KJU10" s="407"/>
      <c r="KJV10" s="407"/>
      <c r="KJW10" s="407"/>
      <c r="KJX10" s="408"/>
      <c r="KJY10" s="404"/>
      <c r="KJZ10" s="405"/>
      <c r="KKA10" s="406"/>
      <c r="KKB10" s="407"/>
      <c r="KKC10" s="407"/>
      <c r="KKD10" s="407"/>
      <c r="KKE10" s="407"/>
      <c r="KKF10" s="408"/>
      <c r="KKG10" s="404"/>
      <c r="KKH10" s="405"/>
      <c r="KKI10" s="406"/>
      <c r="KKJ10" s="407"/>
      <c r="KKK10" s="407"/>
      <c r="KKL10" s="407"/>
      <c r="KKM10" s="407"/>
      <c r="KKN10" s="408"/>
      <c r="KKO10" s="404"/>
      <c r="KKP10" s="405"/>
      <c r="KKQ10" s="406"/>
      <c r="KKR10" s="407"/>
      <c r="KKS10" s="407"/>
      <c r="KKT10" s="407"/>
      <c r="KKU10" s="407"/>
      <c r="KKV10" s="408"/>
      <c r="KKW10" s="404"/>
      <c r="KKX10" s="405"/>
      <c r="KKY10" s="406"/>
      <c r="KKZ10" s="407"/>
      <c r="KLA10" s="407"/>
      <c r="KLB10" s="407"/>
      <c r="KLC10" s="407"/>
      <c r="KLD10" s="408"/>
      <c r="KLE10" s="404"/>
      <c r="KLF10" s="405"/>
      <c r="KLG10" s="406"/>
      <c r="KLH10" s="407"/>
      <c r="KLI10" s="407"/>
      <c r="KLJ10" s="407"/>
      <c r="KLK10" s="407"/>
      <c r="KLL10" s="408"/>
      <c r="KLM10" s="404"/>
      <c r="KLN10" s="405"/>
      <c r="KLO10" s="406"/>
      <c r="KLP10" s="407"/>
      <c r="KLQ10" s="407"/>
      <c r="KLR10" s="407"/>
      <c r="KLS10" s="407"/>
      <c r="KLT10" s="408"/>
      <c r="KLU10" s="404"/>
      <c r="KLV10" s="405"/>
      <c r="KLW10" s="406"/>
      <c r="KLX10" s="407"/>
      <c r="KLY10" s="407"/>
      <c r="KLZ10" s="407"/>
      <c r="KMA10" s="407"/>
      <c r="KMB10" s="408"/>
      <c r="KMC10" s="404"/>
      <c r="KMD10" s="405"/>
      <c r="KME10" s="406"/>
      <c r="KMF10" s="407"/>
      <c r="KMG10" s="407"/>
      <c r="KMH10" s="407"/>
      <c r="KMI10" s="407"/>
      <c r="KMJ10" s="408"/>
      <c r="KMK10" s="404"/>
      <c r="KML10" s="405"/>
      <c r="KMM10" s="406"/>
      <c r="KMN10" s="407"/>
      <c r="KMO10" s="407"/>
      <c r="KMP10" s="407"/>
      <c r="KMQ10" s="407"/>
      <c r="KMR10" s="408"/>
      <c r="KMS10" s="404"/>
      <c r="KMT10" s="405"/>
      <c r="KMU10" s="406"/>
      <c r="KMV10" s="407"/>
      <c r="KMW10" s="407"/>
      <c r="KMX10" s="407"/>
      <c r="KMY10" s="407"/>
      <c r="KMZ10" s="408"/>
      <c r="KNA10" s="404"/>
      <c r="KNB10" s="405"/>
      <c r="KNC10" s="406"/>
      <c r="KND10" s="407"/>
      <c r="KNE10" s="407"/>
      <c r="KNF10" s="407"/>
      <c r="KNG10" s="407"/>
      <c r="KNH10" s="408"/>
      <c r="KNI10" s="404"/>
      <c r="KNJ10" s="405"/>
      <c r="KNK10" s="406"/>
      <c r="KNL10" s="407"/>
      <c r="KNM10" s="407"/>
      <c r="KNN10" s="407"/>
      <c r="KNO10" s="407"/>
      <c r="KNP10" s="408"/>
      <c r="KNQ10" s="404"/>
      <c r="KNR10" s="405"/>
      <c r="KNS10" s="406"/>
      <c r="KNT10" s="407"/>
      <c r="KNU10" s="407"/>
      <c r="KNV10" s="407"/>
      <c r="KNW10" s="407"/>
      <c r="KNX10" s="408"/>
      <c r="KNY10" s="404"/>
      <c r="KNZ10" s="405"/>
      <c r="KOA10" s="406"/>
      <c r="KOB10" s="407"/>
      <c r="KOC10" s="407"/>
      <c r="KOD10" s="407"/>
      <c r="KOE10" s="407"/>
      <c r="KOF10" s="408"/>
      <c r="KOG10" s="404"/>
      <c r="KOH10" s="405"/>
      <c r="KOI10" s="406"/>
      <c r="KOJ10" s="407"/>
      <c r="KOK10" s="407"/>
      <c r="KOL10" s="407"/>
      <c r="KOM10" s="407"/>
      <c r="KON10" s="408"/>
      <c r="KOO10" s="404"/>
      <c r="KOP10" s="405"/>
      <c r="KOQ10" s="406"/>
      <c r="KOR10" s="407"/>
      <c r="KOS10" s="407"/>
      <c r="KOT10" s="407"/>
      <c r="KOU10" s="407"/>
      <c r="KOV10" s="408"/>
      <c r="KOW10" s="404"/>
      <c r="KOX10" s="405"/>
      <c r="KOY10" s="406"/>
      <c r="KOZ10" s="407"/>
      <c r="KPA10" s="407"/>
      <c r="KPB10" s="407"/>
      <c r="KPC10" s="407"/>
      <c r="KPD10" s="408"/>
      <c r="KPE10" s="404"/>
      <c r="KPF10" s="405"/>
      <c r="KPG10" s="406"/>
      <c r="KPH10" s="407"/>
      <c r="KPI10" s="407"/>
      <c r="KPJ10" s="407"/>
      <c r="KPK10" s="407"/>
      <c r="KPL10" s="408"/>
      <c r="KPM10" s="404"/>
      <c r="KPN10" s="405"/>
      <c r="KPO10" s="406"/>
      <c r="KPP10" s="407"/>
      <c r="KPQ10" s="407"/>
      <c r="KPR10" s="407"/>
      <c r="KPS10" s="407"/>
      <c r="KPT10" s="408"/>
      <c r="KPU10" s="404"/>
      <c r="KPV10" s="405"/>
      <c r="KPW10" s="406"/>
      <c r="KPX10" s="407"/>
      <c r="KPY10" s="407"/>
      <c r="KPZ10" s="407"/>
      <c r="KQA10" s="407"/>
      <c r="KQB10" s="408"/>
      <c r="KQC10" s="404"/>
      <c r="KQD10" s="405"/>
      <c r="KQE10" s="406"/>
      <c r="KQF10" s="407"/>
      <c r="KQG10" s="407"/>
      <c r="KQH10" s="407"/>
      <c r="KQI10" s="407"/>
      <c r="KQJ10" s="408"/>
      <c r="KQK10" s="404"/>
      <c r="KQL10" s="405"/>
      <c r="KQM10" s="406"/>
      <c r="KQN10" s="407"/>
      <c r="KQO10" s="407"/>
      <c r="KQP10" s="407"/>
      <c r="KQQ10" s="407"/>
      <c r="KQR10" s="408"/>
      <c r="KQS10" s="404"/>
      <c r="KQT10" s="405"/>
      <c r="KQU10" s="406"/>
      <c r="KQV10" s="407"/>
      <c r="KQW10" s="407"/>
      <c r="KQX10" s="407"/>
      <c r="KQY10" s="407"/>
      <c r="KQZ10" s="408"/>
      <c r="KRA10" s="404"/>
      <c r="KRB10" s="405"/>
      <c r="KRC10" s="406"/>
      <c r="KRD10" s="407"/>
      <c r="KRE10" s="407"/>
      <c r="KRF10" s="407"/>
      <c r="KRG10" s="407"/>
      <c r="KRH10" s="408"/>
      <c r="KRI10" s="404"/>
      <c r="KRJ10" s="405"/>
      <c r="KRK10" s="406"/>
      <c r="KRL10" s="407"/>
      <c r="KRM10" s="407"/>
      <c r="KRN10" s="407"/>
      <c r="KRO10" s="407"/>
      <c r="KRP10" s="408"/>
      <c r="KRQ10" s="404"/>
      <c r="KRR10" s="405"/>
      <c r="KRS10" s="406"/>
      <c r="KRT10" s="407"/>
      <c r="KRU10" s="407"/>
      <c r="KRV10" s="407"/>
      <c r="KRW10" s="407"/>
      <c r="KRX10" s="408"/>
      <c r="KRY10" s="404"/>
      <c r="KRZ10" s="405"/>
      <c r="KSA10" s="406"/>
      <c r="KSB10" s="407"/>
      <c r="KSC10" s="407"/>
      <c r="KSD10" s="407"/>
      <c r="KSE10" s="407"/>
      <c r="KSF10" s="408"/>
      <c r="KSG10" s="404"/>
      <c r="KSH10" s="405"/>
      <c r="KSI10" s="406"/>
      <c r="KSJ10" s="407"/>
      <c r="KSK10" s="407"/>
      <c r="KSL10" s="407"/>
      <c r="KSM10" s="407"/>
      <c r="KSN10" s="408"/>
      <c r="KSO10" s="404"/>
      <c r="KSP10" s="405"/>
      <c r="KSQ10" s="406"/>
      <c r="KSR10" s="407"/>
      <c r="KSS10" s="407"/>
      <c r="KST10" s="407"/>
      <c r="KSU10" s="407"/>
      <c r="KSV10" s="408"/>
      <c r="KSW10" s="404"/>
      <c r="KSX10" s="405"/>
      <c r="KSY10" s="406"/>
      <c r="KSZ10" s="407"/>
      <c r="KTA10" s="407"/>
      <c r="KTB10" s="407"/>
      <c r="KTC10" s="407"/>
      <c r="KTD10" s="408"/>
      <c r="KTE10" s="404"/>
      <c r="KTF10" s="405"/>
      <c r="KTG10" s="406"/>
      <c r="KTH10" s="407"/>
      <c r="KTI10" s="407"/>
      <c r="KTJ10" s="407"/>
      <c r="KTK10" s="407"/>
      <c r="KTL10" s="408"/>
      <c r="KTM10" s="404"/>
      <c r="KTN10" s="405"/>
      <c r="KTO10" s="406"/>
      <c r="KTP10" s="407"/>
      <c r="KTQ10" s="407"/>
      <c r="KTR10" s="407"/>
      <c r="KTS10" s="407"/>
      <c r="KTT10" s="408"/>
      <c r="KTU10" s="404"/>
      <c r="KTV10" s="405"/>
      <c r="KTW10" s="406"/>
      <c r="KTX10" s="407"/>
      <c r="KTY10" s="407"/>
      <c r="KTZ10" s="407"/>
      <c r="KUA10" s="407"/>
      <c r="KUB10" s="408"/>
      <c r="KUC10" s="404"/>
      <c r="KUD10" s="405"/>
      <c r="KUE10" s="406"/>
      <c r="KUF10" s="407"/>
      <c r="KUG10" s="407"/>
      <c r="KUH10" s="407"/>
      <c r="KUI10" s="407"/>
      <c r="KUJ10" s="408"/>
      <c r="KUK10" s="404"/>
      <c r="KUL10" s="405"/>
      <c r="KUM10" s="406"/>
      <c r="KUN10" s="407"/>
      <c r="KUO10" s="407"/>
      <c r="KUP10" s="407"/>
      <c r="KUQ10" s="407"/>
      <c r="KUR10" s="408"/>
      <c r="KUS10" s="404"/>
      <c r="KUT10" s="405"/>
      <c r="KUU10" s="406"/>
      <c r="KUV10" s="407"/>
      <c r="KUW10" s="407"/>
      <c r="KUX10" s="407"/>
      <c r="KUY10" s="407"/>
      <c r="KUZ10" s="408"/>
      <c r="KVA10" s="404"/>
      <c r="KVB10" s="405"/>
      <c r="KVC10" s="406"/>
      <c r="KVD10" s="407"/>
      <c r="KVE10" s="407"/>
      <c r="KVF10" s="407"/>
      <c r="KVG10" s="407"/>
      <c r="KVH10" s="408"/>
      <c r="KVI10" s="404"/>
      <c r="KVJ10" s="405"/>
      <c r="KVK10" s="406"/>
      <c r="KVL10" s="407"/>
      <c r="KVM10" s="407"/>
      <c r="KVN10" s="407"/>
      <c r="KVO10" s="407"/>
      <c r="KVP10" s="408"/>
      <c r="KVQ10" s="404"/>
      <c r="KVR10" s="405"/>
      <c r="KVS10" s="406"/>
      <c r="KVT10" s="407"/>
      <c r="KVU10" s="407"/>
      <c r="KVV10" s="407"/>
      <c r="KVW10" s="407"/>
      <c r="KVX10" s="408"/>
      <c r="KVY10" s="404"/>
      <c r="KVZ10" s="405"/>
      <c r="KWA10" s="406"/>
      <c r="KWB10" s="407"/>
      <c r="KWC10" s="407"/>
      <c r="KWD10" s="407"/>
      <c r="KWE10" s="407"/>
      <c r="KWF10" s="408"/>
      <c r="KWG10" s="404"/>
      <c r="KWH10" s="405"/>
      <c r="KWI10" s="406"/>
      <c r="KWJ10" s="407"/>
      <c r="KWK10" s="407"/>
      <c r="KWL10" s="407"/>
      <c r="KWM10" s="407"/>
      <c r="KWN10" s="408"/>
      <c r="KWO10" s="404"/>
      <c r="KWP10" s="405"/>
      <c r="KWQ10" s="406"/>
      <c r="KWR10" s="407"/>
      <c r="KWS10" s="407"/>
      <c r="KWT10" s="407"/>
      <c r="KWU10" s="407"/>
      <c r="KWV10" s="408"/>
      <c r="KWW10" s="404"/>
      <c r="KWX10" s="405"/>
      <c r="KWY10" s="406"/>
      <c r="KWZ10" s="407"/>
      <c r="KXA10" s="407"/>
      <c r="KXB10" s="407"/>
      <c r="KXC10" s="407"/>
      <c r="KXD10" s="408"/>
      <c r="KXE10" s="404"/>
      <c r="KXF10" s="405"/>
      <c r="KXG10" s="406"/>
      <c r="KXH10" s="407"/>
      <c r="KXI10" s="407"/>
      <c r="KXJ10" s="407"/>
      <c r="KXK10" s="407"/>
      <c r="KXL10" s="408"/>
      <c r="KXM10" s="404"/>
      <c r="KXN10" s="405"/>
      <c r="KXO10" s="406"/>
      <c r="KXP10" s="407"/>
      <c r="KXQ10" s="407"/>
      <c r="KXR10" s="407"/>
      <c r="KXS10" s="407"/>
      <c r="KXT10" s="408"/>
      <c r="KXU10" s="404"/>
      <c r="KXV10" s="405"/>
      <c r="KXW10" s="406"/>
      <c r="KXX10" s="407"/>
      <c r="KXY10" s="407"/>
      <c r="KXZ10" s="407"/>
      <c r="KYA10" s="407"/>
      <c r="KYB10" s="408"/>
      <c r="KYC10" s="404"/>
      <c r="KYD10" s="405"/>
      <c r="KYE10" s="406"/>
      <c r="KYF10" s="407"/>
      <c r="KYG10" s="407"/>
      <c r="KYH10" s="407"/>
      <c r="KYI10" s="407"/>
      <c r="KYJ10" s="408"/>
      <c r="KYK10" s="404"/>
      <c r="KYL10" s="405"/>
      <c r="KYM10" s="406"/>
      <c r="KYN10" s="407"/>
      <c r="KYO10" s="407"/>
      <c r="KYP10" s="407"/>
      <c r="KYQ10" s="407"/>
      <c r="KYR10" s="408"/>
      <c r="KYS10" s="404"/>
      <c r="KYT10" s="405"/>
      <c r="KYU10" s="406"/>
      <c r="KYV10" s="407"/>
      <c r="KYW10" s="407"/>
      <c r="KYX10" s="407"/>
      <c r="KYY10" s="407"/>
      <c r="KYZ10" s="408"/>
      <c r="KZA10" s="404"/>
      <c r="KZB10" s="405"/>
      <c r="KZC10" s="406"/>
      <c r="KZD10" s="407"/>
      <c r="KZE10" s="407"/>
      <c r="KZF10" s="407"/>
      <c r="KZG10" s="407"/>
      <c r="KZH10" s="408"/>
      <c r="KZI10" s="404"/>
      <c r="KZJ10" s="405"/>
      <c r="KZK10" s="406"/>
      <c r="KZL10" s="407"/>
      <c r="KZM10" s="407"/>
      <c r="KZN10" s="407"/>
      <c r="KZO10" s="407"/>
      <c r="KZP10" s="408"/>
      <c r="KZQ10" s="404"/>
      <c r="KZR10" s="405"/>
      <c r="KZS10" s="406"/>
      <c r="KZT10" s="407"/>
      <c r="KZU10" s="407"/>
      <c r="KZV10" s="407"/>
      <c r="KZW10" s="407"/>
      <c r="KZX10" s="408"/>
      <c r="KZY10" s="404"/>
      <c r="KZZ10" s="405"/>
      <c r="LAA10" s="406"/>
      <c r="LAB10" s="407"/>
      <c r="LAC10" s="407"/>
      <c r="LAD10" s="407"/>
      <c r="LAE10" s="407"/>
      <c r="LAF10" s="408"/>
      <c r="LAG10" s="404"/>
      <c r="LAH10" s="405"/>
      <c r="LAI10" s="406"/>
      <c r="LAJ10" s="407"/>
      <c r="LAK10" s="407"/>
      <c r="LAL10" s="407"/>
      <c r="LAM10" s="407"/>
      <c r="LAN10" s="408"/>
      <c r="LAO10" s="404"/>
      <c r="LAP10" s="405"/>
      <c r="LAQ10" s="406"/>
      <c r="LAR10" s="407"/>
      <c r="LAS10" s="407"/>
      <c r="LAT10" s="407"/>
      <c r="LAU10" s="407"/>
      <c r="LAV10" s="408"/>
      <c r="LAW10" s="404"/>
      <c r="LAX10" s="405"/>
      <c r="LAY10" s="406"/>
      <c r="LAZ10" s="407"/>
      <c r="LBA10" s="407"/>
      <c r="LBB10" s="407"/>
      <c r="LBC10" s="407"/>
      <c r="LBD10" s="408"/>
      <c r="LBE10" s="404"/>
      <c r="LBF10" s="405"/>
      <c r="LBG10" s="406"/>
      <c r="LBH10" s="407"/>
      <c r="LBI10" s="407"/>
      <c r="LBJ10" s="407"/>
      <c r="LBK10" s="407"/>
      <c r="LBL10" s="408"/>
      <c r="LBM10" s="404"/>
      <c r="LBN10" s="405"/>
      <c r="LBO10" s="406"/>
      <c r="LBP10" s="407"/>
      <c r="LBQ10" s="407"/>
      <c r="LBR10" s="407"/>
      <c r="LBS10" s="407"/>
      <c r="LBT10" s="408"/>
      <c r="LBU10" s="404"/>
      <c r="LBV10" s="405"/>
      <c r="LBW10" s="406"/>
      <c r="LBX10" s="407"/>
      <c r="LBY10" s="407"/>
      <c r="LBZ10" s="407"/>
      <c r="LCA10" s="407"/>
      <c r="LCB10" s="408"/>
      <c r="LCC10" s="404"/>
      <c r="LCD10" s="405"/>
      <c r="LCE10" s="406"/>
      <c r="LCF10" s="407"/>
      <c r="LCG10" s="407"/>
      <c r="LCH10" s="407"/>
      <c r="LCI10" s="407"/>
      <c r="LCJ10" s="408"/>
      <c r="LCK10" s="404"/>
      <c r="LCL10" s="405"/>
      <c r="LCM10" s="406"/>
      <c r="LCN10" s="407"/>
      <c r="LCO10" s="407"/>
      <c r="LCP10" s="407"/>
      <c r="LCQ10" s="407"/>
      <c r="LCR10" s="408"/>
      <c r="LCS10" s="404"/>
      <c r="LCT10" s="405"/>
      <c r="LCU10" s="406"/>
      <c r="LCV10" s="407"/>
      <c r="LCW10" s="407"/>
      <c r="LCX10" s="407"/>
      <c r="LCY10" s="407"/>
      <c r="LCZ10" s="408"/>
      <c r="LDA10" s="404"/>
      <c r="LDB10" s="405"/>
      <c r="LDC10" s="406"/>
      <c r="LDD10" s="407"/>
      <c r="LDE10" s="407"/>
      <c r="LDF10" s="407"/>
      <c r="LDG10" s="407"/>
      <c r="LDH10" s="408"/>
      <c r="LDI10" s="404"/>
      <c r="LDJ10" s="405"/>
      <c r="LDK10" s="406"/>
      <c r="LDL10" s="407"/>
      <c r="LDM10" s="407"/>
      <c r="LDN10" s="407"/>
      <c r="LDO10" s="407"/>
      <c r="LDP10" s="408"/>
      <c r="LDQ10" s="404"/>
      <c r="LDR10" s="405"/>
      <c r="LDS10" s="406"/>
      <c r="LDT10" s="407"/>
      <c r="LDU10" s="407"/>
      <c r="LDV10" s="407"/>
      <c r="LDW10" s="407"/>
      <c r="LDX10" s="408"/>
      <c r="LDY10" s="404"/>
      <c r="LDZ10" s="405"/>
      <c r="LEA10" s="406"/>
      <c r="LEB10" s="407"/>
      <c r="LEC10" s="407"/>
      <c r="LED10" s="407"/>
      <c r="LEE10" s="407"/>
      <c r="LEF10" s="408"/>
      <c r="LEG10" s="404"/>
      <c r="LEH10" s="405"/>
      <c r="LEI10" s="406"/>
      <c r="LEJ10" s="407"/>
      <c r="LEK10" s="407"/>
      <c r="LEL10" s="407"/>
      <c r="LEM10" s="407"/>
      <c r="LEN10" s="408"/>
      <c r="LEO10" s="404"/>
      <c r="LEP10" s="405"/>
      <c r="LEQ10" s="406"/>
      <c r="LER10" s="407"/>
      <c r="LES10" s="407"/>
      <c r="LET10" s="407"/>
      <c r="LEU10" s="407"/>
      <c r="LEV10" s="408"/>
      <c r="LEW10" s="404"/>
      <c r="LEX10" s="405"/>
      <c r="LEY10" s="406"/>
      <c r="LEZ10" s="407"/>
      <c r="LFA10" s="407"/>
      <c r="LFB10" s="407"/>
      <c r="LFC10" s="407"/>
      <c r="LFD10" s="408"/>
      <c r="LFE10" s="404"/>
      <c r="LFF10" s="405"/>
      <c r="LFG10" s="406"/>
      <c r="LFH10" s="407"/>
      <c r="LFI10" s="407"/>
      <c r="LFJ10" s="407"/>
      <c r="LFK10" s="407"/>
      <c r="LFL10" s="408"/>
      <c r="LFM10" s="404"/>
      <c r="LFN10" s="405"/>
      <c r="LFO10" s="406"/>
      <c r="LFP10" s="407"/>
      <c r="LFQ10" s="407"/>
      <c r="LFR10" s="407"/>
      <c r="LFS10" s="407"/>
      <c r="LFT10" s="408"/>
      <c r="LFU10" s="404"/>
      <c r="LFV10" s="405"/>
      <c r="LFW10" s="406"/>
      <c r="LFX10" s="407"/>
      <c r="LFY10" s="407"/>
      <c r="LFZ10" s="407"/>
      <c r="LGA10" s="407"/>
      <c r="LGB10" s="408"/>
      <c r="LGC10" s="404"/>
      <c r="LGD10" s="405"/>
      <c r="LGE10" s="406"/>
      <c r="LGF10" s="407"/>
      <c r="LGG10" s="407"/>
      <c r="LGH10" s="407"/>
      <c r="LGI10" s="407"/>
      <c r="LGJ10" s="408"/>
      <c r="LGK10" s="404"/>
      <c r="LGL10" s="405"/>
      <c r="LGM10" s="406"/>
      <c r="LGN10" s="407"/>
      <c r="LGO10" s="407"/>
      <c r="LGP10" s="407"/>
      <c r="LGQ10" s="407"/>
      <c r="LGR10" s="408"/>
      <c r="LGS10" s="404"/>
      <c r="LGT10" s="405"/>
      <c r="LGU10" s="406"/>
      <c r="LGV10" s="407"/>
      <c r="LGW10" s="407"/>
      <c r="LGX10" s="407"/>
      <c r="LGY10" s="407"/>
      <c r="LGZ10" s="408"/>
      <c r="LHA10" s="404"/>
      <c r="LHB10" s="405"/>
      <c r="LHC10" s="406"/>
      <c r="LHD10" s="407"/>
      <c r="LHE10" s="407"/>
      <c r="LHF10" s="407"/>
      <c r="LHG10" s="407"/>
      <c r="LHH10" s="408"/>
      <c r="LHI10" s="404"/>
      <c r="LHJ10" s="405"/>
      <c r="LHK10" s="406"/>
      <c r="LHL10" s="407"/>
      <c r="LHM10" s="407"/>
      <c r="LHN10" s="407"/>
      <c r="LHO10" s="407"/>
      <c r="LHP10" s="408"/>
      <c r="LHQ10" s="404"/>
      <c r="LHR10" s="405"/>
      <c r="LHS10" s="406"/>
      <c r="LHT10" s="407"/>
      <c r="LHU10" s="407"/>
      <c r="LHV10" s="407"/>
      <c r="LHW10" s="407"/>
      <c r="LHX10" s="408"/>
      <c r="LHY10" s="404"/>
      <c r="LHZ10" s="405"/>
      <c r="LIA10" s="406"/>
      <c r="LIB10" s="407"/>
      <c r="LIC10" s="407"/>
      <c r="LID10" s="407"/>
      <c r="LIE10" s="407"/>
      <c r="LIF10" s="408"/>
      <c r="LIG10" s="404"/>
      <c r="LIH10" s="405"/>
      <c r="LII10" s="406"/>
      <c r="LIJ10" s="407"/>
      <c r="LIK10" s="407"/>
      <c r="LIL10" s="407"/>
      <c r="LIM10" s="407"/>
      <c r="LIN10" s="408"/>
      <c r="LIO10" s="404"/>
      <c r="LIP10" s="405"/>
      <c r="LIQ10" s="406"/>
      <c r="LIR10" s="407"/>
      <c r="LIS10" s="407"/>
      <c r="LIT10" s="407"/>
      <c r="LIU10" s="407"/>
      <c r="LIV10" s="408"/>
      <c r="LIW10" s="404"/>
      <c r="LIX10" s="405"/>
      <c r="LIY10" s="406"/>
      <c r="LIZ10" s="407"/>
      <c r="LJA10" s="407"/>
      <c r="LJB10" s="407"/>
      <c r="LJC10" s="407"/>
      <c r="LJD10" s="408"/>
      <c r="LJE10" s="404"/>
      <c r="LJF10" s="405"/>
      <c r="LJG10" s="406"/>
      <c r="LJH10" s="407"/>
      <c r="LJI10" s="407"/>
      <c r="LJJ10" s="407"/>
      <c r="LJK10" s="407"/>
      <c r="LJL10" s="408"/>
      <c r="LJM10" s="404"/>
      <c r="LJN10" s="405"/>
      <c r="LJO10" s="406"/>
      <c r="LJP10" s="407"/>
      <c r="LJQ10" s="407"/>
      <c r="LJR10" s="407"/>
      <c r="LJS10" s="407"/>
      <c r="LJT10" s="408"/>
      <c r="LJU10" s="404"/>
      <c r="LJV10" s="405"/>
      <c r="LJW10" s="406"/>
      <c r="LJX10" s="407"/>
      <c r="LJY10" s="407"/>
      <c r="LJZ10" s="407"/>
      <c r="LKA10" s="407"/>
      <c r="LKB10" s="408"/>
      <c r="LKC10" s="404"/>
      <c r="LKD10" s="405"/>
      <c r="LKE10" s="406"/>
      <c r="LKF10" s="407"/>
      <c r="LKG10" s="407"/>
      <c r="LKH10" s="407"/>
      <c r="LKI10" s="407"/>
      <c r="LKJ10" s="408"/>
      <c r="LKK10" s="404"/>
      <c r="LKL10" s="405"/>
      <c r="LKM10" s="406"/>
      <c r="LKN10" s="407"/>
      <c r="LKO10" s="407"/>
      <c r="LKP10" s="407"/>
      <c r="LKQ10" s="407"/>
      <c r="LKR10" s="408"/>
      <c r="LKS10" s="404"/>
      <c r="LKT10" s="405"/>
      <c r="LKU10" s="406"/>
      <c r="LKV10" s="407"/>
      <c r="LKW10" s="407"/>
      <c r="LKX10" s="407"/>
      <c r="LKY10" s="407"/>
      <c r="LKZ10" s="408"/>
      <c r="LLA10" s="404"/>
      <c r="LLB10" s="405"/>
      <c r="LLC10" s="406"/>
      <c r="LLD10" s="407"/>
      <c r="LLE10" s="407"/>
      <c r="LLF10" s="407"/>
      <c r="LLG10" s="407"/>
      <c r="LLH10" s="408"/>
      <c r="LLI10" s="404"/>
      <c r="LLJ10" s="405"/>
      <c r="LLK10" s="406"/>
      <c r="LLL10" s="407"/>
      <c r="LLM10" s="407"/>
      <c r="LLN10" s="407"/>
      <c r="LLO10" s="407"/>
      <c r="LLP10" s="408"/>
      <c r="LLQ10" s="404"/>
      <c r="LLR10" s="405"/>
      <c r="LLS10" s="406"/>
      <c r="LLT10" s="407"/>
      <c r="LLU10" s="407"/>
      <c r="LLV10" s="407"/>
      <c r="LLW10" s="407"/>
      <c r="LLX10" s="408"/>
      <c r="LLY10" s="404"/>
      <c r="LLZ10" s="405"/>
      <c r="LMA10" s="406"/>
      <c r="LMB10" s="407"/>
      <c r="LMC10" s="407"/>
      <c r="LMD10" s="407"/>
      <c r="LME10" s="407"/>
      <c r="LMF10" s="408"/>
      <c r="LMG10" s="404"/>
      <c r="LMH10" s="405"/>
      <c r="LMI10" s="406"/>
      <c r="LMJ10" s="407"/>
      <c r="LMK10" s="407"/>
      <c r="LML10" s="407"/>
      <c r="LMM10" s="407"/>
      <c r="LMN10" s="408"/>
      <c r="LMO10" s="404"/>
      <c r="LMP10" s="405"/>
      <c r="LMQ10" s="406"/>
      <c r="LMR10" s="407"/>
      <c r="LMS10" s="407"/>
      <c r="LMT10" s="407"/>
      <c r="LMU10" s="407"/>
      <c r="LMV10" s="408"/>
      <c r="LMW10" s="404"/>
      <c r="LMX10" s="405"/>
      <c r="LMY10" s="406"/>
      <c r="LMZ10" s="407"/>
      <c r="LNA10" s="407"/>
      <c r="LNB10" s="407"/>
      <c r="LNC10" s="407"/>
      <c r="LND10" s="408"/>
      <c r="LNE10" s="404"/>
      <c r="LNF10" s="405"/>
      <c r="LNG10" s="406"/>
      <c r="LNH10" s="407"/>
      <c r="LNI10" s="407"/>
      <c r="LNJ10" s="407"/>
      <c r="LNK10" s="407"/>
      <c r="LNL10" s="408"/>
      <c r="LNM10" s="404"/>
      <c r="LNN10" s="405"/>
      <c r="LNO10" s="406"/>
      <c r="LNP10" s="407"/>
      <c r="LNQ10" s="407"/>
      <c r="LNR10" s="407"/>
      <c r="LNS10" s="407"/>
      <c r="LNT10" s="408"/>
      <c r="LNU10" s="404"/>
      <c r="LNV10" s="405"/>
      <c r="LNW10" s="406"/>
      <c r="LNX10" s="407"/>
      <c r="LNY10" s="407"/>
      <c r="LNZ10" s="407"/>
      <c r="LOA10" s="407"/>
      <c r="LOB10" s="408"/>
      <c r="LOC10" s="404"/>
      <c r="LOD10" s="405"/>
      <c r="LOE10" s="406"/>
      <c r="LOF10" s="407"/>
      <c r="LOG10" s="407"/>
      <c r="LOH10" s="407"/>
      <c r="LOI10" s="407"/>
      <c r="LOJ10" s="408"/>
      <c r="LOK10" s="404"/>
      <c r="LOL10" s="405"/>
      <c r="LOM10" s="406"/>
      <c r="LON10" s="407"/>
      <c r="LOO10" s="407"/>
      <c r="LOP10" s="407"/>
      <c r="LOQ10" s="407"/>
      <c r="LOR10" s="408"/>
      <c r="LOS10" s="404"/>
      <c r="LOT10" s="405"/>
      <c r="LOU10" s="406"/>
      <c r="LOV10" s="407"/>
      <c r="LOW10" s="407"/>
      <c r="LOX10" s="407"/>
      <c r="LOY10" s="407"/>
      <c r="LOZ10" s="408"/>
      <c r="LPA10" s="404"/>
      <c r="LPB10" s="405"/>
      <c r="LPC10" s="406"/>
      <c r="LPD10" s="407"/>
      <c r="LPE10" s="407"/>
      <c r="LPF10" s="407"/>
      <c r="LPG10" s="407"/>
      <c r="LPH10" s="408"/>
      <c r="LPI10" s="404"/>
      <c r="LPJ10" s="405"/>
      <c r="LPK10" s="406"/>
      <c r="LPL10" s="407"/>
      <c r="LPM10" s="407"/>
      <c r="LPN10" s="407"/>
      <c r="LPO10" s="407"/>
      <c r="LPP10" s="408"/>
      <c r="LPQ10" s="404"/>
      <c r="LPR10" s="405"/>
      <c r="LPS10" s="406"/>
      <c r="LPT10" s="407"/>
      <c r="LPU10" s="407"/>
      <c r="LPV10" s="407"/>
      <c r="LPW10" s="407"/>
      <c r="LPX10" s="408"/>
      <c r="LPY10" s="404"/>
      <c r="LPZ10" s="405"/>
      <c r="LQA10" s="406"/>
      <c r="LQB10" s="407"/>
      <c r="LQC10" s="407"/>
      <c r="LQD10" s="407"/>
      <c r="LQE10" s="407"/>
      <c r="LQF10" s="408"/>
      <c r="LQG10" s="404"/>
      <c r="LQH10" s="405"/>
      <c r="LQI10" s="406"/>
      <c r="LQJ10" s="407"/>
      <c r="LQK10" s="407"/>
      <c r="LQL10" s="407"/>
      <c r="LQM10" s="407"/>
      <c r="LQN10" s="408"/>
      <c r="LQO10" s="404"/>
      <c r="LQP10" s="405"/>
      <c r="LQQ10" s="406"/>
      <c r="LQR10" s="407"/>
      <c r="LQS10" s="407"/>
      <c r="LQT10" s="407"/>
      <c r="LQU10" s="407"/>
      <c r="LQV10" s="408"/>
      <c r="LQW10" s="404"/>
      <c r="LQX10" s="405"/>
      <c r="LQY10" s="406"/>
      <c r="LQZ10" s="407"/>
      <c r="LRA10" s="407"/>
      <c r="LRB10" s="407"/>
      <c r="LRC10" s="407"/>
      <c r="LRD10" s="408"/>
      <c r="LRE10" s="404"/>
      <c r="LRF10" s="405"/>
      <c r="LRG10" s="406"/>
      <c r="LRH10" s="407"/>
      <c r="LRI10" s="407"/>
      <c r="LRJ10" s="407"/>
      <c r="LRK10" s="407"/>
      <c r="LRL10" s="408"/>
      <c r="LRM10" s="404"/>
      <c r="LRN10" s="405"/>
      <c r="LRO10" s="406"/>
      <c r="LRP10" s="407"/>
      <c r="LRQ10" s="407"/>
      <c r="LRR10" s="407"/>
      <c r="LRS10" s="407"/>
      <c r="LRT10" s="408"/>
      <c r="LRU10" s="404"/>
      <c r="LRV10" s="405"/>
      <c r="LRW10" s="406"/>
      <c r="LRX10" s="407"/>
      <c r="LRY10" s="407"/>
      <c r="LRZ10" s="407"/>
      <c r="LSA10" s="407"/>
      <c r="LSB10" s="408"/>
      <c r="LSC10" s="404"/>
      <c r="LSD10" s="405"/>
      <c r="LSE10" s="406"/>
      <c r="LSF10" s="407"/>
      <c r="LSG10" s="407"/>
      <c r="LSH10" s="407"/>
      <c r="LSI10" s="407"/>
      <c r="LSJ10" s="408"/>
      <c r="LSK10" s="404"/>
      <c r="LSL10" s="405"/>
      <c r="LSM10" s="406"/>
      <c r="LSN10" s="407"/>
      <c r="LSO10" s="407"/>
      <c r="LSP10" s="407"/>
      <c r="LSQ10" s="407"/>
      <c r="LSR10" s="408"/>
      <c r="LSS10" s="404"/>
      <c r="LST10" s="405"/>
      <c r="LSU10" s="406"/>
      <c r="LSV10" s="407"/>
      <c r="LSW10" s="407"/>
      <c r="LSX10" s="407"/>
      <c r="LSY10" s="407"/>
      <c r="LSZ10" s="408"/>
      <c r="LTA10" s="404"/>
      <c r="LTB10" s="405"/>
      <c r="LTC10" s="406"/>
      <c r="LTD10" s="407"/>
      <c r="LTE10" s="407"/>
      <c r="LTF10" s="407"/>
      <c r="LTG10" s="407"/>
      <c r="LTH10" s="408"/>
      <c r="LTI10" s="404"/>
      <c r="LTJ10" s="405"/>
      <c r="LTK10" s="406"/>
      <c r="LTL10" s="407"/>
      <c r="LTM10" s="407"/>
      <c r="LTN10" s="407"/>
      <c r="LTO10" s="407"/>
      <c r="LTP10" s="408"/>
      <c r="LTQ10" s="404"/>
      <c r="LTR10" s="405"/>
      <c r="LTS10" s="406"/>
      <c r="LTT10" s="407"/>
      <c r="LTU10" s="407"/>
      <c r="LTV10" s="407"/>
      <c r="LTW10" s="407"/>
      <c r="LTX10" s="408"/>
      <c r="LTY10" s="404"/>
      <c r="LTZ10" s="405"/>
      <c r="LUA10" s="406"/>
      <c r="LUB10" s="407"/>
      <c r="LUC10" s="407"/>
      <c r="LUD10" s="407"/>
      <c r="LUE10" s="407"/>
      <c r="LUF10" s="408"/>
      <c r="LUG10" s="404"/>
      <c r="LUH10" s="405"/>
      <c r="LUI10" s="406"/>
      <c r="LUJ10" s="407"/>
      <c r="LUK10" s="407"/>
      <c r="LUL10" s="407"/>
      <c r="LUM10" s="407"/>
      <c r="LUN10" s="408"/>
      <c r="LUO10" s="404"/>
      <c r="LUP10" s="405"/>
      <c r="LUQ10" s="406"/>
      <c r="LUR10" s="407"/>
      <c r="LUS10" s="407"/>
      <c r="LUT10" s="407"/>
      <c r="LUU10" s="407"/>
      <c r="LUV10" s="408"/>
      <c r="LUW10" s="404"/>
      <c r="LUX10" s="405"/>
      <c r="LUY10" s="406"/>
      <c r="LUZ10" s="407"/>
      <c r="LVA10" s="407"/>
      <c r="LVB10" s="407"/>
      <c r="LVC10" s="407"/>
      <c r="LVD10" s="408"/>
      <c r="LVE10" s="404"/>
      <c r="LVF10" s="405"/>
      <c r="LVG10" s="406"/>
      <c r="LVH10" s="407"/>
      <c r="LVI10" s="407"/>
      <c r="LVJ10" s="407"/>
      <c r="LVK10" s="407"/>
      <c r="LVL10" s="408"/>
      <c r="LVM10" s="404"/>
      <c r="LVN10" s="405"/>
      <c r="LVO10" s="406"/>
      <c r="LVP10" s="407"/>
      <c r="LVQ10" s="407"/>
      <c r="LVR10" s="407"/>
      <c r="LVS10" s="407"/>
      <c r="LVT10" s="408"/>
      <c r="LVU10" s="404"/>
      <c r="LVV10" s="405"/>
      <c r="LVW10" s="406"/>
      <c r="LVX10" s="407"/>
      <c r="LVY10" s="407"/>
      <c r="LVZ10" s="407"/>
      <c r="LWA10" s="407"/>
      <c r="LWB10" s="408"/>
      <c r="LWC10" s="404"/>
      <c r="LWD10" s="405"/>
      <c r="LWE10" s="406"/>
      <c r="LWF10" s="407"/>
      <c r="LWG10" s="407"/>
      <c r="LWH10" s="407"/>
      <c r="LWI10" s="407"/>
      <c r="LWJ10" s="408"/>
      <c r="LWK10" s="404"/>
      <c r="LWL10" s="405"/>
      <c r="LWM10" s="406"/>
      <c r="LWN10" s="407"/>
      <c r="LWO10" s="407"/>
      <c r="LWP10" s="407"/>
      <c r="LWQ10" s="407"/>
      <c r="LWR10" s="408"/>
      <c r="LWS10" s="404"/>
      <c r="LWT10" s="405"/>
      <c r="LWU10" s="406"/>
      <c r="LWV10" s="407"/>
      <c r="LWW10" s="407"/>
      <c r="LWX10" s="407"/>
      <c r="LWY10" s="407"/>
      <c r="LWZ10" s="408"/>
      <c r="LXA10" s="404"/>
      <c r="LXB10" s="405"/>
      <c r="LXC10" s="406"/>
      <c r="LXD10" s="407"/>
      <c r="LXE10" s="407"/>
      <c r="LXF10" s="407"/>
      <c r="LXG10" s="407"/>
      <c r="LXH10" s="408"/>
      <c r="LXI10" s="404"/>
      <c r="LXJ10" s="405"/>
      <c r="LXK10" s="406"/>
      <c r="LXL10" s="407"/>
      <c r="LXM10" s="407"/>
      <c r="LXN10" s="407"/>
      <c r="LXO10" s="407"/>
      <c r="LXP10" s="408"/>
      <c r="LXQ10" s="404"/>
      <c r="LXR10" s="405"/>
      <c r="LXS10" s="406"/>
      <c r="LXT10" s="407"/>
      <c r="LXU10" s="407"/>
      <c r="LXV10" s="407"/>
      <c r="LXW10" s="407"/>
      <c r="LXX10" s="408"/>
      <c r="LXY10" s="404"/>
      <c r="LXZ10" s="405"/>
      <c r="LYA10" s="406"/>
      <c r="LYB10" s="407"/>
      <c r="LYC10" s="407"/>
      <c r="LYD10" s="407"/>
      <c r="LYE10" s="407"/>
      <c r="LYF10" s="408"/>
      <c r="LYG10" s="404"/>
      <c r="LYH10" s="405"/>
      <c r="LYI10" s="406"/>
      <c r="LYJ10" s="407"/>
      <c r="LYK10" s="407"/>
      <c r="LYL10" s="407"/>
      <c r="LYM10" s="407"/>
      <c r="LYN10" s="408"/>
      <c r="LYO10" s="404"/>
      <c r="LYP10" s="405"/>
      <c r="LYQ10" s="406"/>
      <c r="LYR10" s="407"/>
      <c r="LYS10" s="407"/>
      <c r="LYT10" s="407"/>
      <c r="LYU10" s="407"/>
      <c r="LYV10" s="408"/>
      <c r="LYW10" s="404"/>
      <c r="LYX10" s="405"/>
      <c r="LYY10" s="406"/>
      <c r="LYZ10" s="407"/>
      <c r="LZA10" s="407"/>
      <c r="LZB10" s="407"/>
      <c r="LZC10" s="407"/>
      <c r="LZD10" s="408"/>
      <c r="LZE10" s="404"/>
      <c r="LZF10" s="405"/>
      <c r="LZG10" s="406"/>
      <c r="LZH10" s="407"/>
      <c r="LZI10" s="407"/>
      <c r="LZJ10" s="407"/>
      <c r="LZK10" s="407"/>
      <c r="LZL10" s="408"/>
      <c r="LZM10" s="404"/>
      <c r="LZN10" s="405"/>
      <c r="LZO10" s="406"/>
      <c r="LZP10" s="407"/>
      <c r="LZQ10" s="407"/>
      <c r="LZR10" s="407"/>
      <c r="LZS10" s="407"/>
      <c r="LZT10" s="408"/>
      <c r="LZU10" s="404"/>
      <c r="LZV10" s="405"/>
      <c r="LZW10" s="406"/>
      <c r="LZX10" s="407"/>
      <c r="LZY10" s="407"/>
      <c r="LZZ10" s="407"/>
      <c r="MAA10" s="407"/>
      <c r="MAB10" s="408"/>
      <c r="MAC10" s="404"/>
      <c r="MAD10" s="405"/>
      <c r="MAE10" s="406"/>
      <c r="MAF10" s="407"/>
      <c r="MAG10" s="407"/>
      <c r="MAH10" s="407"/>
      <c r="MAI10" s="407"/>
      <c r="MAJ10" s="408"/>
      <c r="MAK10" s="404"/>
      <c r="MAL10" s="405"/>
      <c r="MAM10" s="406"/>
      <c r="MAN10" s="407"/>
      <c r="MAO10" s="407"/>
      <c r="MAP10" s="407"/>
      <c r="MAQ10" s="407"/>
      <c r="MAR10" s="408"/>
      <c r="MAS10" s="404"/>
      <c r="MAT10" s="405"/>
      <c r="MAU10" s="406"/>
      <c r="MAV10" s="407"/>
      <c r="MAW10" s="407"/>
      <c r="MAX10" s="407"/>
      <c r="MAY10" s="407"/>
      <c r="MAZ10" s="408"/>
      <c r="MBA10" s="404"/>
      <c r="MBB10" s="405"/>
      <c r="MBC10" s="406"/>
      <c r="MBD10" s="407"/>
      <c r="MBE10" s="407"/>
      <c r="MBF10" s="407"/>
      <c r="MBG10" s="407"/>
      <c r="MBH10" s="408"/>
      <c r="MBI10" s="404"/>
      <c r="MBJ10" s="405"/>
      <c r="MBK10" s="406"/>
      <c r="MBL10" s="407"/>
      <c r="MBM10" s="407"/>
      <c r="MBN10" s="407"/>
      <c r="MBO10" s="407"/>
      <c r="MBP10" s="408"/>
      <c r="MBQ10" s="404"/>
      <c r="MBR10" s="405"/>
      <c r="MBS10" s="406"/>
      <c r="MBT10" s="407"/>
      <c r="MBU10" s="407"/>
      <c r="MBV10" s="407"/>
      <c r="MBW10" s="407"/>
      <c r="MBX10" s="408"/>
      <c r="MBY10" s="404"/>
      <c r="MBZ10" s="405"/>
      <c r="MCA10" s="406"/>
      <c r="MCB10" s="407"/>
      <c r="MCC10" s="407"/>
      <c r="MCD10" s="407"/>
      <c r="MCE10" s="407"/>
      <c r="MCF10" s="408"/>
      <c r="MCG10" s="404"/>
      <c r="MCH10" s="405"/>
      <c r="MCI10" s="406"/>
      <c r="MCJ10" s="407"/>
      <c r="MCK10" s="407"/>
      <c r="MCL10" s="407"/>
      <c r="MCM10" s="407"/>
      <c r="MCN10" s="408"/>
      <c r="MCO10" s="404"/>
      <c r="MCP10" s="405"/>
      <c r="MCQ10" s="406"/>
      <c r="MCR10" s="407"/>
      <c r="MCS10" s="407"/>
      <c r="MCT10" s="407"/>
      <c r="MCU10" s="407"/>
      <c r="MCV10" s="408"/>
      <c r="MCW10" s="404"/>
      <c r="MCX10" s="405"/>
      <c r="MCY10" s="406"/>
      <c r="MCZ10" s="407"/>
      <c r="MDA10" s="407"/>
      <c r="MDB10" s="407"/>
      <c r="MDC10" s="407"/>
      <c r="MDD10" s="408"/>
      <c r="MDE10" s="404"/>
      <c r="MDF10" s="405"/>
      <c r="MDG10" s="406"/>
      <c r="MDH10" s="407"/>
      <c r="MDI10" s="407"/>
      <c r="MDJ10" s="407"/>
      <c r="MDK10" s="407"/>
      <c r="MDL10" s="408"/>
      <c r="MDM10" s="404"/>
      <c r="MDN10" s="405"/>
      <c r="MDO10" s="406"/>
      <c r="MDP10" s="407"/>
      <c r="MDQ10" s="407"/>
      <c r="MDR10" s="407"/>
      <c r="MDS10" s="407"/>
      <c r="MDT10" s="408"/>
      <c r="MDU10" s="404"/>
      <c r="MDV10" s="405"/>
      <c r="MDW10" s="406"/>
      <c r="MDX10" s="407"/>
      <c r="MDY10" s="407"/>
      <c r="MDZ10" s="407"/>
      <c r="MEA10" s="407"/>
      <c r="MEB10" s="408"/>
      <c r="MEC10" s="404"/>
      <c r="MED10" s="405"/>
      <c r="MEE10" s="406"/>
      <c r="MEF10" s="407"/>
      <c r="MEG10" s="407"/>
      <c r="MEH10" s="407"/>
      <c r="MEI10" s="407"/>
      <c r="MEJ10" s="408"/>
      <c r="MEK10" s="404"/>
      <c r="MEL10" s="405"/>
      <c r="MEM10" s="406"/>
      <c r="MEN10" s="407"/>
      <c r="MEO10" s="407"/>
      <c r="MEP10" s="407"/>
      <c r="MEQ10" s="407"/>
      <c r="MER10" s="408"/>
      <c r="MES10" s="404"/>
      <c r="MET10" s="405"/>
      <c r="MEU10" s="406"/>
      <c r="MEV10" s="407"/>
      <c r="MEW10" s="407"/>
      <c r="MEX10" s="407"/>
      <c r="MEY10" s="407"/>
      <c r="MEZ10" s="408"/>
      <c r="MFA10" s="404"/>
      <c r="MFB10" s="405"/>
      <c r="MFC10" s="406"/>
      <c r="MFD10" s="407"/>
      <c r="MFE10" s="407"/>
      <c r="MFF10" s="407"/>
      <c r="MFG10" s="407"/>
      <c r="MFH10" s="408"/>
      <c r="MFI10" s="404"/>
      <c r="MFJ10" s="405"/>
      <c r="MFK10" s="406"/>
      <c r="MFL10" s="407"/>
      <c r="MFM10" s="407"/>
      <c r="MFN10" s="407"/>
      <c r="MFO10" s="407"/>
      <c r="MFP10" s="408"/>
      <c r="MFQ10" s="404"/>
      <c r="MFR10" s="405"/>
      <c r="MFS10" s="406"/>
      <c r="MFT10" s="407"/>
      <c r="MFU10" s="407"/>
      <c r="MFV10" s="407"/>
      <c r="MFW10" s="407"/>
      <c r="MFX10" s="408"/>
      <c r="MFY10" s="404"/>
      <c r="MFZ10" s="405"/>
      <c r="MGA10" s="406"/>
      <c r="MGB10" s="407"/>
      <c r="MGC10" s="407"/>
      <c r="MGD10" s="407"/>
      <c r="MGE10" s="407"/>
      <c r="MGF10" s="408"/>
      <c r="MGG10" s="404"/>
      <c r="MGH10" s="405"/>
      <c r="MGI10" s="406"/>
      <c r="MGJ10" s="407"/>
      <c r="MGK10" s="407"/>
      <c r="MGL10" s="407"/>
      <c r="MGM10" s="407"/>
      <c r="MGN10" s="408"/>
      <c r="MGO10" s="404"/>
      <c r="MGP10" s="405"/>
      <c r="MGQ10" s="406"/>
      <c r="MGR10" s="407"/>
      <c r="MGS10" s="407"/>
      <c r="MGT10" s="407"/>
      <c r="MGU10" s="407"/>
      <c r="MGV10" s="408"/>
      <c r="MGW10" s="404"/>
      <c r="MGX10" s="405"/>
      <c r="MGY10" s="406"/>
      <c r="MGZ10" s="407"/>
      <c r="MHA10" s="407"/>
      <c r="MHB10" s="407"/>
      <c r="MHC10" s="407"/>
      <c r="MHD10" s="408"/>
      <c r="MHE10" s="404"/>
      <c r="MHF10" s="405"/>
      <c r="MHG10" s="406"/>
      <c r="MHH10" s="407"/>
      <c r="MHI10" s="407"/>
      <c r="MHJ10" s="407"/>
      <c r="MHK10" s="407"/>
      <c r="MHL10" s="408"/>
      <c r="MHM10" s="404"/>
      <c r="MHN10" s="405"/>
      <c r="MHO10" s="406"/>
      <c r="MHP10" s="407"/>
      <c r="MHQ10" s="407"/>
      <c r="MHR10" s="407"/>
      <c r="MHS10" s="407"/>
      <c r="MHT10" s="408"/>
      <c r="MHU10" s="404"/>
      <c r="MHV10" s="405"/>
      <c r="MHW10" s="406"/>
      <c r="MHX10" s="407"/>
      <c r="MHY10" s="407"/>
      <c r="MHZ10" s="407"/>
      <c r="MIA10" s="407"/>
      <c r="MIB10" s="408"/>
      <c r="MIC10" s="404"/>
      <c r="MID10" s="405"/>
      <c r="MIE10" s="406"/>
      <c r="MIF10" s="407"/>
      <c r="MIG10" s="407"/>
      <c r="MIH10" s="407"/>
      <c r="MII10" s="407"/>
      <c r="MIJ10" s="408"/>
      <c r="MIK10" s="404"/>
      <c r="MIL10" s="405"/>
      <c r="MIM10" s="406"/>
      <c r="MIN10" s="407"/>
      <c r="MIO10" s="407"/>
      <c r="MIP10" s="407"/>
      <c r="MIQ10" s="407"/>
      <c r="MIR10" s="408"/>
      <c r="MIS10" s="404"/>
      <c r="MIT10" s="405"/>
      <c r="MIU10" s="406"/>
      <c r="MIV10" s="407"/>
      <c r="MIW10" s="407"/>
      <c r="MIX10" s="407"/>
      <c r="MIY10" s="407"/>
      <c r="MIZ10" s="408"/>
      <c r="MJA10" s="404"/>
      <c r="MJB10" s="405"/>
      <c r="MJC10" s="406"/>
      <c r="MJD10" s="407"/>
      <c r="MJE10" s="407"/>
      <c r="MJF10" s="407"/>
      <c r="MJG10" s="407"/>
      <c r="MJH10" s="408"/>
      <c r="MJI10" s="404"/>
      <c r="MJJ10" s="405"/>
      <c r="MJK10" s="406"/>
      <c r="MJL10" s="407"/>
      <c r="MJM10" s="407"/>
      <c r="MJN10" s="407"/>
      <c r="MJO10" s="407"/>
      <c r="MJP10" s="408"/>
      <c r="MJQ10" s="404"/>
      <c r="MJR10" s="405"/>
      <c r="MJS10" s="406"/>
      <c r="MJT10" s="407"/>
      <c r="MJU10" s="407"/>
      <c r="MJV10" s="407"/>
      <c r="MJW10" s="407"/>
      <c r="MJX10" s="408"/>
      <c r="MJY10" s="404"/>
      <c r="MJZ10" s="405"/>
      <c r="MKA10" s="406"/>
      <c r="MKB10" s="407"/>
      <c r="MKC10" s="407"/>
      <c r="MKD10" s="407"/>
      <c r="MKE10" s="407"/>
      <c r="MKF10" s="408"/>
      <c r="MKG10" s="404"/>
      <c r="MKH10" s="405"/>
      <c r="MKI10" s="406"/>
      <c r="MKJ10" s="407"/>
      <c r="MKK10" s="407"/>
      <c r="MKL10" s="407"/>
      <c r="MKM10" s="407"/>
      <c r="MKN10" s="408"/>
      <c r="MKO10" s="404"/>
      <c r="MKP10" s="405"/>
      <c r="MKQ10" s="406"/>
      <c r="MKR10" s="407"/>
      <c r="MKS10" s="407"/>
      <c r="MKT10" s="407"/>
      <c r="MKU10" s="407"/>
      <c r="MKV10" s="408"/>
      <c r="MKW10" s="404"/>
      <c r="MKX10" s="405"/>
      <c r="MKY10" s="406"/>
      <c r="MKZ10" s="407"/>
      <c r="MLA10" s="407"/>
      <c r="MLB10" s="407"/>
      <c r="MLC10" s="407"/>
      <c r="MLD10" s="408"/>
      <c r="MLE10" s="404"/>
      <c r="MLF10" s="405"/>
      <c r="MLG10" s="406"/>
      <c r="MLH10" s="407"/>
      <c r="MLI10" s="407"/>
      <c r="MLJ10" s="407"/>
      <c r="MLK10" s="407"/>
      <c r="MLL10" s="408"/>
      <c r="MLM10" s="404"/>
      <c r="MLN10" s="405"/>
      <c r="MLO10" s="406"/>
      <c r="MLP10" s="407"/>
      <c r="MLQ10" s="407"/>
      <c r="MLR10" s="407"/>
      <c r="MLS10" s="407"/>
      <c r="MLT10" s="408"/>
      <c r="MLU10" s="404"/>
      <c r="MLV10" s="405"/>
      <c r="MLW10" s="406"/>
      <c r="MLX10" s="407"/>
      <c r="MLY10" s="407"/>
      <c r="MLZ10" s="407"/>
      <c r="MMA10" s="407"/>
      <c r="MMB10" s="408"/>
      <c r="MMC10" s="404"/>
      <c r="MMD10" s="405"/>
      <c r="MME10" s="406"/>
      <c r="MMF10" s="407"/>
      <c r="MMG10" s="407"/>
      <c r="MMH10" s="407"/>
      <c r="MMI10" s="407"/>
      <c r="MMJ10" s="408"/>
      <c r="MMK10" s="404"/>
      <c r="MML10" s="405"/>
      <c r="MMM10" s="406"/>
      <c r="MMN10" s="407"/>
      <c r="MMO10" s="407"/>
      <c r="MMP10" s="407"/>
      <c r="MMQ10" s="407"/>
      <c r="MMR10" s="408"/>
      <c r="MMS10" s="404"/>
      <c r="MMT10" s="405"/>
      <c r="MMU10" s="406"/>
      <c r="MMV10" s="407"/>
      <c r="MMW10" s="407"/>
      <c r="MMX10" s="407"/>
      <c r="MMY10" s="407"/>
      <c r="MMZ10" s="408"/>
      <c r="MNA10" s="404"/>
      <c r="MNB10" s="405"/>
      <c r="MNC10" s="406"/>
      <c r="MND10" s="407"/>
      <c r="MNE10" s="407"/>
      <c r="MNF10" s="407"/>
      <c r="MNG10" s="407"/>
      <c r="MNH10" s="408"/>
      <c r="MNI10" s="404"/>
      <c r="MNJ10" s="405"/>
      <c r="MNK10" s="406"/>
      <c r="MNL10" s="407"/>
      <c r="MNM10" s="407"/>
      <c r="MNN10" s="407"/>
      <c r="MNO10" s="407"/>
      <c r="MNP10" s="408"/>
      <c r="MNQ10" s="404"/>
      <c r="MNR10" s="405"/>
      <c r="MNS10" s="406"/>
      <c r="MNT10" s="407"/>
      <c r="MNU10" s="407"/>
      <c r="MNV10" s="407"/>
      <c r="MNW10" s="407"/>
      <c r="MNX10" s="408"/>
      <c r="MNY10" s="404"/>
      <c r="MNZ10" s="405"/>
      <c r="MOA10" s="406"/>
      <c r="MOB10" s="407"/>
      <c r="MOC10" s="407"/>
      <c r="MOD10" s="407"/>
      <c r="MOE10" s="407"/>
      <c r="MOF10" s="408"/>
      <c r="MOG10" s="404"/>
      <c r="MOH10" s="405"/>
      <c r="MOI10" s="406"/>
      <c r="MOJ10" s="407"/>
      <c r="MOK10" s="407"/>
      <c r="MOL10" s="407"/>
      <c r="MOM10" s="407"/>
      <c r="MON10" s="408"/>
      <c r="MOO10" s="404"/>
      <c r="MOP10" s="405"/>
      <c r="MOQ10" s="406"/>
      <c r="MOR10" s="407"/>
      <c r="MOS10" s="407"/>
      <c r="MOT10" s="407"/>
      <c r="MOU10" s="407"/>
      <c r="MOV10" s="408"/>
      <c r="MOW10" s="404"/>
      <c r="MOX10" s="405"/>
      <c r="MOY10" s="406"/>
      <c r="MOZ10" s="407"/>
      <c r="MPA10" s="407"/>
      <c r="MPB10" s="407"/>
      <c r="MPC10" s="407"/>
      <c r="MPD10" s="408"/>
      <c r="MPE10" s="404"/>
      <c r="MPF10" s="405"/>
      <c r="MPG10" s="406"/>
      <c r="MPH10" s="407"/>
      <c r="MPI10" s="407"/>
      <c r="MPJ10" s="407"/>
      <c r="MPK10" s="407"/>
      <c r="MPL10" s="408"/>
      <c r="MPM10" s="404"/>
      <c r="MPN10" s="405"/>
      <c r="MPO10" s="406"/>
      <c r="MPP10" s="407"/>
      <c r="MPQ10" s="407"/>
      <c r="MPR10" s="407"/>
      <c r="MPS10" s="407"/>
      <c r="MPT10" s="408"/>
      <c r="MPU10" s="404"/>
      <c r="MPV10" s="405"/>
      <c r="MPW10" s="406"/>
      <c r="MPX10" s="407"/>
      <c r="MPY10" s="407"/>
      <c r="MPZ10" s="407"/>
      <c r="MQA10" s="407"/>
      <c r="MQB10" s="408"/>
      <c r="MQC10" s="404"/>
      <c r="MQD10" s="405"/>
      <c r="MQE10" s="406"/>
      <c r="MQF10" s="407"/>
      <c r="MQG10" s="407"/>
      <c r="MQH10" s="407"/>
      <c r="MQI10" s="407"/>
      <c r="MQJ10" s="408"/>
      <c r="MQK10" s="404"/>
      <c r="MQL10" s="405"/>
      <c r="MQM10" s="406"/>
      <c r="MQN10" s="407"/>
      <c r="MQO10" s="407"/>
      <c r="MQP10" s="407"/>
      <c r="MQQ10" s="407"/>
      <c r="MQR10" s="408"/>
      <c r="MQS10" s="404"/>
      <c r="MQT10" s="405"/>
      <c r="MQU10" s="406"/>
      <c r="MQV10" s="407"/>
      <c r="MQW10" s="407"/>
      <c r="MQX10" s="407"/>
      <c r="MQY10" s="407"/>
      <c r="MQZ10" s="408"/>
      <c r="MRA10" s="404"/>
      <c r="MRB10" s="405"/>
      <c r="MRC10" s="406"/>
      <c r="MRD10" s="407"/>
      <c r="MRE10" s="407"/>
      <c r="MRF10" s="407"/>
      <c r="MRG10" s="407"/>
      <c r="MRH10" s="408"/>
      <c r="MRI10" s="404"/>
      <c r="MRJ10" s="405"/>
      <c r="MRK10" s="406"/>
      <c r="MRL10" s="407"/>
      <c r="MRM10" s="407"/>
      <c r="MRN10" s="407"/>
      <c r="MRO10" s="407"/>
      <c r="MRP10" s="408"/>
      <c r="MRQ10" s="404"/>
      <c r="MRR10" s="405"/>
      <c r="MRS10" s="406"/>
      <c r="MRT10" s="407"/>
      <c r="MRU10" s="407"/>
      <c r="MRV10" s="407"/>
      <c r="MRW10" s="407"/>
      <c r="MRX10" s="408"/>
      <c r="MRY10" s="404"/>
      <c r="MRZ10" s="405"/>
      <c r="MSA10" s="406"/>
      <c r="MSB10" s="407"/>
      <c r="MSC10" s="407"/>
      <c r="MSD10" s="407"/>
      <c r="MSE10" s="407"/>
      <c r="MSF10" s="408"/>
      <c r="MSG10" s="404"/>
      <c r="MSH10" s="405"/>
      <c r="MSI10" s="406"/>
      <c r="MSJ10" s="407"/>
      <c r="MSK10" s="407"/>
      <c r="MSL10" s="407"/>
      <c r="MSM10" s="407"/>
      <c r="MSN10" s="408"/>
      <c r="MSO10" s="404"/>
      <c r="MSP10" s="405"/>
      <c r="MSQ10" s="406"/>
      <c r="MSR10" s="407"/>
      <c r="MSS10" s="407"/>
      <c r="MST10" s="407"/>
      <c r="MSU10" s="407"/>
      <c r="MSV10" s="408"/>
      <c r="MSW10" s="404"/>
      <c r="MSX10" s="405"/>
      <c r="MSY10" s="406"/>
      <c r="MSZ10" s="407"/>
      <c r="MTA10" s="407"/>
      <c r="MTB10" s="407"/>
      <c r="MTC10" s="407"/>
      <c r="MTD10" s="408"/>
      <c r="MTE10" s="404"/>
      <c r="MTF10" s="405"/>
      <c r="MTG10" s="406"/>
      <c r="MTH10" s="407"/>
      <c r="MTI10" s="407"/>
      <c r="MTJ10" s="407"/>
      <c r="MTK10" s="407"/>
      <c r="MTL10" s="408"/>
      <c r="MTM10" s="404"/>
      <c r="MTN10" s="405"/>
      <c r="MTO10" s="406"/>
      <c r="MTP10" s="407"/>
      <c r="MTQ10" s="407"/>
      <c r="MTR10" s="407"/>
      <c r="MTS10" s="407"/>
      <c r="MTT10" s="408"/>
      <c r="MTU10" s="404"/>
      <c r="MTV10" s="405"/>
      <c r="MTW10" s="406"/>
      <c r="MTX10" s="407"/>
      <c r="MTY10" s="407"/>
      <c r="MTZ10" s="407"/>
      <c r="MUA10" s="407"/>
      <c r="MUB10" s="408"/>
      <c r="MUC10" s="404"/>
      <c r="MUD10" s="405"/>
      <c r="MUE10" s="406"/>
      <c r="MUF10" s="407"/>
      <c r="MUG10" s="407"/>
      <c r="MUH10" s="407"/>
      <c r="MUI10" s="407"/>
      <c r="MUJ10" s="408"/>
      <c r="MUK10" s="404"/>
      <c r="MUL10" s="405"/>
      <c r="MUM10" s="406"/>
      <c r="MUN10" s="407"/>
      <c r="MUO10" s="407"/>
      <c r="MUP10" s="407"/>
      <c r="MUQ10" s="407"/>
      <c r="MUR10" s="408"/>
      <c r="MUS10" s="404"/>
      <c r="MUT10" s="405"/>
      <c r="MUU10" s="406"/>
      <c r="MUV10" s="407"/>
      <c r="MUW10" s="407"/>
      <c r="MUX10" s="407"/>
      <c r="MUY10" s="407"/>
      <c r="MUZ10" s="408"/>
      <c r="MVA10" s="404"/>
      <c r="MVB10" s="405"/>
      <c r="MVC10" s="406"/>
      <c r="MVD10" s="407"/>
      <c r="MVE10" s="407"/>
      <c r="MVF10" s="407"/>
      <c r="MVG10" s="407"/>
      <c r="MVH10" s="408"/>
      <c r="MVI10" s="404"/>
      <c r="MVJ10" s="405"/>
      <c r="MVK10" s="406"/>
      <c r="MVL10" s="407"/>
      <c r="MVM10" s="407"/>
      <c r="MVN10" s="407"/>
      <c r="MVO10" s="407"/>
      <c r="MVP10" s="408"/>
      <c r="MVQ10" s="404"/>
      <c r="MVR10" s="405"/>
      <c r="MVS10" s="406"/>
      <c r="MVT10" s="407"/>
      <c r="MVU10" s="407"/>
      <c r="MVV10" s="407"/>
      <c r="MVW10" s="407"/>
      <c r="MVX10" s="408"/>
      <c r="MVY10" s="404"/>
      <c r="MVZ10" s="405"/>
      <c r="MWA10" s="406"/>
      <c r="MWB10" s="407"/>
      <c r="MWC10" s="407"/>
      <c r="MWD10" s="407"/>
      <c r="MWE10" s="407"/>
      <c r="MWF10" s="408"/>
      <c r="MWG10" s="404"/>
      <c r="MWH10" s="405"/>
      <c r="MWI10" s="406"/>
      <c r="MWJ10" s="407"/>
      <c r="MWK10" s="407"/>
      <c r="MWL10" s="407"/>
      <c r="MWM10" s="407"/>
      <c r="MWN10" s="408"/>
      <c r="MWO10" s="404"/>
      <c r="MWP10" s="405"/>
      <c r="MWQ10" s="406"/>
      <c r="MWR10" s="407"/>
      <c r="MWS10" s="407"/>
      <c r="MWT10" s="407"/>
      <c r="MWU10" s="407"/>
      <c r="MWV10" s="408"/>
      <c r="MWW10" s="404"/>
      <c r="MWX10" s="405"/>
      <c r="MWY10" s="406"/>
      <c r="MWZ10" s="407"/>
      <c r="MXA10" s="407"/>
      <c r="MXB10" s="407"/>
      <c r="MXC10" s="407"/>
      <c r="MXD10" s="408"/>
      <c r="MXE10" s="404"/>
      <c r="MXF10" s="405"/>
      <c r="MXG10" s="406"/>
      <c r="MXH10" s="407"/>
      <c r="MXI10" s="407"/>
      <c r="MXJ10" s="407"/>
      <c r="MXK10" s="407"/>
      <c r="MXL10" s="408"/>
      <c r="MXM10" s="404"/>
      <c r="MXN10" s="405"/>
      <c r="MXO10" s="406"/>
      <c r="MXP10" s="407"/>
      <c r="MXQ10" s="407"/>
      <c r="MXR10" s="407"/>
      <c r="MXS10" s="407"/>
      <c r="MXT10" s="408"/>
      <c r="MXU10" s="404"/>
      <c r="MXV10" s="405"/>
      <c r="MXW10" s="406"/>
      <c r="MXX10" s="407"/>
      <c r="MXY10" s="407"/>
      <c r="MXZ10" s="407"/>
      <c r="MYA10" s="407"/>
      <c r="MYB10" s="408"/>
      <c r="MYC10" s="404"/>
      <c r="MYD10" s="405"/>
      <c r="MYE10" s="406"/>
      <c r="MYF10" s="407"/>
      <c r="MYG10" s="407"/>
      <c r="MYH10" s="407"/>
      <c r="MYI10" s="407"/>
      <c r="MYJ10" s="408"/>
      <c r="MYK10" s="404"/>
      <c r="MYL10" s="405"/>
      <c r="MYM10" s="406"/>
      <c r="MYN10" s="407"/>
      <c r="MYO10" s="407"/>
      <c r="MYP10" s="407"/>
      <c r="MYQ10" s="407"/>
      <c r="MYR10" s="408"/>
      <c r="MYS10" s="404"/>
      <c r="MYT10" s="405"/>
      <c r="MYU10" s="406"/>
      <c r="MYV10" s="407"/>
      <c r="MYW10" s="407"/>
      <c r="MYX10" s="407"/>
      <c r="MYY10" s="407"/>
      <c r="MYZ10" s="408"/>
      <c r="MZA10" s="404"/>
      <c r="MZB10" s="405"/>
      <c r="MZC10" s="406"/>
      <c r="MZD10" s="407"/>
      <c r="MZE10" s="407"/>
      <c r="MZF10" s="407"/>
      <c r="MZG10" s="407"/>
      <c r="MZH10" s="408"/>
      <c r="MZI10" s="404"/>
      <c r="MZJ10" s="405"/>
      <c r="MZK10" s="406"/>
      <c r="MZL10" s="407"/>
      <c r="MZM10" s="407"/>
      <c r="MZN10" s="407"/>
      <c r="MZO10" s="407"/>
      <c r="MZP10" s="408"/>
      <c r="MZQ10" s="404"/>
      <c r="MZR10" s="405"/>
      <c r="MZS10" s="406"/>
      <c r="MZT10" s="407"/>
      <c r="MZU10" s="407"/>
      <c r="MZV10" s="407"/>
      <c r="MZW10" s="407"/>
      <c r="MZX10" s="408"/>
      <c r="MZY10" s="404"/>
      <c r="MZZ10" s="405"/>
      <c r="NAA10" s="406"/>
      <c r="NAB10" s="407"/>
      <c r="NAC10" s="407"/>
      <c r="NAD10" s="407"/>
      <c r="NAE10" s="407"/>
      <c r="NAF10" s="408"/>
      <c r="NAG10" s="404"/>
      <c r="NAH10" s="405"/>
      <c r="NAI10" s="406"/>
      <c r="NAJ10" s="407"/>
      <c r="NAK10" s="407"/>
      <c r="NAL10" s="407"/>
      <c r="NAM10" s="407"/>
      <c r="NAN10" s="408"/>
      <c r="NAO10" s="404"/>
      <c r="NAP10" s="405"/>
      <c r="NAQ10" s="406"/>
      <c r="NAR10" s="407"/>
      <c r="NAS10" s="407"/>
      <c r="NAT10" s="407"/>
      <c r="NAU10" s="407"/>
      <c r="NAV10" s="408"/>
      <c r="NAW10" s="404"/>
      <c r="NAX10" s="405"/>
      <c r="NAY10" s="406"/>
      <c r="NAZ10" s="407"/>
      <c r="NBA10" s="407"/>
      <c r="NBB10" s="407"/>
      <c r="NBC10" s="407"/>
      <c r="NBD10" s="408"/>
      <c r="NBE10" s="404"/>
      <c r="NBF10" s="405"/>
      <c r="NBG10" s="406"/>
      <c r="NBH10" s="407"/>
      <c r="NBI10" s="407"/>
      <c r="NBJ10" s="407"/>
      <c r="NBK10" s="407"/>
      <c r="NBL10" s="408"/>
      <c r="NBM10" s="404"/>
      <c r="NBN10" s="405"/>
      <c r="NBO10" s="406"/>
      <c r="NBP10" s="407"/>
      <c r="NBQ10" s="407"/>
      <c r="NBR10" s="407"/>
      <c r="NBS10" s="407"/>
      <c r="NBT10" s="408"/>
      <c r="NBU10" s="404"/>
      <c r="NBV10" s="405"/>
      <c r="NBW10" s="406"/>
      <c r="NBX10" s="407"/>
      <c r="NBY10" s="407"/>
      <c r="NBZ10" s="407"/>
      <c r="NCA10" s="407"/>
      <c r="NCB10" s="408"/>
      <c r="NCC10" s="404"/>
      <c r="NCD10" s="405"/>
      <c r="NCE10" s="406"/>
      <c r="NCF10" s="407"/>
      <c r="NCG10" s="407"/>
      <c r="NCH10" s="407"/>
      <c r="NCI10" s="407"/>
      <c r="NCJ10" s="408"/>
      <c r="NCK10" s="404"/>
      <c r="NCL10" s="405"/>
      <c r="NCM10" s="406"/>
      <c r="NCN10" s="407"/>
      <c r="NCO10" s="407"/>
      <c r="NCP10" s="407"/>
      <c r="NCQ10" s="407"/>
      <c r="NCR10" s="408"/>
      <c r="NCS10" s="404"/>
      <c r="NCT10" s="405"/>
      <c r="NCU10" s="406"/>
      <c r="NCV10" s="407"/>
      <c r="NCW10" s="407"/>
      <c r="NCX10" s="407"/>
      <c r="NCY10" s="407"/>
      <c r="NCZ10" s="408"/>
      <c r="NDA10" s="404"/>
      <c r="NDB10" s="405"/>
      <c r="NDC10" s="406"/>
      <c r="NDD10" s="407"/>
      <c r="NDE10" s="407"/>
      <c r="NDF10" s="407"/>
      <c r="NDG10" s="407"/>
      <c r="NDH10" s="408"/>
      <c r="NDI10" s="404"/>
      <c r="NDJ10" s="405"/>
      <c r="NDK10" s="406"/>
      <c r="NDL10" s="407"/>
      <c r="NDM10" s="407"/>
      <c r="NDN10" s="407"/>
      <c r="NDO10" s="407"/>
      <c r="NDP10" s="408"/>
      <c r="NDQ10" s="404"/>
      <c r="NDR10" s="405"/>
      <c r="NDS10" s="406"/>
      <c r="NDT10" s="407"/>
      <c r="NDU10" s="407"/>
      <c r="NDV10" s="407"/>
      <c r="NDW10" s="407"/>
      <c r="NDX10" s="408"/>
      <c r="NDY10" s="404"/>
      <c r="NDZ10" s="405"/>
      <c r="NEA10" s="406"/>
      <c r="NEB10" s="407"/>
      <c r="NEC10" s="407"/>
      <c r="NED10" s="407"/>
      <c r="NEE10" s="407"/>
      <c r="NEF10" s="408"/>
      <c r="NEG10" s="404"/>
      <c r="NEH10" s="405"/>
      <c r="NEI10" s="406"/>
      <c r="NEJ10" s="407"/>
      <c r="NEK10" s="407"/>
      <c r="NEL10" s="407"/>
      <c r="NEM10" s="407"/>
      <c r="NEN10" s="408"/>
      <c r="NEO10" s="404"/>
      <c r="NEP10" s="405"/>
      <c r="NEQ10" s="406"/>
      <c r="NER10" s="407"/>
      <c r="NES10" s="407"/>
      <c r="NET10" s="407"/>
      <c r="NEU10" s="407"/>
      <c r="NEV10" s="408"/>
      <c r="NEW10" s="404"/>
      <c r="NEX10" s="405"/>
      <c r="NEY10" s="406"/>
      <c r="NEZ10" s="407"/>
      <c r="NFA10" s="407"/>
      <c r="NFB10" s="407"/>
      <c r="NFC10" s="407"/>
      <c r="NFD10" s="408"/>
      <c r="NFE10" s="404"/>
      <c r="NFF10" s="405"/>
      <c r="NFG10" s="406"/>
      <c r="NFH10" s="407"/>
      <c r="NFI10" s="407"/>
      <c r="NFJ10" s="407"/>
      <c r="NFK10" s="407"/>
      <c r="NFL10" s="408"/>
      <c r="NFM10" s="404"/>
      <c r="NFN10" s="405"/>
      <c r="NFO10" s="406"/>
      <c r="NFP10" s="407"/>
      <c r="NFQ10" s="407"/>
      <c r="NFR10" s="407"/>
      <c r="NFS10" s="407"/>
      <c r="NFT10" s="408"/>
      <c r="NFU10" s="404"/>
      <c r="NFV10" s="405"/>
      <c r="NFW10" s="406"/>
      <c r="NFX10" s="407"/>
      <c r="NFY10" s="407"/>
      <c r="NFZ10" s="407"/>
      <c r="NGA10" s="407"/>
      <c r="NGB10" s="408"/>
      <c r="NGC10" s="404"/>
      <c r="NGD10" s="405"/>
      <c r="NGE10" s="406"/>
      <c r="NGF10" s="407"/>
      <c r="NGG10" s="407"/>
      <c r="NGH10" s="407"/>
      <c r="NGI10" s="407"/>
      <c r="NGJ10" s="408"/>
      <c r="NGK10" s="404"/>
      <c r="NGL10" s="405"/>
      <c r="NGM10" s="406"/>
      <c r="NGN10" s="407"/>
      <c r="NGO10" s="407"/>
      <c r="NGP10" s="407"/>
      <c r="NGQ10" s="407"/>
      <c r="NGR10" s="408"/>
      <c r="NGS10" s="404"/>
      <c r="NGT10" s="405"/>
      <c r="NGU10" s="406"/>
      <c r="NGV10" s="407"/>
      <c r="NGW10" s="407"/>
      <c r="NGX10" s="407"/>
      <c r="NGY10" s="407"/>
      <c r="NGZ10" s="408"/>
      <c r="NHA10" s="404"/>
      <c r="NHB10" s="405"/>
      <c r="NHC10" s="406"/>
      <c r="NHD10" s="407"/>
      <c r="NHE10" s="407"/>
      <c r="NHF10" s="407"/>
      <c r="NHG10" s="407"/>
      <c r="NHH10" s="408"/>
      <c r="NHI10" s="404"/>
      <c r="NHJ10" s="405"/>
      <c r="NHK10" s="406"/>
      <c r="NHL10" s="407"/>
      <c r="NHM10" s="407"/>
      <c r="NHN10" s="407"/>
      <c r="NHO10" s="407"/>
      <c r="NHP10" s="408"/>
      <c r="NHQ10" s="404"/>
      <c r="NHR10" s="405"/>
      <c r="NHS10" s="406"/>
      <c r="NHT10" s="407"/>
      <c r="NHU10" s="407"/>
      <c r="NHV10" s="407"/>
      <c r="NHW10" s="407"/>
      <c r="NHX10" s="408"/>
      <c r="NHY10" s="404"/>
      <c r="NHZ10" s="405"/>
      <c r="NIA10" s="406"/>
      <c r="NIB10" s="407"/>
      <c r="NIC10" s="407"/>
      <c r="NID10" s="407"/>
      <c r="NIE10" s="407"/>
      <c r="NIF10" s="408"/>
      <c r="NIG10" s="404"/>
      <c r="NIH10" s="405"/>
      <c r="NII10" s="406"/>
      <c r="NIJ10" s="407"/>
      <c r="NIK10" s="407"/>
      <c r="NIL10" s="407"/>
      <c r="NIM10" s="407"/>
      <c r="NIN10" s="408"/>
      <c r="NIO10" s="404"/>
      <c r="NIP10" s="405"/>
      <c r="NIQ10" s="406"/>
      <c r="NIR10" s="407"/>
      <c r="NIS10" s="407"/>
      <c r="NIT10" s="407"/>
      <c r="NIU10" s="407"/>
      <c r="NIV10" s="408"/>
      <c r="NIW10" s="404"/>
      <c r="NIX10" s="405"/>
      <c r="NIY10" s="406"/>
      <c r="NIZ10" s="407"/>
      <c r="NJA10" s="407"/>
      <c r="NJB10" s="407"/>
      <c r="NJC10" s="407"/>
      <c r="NJD10" s="408"/>
      <c r="NJE10" s="404"/>
      <c r="NJF10" s="405"/>
      <c r="NJG10" s="406"/>
      <c r="NJH10" s="407"/>
      <c r="NJI10" s="407"/>
      <c r="NJJ10" s="407"/>
      <c r="NJK10" s="407"/>
      <c r="NJL10" s="408"/>
      <c r="NJM10" s="404"/>
      <c r="NJN10" s="405"/>
      <c r="NJO10" s="406"/>
      <c r="NJP10" s="407"/>
      <c r="NJQ10" s="407"/>
      <c r="NJR10" s="407"/>
      <c r="NJS10" s="407"/>
      <c r="NJT10" s="408"/>
      <c r="NJU10" s="404"/>
      <c r="NJV10" s="405"/>
      <c r="NJW10" s="406"/>
      <c r="NJX10" s="407"/>
      <c r="NJY10" s="407"/>
      <c r="NJZ10" s="407"/>
      <c r="NKA10" s="407"/>
      <c r="NKB10" s="408"/>
      <c r="NKC10" s="404"/>
      <c r="NKD10" s="405"/>
      <c r="NKE10" s="406"/>
      <c r="NKF10" s="407"/>
      <c r="NKG10" s="407"/>
      <c r="NKH10" s="407"/>
      <c r="NKI10" s="407"/>
      <c r="NKJ10" s="408"/>
      <c r="NKK10" s="404"/>
      <c r="NKL10" s="405"/>
      <c r="NKM10" s="406"/>
      <c r="NKN10" s="407"/>
      <c r="NKO10" s="407"/>
      <c r="NKP10" s="407"/>
      <c r="NKQ10" s="407"/>
      <c r="NKR10" s="408"/>
      <c r="NKS10" s="404"/>
      <c r="NKT10" s="405"/>
      <c r="NKU10" s="406"/>
      <c r="NKV10" s="407"/>
      <c r="NKW10" s="407"/>
      <c r="NKX10" s="407"/>
      <c r="NKY10" s="407"/>
      <c r="NKZ10" s="408"/>
      <c r="NLA10" s="404"/>
      <c r="NLB10" s="405"/>
      <c r="NLC10" s="406"/>
      <c r="NLD10" s="407"/>
      <c r="NLE10" s="407"/>
      <c r="NLF10" s="407"/>
      <c r="NLG10" s="407"/>
      <c r="NLH10" s="408"/>
      <c r="NLI10" s="404"/>
      <c r="NLJ10" s="405"/>
      <c r="NLK10" s="406"/>
      <c r="NLL10" s="407"/>
      <c r="NLM10" s="407"/>
      <c r="NLN10" s="407"/>
      <c r="NLO10" s="407"/>
      <c r="NLP10" s="408"/>
      <c r="NLQ10" s="404"/>
      <c r="NLR10" s="405"/>
      <c r="NLS10" s="406"/>
      <c r="NLT10" s="407"/>
      <c r="NLU10" s="407"/>
      <c r="NLV10" s="407"/>
      <c r="NLW10" s="407"/>
      <c r="NLX10" s="408"/>
      <c r="NLY10" s="404"/>
      <c r="NLZ10" s="405"/>
      <c r="NMA10" s="406"/>
      <c r="NMB10" s="407"/>
      <c r="NMC10" s="407"/>
      <c r="NMD10" s="407"/>
      <c r="NME10" s="407"/>
      <c r="NMF10" s="408"/>
      <c r="NMG10" s="404"/>
      <c r="NMH10" s="405"/>
      <c r="NMI10" s="406"/>
      <c r="NMJ10" s="407"/>
      <c r="NMK10" s="407"/>
      <c r="NML10" s="407"/>
      <c r="NMM10" s="407"/>
      <c r="NMN10" s="408"/>
      <c r="NMO10" s="404"/>
      <c r="NMP10" s="405"/>
      <c r="NMQ10" s="406"/>
      <c r="NMR10" s="407"/>
      <c r="NMS10" s="407"/>
      <c r="NMT10" s="407"/>
      <c r="NMU10" s="407"/>
      <c r="NMV10" s="408"/>
      <c r="NMW10" s="404"/>
      <c r="NMX10" s="405"/>
      <c r="NMY10" s="406"/>
      <c r="NMZ10" s="407"/>
      <c r="NNA10" s="407"/>
      <c r="NNB10" s="407"/>
      <c r="NNC10" s="407"/>
      <c r="NND10" s="408"/>
      <c r="NNE10" s="404"/>
      <c r="NNF10" s="405"/>
      <c r="NNG10" s="406"/>
      <c r="NNH10" s="407"/>
      <c r="NNI10" s="407"/>
      <c r="NNJ10" s="407"/>
      <c r="NNK10" s="407"/>
      <c r="NNL10" s="408"/>
      <c r="NNM10" s="404"/>
      <c r="NNN10" s="405"/>
      <c r="NNO10" s="406"/>
      <c r="NNP10" s="407"/>
      <c r="NNQ10" s="407"/>
      <c r="NNR10" s="407"/>
      <c r="NNS10" s="407"/>
      <c r="NNT10" s="408"/>
      <c r="NNU10" s="404"/>
      <c r="NNV10" s="405"/>
      <c r="NNW10" s="406"/>
      <c r="NNX10" s="407"/>
      <c r="NNY10" s="407"/>
      <c r="NNZ10" s="407"/>
      <c r="NOA10" s="407"/>
      <c r="NOB10" s="408"/>
      <c r="NOC10" s="404"/>
      <c r="NOD10" s="405"/>
      <c r="NOE10" s="406"/>
      <c r="NOF10" s="407"/>
      <c r="NOG10" s="407"/>
      <c r="NOH10" s="407"/>
      <c r="NOI10" s="407"/>
      <c r="NOJ10" s="408"/>
      <c r="NOK10" s="404"/>
      <c r="NOL10" s="405"/>
      <c r="NOM10" s="406"/>
      <c r="NON10" s="407"/>
      <c r="NOO10" s="407"/>
      <c r="NOP10" s="407"/>
      <c r="NOQ10" s="407"/>
      <c r="NOR10" s="408"/>
      <c r="NOS10" s="404"/>
      <c r="NOT10" s="405"/>
      <c r="NOU10" s="406"/>
      <c r="NOV10" s="407"/>
      <c r="NOW10" s="407"/>
      <c r="NOX10" s="407"/>
      <c r="NOY10" s="407"/>
      <c r="NOZ10" s="408"/>
      <c r="NPA10" s="404"/>
      <c r="NPB10" s="405"/>
      <c r="NPC10" s="406"/>
      <c r="NPD10" s="407"/>
      <c r="NPE10" s="407"/>
      <c r="NPF10" s="407"/>
      <c r="NPG10" s="407"/>
      <c r="NPH10" s="408"/>
      <c r="NPI10" s="404"/>
      <c r="NPJ10" s="405"/>
      <c r="NPK10" s="406"/>
      <c r="NPL10" s="407"/>
      <c r="NPM10" s="407"/>
      <c r="NPN10" s="407"/>
      <c r="NPO10" s="407"/>
      <c r="NPP10" s="408"/>
      <c r="NPQ10" s="404"/>
      <c r="NPR10" s="405"/>
      <c r="NPS10" s="406"/>
      <c r="NPT10" s="407"/>
      <c r="NPU10" s="407"/>
      <c r="NPV10" s="407"/>
      <c r="NPW10" s="407"/>
      <c r="NPX10" s="408"/>
      <c r="NPY10" s="404"/>
      <c r="NPZ10" s="405"/>
      <c r="NQA10" s="406"/>
      <c r="NQB10" s="407"/>
      <c r="NQC10" s="407"/>
      <c r="NQD10" s="407"/>
      <c r="NQE10" s="407"/>
      <c r="NQF10" s="408"/>
      <c r="NQG10" s="404"/>
      <c r="NQH10" s="405"/>
      <c r="NQI10" s="406"/>
      <c r="NQJ10" s="407"/>
      <c r="NQK10" s="407"/>
      <c r="NQL10" s="407"/>
      <c r="NQM10" s="407"/>
      <c r="NQN10" s="408"/>
      <c r="NQO10" s="404"/>
      <c r="NQP10" s="405"/>
      <c r="NQQ10" s="406"/>
      <c r="NQR10" s="407"/>
      <c r="NQS10" s="407"/>
      <c r="NQT10" s="407"/>
      <c r="NQU10" s="407"/>
      <c r="NQV10" s="408"/>
      <c r="NQW10" s="404"/>
      <c r="NQX10" s="405"/>
      <c r="NQY10" s="406"/>
      <c r="NQZ10" s="407"/>
      <c r="NRA10" s="407"/>
      <c r="NRB10" s="407"/>
      <c r="NRC10" s="407"/>
      <c r="NRD10" s="408"/>
      <c r="NRE10" s="404"/>
      <c r="NRF10" s="405"/>
      <c r="NRG10" s="406"/>
      <c r="NRH10" s="407"/>
      <c r="NRI10" s="407"/>
      <c r="NRJ10" s="407"/>
      <c r="NRK10" s="407"/>
      <c r="NRL10" s="408"/>
      <c r="NRM10" s="404"/>
      <c r="NRN10" s="405"/>
      <c r="NRO10" s="406"/>
      <c r="NRP10" s="407"/>
      <c r="NRQ10" s="407"/>
      <c r="NRR10" s="407"/>
      <c r="NRS10" s="407"/>
      <c r="NRT10" s="408"/>
      <c r="NRU10" s="404"/>
      <c r="NRV10" s="405"/>
      <c r="NRW10" s="406"/>
      <c r="NRX10" s="407"/>
      <c r="NRY10" s="407"/>
      <c r="NRZ10" s="407"/>
      <c r="NSA10" s="407"/>
      <c r="NSB10" s="408"/>
      <c r="NSC10" s="404"/>
      <c r="NSD10" s="405"/>
      <c r="NSE10" s="406"/>
      <c r="NSF10" s="407"/>
      <c r="NSG10" s="407"/>
      <c r="NSH10" s="407"/>
      <c r="NSI10" s="407"/>
      <c r="NSJ10" s="408"/>
      <c r="NSK10" s="404"/>
      <c r="NSL10" s="405"/>
      <c r="NSM10" s="406"/>
      <c r="NSN10" s="407"/>
      <c r="NSO10" s="407"/>
      <c r="NSP10" s="407"/>
      <c r="NSQ10" s="407"/>
      <c r="NSR10" s="408"/>
      <c r="NSS10" s="404"/>
      <c r="NST10" s="405"/>
      <c r="NSU10" s="406"/>
      <c r="NSV10" s="407"/>
      <c r="NSW10" s="407"/>
      <c r="NSX10" s="407"/>
      <c r="NSY10" s="407"/>
      <c r="NSZ10" s="408"/>
      <c r="NTA10" s="404"/>
      <c r="NTB10" s="405"/>
      <c r="NTC10" s="406"/>
      <c r="NTD10" s="407"/>
      <c r="NTE10" s="407"/>
      <c r="NTF10" s="407"/>
      <c r="NTG10" s="407"/>
      <c r="NTH10" s="408"/>
      <c r="NTI10" s="404"/>
      <c r="NTJ10" s="405"/>
      <c r="NTK10" s="406"/>
      <c r="NTL10" s="407"/>
      <c r="NTM10" s="407"/>
      <c r="NTN10" s="407"/>
      <c r="NTO10" s="407"/>
      <c r="NTP10" s="408"/>
      <c r="NTQ10" s="404"/>
      <c r="NTR10" s="405"/>
      <c r="NTS10" s="406"/>
      <c r="NTT10" s="407"/>
      <c r="NTU10" s="407"/>
      <c r="NTV10" s="407"/>
      <c r="NTW10" s="407"/>
      <c r="NTX10" s="408"/>
      <c r="NTY10" s="404"/>
      <c r="NTZ10" s="405"/>
      <c r="NUA10" s="406"/>
      <c r="NUB10" s="407"/>
      <c r="NUC10" s="407"/>
      <c r="NUD10" s="407"/>
      <c r="NUE10" s="407"/>
      <c r="NUF10" s="408"/>
      <c r="NUG10" s="404"/>
      <c r="NUH10" s="405"/>
      <c r="NUI10" s="406"/>
      <c r="NUJ10" s="407"/>
      <c r="NUK10" s="407"/>
      <c r="NUL10" s="407"/>
      <c r="NUM10" s="407"/>
      <c r="NUN10" s="408"/>
      <c r="NUO10" s="404"/>
      <c r="NUP10" s="405"/>
      <c r="NUQ10" s="406"/>
      <c r="NUR10" s="407"/>
      <c r="NUS10" s="407"/>
      <c r="NUT10" s="407"/>
      <c r="NUU10" s="407"/>
      <c r="NUV10" s="408"/>
      <c r="NUW10" s="404"/>
      <c r="NUX10" s="405"/>
      <c r="NUY10" s="406"/>
      <c r="NUZ10" s="407"/>
      <c r="NVA10" s="407"/>
      <c r="NVB10" s="407"/>
      <c r="NVC10" s="407"/>
      <c r="NVD10" s="408"/>
      <c r="NVE10" s="404"/>
      <c r="NVF10" s="405"/>
      <c r="NVG10" s="406"/>
      <c r="NVH10" s="407"/>
      <c r="NVI10" s="407"/>
      <c r="NVJ10" s="407"/>
      <c r="NVK10" s="407"/>
      <c r="NVL10" s="408"/>
      <c r="NVM10" s="404"/>
      <c r="NVN10" s="405"/>
      <c r="NVO10" s="406"/>
      <c r="NVP10" s="407"/>
      <c r="NVQ10" s="407"/>
      <c r="NVR10" s="407"/>
      <c r="NVS10" s="407"/>
      <c r="NVT10" s="408"/>
      <c r="NVU10" s="404"/>
      <c r="NVV10" s="405"/>
      <c r="NVW10" s="406"/>
      <c r="NVX10" s="407"/>
      <c r="NVY10" s="407"/>
      <c r="NVZ10" s="407"/>
      <c r="NWA10" s="407"/>
      <c r="NWB10" s="408"/>
      <c r="NWC10" s="404"/>
      <c r="NWD10" s="405"/>
      <c r="NWE10" s="406"/>
      <c r="NWF10" s="407"/>
      <c r="NWG10" s="407"/>
      <c r="NWH10" s="407"/>
      <c r="NWI10" s="407"/>
      <c r="NWJ10" s="408"/>
      <c r="NWK10" s="404"/>
      <c r="NWL10" s="405"/>
      <c r="NWM10" s="406"/>
      <c r="NWN10" s="407"/>
      <c r="NWO10" s="407"/>
      <c r="NWP10" s="407"/>
      <c r="NWQ10" s="407"/>
      <c r="NWR10" s="408"/>
      <c r="NWS10" s="404"/>
      <c r="NWT10" s="405"/>
      <c r="NWU10" s="406"/>
      <c r="NWV10" s="407"/>
      <c r="NWW10" s="407"/>
      <c r="NWX10" s="407"/>
      <c r="NWY10" s="407"/>
      <c r="NWZ10" s="408"/>
      <c r="NXA10" s="404"/>
      <c r="NXB10" s="405"/>
      <c r="NXC10" s="406"/>
      <c r="NXD10" s="407"/>
      <c r="NXE10" s="407"/>
      <c r="NXF10" s="407"/>
      <c r="NXG10" s="407"/>
      <c r="NXH10" s="408"/>
      <c r="NXI10" s="404"/>
      <c r="NXJ10" s="405"/>
      <c r="NXK10" s="406"/>
      <c r="NXL10" s="407"/>
      <c r="NXM10" s="407"/>
      <c r="NXN10" s="407"/>
      <c r="NXO10" s="407"/>
      <c r="NXP10" s="408"/>
      <c r="NXQ10" s="404"/>
      <c r="NXR10" s="405"/>
      <c r="NXS10" s="406"/>
      <c r="NXT10" s="407"/>
      <c r="NXU10" s="407"/>
      <c r="NXV10" s="407"/>
      <c r="NXW10" s="407"/>
      <c r="NXX10" s="408"/>
      <c r="NXY10" s="404"/>
      <c r="NXZ10" s="405"/>
      <c r="NYA10" s="406"/>
      <c r="NYB10" s="407"/>
      <c r="NYC10" s="407"/>
      <c r="NYD10" s="407"/>
      <c r="NYE10" s="407"/>
      <c r="NYF10" s="408"/>
      <c r="NYG10" s="404"/>
      <c r="NYH10" s="405"/>
      <c r="NYI10" s="406"/>
      <c r="NYJ10" s="407"/>
      <c r="NYK10" s="407"/>
      <c r="NYL10" s="407"/>
      <c r="NYM10" s="407"/>
      <c r="NYN10" s="408"/>
      <c r="NYO10" s="404"/>
      <c r="NYP10" s="405"/>
      <c r="NYQ10" s="406"/>
      <c r="NYR10" s="407"/>
      <c r="NYS10" s="407"/>
      <c r="NYT10" s="407"/>
      <c r="NYU10" s="407"/>
      <c r="NYV10" s="408"/>
      <c r="NYW10" s="404"/>
      <c r="NYX10" s="405"/>
      <c r="NYY10" s="406"/>
      <c r="NYZ10" s="407"/>
      <c r="NZA10" s="407"/>
      <c r="NZB10" s="407"/>
      <c r="NZC10" s="407"/>
      <c r="NZD10" s="408"/>
      <c r="NZE10" s="404"/>
      <c r="NZF10" s="405"/>
      <c r="NZG10" s="406"/>
      <c r="NZH10" s="407"/>
      <c r="NZI10" s="407"/>
      <c r="NZJ10" s="407"/>
      <c r="NZK10" s="407"/>
      <c r="NZL10" s="408"/>
      <c r="NZM10" s="404"/>
      <c r="NZN10" s="405"/>
      <c r="NZO10" s="406"/>
      <c r="NZP10" s="407"/>
      <c r="NZQ10" s="407"/>
      <c r="NZR10" s="407"/>
      <c r="NZS10" s="407"/>
      <c r="NZT10" s="408"/>
      <c r="NZU10" s="404"/>
      <c r="NZV10" s="405"/>
      <c r="NZW10" s="406"/>
      <c r="NZX10" s="407"/>
      <c r="NZY10" s="407"/>
      <c r="NZZ10" s="407"/>
      <c r="OAA10" s="407"/>
      <c r="OAB10" s="408"/>
      <c r="OAC10" s="404"/>
      <c r="OAD10" s="405"/>
      <c r="OAE10" s="406"/>
      <c r="OAF10" s="407"/>
      <c r="OAG10" s="407"/>
      <c r="OAH10" s="407"/>
      <c r="OAI10" s="407"/>
      <c r="OAJ10" s="408"/>
      <c r="OAK10" s="404"/>
      <c r="OAL10" s="405"/>
      <c r="OAM10" s="406"/>
      <c r="OAN10" s="407"/>
      <c r="OAO10" s="407"/>
      <c r="OAP10" s="407"/>
      <c r="OAQ10" s="407"/>
      <c r="OAR10" s="408"/>
      <c r="OAS10" s="404"/>
      <c r="OAT10" s="405"/>
      <c r="OAU10" s="406"/>
      <c r="OAV10" s="407"/>
      <c r="OAW10" s="407"/>
      <c r="OAX10" s="407"/>
      <c r="OAY10" s="407"/>
      <c r="OAZ10" s="408"/>
      <c r="OBA10" s="404"/>
      <c r="OBB10" s="405"/>
      <c r="OBC10" s="406"/>
      <c r="OBD10" s="407"/>
      <c r="OBE10" s="407"/>
      <c r="OBF10" s="407"/>
      <c r="OBG10" s="407"/>
      <c r="OBH10" s="408"/>
      <c r="OBI10" s="404"/>
      <c r="OBJ10" s="405"/>
      <c r="OBK10" s="406"/>
      <c r="OBL10" s="407"/>
      <c r="OBM10" s="407"/>
      <c r="OBN10" s="407"/>
      <c r="OBO10" s="407"/>
      <c r="OBP10" s="408"/>
      <c r="OBQ10" s="404"/>
      <c r="OBR10" s="405"/>
      <c r="OBS10" s="406"/>
      <c r="OBT10" s="407"/>
      <c r="OBU10" s="407"/>
      <c r="OBV10" s="407"/>
      <c r="OBW10" s="407"/>
      <c r="OBX10" s="408"/>
      <c r="OBY10" s="404"/>
      <c r="OBZ10" s="405"/>
      <c r="OCA10" s="406"/>
      <c r="OCB10" s="407"/>
      <c r="OCC10" s="407"/>
      <c r="OCD10" s="407"/>
      <c r="OCE10" s="407"/>
      <c r="OCF10" s="408"/>
      <c r="OCG10" s="404"/>
      <c r="OCH10" s="405"/>
      <c r="OCI10" s="406"/>
      <c r="OCJ10" s="407"/>
      <c r="OCK10" s="407"/>
      <c r="OCL10" s="407"/>
      <c r="OCM10" s="407"/>
      <c r="OCN10" s="408"/>
      <c r="OCO10" s="404"/>
      <c r="OCP10" s="405"/>
      <c r="OCQ10" s="406"/>
      <c r="OCR10" s="407"/>
      <c r="OCS10" s="407"/>
      <c r="OCT10" s="407"/>
      <c r="OCU10" s="407"/>
      <c r="OCV10" s="408"/>
      <c r="OCW10" s="404"/>
      <c r="OCX10" s="405"/>
      <c r="OCY10" s="406"/>
      <c r="OCZ10" s="407"/>
      <c r="ODA10" s="407"/>
      <c r="ODB10" s="407"/>
      <c r="ODC10" s="407"/>
      <c r="ODD10" s="408"/>
      <c r="ODE10" s="404"/>
      <c r="ODF10" s="405"/>
      <c r="ODG10" s="406"/>
      <c r="ODH10" s="407"/>
      <c r="ODI10" s="407"/>
      <c r="ODJ10" s="407"/>
      <c r="ODK10" s="407"/>
      <c r="ODL10" s="408"/>
      <c r="ODM10" s="404"/>
      <c r="ODN10" s="405"/>
      <c r="ODO10" s="406"/>
      <c r="ODP10" s="407"/>
      <c r="ODQ10" s="407"/>
      <c r="ODR10" s="407"/>
      <c r="ODS10" s="407"/>
      <c r="ODT10" s="408"/>
      <c r="ODU10" s="404"/>
      <c r="ODV10" s="405"/>
      <c r="ODW10" s="406"/>
      <c r="ODX10" s="407"/>
      <c r="ODY10" s="407"/>
      <c r="ODZ10" s="407"/>
      <c r="OEA10" s="407"/>
      <c r="OEB10" s="408"/>
      <c r="OEC10" s="404"/>
      <c r="OED10" s="405"/>
      <c r="OEE10" s="406"/>
      <c r="OEF10" s="407"/>
      <c r="OEG10" s="407"/>
      <c r="OEH10" s="407"/>
      <c r="OEI10" s="407"/>
      <c r="OEJ10" s="408"/>
      <c r="OEK10" s="404"/>
      <c r="OEL10" s="405"/>
      <c r="OEM10" s="406"/>
      <c r="OEN10" s="407"/>
      <c r="OEO10" s="407"/>
      <c r="OEP10" s="407"/>
      <c r="OEQ10" s="407"/>
      <c r="OER10" s="408"/>
      <c r="OES10" s="404"/>
      <c r="OET10" s="405"/>
      <c r="OEU10" s="406"/>
      <c r="OEV10" s="407"/>
      <c r="OEW10" s="407"/>
      <c r="OEX10" s="407"/>
      <c r="OEY10" s="407"/>
      <c r="OEZ10" s="408"/>
      <c r="OFA10" s="404"/>
      <c r="OFB10" s="405"/>
      <c r="OFC10" s="406"/>
      <c r="OFD10" s="407"/>
      <c r="OFE10" s="407"/>
      <c r="OFF10" s="407"/>
      <c r="OFG10" s="407"/>
      <c r="OFH10" s="408"/>
      <c r="OFI10" s="404"/>
      <c r="OFJ10" s="405"/>
      <c r="OFK10" s="406"/>
      <c r="OFL10" s="407"/>
      <c r="OFM10" s="407"/>
      <c r="OFN10" s="407"/>
      <c r="OFO10" s="407"/>
      <c r="OFP10" s="408"/>
      <c r="OFQ10" s="404"/>
      <c r="OFR10" s="405"/>
      <c r="OFS10" s="406"/>
      <c r="OFT10" s="407"/>
      <c r="OFU10" s="407"/>
      <c r="OFV10" s="407"/>
      <c r="OFW10" s="407"/>
      <c r="OFX10" s="408"/>
      <c r="OFY10" s="404"/>
      <c r="OFZ10" s="405"/>
      <c r="OGA10" s="406"/>
      <c r="OGB10" s="407"/>
      <c r="OGC10" s="407"/>
      <c r="OGD10" s="407"/>
      <c r="OGE10" s="407"/>
      <c r="OGF10" s="408"/>
      <c r="OGG10" s="404"/>
      <c r="OGH10" s="405"/>
      <c r="OGI10" s="406"/>
      <c r="OGJ10" s="407"/>
      <c r="OGK10" s="407"/>
      <c r="OGL10" s="407"/>
      <c r="OGM10" s="407"/>
      <c r="OGN10" s="408"/>
      <c r="OGO10" s="404"/>
      <c r="OGP10" s="405"/>
      <c r="OGQ10" s="406"/>
      <c r="OGR10" s="407"/>
      <c r="OGS10" s="407"/>
      <c r="OGT10" s="407"/>
      <c r="OGU10" s="407"/>
      <c r="OGV10" s="408"/>
      <c r="OGW10" s="404"/>
      <c r="OGX10" s="405"/>
      <c r="OGY10" s="406"/>
      <c r="OGZ10" s="407"/>
      <c r="OHA10" s="407"/>
      <c r="OHB10" s="407"/>
      <c r="OHC10" s="407"/>
      <c r="OHD10" s="408"/>
      <c r="OHE10" s="404"/>
      <c r="OHF10" s="405"/>
      <c r="OHG10" s="406"/>
      <c r="OHH10" s="407"/>
      <c r="OHI10" s="407"/>
      <c r="OHJ10" s="407"/>
      <c r="OHK10" s="407"/>
      <c r="OHL10" s="408"/>
      <c r="OHM10" s="404"/>
      <c r="OHN10" s="405"/>
      <c r="OHO10" s="406"/>
      <c r="OHP10" s="407"/>
      <c r="OHQ10" s="407"/>
      <c r="OHR10" s="407"/>
      <c r="OHS10" s="407"/>
      <c r="OHT10" s="408"/>
      <c r="OHU10" s="404"/>
      <c r="OHV10" s="405"/>
      <c r="OHW10" s="406"/>
      <c r="OHX10" s="407"/>
      <c r="OHY10" s="407"/>
      <c r="OHZ10" s="407"/>
      <c r="OIA10" s="407"/>
      <c r="OIB10" s="408"/>
      <c r="OIC10" s="404"/>
      <c r="OID10" s="405"/>
      <c r="OIE10" s="406"/>
      <c r="OIF10" s="407"/>
      <c r="OIG10" s="407"/>
      <c r="OIH10" s="407"/>
      <c r="OII10" s="407"/>
      <c r="OIJ10" s="408"/>
      <c r="OIK10" s="404"/>
      <c r="OIL10" s="405"/>
      <c r="OIM10" s="406"/>
      <c r="OIN10" s="407"/>
      <c r="OIO10" s="407"/>
      <c r="OIP10" s="407"/>
      <c r="OIQ10" s="407"/>
      <c r="OIR10" s="408"/>
      <c r="OIS10" s="404"/>
      <c r="OIT10" s="405"/>
      <c r="OIU10" s="406"/>
      <c r="OIV10" s="407"/>
      <c r="OIW10" s="407"/>
      <c r="OIX10" s="407"/>
      <c r="OIY10" s="407"/>
      <c r="OIZ10" s="408"/>
      <c r="OJA10" s="404"/>
      <c r="OJB10" s="405"/>
      <c r="OJC10" s="406"/>
      <c r="OJD10" s="407"/>
      <c r="OJE10" s="407"/>
      <c r="OJF10" s="407"/>
      <c r="OJG10" s="407"/>
      <c r="OJH10" s="408"/>
      <c r="OJI10" s="404"/>
      <c r="OJJ10" s="405"/>
      <c r="OJK10" s="406"/>
      <c r="OJL10" s="407"/>
      <c r="OJM10" s="407"/>
      <c r="OJN10" s="407"/>
      <c r="OJO10" s="407"/>
      <c r="OJP10" s="408"/>
      <c r="OJQ10" s="404"/>
      <c r="OJR10" s="405"/>
      <c r="OJS10" s="406"/>
      <c r="OJT10" s="407"/>
      <c r="OJU10" s="407"/>
      <c r="OJV10" s="407"/>
      <c r="OJW10" s="407"/>
      <c r="OJX10" s="408"/>
      <c r="OJY10" s="404"/>
      <c r="OJZ10" s="405"/>
      <c r="OKA10" s="406"/>
      <c r="OKB10" s="407"/>
      <c r="OKC10" s="407"/>
      <c r="OKD10" s="407"/>
      <c r="OKE10" s="407"/>
      <c r="OKF10" s="408"/>
      <c r="OKG10" s="404"/>
      <c r="OKH10" s="405"/>
      <c r="OKI10" s="406"/>
      <c r="OKJ10" s="407"/>
      <c r="OKK10" s="407"/>
      <c r="OKL10" s="407"/>
      <c r="OKM10" s="407"/>
      <c r="OKN10" s="408"/>
      <c r="OKO10" s="404"/>
      <c r="OKP10" s="405"/>
      <c r="OKQ10" s="406"/>
      <c r="OKR10" s="407"/>
      <c r="OKS10" s="407"/>
      <c r="OKT10" s="407"/>
      <c r="OKU10" s="407"/>
      <c r="OKV10" s="408"/>
      <c r="OKW10" s="404"/>
      <c r="OKX10" s="405"/>
      <c r="OKY10" s="406"/>
      <c r="OKZ10" s="407"/>
      <c r="OLA10" s="407"/>
      <c r="OLB10" s="407"/>
      <c r="OLC10" s="407"/>
      <c r="OLD10" s="408"/>
      <c r="OLE10" s="404"/>
      <c r="OLF10" s="405"/>
      <c r="OLG10" s="406"/>
      <c r="OLH10" s="407"/>
      <c r="OLI10" s="407"/>
      <c r="OLJ10" s="407"/>
      <c r="OLK10" s="407"/>
      <c r="OLL10" s="408"/>
      <c r="OLM10" s="404"/>
      <c r="OLN10" s="405"/>
      <c r="OLO10" s="406"/>
      <c r="OLP10" s="407"/>
      <c r="OLQ10" s="407"/>
      <c r="OLR10" s="407"/>
      <c r="OLS10" s="407"/>
      <c r="OLT10" s="408"/>
      <c r="OLU10" s="404"/>
      <c r="OLV10" s="405"/>
      <c r="OLW10" s="406"/>
      <c r="OLX10" s="407"/>
      <c r="OLY10" s="407"/>
      <c r="OLZ10" s="407"/>
      <c r="OMA10" s="407"/>
      <c r="OMB10" s="408"/>
      <c r="OMC10" s="404"/>
      <c r="OMD10" s="405"/>
      <c r="OME10" s="406"/>
      <c r="OMF10" s="407"/>
      <c r="OMG10" s="407"/>
      <c r="OMH10" s="407"/>
      <c r="OMI10" s="407"/>
      <c r="OMJ10" s="408"/>
      <c r="OMK10" s="404"/>
      <c r="OML10" s="405"/>
      <c r="OMM10" s="406"/>
      <c r="OMN10" s="407"/>
      <c r="OMO10" s="407"/>
      <c r="OMP10" s="407"/>
      <c r="OMQ10" s="407"/>
      <c r="OMR10" s="408"/>
      <c r="OMS10" s="404"/>
      <c r="OMT10" s="405"/>
      <c r="OMU10" s="406"/>
      <c r="OMV10" s="407"/>
      <c r="OMW10" s="407"/>
      <c r="OMX10" s="407"/>
      <c r="OMY10" s="407"/>
      <c r="OMZ10" s="408"/>
      <c r="ONA10" s="404"/>
      <c r="ONB10" s="405"/>
      <c r="ONC10" s="406"/>
      <c r="OND10" s="407"/>
      <c r="ONE10" s="407"/>
      <c r="ONF10" s="407"/>
      <c r="ONG10" s="407"/>
      <c r="ONH10" s="408"/>
      <c r="ONI10" s="404"/>
      <c r="ONJ10" s="405"/>
      <c r="ONK10" s="406"/>
      <c r="ONL10" s="407"/>
      <c r="ONM10" s="407"/>
      <c r="ONN10" s="407"/>
      <c r="ONO10" s="407"/>
      <c r="ONP10" s="408"/>
      <c r="ONQ10" s="404"/>
      <c r="ONR10" s="405"/>
      <c r="ONS10" s="406"/>
      <c r="ONT10" s="407"/>
      <c r="ONU10" s="407"/>
      <c r="ONV10" s="407"/>
      <c r="ONW10" s="407"/>
      <c r="ONX10" s="408"/>
      <c r="ONY10" s="404"/>
      <c r="ONZ10" s="405"/>
      <c r="OOA10" s="406"/>
      <c r="OOB10" s="407"/>
      <c r="OOC10" s="407"/>
      <c r="OOD10" s="407"/>
      <c r="OOE10" s="407"/>
      <c r="OOF10" s="408"/>
      <c r="OOG10" s="404"/>
      <c r="OOH10" s="405"/>
      <c r="OOI10" s="406"/>
      <c r="OOJ10" s="407"/>
      <c r="OOK10" s="407"/>
      <c r="OOL10" s="407"/>
      <c r="OOM10" s="407"/>
      <c r="OON10" s="408"/>
      <c r="OOO10" s="404"/>
      <c r="OOP10" s="405"/>
      <c r="OOQ10" s="406"/>
      <c r="OOR10" s="407"/>
      <c r="OOS10" s="407"/>
      <c r="OOT10" s="407"/>
      <c r="OOU10" s="407"/>
      <c r="OOV10" s="408"/>
      <c r="OOW10" s="404"/>
      <c r="OOX10" s="405"/>
      <c r="OOY10" s="406"/>
      <c r="OOZ10" s="407"/>
      <c r="OPA10" s="407"/>
      <c r="OPB10" s="407"/>
      <c r="OPC10" s="407"/>
      <c r="OPD10" s="408"/>
      <c r="OPE10" s="404"/>
      <c r="OPF10" s="405"/>
      <c r="OPG10" s="406"/>
      <c r="OPH10" s="407"/>
      <c r="OPI10" s="407"/>
      <c r="OPJ10" s="407"/>
      <c r="OPK10" s="407"/>
      <c r="OPL10" s="408"/>
      <c r="OPM10" s="404"/>
      <c r="OPN10" s="405"/>
      <c r="OPO10" s="406"/>
      <c r="OPP10" s="407"/>
      <c r="OPQ10" s="407"/>
      <c r="OPR10" s="407"/>
      <c r="OPS10" s="407"/>
      <c r="OPT10" s="408"/>
      <c r="OPU10" s="404"/>
      <c r="OPV10" s="405"/>
      <c r="OPW10" s="406"/>
      <c r="OPX10" s="407"/>
      <c r="OPY10" s="407"/>
      <c r="OPZ10" s="407"/>
      <c r="OQA10" s="407"/>
      <c r="OQB10" s="408"/>
      <c r="OQC10" s="404"/>
      <c r="OQD10" s="405"/>
      <c r="OQE10" s="406"/>
      <c r="OQF10" s="407"/>
      <c r="OQG10" s="407"/>
      <c r="OQH10" s="407"/>
      <c r="OQI10" s="407"/>
      <c r="OQJ10" s="408"/>
      <c r="OQK10" s="404"/>
      <c r="OQL10" s="405"/>
      <c r="OQM10" s="406"/>
      <c r="OQN10" s="407"/>
      <c r="OQO10" s="407"/>
      <c r="OQP10" s="407"/>
      <c r="OQQ10" s="407"/>
      <c r="OQR10" s="408"/>
      <c r="OQS10" s="404"/>
      <c r="OQT10" s="405"/>
      <c r="OQU10" s="406"/>
      <c r="OQV10" s="407"/>
      <c r="OQW10" s="407"/>
      <c r="OQX10" s="407"/>
      <c r="OQY10" s="407"/>
      <c r="OQZ10" s="408"/>
      <c r="ORA10" s="404"/>
      <c r="ORB10" s="405"/>
      <c r="ORC10" s="406"/>
      <c r="ORD10" s="407"/>
      <c r="ORE10" s="407"/>
      <c r="ORF10" s="407"/>
      <c r="ORG10" s="407"/>
      <c r="ORH10" s="408"/>
      <c r="ORI10" s="404"/>
      <c r="ORJ10" s="405"/>
      <c r="ORK10" s="406"/>
      <c r="ORL10" s="407"/>
      <c r="ORM10" s="407"/>
      <c r="ORN10" s="407"/>
      <c r="ORO10" s="407"/>
      <c r="ORP10" s="408"/>
      <c r="ORQ10" s="404"/>
      <c r="ORR10" s="405"/>
      <c r="ORS10" s="406"/>
      <c r="ORT10" s="407"/>
      <c r="ORU10" s="407"/>
      <c r="ORV10" s="407"/>
      <c r="ORW10" s="407"/>
      <c r="ORX10" s="408"/>
      <c r="ORY10" s="404"/>
      <c r="ORZ10" s="405"/>
      <c r="OSA10" s="406"/>
      <c r="OSB10" s="407"/>
      <c r="OSC10" s="407"/>
      <c r="OSD10" s="407"/>
      <c r="OSE10" s="407"/>
      <c r="OSF10" s="408"/>
      <c r="OSG10" s="404"/>
      <c r="OSH10" s="405"/>
      <c r="OSI10" s="406"/>
      <c r="OSJ10" s="407"/>
      <c r="OSK10" s="407"/>
      <c r="OSL10" s="407"/>
      <c r="OSM10" s="407"/>
      <c r="OSN10" s="408"/>
      <c r="OSO10" s="404"/>
      <c r="OSP10" s="405"/>
      <c r="OSQ10" s="406"/>
      <c r="OSR10" s="407"/>
      <c r="OSS10" s="407"/>
      <c r="OST10" s="407"/>
      <c r="OSU10" s="407"/>
      <c r="OSV10" s="408"/>
      <c r="OSW10" s="404"/>
      <c r="OSX10" s="405"/>
      <c r="OSY10" s="406"/>
      <c r="OSZ10" s="407"/>
      <c r="OTA10" s="407"/>
      <c r="OTB10" s="407"/>
      <c r="OTC10" s="407"/>
      <c r="OTD10" s="408"/>
      <c r="OTE10" s="404"/>
      <c r="OTF10" s="405"/>
      <c r="OTG10" s="406"/>
      <c r="OTH10" s="407"/>
      <c r="OTI10" s="407"/>
      <c r="OTJ10" s="407"/>
      <c r="OTK10" s="407"/>
      <c r="OTL10" s="408"/>
      <c r="OTM10" s="404"/>
      <c r="OTN10" s="405"/>
      <c r="OTO10" s="406"/>
      <c r="OTP10" s="407"/>
      <c r="OTQ10" s="407"/>
      <c r="OTR10" s="407"/>
      <c r="OTS10" s="407"/>
      <c r="OTT10" s="408"/>
      <c r="OTU10" s="404"/>
      <c r="OTV10" s="405"/>
      <c r="OTW10" s="406"/>
      <c r="OTX10" s="407"/>
      <c r="OTY10" s="407"/>
      <c r="OTZ10" s="407"/>
      <c r="OUA10" s="407"/>
      <c r="OUB10" s="408"/>
      <c r="OUC10" s="404"/>
      <c r="OUD10" s="405"/>
      <c r="OUE10" s="406"/>
      <c r="OUF10" s="407"/>
      <c r="OUG10" s="407"/>
      <c r="OUH10" s="407"/>
      <c r="OUI10" s="407"/>
      <c r="OUJ10" s="408"/>
      <c r="OUK10" s="404"/>
      <c r="OUL10" s="405"/>
      <c r="OUM10" s="406"/>
      <c r="OUN10" s="407"/>
      <c r="OUO10" s="407"/>
      <c r="OUP10" s="407"/>
      <c r="OUQ10" s="407"/>
      <c r="OUR10" s="408"/>
      <c r="OUS10" s="404"/>
      <c r="OUT10" s="405"/>
      <c r="OUU10" s="406"/>
      <c r="OUV10" s="407"/>
      <c r="OUW10" s="407"/>
      <c r="OUX10" s="407"/>
      <c r="OUY10" s="407"/>
      <c r="OUZ10" s="408"/>
      <c r="OVA10" s="404"/>
      <c r="OVB10" s="405"/>
      <c r="OVC10" s="406"/>
      <c r="OVD10" s="407"/>
      <c r="OVE10" s="407"/>
      <c r="OVF10" s="407"/>
      <c r="OVG10" s="407"/>
      <c r="OVH10" s="408"/>
      <c r="OVI10" s="404"/>
      <c r="OVJ10" s="405"/>
      <c r="OVK10" s="406"/>
      <c r="OVL10" s="407"/>
      <c r="OVM10" s="407"/>
      <c r="OVN10" s="407"/>
      <c r="OVO10" s="407"/>
      <c r="OVP10" s="408"/>
      <c r="OVQ10" s="404"/>
      <c r="OVR10" s="405"/>
      <c r="OVS10" s="406"/>
      <c r="OVT10" s="407"/>
      <c r="OVU10" s="407"/>
      <c r="OVV10" s="407"/>
      <c r="OVW10" s="407"/>
      <c r="OVX10" s="408"/>
      <c r="OVY10" s="404"/>
      <c r="OVZ10" s="405"/>
      <c r="OWA10" s="406"/>
      <c r="OWB10" s="407"/>
      <c r="OWC10" s="407"/>
      <c r="OWD10" s="407"/>
      <c r="OWE10" s="407"/>
      <c r="OWF10" s="408"/>
      <c r="OWG10" s="404"/>
      <c r="OWH10" s="405"/>
      <c r="OWI10" s="406"/>
      <c r="OWJ10" s="407"/>
      <c r="OWK10" s="407"/>
      <c r="OWL10" s="407"/>
      <c r="OWM10" s="407"/>
      <c r="OWN10" s="408"/>
      <c r="OWO10" s="404"/>
      <c r="OWP10" s="405"/>
      <c r="OWQ10" s="406"/>
      <c r="OWR10" s="407"/>
      <c r="OWS10" s="407"/>
      <c r="OWT10" s="407"/>
      <c r="OWU10" s="407"/>
      <c r="OWV10" s="408"/>
      <c r="OWW10" s="404"/>
      <c r="OWX10" s="405"/>
      <c r="OWY10" s="406"/>
      <c r="OWZ10" s="407"/>
      <c r="OXA10" s="407"/>
      <c r="OXB10" s="407"/>
      <c r="OXC10" s="407"/>
      <c r="OXD10" s="408"/>
      <c r="OXE10" s="404"/>
      <c r="OXF10" s="405"/>
      <c r="OXG10" s="406"/>
      <c r="OXH10" s="407"/>
      <c r="OXI10" s="407"/>
      <c r="OXJ10" s="407"/>
      <c r="OXK10" s="407"/>
      <c r="OXL10" s="408"/>
      <c r="OXM10" s="404"/>
      <c r="OXN10" s="405"/>
      <c r="OXO10" s="406"/>
      <c r="OXP10" s="407"/>
      <c r="OXQ10" s="407"/>
      <c r="OXR10" s="407"/>
      <c r="OXS10" s="407"/>
      <c r="OXT10" s="408"/>
      <c r="OXU10" s="404"/>
      <c r="OXV10" s="405"/>
      <c r="OXW10" s="406"/>
      <c r="OXX10" s="407"/>
      <c r="OXY10" s="407"/>
      <c r="OXZ10" s="407"/>
      <c r="OYA10" s="407"/>
      <c r="OYB10" s="408"/>
      <c r="OYC10" s="404"/>
      <c r="OYD10" s="405"/>
      <c r="OYE10" s="406"/>
      <c r="OYF10" s="407"/>
      <c r="OYG10" s="407"/>
      <c r="OYH10" s="407"/>
      <c r="OYI10" s="407"/>
      <c r="OYJ10" s="408"/>
      <c r="OYK10" s="404"/>
      <c r="OYL10" s="405"/>
      <c r="OYM10" s="406"/>
      <c r="OYN10" s="407"/>
      <c r="OYO10" s="407"/>
      <c r="OYP10" s="407"/>
      <c r="OYQ10" s="407"/>
      <c r="OYR10" s="408"/>
      <c r="OYS10" s="404"/>
      <c r="OYT10" s="405"/>
      <c r="OYU10" s="406"/>
      <c r="OYV10" s="407"/>
      <c r="OYW10" s="407"/>
      <c r="OYX10" s="407"/>
      <c r="OYY10" s="407"/>
      <c r="OYZ10" s="408"/>
      <c r="OZA10" s="404"/>
      <c r="OZB10" s="405"/>
      <c r="OZC10" s="406"/>
      <c r="OZD10" s="407"/>
      <c r="OZE10" s="407"/>
      <c r="OZF10" s="407"/>
      <c r="OZG10" s="407"/>
      <c r="OZH10" s="408"/>
      <c r="OZI10" s="404"/>
      <c r="OZJ10" s="405"/>
      <c r="OZK10" s="406"/>
      <c r="OZL10" s="407"/>
      <c r="OZM10" s="407"/>
      <c r="OZN10" s="407"/>
      <c r="OZO10" s="407"/>
      <c r="OZP10" s="408"/>
      <c r="OZQ10" s="404"/>
      <c r="OZR10" s="405"/>
      <c r="OZS10" s="406"/>
      <c r="OZT10" s="407"/>
      <c r="OZU10" s="407"/>
      <c r="OZV10" s="407"/>
      <c r="OZW10" s="407"/>
      <c r="OZX10" s="408"/>
      <c r="OZY10" s="404"/>
      <c r="OZZ10" s="405"/>
      <c r="PAA10" s="406"/>
      <c r="PAB10" s="407"/>
      <c r="PAC10" s="407"/>
      <c r="PAD10" s="407"/>
      <c r="PAE10" s="407"/>
      <c r="PAF10" s="408"/>
      <c r="PAG10" s="404"/>
      <c r="PAH10" s="405"/>
      <c r="PAI10" s="406"/>
      <c r="PAJ10" s="407"/>
      <c r="PAK10" s="407"/>
      <c r="PAL10" s="407"/>
      <c r="PAM10" s="407"/>
      <c r="PAN10" s="408"/>
      <c r="PAO10" s="404"/>
      <c r="PAP10" s="405"/>
      <c r="PAQ10" s="406"/>
      <c r="PAR10" s="407"/>
      <c r="PAS10" s="407"/>
      <c r="PAT10" s="407"/>
      <c r="PAU10" s="407"/>
      <c r="PAV10" s="408"/>
      <c r="PAW10" s="404"/>
      <c r="PAX10" s="405"/>
      <c r="PAY10" s="406"/>
      <c r="PAZ10" s="407"/>
      <c r="PBA10" s="407"/>
      <c r="PBB10" s="407"/>
      <c r="PBC10" s="407"/>
      <c r="PBD10" s="408"/>
      <c r="PBE10" s="404"/>
      <c r="PBF10" s="405"/>
      <c r="PBG10" s="406"/>
      <c r="PBH10" s="407"/>
      <c r="PBI10" s="407"/>
      <c r="PBJ10" s="407"/>
      <c r="PBK10" s="407"/>
      <c r="PBL10" s="408"/>
      <c r="PBM10" s="404"/>
      <c r="PBN10" s="405"/>
      <c r="PBO10" s="406"/>
      <c r="PBP10" s="407"/>
      <c r="PBQ10" s="407"/>
      <c r="PBR10" s="407"/>
      <c r="PBS10" s="407"/>
      <c r="PBT10" s="408"/>
      <c r="PBU10" s="404"/>
      <c r="PBV10" s="405"/>
      <c r="PBW10" s="406"/>
      <c r="PBX10" s="407"/>
      <c r="PBY10" s="407"/>
      <c r="PBZ10" s="407"/>
      <c r="PCA10" s="407"/>
      <c r="PCB10" s="408"/>
      <c r="PCC10" s="404"/>
      <c r="PCD10" s="405"/>
      <c r="PCE10" s="406"/>
      <c r="PCF10" s="407"/>
      <c r="PCG10" s="407"/>
      <c r="PCH10" s="407"/>
      <c r="PCI10" s="407"/>
      <c r="PCJ10" s="408"/>
      <c r="PCK10" s="404"/>
      <c r="PCL10" s="405"/>
      <c r="PCM10" s="406"/>
      <c r="PCN10" s="407"/>
      <c r="PCO10" s="407"/>
      <c r="PCP10" s="407"/>
      <c r="PCQ10" s="407"/>
      <c r="PCR10" s="408"/>
      <c r="PCS10" s="404"/>
      <c r="PCT10" s="405"/>
      <c r="PCU10" s="406"/>
      <c r="PCV10" s="407"/>
      <c r="PCW10" s="407"/>
      <c r="PCX10" s="407"/>
      <c r="PCY10" s="407"/>
      <c r="PCZ10" s="408"/>
      <c r="PDA10" s="404"/>
      <c r="PDB10" s="405"/>
      <c r="PDC10" s="406"/>
      <c r="PDD10" s="407"/>
      <c r="PDE10" s="407"/>
      <c r="PDF10" s="407"/>
      <c r="PDG10" s="407"/>
      <c r="PDH10" s="408"/>
      <c r="PDI10" s="404"/>
      <c r="PDJ10" s="405"/>
      <c r="PDK10" s="406"/>
      <c r="PDL10" s="407"/>
      <c r="PDM10" s="407"/>
      <c r="PDN10" s="407"/>
      <c r="PDO10" s="407"/>
      <c r="PDP10" s="408"/>
      <c r="PDQ10" s="404"/>
      <c r="PDR10" s="405"/>
      <c r="PDS10" s="406"/>
      <c r="PDT10" s="407"/>
      <c r="PDU10" s="407"/>
      <c r="PDV10" s="407"/>
      <c r="PDW10" s="407"/>
      <c r="PDX10" s="408"/>
      <c r="PDY10" s="404"/>
      <c r="PDZ10" s="405"/>
      <c r="PEA10" s="406"/>
      <c r="PEB10" s="407"/>
      <c r="PEC10" s="407"/>
      <c r="PED10" s="407"/>
      <c r="PEE10" s="407"/>
      <c r="PEF10" s="408"/>
      <c r="PEG10" s="404"/>
      <c r="PEH10" s="405"/>
      <c r="PEI10" s="406"/>
      <c r="PEJ10" s="407"/>
      <c r="PEK10" s="407"/>
      <c r="PEL10" s="407"/>
      <c r="PEM10" s="407"/>
      <c r="PEN10" s="408"/>
      <c r="PEO10" s="404"/>
      <c r="PEP10" s="405"/>
      <c r="PEQ10" s="406"/>
      <c r="PER10" s="407"/>
      <c r="PES10" s="407"/>
      <c r="PET10" s="407"/>
      <c r="PEU10" s="407"/>
      <c r="PEV10" s="408"/>
      <c r="PEW10" s="404"/>
      <c r="PEX10" s="405"/>
      <c r="PEY10" s="406"/>
      <c r="PEZ10" s="407"/>
      <c r="PFA10" s="407"/>
      <c r="PFB10" s="407"/>
      <c r="PFC10" s="407"/>
      <c r="PFD10" s="408"/>
      <c r="PFE10" s="404"/>
      <c r="PFF10" s="405"/>
      <c r="PFG10" s="406"/>
      <c r="PFH10" s="407"/>
      <c r="PFI10" s="407"/>
      <c r="PFJ10" s="407"/>
      <c r="PFK10" s="407"/>
      <c r="PFL10" s="408"/>
      <c r="PFM10" s="404"/>
      <c r="PFN10" s="405"/>
      <c r="PFO10" s="406"/>
      <c r="PFP10" s="407"/>
      <c r="PFQ10" s="407"/>
      <c r="PFR10" s="407"/>
      <c r="PFS10" s="407"/>
      <c r="PFT10" s="408"/>
      <c r="PFU10" s="404"/>
      <c r="PFV10" s="405"/>
      <c r="PFW10" s="406"/>
      <c r="PFX10" s="407"/>
      <c r="PFY10" s="407"/>
      <c r="PFZ10" s="407"/>
      <c r="PGA10" s="407"/>
      <c r="PGB10" s="408"/>
      <c r="PGC10" s="404"/>
      <c r="PGD10" s="405"/>
      <c r="PGE10" s="406"/>
      <c r="PGF10" s="407"/>
      <c r="PGG10" s="407"/>
      <c r="PGH10" s="407"/>
      <c r="PGI10" s="407"/>
      <c r="PGJ10" s="408"/>
      <c r="PGK10" s="404"/>
      <c r="PGL10" s="405"/>
      <c r="PGM10" s="406"/>
      <c r="PGN10" s="407"/>
      <c r="PGO10" s="407"/>
      <c r="PGP10" s="407"/>
      <c r="PGQ10" s="407"/>
      <c r="PGR10" s="408"/>
      <c r="PGS10" s="404"/>
      <c r="PGT10" s="405"/>
      <c r="PGU10" s="406"/>
      <c r="PGV10" s="407"/>
      <c r="PGW10" s="407"/>
      <c r="PGX10" s="407"/>
      <c r="PGY10" s="407"/>
      <c r="PGZ10" s="408"/>
      <c r="PHA10" s="404"/>
      <c r="PHB10" s="405"/>
      <c r="PHC10" s="406"/>
      <c r="PHD10" s="407"/>
      <c r="PHE10" s="407"/>
      <c r="PHF10" s="407"/>
      <c r="PHG10" s="407"/>
      <c r="PHH10" s="408"/>
      <c r="PHI10" s="404"/>
      <c r="PHJ10" s="405"/>
      <c r="PHK10" s="406"/>
      <c r="PHL10" s="407"/>
      <c r="PHM10" s="407"/>
      <c r="PHN10" s="407"/>
      <c r="PHO10" s="407"/>
      <c r="PHP10" s="408"/>
      <c r="PHQ10" s="404"/>
      <c r="PHR10" s="405"/>
      <c r="PHS10" s="406"/>
      <c r="PHT10" s="407"/>
      <c r="PHU10" s="407"/>
      <c r="PHV10" s="407"/>
      <c r="PHW10" s="407"/>
      <c r="PHX10" s="408"/>
      <c r="PHY10" s="404"/>
      <c r="PHZ10" s="405"/>
      <c r="PIA10" s="406"/>
      <c r="PIB10" s="407"/>
      <c r="PIC10" s="407"/>
      <c r="PID10" s="407"/>
      <c r="PIE10" s="407"/>
      <c r="PIF10" s="408"/>
      <c r="PIG10" s="404"/>
      <c r="PIH10" s="405"/>
      <c r="PII10" s="406"/>
      <c r="PIJ10" s="407"/>
      <c r="PIK10" s="407"/>
      <c r="PIL10" s="407"/>
      <c r="PIM10" s="407"/>
      <c r="PIN10" s="408"/>
      <c r="PIO10" s="404"/>
      <c r="PIP10" s="405"/>
      <c r="PIQ10" s="406"/>
      <c r="PIR10" s="407"/>
      <c r="PIS10" s="407"/>
      <c r="PIT10" s="407"/>
      <c r="PIU10" s="407"/>
      <c r="PIV10" s="408"/>
      <c r="PIW10" s="404"/>
      <c r="PIX10" s="405"/>
      <c r="PIY10" s="406"/>
      <c r="PIZ10" s="407"/>
      <c r="PJA10" s="407"/>
      <c r="PJB10" s="407"/>
      <c r="PJC10" s="407"/>
      <c r="PJD10" s="408"/>
      <c r="PJE10" s="404"/>
      <c r="PJF10" s="405"/>
      <c r="PJG10" s="406"/>
      <c r="PJH10" s="407"/>
      <c r="PJI10" s="407"/>
      <c r="PJJ10" s="407"/>
      <c r="PJK10" s="407"/>
      <c r="PJL10" s="408"/>
      <c r="PJM10" s="404"/>
      <c r="PJN10" s="405"/>
      <c r="PJO10" s="406"/>
      <c r="PJP10" s="407"/>
      <c r="PJQ10" s="407"/>
      <c r="PJR10" s="407"/>
      <c r="PJS10" s="407"/>
      <c r="PJT10" s="408"/>
      <c r="PJU10" s="404"/>
      <c r="PJV10" s="405"/>
      <c r="PJW10" s="406"/>
      <c r="PJX10" s="407"/>
      <c r="PJY10" s="407"/>
      <c r="PJZ10" s="407"/>
      <c r="PKA10" s="407"/>
      <c r="PKB10" s="408"/>
      <c r="PKC10" s="404"/>
      <c r="PKD10" s="405"/>
      <c r="PKE10" s="406"/>
      <c r="PKF10" s="407"/>
      <c r="PKG10" s="407"/>
      <c r="PKH10" s="407"/>
      <c r="PKI10" s="407"/>
      <c r="PKJ10" s="408"/>
      <c r="PKK10" s="404"/>
      <c r="PKL10" s="405"/>
      <c r="PKM10" s="406"/>
      <c r="PKN10" s="407"/>
      <c r="PKO10" s="407"/>
      <c r="PKP10" s="407"/>
      <c r="PKQ10" s="407"/>
      <c r="PKR10" s="408"/>
      <c r="PKS10" s="404"/>
      <c r="PKT10" s="405"/>
      <c r="PKU10" s="406"/>
      <c r="PKV10" s="407"/>
      <c r="PKW10" s="407"/>
      <c r="PKX10" s="407"/>
      <c r="PKY10" s="407"/>
      <c r="PKZ10" s="408"/>
      <c r="PLA10" s="404"/>
      <c r="PLB10" s="405"/>
      <c r="PLC10" s="406"/>
      <c r="PLD10" s="407"/>
      <c r="PLE10" s="407"/>
      <c r="PLF10" s="407"/>
      <c r="PLG10" s="407"/>
      <c r="PLH10" s="408"/>
      <c r="PLI10" s="404"/>
      <c r="PLJ10" s="405"/>
      <c r="PLK10" s="406"/>
      <c r="PLL10" s="407"/>
      <c r="PLM10" s="407"/>
      <c r="PLN10" s="407"/>
      <c r="PLO10" s="407"/>
      <c r="PLP10" s="408"/>
      <c r="PLQ10" s="404"/>
      <c r="PLR10" s="405"/>
      <c r="PLS10" s="406"/>
      <c r="PLT10" s="407"/>
      <c r="PLU10" s="407"/>
      <c r="PLV10" s="407"/>
      <c r="PLW10" s="407"/>
      <c r="PLX10" s="408"/>
      <c r="PLY10" s="404"/>
      <c r="PLZ10" s="405"/>
      <c r="PMA10" s="406"/>
      <c r="PMB10" s="407"/>
      <c r="PMC10" s="407"/>
      <c r="PMD10" s="407"/>
      <c r="PME10" s="407"/>
      <c r="PMF10" s="408"/>
      <c r="PMG10" s="404"/>
      <c r="PMH10" s="405"/>
      <c r="PMI10" s="406"/>
      <c r="PMJ10" s="407"/>
      <c r="PMK10" s="407"/>
      <c r="PML10" s="407"/>
      <c r="PMM10" s="407"/>
      <c r="PMN10" s="408"/>
      <c r="PMO10" s="404"/>
      <c r="PMP10" s="405"/>
      <c r="PMQ10" s="406"/>
      <c r="PMR10" s="407"/>
      <c r="PMS10" s="407"/>
      <c r="PMT10" s="407"/>
      <c r="PMU10" s="407"/>
      <c r="PMV10" s="408"/>
      <c r="PMW10" s="404"/>
      <c r="PMX10" s="405"/>
      <c r="PMY10" s="406"/>
      <c r="PMZ10" s="407"/>
      <c r="PNA10" s="407"/>
      <c r="PNB10" s="407"/>
      <c r="PNC10" s="407"/>
      <c r="PND10" s="408"/>
      <c r="PNE10" s="404"/>
      <c r="PNF10" s="405"/>
      <c r="PNG10" s="406"/>
      <c r="PNH10" s="407"/>
      <c r="PNI10" s="407"/>
      <c r="PNJ10" s="407"/>
      <c r="PNK10" s="407"/>
      <c r="PNL10" s="408"/>
      <c r="PNM10" s="404"/>
      <c r="PNN10" s="405"/>
      <c r="PNO10" s="406"/>
      <c r="PNP10" s="407"/>
      <c r="PNQ10" s="407"/>
      <c r="PNR10" s="407"/>
      <c r="PNS10" s="407"/>
      <c r="PNT10" s="408"/>
      <c r="PNU10" s="404"/>
      <c r="PNV10" s="405"/>
      <c r="PNW10" s="406"/>
      <c r="PNX10" s="407"/>
      <c r="PNY10" s="407"/>
      <c r="PNZ10" s="407"/>
      <c r="POA10" s="407"/>
      <c r="POB10" s="408"/>
      <c r="POC10" s="404"/>
      <c r="POD10" s="405"/>
      <c r="POE10" s="406"/>
      <c r="POF10" s="407"/>
      <c r="POG10" s="407"/>
      <c r="POH10" s="407"/>
      <c r="POI10" s="407"/>
      <c r="POJ10" s="408"/>
      <c r="POK10" s="404"/>
      <c r="POL10" s="405"/>
      <c r="POM10" s="406"/>
      <c r="PON10" s="407"/>
      <c r="POO10" s="407"/>
      <c r="POP10" s="407"/>
      <c r="POQ10" s="407"/>
      <c r="POR10" s="408"/>
      <c r="POS10" s="404"/>
      <c r="POT10" s="405"/>
      <c r="POU10" s="406"/>
      <c r="POV10" s="407"/>
      <c r="POW10" s="407"/>
      <c r="POX10" s="407"/>
      <c r="POY10" s="407"/>
      <c r="POZ10" s="408"/>
      <c r="PPA10" s="404"/>
      <c r="PPB10" s="405"/>
      <c r="PPC10" s="406"/>
      <c r="PPD10" s="407"/>
      <c r="PPE10" s="407"/>
      <c r="PPF10" s="407"/>
      <c r="PPG10" s="407"/>
      <c r="PPH10" s="408"/>
      <c r="PPI10" s="404"/>
      <c r="PPJ10" s="405"/>
      <c r="PPK10" s="406"/>
      <c r="PPL10" s="407"/>
      <c r="PPM10" s="407"/>
      <c r="PPN10" s="407"/>
      <c r="PPO10" s="407"/>
      <c r="PPP10" s="408"/>
      <c r="PPQ10" s="404"/>
      <c r="PPR10" s="405"/>
      <c r="PPS10" s="406"/>
      <c r="PPT10" s="407"/>
      <c r="PPU10" s="407"/>
      <c r="PPV10" s="407"/>
      <c r="PPW10" s="407"/>
      <c r="PPX10" s="408"/>
      <c r="PPY10" s="404"/>
      <c r="PPZ10" s="405"/>
      <c r="PQA10" s="406"/>
      <c r="PQB10" s="407"/>
      <c r="PQC10" s="407"/>
      <c r="PQD10" s="407"/>
      <c r="PQE10" s="407"/>
      <c r="PQF10" s="408"/>
      <c r="PQG10" s="404"/>
      <c r="PQH10" s="405"/>
      <c r="PQI10" s="406"/>
      <c r="PQJ10" s="407"/>
      <c r="PQK10" s="407"/>
      <c r="PQL10" s="407"/>
      <c r="PQM10" s="407"/>
      <c r="PQN10" s="408"/>
      <c r="PQO10" s="404"/>
      <c r="PQP10" s="405"/>
      <c r="PQQ10" s="406"/>
      <c r="PQR10" s="407"/>
      <c r="PQS10" s="407"/>
      <c r="PQT10" s="407"/>
      <c r="PQU10" s="407"/>
      <c r="PQV10" s="408"/>
      <c r="PQW10" s="404"/>
      <c r="PQX10" s="405"/>
      <c r="PQY10" s="406"/>
      <c r="PQZ10" s="407"/>
      <c r="PRA10" s="407"/>
      <c r="PRB10" s="407"/>
      <c r="PRC10" s="407"/>
      <c r="PRD10" s="408"/>
      <c r="PRE10" s="404"/>
      <c r="PRF10" s="405"/>
      <c r="PRG10" s="406"/>
      <c r="PRH10" s="407"/>
      <c r="PRI10" s="407"/>
      <c r="PRJ10" s="407"/>
      <c r="PRK10" s="407"/>
      <c r="PRL10" s="408"/>
      <c r="PRM10" s="404"/>
      <c r="PRN10" s="405"/>
      <c r="PRO10" s="406"/>
      <c r="PRP10" s="407"/>
      <c r="PRQ10" s="407"/>
      <c r="PRR10" s="407"/>
      <c r="PRS10" s="407"/>
      <c r="PRT10" s="408"/>
      <c r="PRU10" s="404"/>
      <c r="PRV10" s="405"/>
      <c r="PRW10" s="406"/>
      <c r="PRX10" s="407"/>
      <c r="PRY10" s="407"/>
      <c r="PRZ10" s="407"/>
      <c r="PSA10" s="407"/>
      <c r="PSB10" s="408"/>
      <c r="PSC10" s="404"/>
      <c r="PSD10" s="405"/>
      <c r="PSE10" s="406"/>
      <c r="PSF10" s="407"/>
      <c r="PSG10" s="407"/>
      <c r="PSH10" s="407"/>
      <c r="PSI10" s="407"/>
      <c r="PSJ10" s="408"/>
      <c r="PSK10" s="404"/>
      <c r="PSL10" s="405"/>
      <c r="PSM10" s="406"/>
      <c r="PSN10" s="407"/>
      <c r="PSO10" s="407"/>
      <c r="PSP10" s="407"/>
      <c r="PSQ10" s="407"/>
      <c r="PSR10" s="408"/>
      <c r="PSS10" s="404"/>
      <c r="PST10" s="405"/>
      <c r="PSU10" s="406"/>
      <c r="PSV10" s="407"/>
      <c r="PSW10" s="407"/>
      <c r="PSX10" s="407"/>
      <c r="PSY10" s="407"/>
      <c r="PSZ10" s="408"/>
      <c r="PTA10" s="404"/>
      <c r="PTB10" s="405"/>
      <c r="PTC10" s="406"/>
      <c r="PTD10" s="407"/>
      <c r="PTE10" s="407"/>
      <c r="PTF10" s="407"/>
      <c r="PTG10" s="407"/>
      <c r="PTH10" s="408"/>
      <c r="PTI10" s="404"/>
      <c r="PTJ10" s="405"/>
      <c r="PTK10" s="406"/>
      <c r="PTL10" s="407"/>
      <c r="PTM10" s="407"/>
      <c r="PTN10" s="407"/>
      <c r="PTO10" s="407"/>
      <c r="PTP10" s="408"/>
      <c r="PTQ10" s="404"/>
      <c r="PTR10" s="405"/>
      <c r="PTS10" s="406"/>
      <c r="PTT10" s="407"/>
      <c r="PTU10" s="407"/>
      <c r="PTV10" s="407"/>
      <c r="PTW10" s="407"/>
      <c r="PTX10" s="408"/>
      <c r="PTY10" s="404"/>
      <c r="PTZ10" s="405"/>
      <c r="PUA10" s="406"/>
      <c r="PUB10" s="407"/>
      <c r="PUC10" s="407"/>
      <c r="PUD10" s="407"/>
      <c r="PUE10" s="407"/>
      <c r="PUF10" s="408"/>
      <c r="PUG10" s="404"/>
      <c r="PUH10" s="405"/>
      <c r="PUI10" s="406"/>
      <c r="PUJ10" s="407"/>
      <c r="PUK10" s="407"/>
      <c r="PUL10" s="407"/>
      <c r="PUM10" s="407"/>
      <c r="PUN10" s="408"/>
      <c r="PUO10" s="404"/>
      <c r="PUP10" s="405"/>
      <c r="PUQ10" s="406"/>
      <c r="PUR10" s="407"/>
      <c r="PUS10" s="407"/>
      <c r="PUT10" s="407"/>
      <c r="PUU10" s="407"/>
      <c r="PUV10" s="408"/>
      <c r="PUW10" s="404"/>
      <c r="PUX10" s="405"/>
      <c r="PUY10" s="406"/>
      <c r="PUZ10" s="407"/>
      <c r="PVA10" s="407"/>
      <c r="PVB10" s="407"/>
      <c r="PVC10" s="407"/>
      <c r="PVD10" s="408"/>
      <c r="PVE10" s="404"/>
      <c r="PVF10" s="405"/>
      <c r="PVG10" s="406"/>
      <c r="PVH10" s="407"/>
      <c r="PVI10" s="407"/>
      <c r="PVJ10" s="407"/>
      <c r="PVK10" s="407"/>
      <c r="PVL10" s="408"/>
      <c r="PVM10" s="404"/>
      <c r="PVN10" s="405"/>
      <c r="PVO10" s="406"/>
      <c r="PVP10" s="407"/>
      <c r="PVQ10" s="407"/>
      <c r="PVR10" s="407"/>
      <c r="PVS10" s="407"/>
      <c r="PVT10" s="408"/>
      <c r="PVU10" s="404"/>
      <c r="PVV10" s="405"/>
      <c r="PVW10" s="406"/>
      <c r="PVX10" s="407"/>
      <c r="PVY10" s="407"/>
      <c r="PVZ10" s="407"/>
      <c r="PWA10" s="407"/>
      <c r="PWB10" s="408"/>
      <c r="PWC10" s="404"/>
      <c r="PWD10" s="405"/>
      <c r="PWE10" s="406"/>
      <c r="PWF10" s="407"/>
      <c r="PWG10" s="407"/>
      <c r="PWH10" s="407"/>
      <c r="PWI10" s="407"/>
      <c r="PWJ10" s="408"/>
      <c r="PWK10" s="404"/>
      <c r="PWL10" s="405"/>
      <c r="PWM10" s="406"/>
      <c r="PWN10" s="407"/>
      <c r="PWO10" s="407"/>
      <c r="PWP10" s="407"/>
      <c r="PWQ10" s="407"/>
      <c r="PWR10" s="408"/>
      <c r="PWS10" s="404"/>
      <c r="PWT10" s="405"/>
      <c r="PWU10" s="406"/>
      <c r="PWV10" s="407"/>
      <c r="PWW10" s="407"/>
      <c r="PWX10" s="407"/>
      <c r="PWY10" s="407"/>
      <c r="PWZ10" s="408"/>
      <c r="PXA10" s="404"/>
      <c r="PXB10" s="405"/>
      <c r="PXC10" s="406"/>
      <c r="PXD10" s="407"/>
      <c r="PXE10" s="407"/>
      <c r="PXF10" s="407"/>
      <c r="PXG10" s="407"/>
      <c r="PXH10" s="408"/>
      <c r="PXI10" s="404"/>
      <c r="PXJ10" s="405"/>
      <c r="PXK10" s="406"/>
      <c r="PXL10" s="407"/>
      <c r="PXM10" s="407"/>
      <c r="PXN10" s="407"/>
      <c r="PXO10" s="407"/>
      <c r="PXP10" s="408"/>
      <c r="PXQ10" s="404"/>
      <c r="PXR10" s="405"/>
      <c r="PXS10" s="406"/>
      <c r="PXT10" s="407"/>
      <c r="PXU10" s="407"/>
      <c r="PXV10" s="407"/>
      <c r="PXW10" s="407"/>
      <c r="PXX10" s="408"/>
      <c r="PXY10" s="404"/>
      <c r="PXZ10" s="405"/>
      <c r="PYA10" s="406"/>
      <c r="PYB10" s="407"/>
      <c r="PYC10" s="407"/>
      <c r="PYD10" s="407"/>
      <c r="PYE10" s="407"/>
      <c r="PYF10" s="408"/>
      <c r="PYG10" s="404"/>
      <c r="PYH10" s="405"/>
      <c r="PYI10" s="406"/>
      <c r="PYJ10" s="407"/>
      <c r="PYK10" s="407"/>
      <c r="PYL10" s="407"/>
      <c r="PYM10" s="407"/>
      <c r="PYN10" s="408"/>
      <c r="PYO10" s="404"/>
      <c r="PYP10" s="405"/>
      <c r="PYQ10" s="406"/>
      <c r="PYR10" s="407"/>
      <c r="PYS10" s="407"/>
      <c r="PYT10" s="407"/>
      <c r="PYU10" s="407"/>
      <c r="PYV10" s="408"/>
      <c r="PYW10" s="404"/>
      <c r="PYX10" s="405"/>
      <c r="PYY10" s="406"/>
      <c r="PYZ10" s="407"/>
      <c r="PZA10" s="407"/>
      <c r="PZB10" s="407"/>
      <c r="PZC10" s="407"/>
      <c r="PZD10" s="408"/>
      <c r="PZE10" s="404"/>
      <c r="PZF10" s="405"/>
      <c r="PZG10" s="406"/>
      <c r="PZH10" s="407"/>
      <c r="PZI10" s="407"/>
      <c r="PZJ10" s="407"/>
      <c r="PZK10" s="407"/>
      <c r="PZL10" s="408"/>
      <c r="PZM10" s="404"/>
      <c r="PZN10" s="405"/>
      <c r="PZO10" s="406"/>
      <c r="PZP10" s="407"/>
      <c r="PZQ10" s="407"/>
      <c r="PZR10" s="407"/>
      <c r="PZS10" s="407"/>
      <c r="PZT10" s="408"/>
      <c r="PZU10" s="404"/>
      <c r="PZV10" s="405"/>
      <c r="PZW10" s="406"/>
      <c r="PZX10" s="407"/>
      <c r="PZY10" s="407"/>
      <c r="PZZ10" s="407"/>
      <c r="QAA10" s="407"/>
      <c r="QAB10" s="408"/>
      <c r="QAC10" s="404"/>
      <c r="QAD10" s="405"/>
      <c r="QAE10" s="406"/>
      <c r="QAF10" s="407"/>
      <c r="QAG10" s="407"/>
      <c r="QAH10" s="407"/>
      <c r="QAI10" s="407"/>
      <c r="QAJ10" s="408"/>
      <c r="QAK10" s="404"/>
      <c r="QAL10" s="405"/>
      <c r="QAM10" s="406"/>
      <c r="QAN10" s="407"/>
      <c r="QAO10" s="407"/>
      <c r="QAP10" s="407"/>
      <c r="QAQ10" s="407"/>
      <c r="QAR10" s="408"/>
      <c r="QAS10" s="404"/>
      <c r="QAT10" s="405"/>
      <c r="QAU10" s="406"/>
      <c r="QAV10" s="407"/>
      <c r="QAW10" s="407"/>
      <c r="QAX10" s="407"/>
      <c r="QAY10" s="407"/>
      <c r="QAZ10" s="408"/>
      <c r="QBA10" s="404"/>
      <c r="QBB10" s="405"/>
      <c r="QBC10" s="406"/>
      <c r="QBD10" s="407"/>
      <c r="QBE10" s="407"/>
      <c r="QBF10" s="407"/>
      <c r="QBG10" s="407"/>
      <c r="QBH10" s="408"/>
      <c r="QBI10" s="404"/>
      <c r="QBJ10" s="405"/>
      <c r="QBK10" s="406"/>
      <c r="QBL10" s="407"/>
      <c r="QBM10" s="407"/>
      <c r="QBN10" s="407"/>
      <c r="QBO10" s="407"/>
      <c r="QBP10" s="408"/>
      <c r="QBQ10" s="404"/>
      <c r="QBR10" s="405"/>
      <c r="QBS10" s="406"/>
      <c r="QBT10" s="407"/>
      <c r="QBU10" s="407"/>
      <c r="QBV10" s="407"/>
      <c r="QBW10" s="407"/>
      <c r="QBX10" s="408"/>
      <c r="QBY10" s="404"/>
      <c r="QBZ10" s="405"/>
      <c r="QCA10" s="406"/>
      <c r="QCB10" s="407"/>
      <c r="QCC10" s="407"/>
      <c r="QCD10" s="407"/>
      <c r="QCE10" s="407"/>
      <c r="QCF10" s="408"/>
      <c r="QCG10" s="404"/>
      <c r="QCH10" s="405"/>
      <c r="QCI10" s="406"/>
      <c r="QCJ10" s="407"/>
      <c r="QCK10" s="407"/>
      <c r="QCL10" s="407"/>
      <c r="QCM10" s="407"/>
      <c r="QCN10" s="408"/>
      <c r="QCO10" s="404"/>
      <c r="QCP10" s="405"/>
      <c r="QCQ10" s="406"/>
      <c r="QCR10" s="407"/>
      <c r="QCS10" s="407"/>
      <c r="QCT10" s="407"/>
      <c r="QCU10" s="407"/>
      <c r="QCV10" s="408"/>
      <c r="QCW10" s="404"/>
      <c r="QCX10" s="405"/>
      <c r="QCY10" s="406"/>
      <c r="QCZ10" s="407"/>
      <c r="QDA10" s="407"/>
      <c r="QDB10" s="407"/>
      <c r="QDC10" s="407"/>
      <c r="QDD10" s="408"/>
      <c r="QDE10" s="404"/>
      <c r="QDF10" s="405"/>
      <c r="QDG10" s="406"/>
      <c r="QDH10" s="407"/>
      <c r="QDI10" s="407"/>
      <c r="QDJ10" s="407"/>
      <c r="QDK10" s="407"/>
      <c r="QDL10" s="408"/>
      <c r="QDM10" s="404"/>
      <c r="QDN10" s="405"/>
      <c r="QDO10" s="406"/>
      <c r="QDP10" s="407"/>
      <c r="QDQ10" s="407"/>
      <c r="QDR10" s="407"/>
      <c r="QDS10" s="407"/>
      <c r="QDT10" s="408"/>
      <c r="QDU10" s="404"/>
      <c r="QDV10" s="405"/>
      <c r="QDW10" s="406"/>
      <c r="QDX10" s="407"/>
      <c r="QDY10" s="407"/>
      <c r="QDZ10" s="407"/>
      <c r="QEA10" s="407"/>
      <c r="QEB10" s="408"/>
      <c r="QEC10" s="404"/>
      <c r="QED10" s="405"/>
      <c r="QEE10" s="406"/>
      <c r="QEF10" s="407"/>
      <c r="QEG10" s="407"/>
      <c r="QEH10" s="407"/>
      <c r="QEI10" s="407"/>
      <c r="QEJ10" s="408"/>
      <c r="QEK10" s="404"/>
      <c r="QEL10" s="405"/>
      <c r="QEM10" s="406"/>
      <c r="QEN10" s="407"/>
      <c r="QEO10" s="407"/>
      <c r="QEP10" s="407"/>
      <c r="QEQ10" s="407"/>
      <c r="QER10" s="408"/>
      <c r="QES10" s="404"/>
      <c r="QET10" s="405"/>
      <c r="QEU10" s="406"/>
      <c r="QEV10" s="407"/>
      <c r="QEW10" s="407"/>
      <c r="QEX10" s="407"/>
      <c r="QEY10" s="407"/>
      <c r="QEZ10" s="408"/>
      <c r="QFA10" s="404"/>
      <c r="QFB10" s="405"/>
      <c r="QFC10" s="406"/>
      <c r="QFD10" s="407"/>
      <c r="QFE10" s="407"/>
      <c r="QFF10" s="407"/>
      <c r="QFG10" s="407"/>
      <c r="QFH10" s="408"/>
      <c r="QFI10" s="404"/>
      <c r="QFJ10" s="405"/>
      <c r="QFK10" s="406"/>
      <c r="QFL10" s="407"/>
      <c r="QFM10" s="407"/>
      <c r="QFN10" s="407"/>
      <c r="QFO10" s="407"/>
      <c r="QFP10" s="408"/>
      <c r="QFQ10" s="404"/>
      <c r="QFR10" s="405"/>
      <c r="QFS10" s="406"/>
      <c r="QFT10" s="407"/>
      <c r="QFU10" s="407"/>
      <c r="QFV10" s="407"/>
      <c r="QFW10" s="407"/>
      <c r="QFX10" s="408"/>
      <c r="QFY10" s="404"/>
      <c r="QFZ10" s="405"/>
      <c r="QGA10" s="406"/>
      <c r="QGB10" s="407"/>
      <c r="QGC10" s="407"/>
      <c r="QGD10" s="407"/>
      <c r="QGE10" s="407"/>
      <c r="QGF10" s="408"/>
      <c r="QGG10" s="404"/>
      <c r="QGH10" s="405"/>
      <c r="QGI10" s="406"/>
      <c r="QGJ10" s="407"/>
      <c r="QGK10" s="407"/>
      <c r="QGL10" s="407"/>
      <c r="QGM10" s="407"/>
      <c r="QGN10" s="408"/>
      <c r="QGO10" s="404"/>
      <c r="QGP10" s="405"/>
      <c r="QGQ10" s="406"/>
      <c r="QGR10" s="407"/>
      <c r="QGS10" s="407"/>
      <c r="QGT10" s="407"/>
      <c r="QGU10" s="407"/>
      <c r="QGV10" s="408"/>
      <c r="QGW10" s="404"/>
      <c r="QGX10" s="405"/>
      <c r="QGY10" s="406"/>
      <c r="QGZ10" s="407"/>
      <c r="QHA10" s="407"/>
      <c r="QHB10" s="407"/>
      <c r="QHC10" s="407"/>
      <c r="QHD10" s="408"/>
      <c r="QHE10" s="404"/>
      <c r="QHF10" s="405"/>
      <c r="QHG10" s="406"/>
      <c r="QHH10" s="407"/>
      <c r="QHI10" s="407"/>
      <c r="QHJ10" s="407"/>
      <c r="QHK10" s="407"/>
      <c r="QHL10" s="408"/>
      <c r="QHM10" s="404"/>
      <c r="QHN10" s="405"/>
      <c r="QHO10" s="406"/>
      <c r="QHP10" s="407"/>
      <c r="QHQ10" s="407"/>
      <c r="QHR10" s="407"/>
      <c r="QHS10" s="407"/>
      <c r="QHT10" s="408"/>
      <c r="QHU10" s="404"/>
      <c r="QHV10" s="405"/>
      <c r="QHW10" s="406"/>
      <c r="QHX10" s="407"/>
      <c r="QHY10" s="407"/>
      <c r="QHZ10" s="407"/>
      <c r="QIA10" s="407"/>
      <c r="QIB10" s="408"/>
      <c r="QIC10" s="404"/>
      <c r="QID10" s="405"/>
      <c r="QIE10" s="406"/>
      <c r="QIF10" s="407"/>
      <c r="QIG10" s="407"/>
      <c r="QIH10" s="407"/>
      <c r="QII10" s="407"/>
      <c r="QIJ10" s="408"/>
      <c r="QIK10" s="404"/>
      <c r="QIL10" s="405"/>
      <c r="QIM10" s="406"/>
      <c r="QIN10" s="407"/>
      <c r="QIO10" s="407"/>
      <c r="QIP10" s="407"/>
      <c r="QIQ10" s="407"/>
      <c r="QIR10" s="408"/>
      <c r="QIS10" s="404"/>
      <c r="QIT10" s="405"/>
      <c r="QIU10" s="406"/>
      <c r="QIV10" s="407"/>
      <c r="QIW10" s="407"/>
      <c r="QIX10" s="407"/>
      <c r="QIY10" s="407"/>
      <c r="QIZ10" s="408"/>
      <c r="QJA10" s="404"/>
      <c r="QJB10" s="405"/>
      <c r="QJC10" s="406"/>
      <c r="QJD10" s="407"/>
      <c r="QJE10" s="407"/>
      <c r="QJF10" s="407"/>
      <c r="QJG10" s="407"/>
      <c r="QJH10" s="408"/>
      <c r="QJI10" s="404"/>
      <c r="QJJ10" s="405"/>
      <c r="QJK10" s="406"/>
      <c r="QJL10" s="407"/>
      <c r="QJM10" s="407"/>
      <c r="QJN10" s="407"/>
      <c r="QJO10" s="407"/>
      <c r="QJP10" s="408"/>
      <c r="QJQ10" s="404"/>
      <c r="QJR10" s="405"/>
      <c r="QJS10" s="406"/>
      <c r="QJT10" s="407"/>
      <c r="QJU10" s="407"/>
      <c r="QJV10" s="407"/>
      <c r="QJW10" s="407"/>
      <c r="QJX10" s="408"/>
      <c r="QJY10" s="404"/>
      <c r="QJZ10" s="405"/>
      <c r="QKA10" s="406"/>
      <c r="QKB10" s="407"/>
      <c r="QKC10" s="407"/>
      <c r="QKD10" s="407"/>
      <c r="QKE10" s="407"/>
      <c r="QKF10" s="408"/>
      <c r="QKG10" s="404"/>
      <c r="QKH10" s="405"/>
      <c r="QKI10" s="406"/>
      <c r="QKJ10" s="407"/>
      <c r="QKK10" s="407"/>
      <c r="QKL10" s="407"/>
      <c r="QKM10" s="407"/>
      <c r="QKN10" s="408"/>
      <c r="QKO10" s="404"/>
      <c r="QKP10" s="405"/>
      <c r="QKQ10" s="406"/>
      <c r="QKR10" s="407"/>
      <c r="QKS10" s="407"/>
      <c r="QKT10" s="407"/>
      <c r="QKU10" s="407"/>
      <c r="QKV10" s="408"/>
      <c r="QKW10" s="404"/>
      <c r="QKX10" s="405"/>
      <c r="QKY10" s="406"/>
      <c r="QKZ10" s="407"/>
      <c r="QLA10" s="407"/>
      <c r="QLB10" s="407"/>
      <c r="QLC10" s="407"/>
      <c r="QLD10" s="408"/>
      <c r="QLE10" s="404"/>
      <c r="QLF10" s="405"/>
      <c r="QLG10" s="406"/>
      <c r="QLH10" s="407"/>
      <c r="QLI10" s="407"/>
      <c r="QLJ10" s="407"/>
      <c r="QLK10" s="407"/>
      <c r="QLL10" s="408"/>
      <c r="QLM10" s="404"/>
      <c r="QLN10" s="405"/>
      <c r="QLO10" s="406"/>
      <c r="QLP10" s="407"/>
      <c r="QLQ10" s="407"/>
      <c r="QLR10" s="407"/>
      <c r="QLS10" s="407"/>
      <c r="QLT10" s="408"/>
      <c r="QLU10" s="404"/>
      <c r="QLV10" s="405"/>
      <c r="QLW10" s="406"/>
      <c r="QLX10" s="407"/>
      <c r="QLY10" s="407"/>
      <c r="QLZ10" s="407"/>
      <c r="QMA10" s="407"/>
      <c r="QMB10" s="408"/>
      <c r="QMC10" s="404"/>
      <c r="QMD10" s="405"/>
      <c r="QME10" s="406"/>
      <c r="QMF10" s="407"/>
      <c r="QMG10" s="407"/>
      <c r="QMH10" s="407"/>
      <c r="QMI10" s="407"/>
      <c r="QMJ10" s="408"/>
      <c r="QMK10" s="404"/>
      <c r="QML10" s="405"/>
      <c r="QMM10" s="406"/>
      <c r="QMN10" s="407"/>
      <c r="QMO10" s="407"/>
      <c r="QMP10" s="407"/>
      <c r="QMQ10" s="407"/>
      <c r="QMR10" s="408"/>
      <c r="QMS10" s="404"/>
      <c r="QMT10" s="405"/>
      <c r="QMU10" s="406"/>
      <c r="QMV10" s="407"/>
      <c r="QMW10" s="407"/>
      <c r="QMX10" s="407"/>
      <c r="QMY10" s="407"/>
      <c r="QMZ10" s="408"/>
      <c r="QNA10" s="404"/>
      <c r="QNB10" s="405"/>
      <c r="QNC10" s="406"/>
      <c r="QND10" s="407"/>
      <c r="QNE10" s="407"/>
      <c r="QNF10" s="407"/>
      <c r="QNG10" s="407"/>
      <c r="QNH10" s="408"/>
      <c r="QNI10" s="404"/>
      <c r="QNJ10" s="405"/>
      <c r="QNK10" s="406"/>
      <c r="QNL10" s="407"/>
      <c r="QNM10" s="407"/>
      <c r="QNN10" s="407"/>
      <c r="QNO10" s="407"/>
      <c r="QNP10" s="408"/>
      <c r="QNQ10" s="404"/>
      <c r="QNR10" s="405"/>
      <c r="QNS10" s="406"/>
      <c r="QNT10" s="407"/>
      <c r="QNU10" s="407"/>
      <c r="QNV10" s="407"/>
      <c r="QNW10" s="407"/>
      <c r="QNX10" s="408"/>
      <c r="QNY10" s="404"/>
      <c r="QNZ10" s="405"/>
      <c r="QOA10" s="406"/>
      <c r="QOB10" s="407"/>
      <c r="QOC10" s="407"/>
      <c r="QOD10" s="407"/>
      <c r="QOE10" s="407"/>
      <c r="QOF10" s="408"/>
      <c r="QOG10" s="404"/>
      <c r="QOH10" s="405"/>
      <c r="QOI10" s="406"/>
      <c r="QOJ10" s="407"/>
      <c r="QOK10" s="407"/>
      <c r="QOL10" s="407"/>
      <c r="QOM10" s="407"/>
      <c r="QON10" s="408"/>
      <c r="QOO10" s="404"/>
      <c r="QOP10" s="405"/>
      <c r="QOQ10" s="406"/>
      <c r="QOR10" s="407"/>
      <c r="QOS10" s="407"/>
      <c r="QOT10" s="407"/>
      <c r="QOU10" s="407"/>
      <c r="QOV10" s="408"/>
      <c r="QOW10" s="404"/>
      <c r="QOX10" s="405"/>
      <c r="QOY10" s="406"/>
      <c r="QOZ10" s="407"/>
      <c r="QPA10" s="407"/>
      <c r="QPB10" s="407"/>
      <c r="QPC10" s="407"/>
      <c r="QPD10" s="408"/>
      <c r="QPE10" s="404"/>
      <c r="QPF10" s="405"/>
      <c r="QPG10" s="406"/>
      <c r="QPH10" s="407"/>
      <c r="QPI10" s="407"/>
      <c r="QPJ10" s="407"/>
      <c r="QPK10" s="407"/>
      <c r="QPL10" s="408"/>
      <c r="QPM10" s="404"/>
      <c r="QPN10" s="405"/>
      <c r="QPO10" s="406"/>
      <c r="QPP10" s="407"/>
      <c r="QPQ10" s="407"/>
      <c r="QPR10" s="407"/>
      <c r="QPS10" s="407"/>
      <c r="QPT10" s="408"/>
      <c r="QPU10" s="404"/>
      <c r="QPV10" s="405"/>
      <c r="QPW10" s="406"/>
      <c r="QPX10" s="407"/>
      <c r="QPY10" s="407"/>
      <c r="QPZ10" s="407"/>
      <c r="QQA10" s="407"/>
      <c r="QQB10" s="408"/>
      <c r="QQC10" s="404"/>
      <c r="QQD10" s="405"/>
      <c r="QQE10" s="406"/>
      <c r="QQF10" s="407"/>
      <c r="QQG10" s="407"/>
      <c r="QQH10" s="407"/>
      <c r="QQI10" s="407"/>
      <c r="QQJ10" s="408"/>
      <c r="QQK10" s="404"/>
      <c r="QQL10" s="405"/>
      <c r="QQM10" s="406"/>
      <c r="QQN10" s="407"/>
      <c r="QQO10" s="407"/>
      <c r="QQP10" s="407"/>
      <c r="QQQ10" s="407"/>
      <c r="QQR10" s="408"/>
      <c r="QQS10" s="404"/>
      <c r="QQT10" s="405"/>
      <c r="QQU10" s="406"/>
      <c r="QQV10" s="407"/>
      <c r="QQW10" s="407"/>
      <c r="QQX10" s="407"/>
      <c r="QQY10" s="407"/>
      <c r="QQZ10" s="408"/>
      <c r="QRA10" s="404"/>
      <c r="QRB10" s="405"/>
      <c r="QRC10" s="406"/>
      <c r="QRD10" s="407"/>
      <c r="QRE10" s="407"/>
      <c r="QRF10" s="407"/>
      <c r="QRG10" s="407"/>
      <c r="QRH10" s="408"/>
      <c r="QRI10" s="404"/>
      <c r="QRJ10" s="405"/>
      <c r="QRK10" s="406"/>
      <c r="QRL10" s="407"/>
      <c r="QRM10" s="407"/>
      <c r="QRN10" s="407"/>
      <c r="QRO10" s="407"/>
      <c r="QRP10" s="408"/>
      <c r="QRQ10" s="404"/>
      <c r="QRR10" s="405"/>
      <c r="QRS10" s="406"/>
      <c r="QRT10" s="407"/>
      <c r="QRU10" s="407"/>
      <c r="QRV10" s="407"/>
      <c r="QRW10" s="407"/>
      <c r="QRX10" s="408"/>
      <c r="QRY10" s="404"/>
      <c r="QRZ10" s="405"/>
      <c r="QSA10" s="406"/>
      <c r="QSB10" s="407"/>
      <c r="QSC10" s="407"/>
      <c r="QSD10" s="407"/>
      <c r="QSE10" s="407"/>
      <c r="QSF10" s="408"/>
      <c r="QSG10" s="404"/>
      <c r="QSH10" s="405"/>
      <c r="QSI10" s="406"/>
      <c r="QSJ10" s="407"/>
      <c r="QSK10" s="407"/>
      <c r="QSL10" s="407"/>
      <c r="QSM10" s="407"/>
      <c r="QSN10" s="408"/>
      <c r="QSO10" s="404"/>
      <c r="QSP10" s="405"/>
      <c r="QSQ10" s="406"/>
      <c r="QSR10" s="407"/>
      <c r="QSS10" s="407"/>
      <c r="QST10" s="407"/>
      <c r="QSU10" s="407"/>
      <c r="QSV10" s="408"/>
      <c r="QSW10" s="404"/>
      <c r="QSX10" s="405"/>
      <c r="QSY10" s="406"/>
      <c r="QSZ10" s="407"/>
      <c r="QTA10" s="407"/>
      <c r="QTB10" s="407"/>
      <c r="QTC10" s="407"/>
      <c r="QTD10" s="408"/>
      <c r="QTE10" s="404"/>
      <c r="QTF10" s="405"/>
      <c r="QTG10" s="406"/>
      <c r="QTH10" s="407"/>
      <c r="QTI10" s="407"/>
      <c r="QTJ10" s="407"/>
      <c r="QTK10" s="407"/>
      <c r="QTL10" s="408"/>
      <c r="QTM10" s="404"/>
      <c r="QTN10" s="405"/>
      <c r="QTO10" s="406"/>
      <c r="QTP10" s="407"/>
      <c r="QTQ10" s="407"/>
      <c r="QTR10" s="407"/>
      <c r="QTS10" s="407"/>
      <c r="QTT10" s="408"/>
      <c r="QTU10" s="404"/>
      <c r="QTV10" s="405"/>
      <c r="QTW10" s="406"/>
      <c r="QTX10" s="407"/>
      <c r="QTY10" s="407"/>
      <c r="QTZ10" s="407"/>
      <c r="QUA10" s="407"/>
      <c r="QUB10" s="408"/>
      <c r="QUC10" s="404"/>
      <c r="QUD10" s="405"/>
      <c r="QUE10" s="406"/>
      <c r="QUF10" s="407"/>
      <c r="QUG10" s="407"/>
      <c r="QUH10" s="407"/>
      <c r="QUI10" s="407"/>
      <c r="QUJ10" s="408"/>
      <c r="QUK10" s="404"/>
      <c r="QUL10" s="405"/>
      <c r="QUM10" s="406"/>
      <c r="QUN10" s="407"/>
      <c r="QUO10" s="407"/>
      <c r="QUP10" s="407"/>
      <c r="QUQ10" s="407"/>
      <c r="QUR10" s="408"/>
      <c r="QUS10" s="404"/>
      <c r="QUT10" s="405"/>
      <c r="QUU10" s="406"/>
      <c r="QUV10" s="407"/>
      <c r="QUW10" s="407"/>
      <c r="QUX10" s="407"/>
      <c r="QUY10" s="407"/>
      <c r="QUZ10" s="408"/>
      <c r="QVA10" s="404"/>
      <c r="QVB10" s="405"/>
      <c r="QVC10" s="406"/>
      <c r="QVD10" s="407"/>
      <c r="QVE10" s="407"/>
      <c r="QVF10" s="407"/>
      <c r="QVG10" s="407"/>
      <c r="QVH10" s="408"/>
      <c r="QVI10" s="404"/>
      <c r="QVJ10" s="405"/>
      <c r="QVK10" s="406"/>
      <c r="QVL10" s="407"/>
      <c r="QVM10" s="407"/>
      <c r="QVN10" s="407"/>
      <c r="QVO10" s="407"/>
      <c r="QVP10" s="408"/>
      <c r="QVQ10" s="404"/>
      <c r="QVR10" s="405"/>
      <c r="QVS10" s="406"/>
      <c r="QVT10" s="407"/>
      <c r="QVU10" s="407"/>
      <c r="QVV10" s="407"/>
      <c r="QVW10" s="407"/>
      <c r="QVX10" s="408"/>
      <c r="QVY10" s="404"/>
      <c r="QVZ10" s="405"/>
      <c r="QWA10" s="406"/>
      <c r="QWB10" s="407"/>
      <c r="QWC10" s="407"/>
      <c r="QWD10" s="407"/>
      <c r="QWE10" s="407"/>
      <c r="QWF10" s="408"/>
      <c r="QWG10" s="404"/>
      <c r="QWH10" s="405"/>
      <c r="QWI10" s="406"/>
      <c r="QWJ10" s="407"/>
      <c r="QWK10" s="407"/>
      <c r="QWL10" s="407"/>
      <c r="QWM10" s="407"/>
      <c r="QWN10" s="408"/>
      <c r="QWO10" s="404"/>
      <c r="QWP10" s="405"/>
      <c r="QWQ10" s="406"/>
      <c r="QWR10" s="407"/>
      <c r="QWS10" s="407"/>
      <c r="QWT10" s="407"/>
      <c r="QWU10" s="407"/>
      <c r="QWV10" s="408"/>
      <c r="QWW10" s="404"/>
      <c r="QWX10" s="405"/>
      <c r="QWY10" s="406"/>
      <c r="QWZ10" s="407"/>
      <c r="QXA10" s="407"/>
      <c r="QXB10" s="407"/>
      <c r="QXC10" s="407"/>
      <c r="QXD10" s="408"/>
      <c r="QXE10" s="404"/>
      <c r="QXF10" s="405"/>
      <c r="QXG10" s="406"/>
      <c r="QXH10" s="407"/>
      <c r="QXI10" s="407"/>
      <c r="QXJ10" s="407"/>
      <c r="QXK10" s="407"/>
      <c r="QXL10" s="408"/>
      <c r="QXM10" s="404"/>
      <c r="QXN10" s="405"/>
      <c r="QXO10" s="406"/>
      <c r="QXP10" s="407"/>
      <c r="QXQ10" s="407"/>
      <c r="QXR10" s="407"/>
      <c r="QXS10" s="407"/>
      <c r="QXT10" s="408"/>
      <c r="QXU10" s="404"/>
      <c r="QXV10" s="405"/>
      <c r="QXW10" s="406"/>
      <c r="QXX10" s="407"/>
      <c r="QXY10" s="407"/>
      <c r="QXZ10" s="407"/>
      <c r="QYA10" s="407"/>
      <c r="QYB10" s="408"/>
      <c r="QYC10" s="404"/>
      <c r="QYD10" s="405"/>
      <c r="QYE10" s="406"/>
      <c r="QYF10" s="407"/>
      <c r="QYG10" s="407"/>
      <c r="QYH10" s="407"/>
      <c r="QYI10" s="407"/>
      <c r="QYJ10" s="408"/>
      <c r="QYK10" s="404"/>
      <c r="QYL10" s="405"/>
      <c r="QYM10" s="406"/>
      <c r="QYN10" s="407"/>
      <c r="QYO10" s="407"/>
      <c r="QYP10" s="407"/>
      <c r="QYQ10" s="407"/>
      <c r="QYR10" s="408"/>
      <c r="QYS10" s="404"/>
      <c r="QYT10" s="405"/>
      <c r="QYU10" s="406"/>
      <c r="QYV10" s="407"/>
      <c r="QYW10" s="407"/>
      <c r="QYX10" s="407"/>
      <c r="QYY10" s="407"/>
      <c r="QYZ10" s="408"/>
      <c r="QZA10" s="404"/>
      <c r="QZB10" s="405"/>
      <c r="QZC10" s="406"/>
      <c r="QZD10" s="407"/>
      <c r="QZE10" s="407"/>
      <c r="QZF10" s="407"/>
      <c r="QZG10" s="407"/>
      <c r="QZH10" s="408"/>
      <c r="QZI10" s="404"/>
      <c r="QZJ10" s="405"/>
      <c r="QZK10" s="406"/>
      <c r="QZL10" s="407"/>
      <c r="QZM10" s="407"/>
      <c r="QZN10" s="407"/>
      <c r="QZO10" s="407"/>
      <c r="QZP10" s="408"/>
      <c r="QZQ10" s="404"/>
      <c r="QZR10" s="405"/>
      <c r="QZS10" s="406"/>
      <c r="QZT10" s="407"/>
      <c r="QZU10" s="407"/>
      <c r="QZV10" s="407"/>
      <c r="QZW10" s="407"/>
      <c r="QZX10" s="408"/>
      <c r="QZY10" s="404"/>
      <c r="QZZ10" s="405"/>
      <c r="RAA10" s="406"/>
      <c r="RAB10" s="407"/>
      <c r="RAC10" s="407"/>
      <c r="RAD10" s="407"/>
      <c r="RAE10" s="407"/>
      <c r="RAF10" s="408"/>
      <c r="RAG10" s="404"/>
      <c r="RAH10" s="405"/>
      <c r="RAI10" s="406"/>
      <c r="RAJ10" s="407"/>
      <c r="RAK10" s="407"/>
      <c r="RAL10" s="407"/>
      <c r="RAM10" s="407"/>
      <c r="RAN10" s="408"/>
      <c r="RAO10" s="404"/>
      <c r="RAP10" s="405"/>
      <c r="RAQ10" s="406"/>
      <c r="RAR10" s="407"/>
      <c r="RAS10" s="407"/>
      <c r="RAT10" s="407"/>
      <c r="RAU10" s="407"/>
      <c r="RAV10" s="408"/>
      <c r="RAW10" s="404"/>
      <c r="RAX10" s="405"/>
      <c r="RAY10" s="406"/>
      <c r="RAZ10" s="407"/>
      <c r="RBA10" s="407"/>
      <c r="RBB10" s="407"/>
      <c r="RBC10" s="407"/>
      <c r="RBD10" s="408"/>
      <c r="RBE10" s="404"/>
      <c r="RBF10" s="405"/>
      <c r="RBG10" s="406"/>
      <c r="RBH10" s="407"/>
      <c r="RBI10" s="407"/>
      <c r="RBJ10" s="407"/>
      <c r="RBK10" s="407"/>
      <c r="RBL10" s="408"/>
      <c r="RBM10" s="404"/>
      <c r="RBN10" s="405"/>
      <c r="RBO10" s="406"/>
      <c r="RBP10" s="407"/>
      <c r="RBQ10" s="407"/>
      <c r="RBR10" s="407"/>
      <c r="RBS10" s="407"/>
      <c r="RBT10" s="408"/>
      <c r="RBU10" s="404"/>
      <c r="RBV10" s="405"/>
      <c r="RBW10" s="406"/>
      <c r="RBX10" s="407"/>
      <c r="RBY10" s="407"/>
      <c r="RBZ10" s="407"/>
      <c r="RCA10" s="407"/>
      <c r="RCB10" s="408"/>
      <c r="RCC10" s="404"/>
      <c r="RCD10" s="405"/>
      <c r="RCE10" s="406"/>
      <c r="RCF10" s="407"/>
      <c r="RCG10" s="407"/>
      <c r="RCH10" s="407"/>
      <c r="RCI10" s="407"/>
      <c r="RCJ10" s="408"/>
      <c r="RCK10" s="404"/>
      <c r="RCL10" s="405"/>
      <c r="RCM10" s="406"/>
      <c r="RCN10" s="407"/>
      <c r="RCO10" s="407"/>
      <c r="RCP10" s="407"/>
      <c r="RCQ10" s="407"/>
      <c r="RCR10" s="408"/>
      <c r="RCS10" s="404"/>
      <c r="RCT10" s="405"/>
      <c r="RCU10" s="406"/>
      <c r="RCV10" s="407"/>
      <c r="RCW10" s="407"/>
      <c r="RCX10" s="407"/>
      <c r="RCY10" s="407"/>
      <c r="RCZ10" s="408"/>
      <c r="RDA10" s="404"/>
      <c r="RDB10" s="405"/>
      <c r="RDC10" s="406"/>
      <c r="RDD10" s="407"/>
      <c r="RDE10" s="407"/>
      <c r="RDF10" s="407"/>
      <c r="RDG10" s="407"/>
      <c r="RDH10" s="408"/>
      <c r="RDI10" s="404"/>
      <c r="RDJ10" s="405"/>
      <c r="RDK10" s="406"/>
      <c r="RDL10" s="407"/>
      <c r="RDM10" s="407"/>
      <c r="RDN10" s="407"/>
      <c r="RDO10" s="407"/>
      <c r="RDP10" s="408"/>
      <c r="RDQ10" s="404"/>
      <c r="RDR10" s="405"/>
      <c r="RDS10" s="406"/>
      <c r="RDT10" s="407"/>
      <c r="RDU10" s="407"/>
      <c r="RDV10" s="407"/>
      <c r="RDW10" s="407"/>
      <c r="RDX10" s="408"/>
      <c r="RDY10" s="404"/>
      <c r="RDZ10" s="405"/>
      <c r="REA10" s="406"/>
      <c r="REB10" s="407"/>
      <c r="REC10" s="407"/>
      <c r="RED10" s="407"/>
      <c r="REE10" s="407"/>
      <c r="REF10" s="408"/>
      <c r="REG10" s="404"/>
      <c r="REH10" s="405"/>
      <c r="REI10" s="406"/>
      <c r="REJ10" s="407"/>
      <c r="REK10" s="407"/>
      <c r="REL10" s="407"/>
      <c r="REM10" s="407"/>
      <c r="REN10" s="408"/>
      <c r="REO10" s="404"/>
      <c r="REP10" s="405"/>
      <c r="REQ10" s="406"/>
      <c r="RER10" s="407"/>
      <c r="RES10" s="407"/>
      <c r="RET10" s="407"/>
      <c r="REU10" s="407"/>
      <c r="REV10" s="408"/>
      <c r="REW10" s="404"/>
      <c r="REX10" s="405"/>
      <c r="REY10" s="406"/>
      <c r="REZ10" s="407"/>
      <c r="RFA10" s="407"/>
      <c r="RFB10" s="407"/>
      <c r="RFC10" s="407"/>
      <c r="RFD10" s="408"/>
      <c r="RFE10" s="404"/>
      <c r="RFF10" s="405"/>
      <c r="RFG10" s="406"/>
      <c r="RFH10" s="407"/>
      <c r="RFI10" s="407"/>
      <c r="RFJ10" s="407"/>
      <c r="RFK10" s="407"/>
      <c r="RFL10" s="408"/>
      <c r="RFM10" s="404"/>
      <c r="RFN10" s="405"/>
      <c r="RFO10" s="406"/>
      <c r="RFP10" s="407"/>
      <c r="RFQ10" s="407"/>
      <c r="RFR10" s="407"/>
      <c r="RFS10" s="407"/>
      <c r="RFT10" s="408"/>
      <c r="RFU10" s="404"/>
      <c r="RFV10" s="405"/>
      <c r="RFW10" s="406"/>
      <c r="RFX10" s="407"/>
      <c r="RFY10" s="407"/>
      <c r="RFZ10" s="407"/>
      <c r="RGA10" s="407"/>
      <c r="RGB10" s="408"/>
      <c r="RGC10" s="404"/>
      <c r="RGD10" s="405"/>
      <c r="RGE10" s="406"/>
      <c r="RGF10" s="407"/>
      <c r="RGG10" s="407"/>
      <c r="RGH10" s="407"/>
      <c r="RGI10" s="407"/>
      <c r="RGJ10" s="408"/>
      <c r="RGK10" s="404"/>
      <c r="RGL10" s="405"/>
      <c r="RGM10" s="406"/>
      <c r="RGN10" s="407"/>
      <c r="RGO10" s="407"/>
      <c r="RGP10" s="407"/>
      <c r="RGQ10" s="407"/>
      <c r="RGR10" s="408"/>
      <c r="RGS10" s="404"/>
      <c r="RGT10" s="405"/>
      <c r="RGU10" s="406"/>
      <c r="RGV10" s="407"/>
      <c r="RGW10" s="407"/>
      <c r="RGX10" s="407"/>
      <c r="RGY10" s="407"/>
      <c r="RGZ10" s="408"/>
      <c r="RHA10" s="404"/>
      <c r="RHB10" s="405"/>
      <c r="RHC10" s="406"/>
      <c r="RHD10" s="407"/>
      <c r="RHE10" s="407"/>
      <c r="RHF10" s="407"/>
      <c r="RHG10" s="407"/>
      <c r="RHH10" s="408"/>
      <c r="RHI10" s="404"/>
      <c r="RHJ10" s="405"/>
      <c r="RHK10" s="406"/>
      <c r="RHL10" s="407"/>
      <c r="RHM10" s="407"/>
      <c r="RHN10" s="407"/>
      <c r="RHO10" s="407"/>
      <c r="RHP10" s="408"/>
      <c r="RHQ10" s="404"/>
      <c r="RHR10" s="405"/>
      <c r="RHS10" s="406"/>
      <c r="RHT10" s="407"/>
      <c r="RHU10" s="407"/>
      <c r="RHV10" s="407"/>
      <c r="RHW10" s="407"/>
      <c r="RHX10" s="408"/>
      <c r="RHY10" s="404"/>
      <c r="RHZ10" s="405"/>
      <c r="RIA10" s="406"/>
      <c r="RIB10" s="407"/>
      <c r="RIC10" s="407"/>
      <c r="RID10" s="407"/>
      <c r="RIE10" s="407"/>
      <c r="RIF10" s="408"/>
      <c r="RIG10" s="404"/>
      <c r="RIH10" s="405"/>
      <c r="RII10" s="406"/>
      <c r="RIJ10" s="407"/>
      <c r="RIK10" s="407"/>
      <c r="RIL10" s="407"/>
      <c r="RIM10" s="407"/>
      <c r="RIN10" s="408"/>
      <c r="RIO10" s="404"/>
      <c r="RIP10" s="405"/>
      <c r="RIQ10" s="406"/>
      <c r="RIR10" s="407"/>
      <c r="RIS10" s="407"/>
      <c r="RIT10" s="407"/>
      <c r="RIU10" s="407"/>
      <c r="RIV10" s="408"/>
      <c r="RIW10" s="404"/>
      <c r="RIX10" s="405"/>
      <c r="RIY10" s="406"/>
      <c r="RIZ10" s="407"/>
      <c r="RJA10" s="407"/>
      <c r="RJB10" s="407"/>
      <c r="RJC10" s="407"/>
      <c r="RJD10" s="408"/>
      <c r="RJE10" s="404"/>
      <c r="RJF10" s="405"/>
      <c r="RJG10" s="406"/>
      <c r="RJH10" s="407"/>
      <c r="RJI10" s="407"/>
      <c r="RJJ10" s="407"/>
      <c r="RJK10" s="407"/>
      <c r="RJL10" s="408"/>
      <c r="RJM10" s="404"/>
      <c r="RJN10" s="405"/>
      <c r="RJO10" s="406"/>
      <c r="RJP10" s="407"/>
      <c r="RJQ10" s="407"/>
      <c r="RJR10" s="407"/>
      <c r="RJS10" s="407"/>
      <c r="RJT10" s="408"/>
      <c r="RJU10" s="404"/>
      <c r="RJV10" s="405"/>
      <c r="RJW10" s="406"/>
      <c r="RJX10" s="407"/>
      <c r="RJY10" s="407"/>
      <c r="RJZ10" s="407"/>
      <c r="RKA10" s="407"/>
      <c r="RKB10" s="408"/>
      <c r="RKC10" s="404"/>
      <c r="RKD10" s="405"/>
      <c r="RKE10" s="406"/>
      <c r="RKF10" s="407"/>
      <c r="RKG10" s="407"/>
      <c r="RKH10" s="407"/>
      <c r="RKI10" s="407"/>
      <c r="RKJ10" s="408"/>
      <c r="RKK10" s="404"/>
      <c r="RKL10" s="405"/>
      <c r="RKM10" s="406"/>
      <c r="RKN10" s="407"/>
      <c r="RKO10" s="407"/>
      <c r="RKP10" s="407"/>
      <c r="RKQ10" s="407"/>
      <c r="RKR10" s="408"/>
      <c r="RKS10" s="404"/>
      <c r="RKT10" s="405"/>
      <c r="RKU10" s="406"/>
      <c r="RKV10" s="407"/>
      <c r="RKW10" s="407"/>
      <c r="RKX10" s="407"/>
      <c r="RKY10" s="407"/>
      <c r="RKZ10" s="408"/>
      <c r="RLA10" s="404"/>
      <c r="RLB10" s="405"/>
      <c r="RLC10" s="406"/>
      <c r="RLD10" s="407"/>
      <c r="RLE10" s="407"/>
      <c r="RLF10" s="407"/>
      <c r="RLG10" s="407"/>
      <c r="RLH10" s="408"/>
      <c r="RLI10" s="404"/>
      <c r="RLJ10" s="405"/>
      <c r="RLK10" s="406"/>
      <c r="RLL10" s="407"/>
      <c r="RLM10" s="407"/>
      <c r="RLN10" s="407"/>
      <c r="RLO10" s="407"/>
      <c r="RLP10" s="408"/>
      <c r="RLQ10" s="404"/>
      <c r="RLR10" s="405"/>
      <c r="RLS10" s="406"/>
      <c r="RLT10" s="407"/>
      <c r="RLU10" s="407"/>
      <c r="RLV10" s="407"/>
      <c r="RLW10" s="407"/>
      <c r="RLX10" s="408"/>
      <c r="RLY10" s="404"/>
      <c r="RLZ10" s="405"/>
      <c r="RMA10" s="406"/>
      <c r="RMB10" s="407"/>
      <c r="RMC10" s="407"/>
      <c r="RMD10" s="407"/>
      <c r="RME10" s="407"/>
      <c r="RMF10" s="408"/>
      <c r="RMG10" s="404"/>
      <c r="RMH10" s="405"/>
      <c r="RMI10" s="406"/>
      <c r="RMJ10" s="407"/>
      <c r="RMK10" s="407"/>
      <c r="RML10" s="407"/>
      <c r="RMM10" s="407"/>
      <c r="RMN10" s="408"/>
      <c r="RMO10" s="404"/>
      <c r="RMP10" s="405"/>
      <c r="RMQ10" s="406"/>
      <c r="RMR10" s="407"/>
      <c r="RMS10" s="407"/>
      <c r="RMT10" s="407"/>
      <c r="RMU10" s="407"/>
      <c r="RMV10" s="408"/>
      <c r="RMW10" s="404"/>
      <c r="RMX10" s="405"/>
      <c r="RMY10" s="406"/>
      <c r="RMZ10" s="407"/>
      <c r="RNA10" s="407"/>
      <c r="RNB10" s="407"/>
      <c r="RNC10" s="407"/>
      <c r="RND10" s="408"/>
      <c r="RNE10" s="404"/>
      <c r="RNF10" s="405"/>
      <c r="RNG10" s="406"/>
      <c r="RNH10" s="407"/>
      <c r="RNI10" s="407"/>
      <c r="RNJ10" s="407"/>
      <c r="RNK10" s="407"/>
      <c r="RNL10" s="408"/>
      <c r="RNM10" s="404"/>
      <c r="RNN10" s="405"/>
      <c r="RNO10" s="406"/>
      <c r="RNP10" s="407"/>
      <c r="RNQ10" s="407"/>
      <c r="RNR10" s="407"/>
      <c r="RNS10" s="407"/>
      <c r="RNT10" s="408"/>
      <c r="RNU10" s="404"/>
      <c r="RNV10" s="405"/>
      <c r="RNW10" s="406"/>
      <c r="RNX10" s="407"/>
      <c r="RNY10" s="407"/>
      <c r="RNZ10" s="407"/>
      <c r="ROA10" s="407"/>
      <c r="ROB10" s="408"/>
      <c r="ROC10" s="404"/>
      <c r="ROD10" s="405"/>
      <c r="ROE10" s="406"/>
      <c r="ROF10" s="407"/>
      <c r="ROG10" s="407"/>
      <c r="ROH10" s="407"/>
      <c r="ROI10" s="407"/>
      <c r="ROJ10" s="408"/>
      <c r="ROK10" s="404"/>
      <c r="ROL10" s="405"/>
      <c r="ROM10" s="406"/>
      <c r="RON10" s="407"/>
      <c r="ROO10" s="407"/>
      <c r="ROP10" s="407"/>
      <c r="ROQ10" s="407"/>
      <c r="ROR10" s="408"/>
      <c r="ROS10" s="404"/>
      <c r="ROT10" s="405"/>
      <c r="ROU10" s="406"/>
      <c r="ROV10" s="407"/>
      <c r="ROW10" s="407"/>
      <c r="ROX10" s="407"/>
      <c r="ROY10" s="407"/>
      <c r="ROZ10" s="408"/>
      <c r="RPA10" s="404"/>
      <c r="RPB10" s="405"/>
      <c r="RPC10" s="406"/>
      <c r="RPD10" s="407"/>
      <c r="RPE10" s="407"/>
      <c r="RPF10" s="407"/>
      <c r="RPG10" s="407"/>
      <c r="RPH10" s="408"/>
      <c r="RPI10" s="404"/>
      <c r="RPJ10" s="405"/>
      <c r="RPK10" s="406"/>
      <c r="RPL10" s="407"/>
      <c r="RPM10" s="407"/>
      <c r="RPN10" s="407"/>
      <c r="RPO10" s="407"/>
      <c r="RPP10" s="408"/>
      <c r="RPQ10" s="404"/>
      <c r="RPR10" s="405"/>
      <c r="RPS10" s="406"/>
      <c r="RPT10" s="407"/>
      <c r="RPU10" s="407"/>
      <c r="RPV10" s="407"/>
      <c r="RPW10" s="407"/>
      <c r="RPX10" s="408"/>
      <c r="RPY10" s="404"/>
      <c r="RPZ10" s="405"/>
      <c r="RQA10" s="406"/>
      <c r="RQB10" s="407"/>
      <c r="RQC10" s="407"/>
      <c r="RQD10" s="407"/>
      <c r="RQE10" s="407"/>
      <c r="RQF10" s="408"/>
      <c r="RQG10" s="404"/>
      <c r="RQH10" s="405"/>
      <c r="RQI10" s="406"/>
      <c r="RQJ10" s="407"/>
      <c r="RQK10" s="407"/>
      <c r="RQL10" s="407"/>
      <c r="RQM10" s="407"/>
      <c r="RQN10" s="408"/>
      <c r="RQO10" s="404"/>
      <c r="RQP10" s="405"/>
      <c r="RQQ10" s="406"/>
      <c r="RQR10" s="407"/>
      <c r="RQS10" s="407"/>
      <c r="RQT10" s="407"/>
      <c r="RQU10" s="407"/>
      <c r="RQV10" s="408"/>
      <c r="RQW10" s="404"/>
      <c r="RQX10" s="405"/>
      <c r="RQY10" s="406"/>
      <c r="RQZ10" s="407"/>
      <c r="RRA10" s="407"/>
      <c r="RRB10" s="407"/>
      <c r="RRC10" s="407"/>
      <c r="RRD10" s="408"/>
      <c r="RRE10" s="404"/>
      <c r="RRF10" s="405"/>
      <c r="RRG10" s="406"/>
      <c r="RRH10" s="407"/>
      <c r="RRI10" s="407"/>
      <c r="RRJ10" s="407"/>
      <c r="RRK10" s="407"/>
      <c r="RRL10" s="408"/>
      <c r="RRM10" s="404"/>
      <c r="RRN10" s="405"/>
      <c r="RRO10" s="406"/>
      <c r="RRP10" s="407"/>
      <c r="RRQ10" s="407"/>
      <c r="RRR10" s="407"/>
      <c r="RRS10" s="407"/>
      <c r="RRT10" s="408"/>
      <c r="RRU10" s="404"/>
      <c r="RRV10" s="405"/>
      <c r="RRW10" s="406"/>
      <c r="RRX10" s="407"/>
      <c r="RRY10" s="407"/>
      <c r="RRZ10" s="407"/>
      <c r="RSA10" s="407"/>
      <c r="RSB10" s="408"/>
      <c r="RSC10" s="404"/>
      <c r="RSD10" s="405"/>
      <c r="RSE10" s="406"/>
      <c r="RSF10" s="407"/>
      <c r="RSG10" s="407"/>
      <c r="RSH10" s="407"/>
      <c r="RSI10" s="407"/>
      <c r="RSJ10" s="408"/>
      <c r="RSK10" s="404"/>
      <c r="RSL10" s="405"/>
      <c r="RSM10" s="406"/>
      <c r="RSN10" s="407"/>
      <c r="RSO10" s="407"/>
      <c r="RSP10" s="407"/>
      <c r="RSQ10" s="407"/>
      <c r="RSR10" s="408"/>
      <c r="RSS10" s="404"/>
      <c r="RST10" s="405"/>
      <c r="RSU10" s="406"/>
      <c r="RSV10" s="407"/>
      <c r="RSW10" s="407"/>
      <c r="RSX10" s="407"/>
      <c r="RSY10" s="407"/>
      <c r="RSZ10" s="408"/>
      <c r="RTA10" s="404"/>
      <c r="RTB10" s="405"/>
      <c r="RTC10" s="406"/>
      <c r="RTD10" s="407"/>
      <c r="RTE10" s="407"/>
      <c r="RTF10" s="407"/>
      <c r="RTG10" s="407"/>
      <c r="RTH10" s="408"/>
      <c r="RTI10" s="404"/>
      <c r="RTJ10" s="405"/>
      <c r="RTK10" s="406"/>
      <c r="RTL10" s="407"/>
      <c r="RTM10" s="407"/>
      <c r="RTN10" s="407"/>
      <c r="RTO10" s="407"/>
      <c r="RTP10" s="408"/>
      <c r="RTQ10" s="404"/>
      <c r="RTR10" s="405"/>
      <c r="RTS10" s="406"/>
      <c r="RTT10" s="407"/>
      <c r="RTU10" s="407"/>
      <c r="RTV10" s="407"/>
      <c r="RTW10" s="407"/>
      <c r="RTX10" s="408"/>
      <c r="RTY10" s="404"/>
      <c r="RTZ10" s="405"/>
      <c r="RUA10" s="406"/>
      <c r="RUB10" s="407"/>
      <c r="RUC10" s="407"/>
      <c r="RUD10" s="407"/>
      <c r="RUE10" s="407"/>
      <c r="RUF10" s="408"/>
      <c r="RUG10" s="404"/>
      <c r="RUH10" s="405"/>
      <c r="RUI10" s="406"/>
      <c r="RUJ10" s="407"/>
      <c r="RUK10" s="407"/>
      <c r="RUL10" s="407"/>
      <c r="RUM10" s="407"/>
      <c r="RUN10" s="408"/>
      <c r="RUO10" s="404"/>
      <c r="RUP10" s="405"/>
      <c r="RUQ10" s="406"/>
      <c r="RUR10" s="407"/>
      <c r="RUS10" s="407"/>
      <c r="RUT10" s="407"/>
      <c r="RUU10" s="407"/>
      <c r="RUV10" s="408"/>
      <c r="RUW10" s="404"/>
      <c r="RUX10" s="405"/>
      <c r="RUY10" s="406"/>
      <c r="RUZ10" s="407"/>
      <c r="RVA10" s="407"/>
      <c r="RVB10" s="407"/>
      <c r="RVC10" s="407"/>
      <c r="RVD10" s="408"/>
      <c r="RVE10" s="404"/>
      <c r="RVF10" s="405"/>
      <c r="RVG10" s="406"/>
      <c r="RVH10" s="407"/>
      <c r="RVI10" s="407"/>
      <c r="RVJ10" s="407"/>
      <c r="RVK10" s="407"/>
      <c r="RVL10" s="408"/>
      <c r="RVM10" s="404"/>
      <c r="RVN10" s="405"/>
      <c r="RVO10" s="406"/>
      <c r="RVP10" s="407"/>
      <c r="RVQ10" s="407"/>
      <c r="RVR10" s="407"/>
      <c r="RVS10" s="407"/>
      <c r="RVT10" s="408"/>
      <c r="RVU10" s="404"/>
      <c r="RVV10" s="405"/>
      <c r="RVW10" s="406"/>
      <c r="RVX10" s="407"/>
      <c r="RVY10" s="407"/>
      <c r="RVZ10" s="407"/>
      <c r="RWA10" s="407"/>
      <c r="RWB10" s="408"/>
      <c r="RWC10" s="404"/>
      <c r="RWD10" s="405"/>
      <c r="RWE10" s="406"/>
      <c r="RWF10" s="407"/>
      <c r="RWG10" s="407"/>
      <c r="RWH10" s="407"/>
      <c r="RWI10" s="407"/>
      <c r="RWJ10" s="408"/>
      <c r="RWK10" s="404"/>
      <c r="RWL10" s="405"/>
      <c r="RWM10" s="406"/>
      <c r="RWN10" s="407"/>
      <c r="RWO10" s="407"/>
      <c r="RWP10" s="407"/>
      <c r="RWQ10" s="407"/>
      <c r="RWR10" s="408"/>
      <c r="RWS10" s="404"/>
      <c r="RWT10" s="405"/>
      <c r="RWU10" s="406"/>
      <c r="RWV10" s="407"/>
      <c r="RWW10" s="407"/>
      <c r="RWX10" s="407"/>
      <c r="RWY10" s="407"/>
      <c r="RWZ10" s="408"/>
      <c r="RXA10" s="404"/>
      <c r="RXB10" s="405"/>
      <c r="RXC10" s="406"/>
      <c r="RXD10" s="407"/>
      <c r="RXE10" s="407"/>
      <c r="RXF10" s="407"/>
      <c r="RXG10" s="407"/>
      <c r="RXH10" s="408"/>
      <c r="RXI10" s="404"/>
      <c r="RXJ10" s="405"/>
      <c r="RXK10" s="406"/>
      <c r="RXL10" s="407"/>
      <c r="RXM10" s="407"/>
      <c r="RXN10" s="407"/>
      <c r="RXO10" s="407"/>
      <c r="RXP10" s="408"/>
      <c r="RXQ10" s="404"/>
      <c r="RXR10" s="405"/>
      <c r="RXS10" s="406"/>
      <c r="RXT10" s="407"/>
      <c r="RXU10" s="407"/>
      <c r="RXV10" s="407"/>
      <c r="RXW10" s="407"/>
      <c r="RXX10" s="408"/>
      <c r="RXY10" s="404"/>
      <c r="RXZ10" s="405"/>
      <c r="RYA10" s="406"/>
      <c r="RYB10" s="407"/>
      <c r="RYC10" s="407"/>
      <c r="RYD10" s="407"/>
      <c r="RYE10" s="407"/>
      <c r="RYF10" s="408"/>
      <c r="RYG10" s="404"/>
      <c r="RYH10" s="405"/>
      <c r="RYI10" s="406"/>
      <c r="RYJ10" s="407"/>
      <c r="RYK10" s="407"/>
      <c r="RYL10" s="407"/>
      <c r="RYM10" s="407"/>
      <c r="RYN10" s="408"/>
      <c r="RYO10" s="404"/>
      <c r="RYP10" s="405"/>
      <c r="RYQ10" s="406"/>
      <c r="RYR10" s="407"/>
      <c r="RYS10" s="407"/>
      <c r="RYT10" s="407"/>
      <c r="RYU10" s="407"/>
      <c r="RYV10" s="408"/>
      <c r="RYW10" s="404"/>
      <c r="RYX10" s="405"/>
      <c r="RYY10" s="406"/>
      <c r="RYZ10" s="407"/>
      <c r="RZA10" s="407"/>
      <c r="RZB10" s="407"/>
      <c r="RZC10" s="407"/>
      <c r="RZD10" s="408"/>
      <c r="RZE10" s="404"/>
      <c r="RZF10" s="405"/>
      <c r="RZG10" s="406"/>
      <c r="RZH10" s="407"/>
      <c r="RZI10" s="407"/>
      <c r="RZJ10" s="407"/>
      <c r="RZK10" s="407"/>
      <c r="RZL10" s="408"/>
      <c r="RZM10" s="404"/>
      <c r="RZN10" s="405"/>
      <c r="RZO10" s="406"/>
      <c r="RZP10" s="407"/>
      <c r="RZQ10" s="407"/>
      <c r="RZR10" s="407"/>
      <c r="RZS10" s="407"/>
      <c r="RZT10" s="408"/>
      <c r="RZU10" s="404"/>
      <c r="RZV10" s="405"/>
      <c r="RZW10" s="406"/>
      <c r="RZX10" s="407"/>
      <c r="RZY10" s="407"/>
      <c r="RZZ10" s="407"/>
      <c r="SAA10" s="407"/>
      <c r="SAB10" s="408"/>
      <c r="SAC10" s="404"/>
      <c r="SAD10" s="405"/>
      <c r="SAE10" s="406"/>
      <c r="SAF10" s="407"/>
      <c r="SAG10" s="407"/>
      <c r="SAH10" s="407"/>
      <c r="SAI10" s="407"/>
      <c r="SAJ10" s="408"/>
      <c r="SAK10" s="404"/>
      <c r="SAL10" s="405"/>
      <c r="SAM10" s="406"/>
      <c r="SAN10" s="407"/>
      <c r="SAO10" s="407"/>
      <c r="SAP10" s="407"/>
      <c r="SAQ10" s="407"/>
      <c r="SAR10" s="408"/>
      <c r="SAS10" s="404"/>
      <c r="SAT10" s="405"/>
      <c r="SAU10" s="406"/>
      <c r="SAV10" s="407"/>
      <c r="SAW10" s="407"/>
      <c r="SAX10" s="407"/>
      <c r="SAY10" s="407"/>
      <c r="SAZ10" s="408"/>
      <c r="SBA10" s="404"/>
      <c r="SBB10" s="405"/>
      <c r="SBC10" s="406"/>
      <c r="SBD10" s="407"/>
      <c r="SBE10" s="407"/>
      <c r="SBF10" s="407"/>
      <c r="SBG10" s="407"/>
      <c r="SBH10" s="408"/>
      <c r="SBI10" s="404"/>
      <c r="SBJ10" s="405"/>
      <c r="SBK10" s="406"/>
      <c r="SBL10" s="407"/>
      <c r="SBM10" s="407"/>
      <c r="SBN10" s="407"/>
      <c r="SBO10" s="407"/>
      <c r="SBP10" s="408"/>
      <c r="SBQ10" s="404"/>
      <c r="SBR10" s="405"/>
      <c r="SBS10" s="406"/>
      <c r="SBT10" s="407"/>
      <c r="SBU10" s="407"/>
      <c r="SBV10" s="407"/>
      <c r="SBW10" s="407"/>
      <c r="SBX10" s="408"/>
      <c r="SBY10" s="404"/>
      <c r="SBZ10" s="405"/>
      <c r="SCA10" s="406"/>
      <c r="SCB10" s="407"/>
      <c r="SCC10" s="407"/>
      <c r="SCD10" s="407"/>
      <c r="SCE10" s="407"/>
      <c r="SCF10" s="408"/>
      <c r="SCG10" s="404"/>
      <c r="SCH10" s="405"/>
      <c r="SCI10" s="406"/>
      <c r="SCJ10" s="407"/>
      <c r="SCK10" s="407"/>
      <c r="SCL10" s="407"/>
      <c r="SCM10" s="407"/>
      <c r="SCN10" s="408"/>
      <c r="SCO10" s="404"/>
      <c r="SCP10" s="405"/>
      <c r="SCQ10" s="406"/>
      <c r="SCR10" s="407"/>
      <c r="SCS10" s="407"/>
      <c r="SCT10" s="407"/>
      <c r="SCU10" s="407"/>
      <c r="SCV10" s="408"/>
      <c r="SCW10" s="404"/>
      <c r="SCX10" s="405"/>
      <c r="SCY10" s="406"/>
      <c r="SCZ10" s="407"/>
      <c r="SDA10" s="407"/>
      <c r="SDB10" s="407"/>
      <c r="SDC10" s="407"/>
      <c r="SDD10" s="408"/>
      <c r="SDE10" s="404"/>
      <c r="SDF10" s="405"/>
      <c r="SDG10" s="406"/>
      <c r="SDH10" s="407"/>
      <c r="SDI10" s="407"/>
      <c r="SDJ10" s="407"/>
      <c r="SDK10" s="407"/>
      <c r="SDL10" s="408"/>
      <c r="SDM10" s="404"/>
      <c r="SDN10" s="405"/>
      <c r="SDO10" s="406"/>
      <c r="SDP10" s="407"/>
      <c r="SDQ10" s="407"/>
      <c r="SDR10" s="407"/>
      <c r="SDS10" s="407"/>
      <c r="SDT10" s="408"/>
      <c r="SDU10" s="404"/>
      <c r="SDV10" s="405"/>
      <c r="SDW10" s="406"/>
      <c r="SDX10" s="407"/>
      <c r="SDY10" s="407"/>
      <c r="SDZ10" s="407"/>
      <c r="SEA10" s="407"/>
      <c r="SEB10" s="408"/>
      <c r="SEC10" s="404"/>
      <c r="SED10" s="405"/>
      <c r="SEE10" s="406"/>
      <c r="SEF10" s="407"/>
      <c r="SEG10" s="407"/>
      <c r="SEH10" s="407"/>
      <c r="SEI10" s="407"/>
      <c r="SEJ10" s="408"/>
      <c r="SEK10" s="404"/>
      <c r="SEL10" s="405"/>
      <c r="SEM10" s="406"/>
      <c r="SEN10" s="407"/>
      <c r="SEO10" s="407"/>
      <c r="SEP10" s="407"/>
      <c r="SEQ10" s="407"/>
      <c r="SER10" s="408"/>
      <c r="SES10" s="404"/>
      <c r="SET10" s="405"/>
      <c r="SEU10" s="406"/>
      <c r="SEV10" s="407"/>
      <c r="SEW10" s="407"/>
      <c r="SEX10" s="407"/>
      <c r="SEY10" s="407"/>
      <c r="SEZ10" s="408"/>
      <c r="SFA10" s="404"/>
      <c r="SFB10" s="405"/>
      <c r="SFC10" s="406"/>
      <c r="SFD10" s="407"/>
      <c r="SFE10" s="407"/>
      <c r="SFF10" s="407"/>
      <c r="SFG10" s="407"/>
      <c r="SFH10" s="408"/>
      <c r="SFI10" s="404"/>
      <c r="SFJ10" s="405"/>
      <c r="SFK10" s="406"/>
      <c r="SFL10" s="407"/>
      <c r="SFM10" s="407"/>
      <c r="SFN10" s="407"/>
      <c r="SFO10" s="407"/>
      <c r="SFP10" s="408"/>
      <c r="SFQ10" s="404"/>
      <c r="SFR10" s="405"/>
      <c r="SFS10" s="406"/>
      <c r="SFT10" s="407"/>
      <c r="SFU10" s="407"/>
      <c r="SFV10" s="407"/>
      <c r="SFW10" s="407"/>
      <c r="SFX10" s="408"/>
      <c r="SFY10" s="404"/>
      <c r="SFZ10" s="405"/>
      <c r="SGA10" s="406"/>
      <c r="SGB10" s="407"/>
      <c r="SGC10" s="407"/>
      <c r="SGD10" s="407"/>
      <c r="SGE10" s="407"/>
      <c r="SGF10" s="408"/>
      <c r="SGG10" s="404"/>
      <c r="SGH10" s="405"/>
      <c r="SGI10" s="406"/>
      <c r="SGJ10" s="407"/>
      <c r="SGK10" s="407"/>
      <c r="SGL10" s="407"/>
      <c r="SGM10" s="407"/>
      <c r="SGN10" s="408"/>
      <c r="SGO10" s="404"/>
      <c r="SGP10" s="405"/>
      <c r="SGQ10" s="406"/>
      <c r="SGR10" s="407"/>
      <c r="SGS10" s="407"/>
      <c r="SGT10" s="407"/>
      <c r="SGU10" s="407"/>
      <c r="SGV10" s="408"/>
      <c r="SGW10" s="404"/>
      <c r="SGX10" s="405"/>
      <c r="SGY10" s="406"/>
      <c r="SGZ10" s="407"/>
      <c r="SHA10" s="407"/>
      <c r="SHB10" s="407"/>
      <c r="SHC10" s="407"/>
      <c r="SHD10" s="408"/>
      <c r="SHE10" s="404"/>
      <c r="SHF10" s="405"/>
      <c r="SHG10" s="406"/>
      <c r="SHH10" s="407"/>
      <c r="SHI10" s="407"/>
      <c r="SHJ10" s="407"/>
      <c r="SHK10" s="407"/>
      <c r="SHL10" s="408"/>
      <c r="SHM10" s="404"/>
      <c r="SHN10" s="405"/>
      <c r="SHO10" s="406"/>
      <c r="SHP10" s="407"/>
      <c r="SHQ10" s="407"/>
      <c r="SHR10" s="407"/>
      <c r="SHS10" s="407"/>
      <c r="SHT10" s="408"/>
      <c r="SHU10" s="404"/>
      <c r="SHV10" s="405"/>
      <c r="SHW10" s="406"/>
      <c r="SHX10" s="407"/>
      <c r="SHY10" s="407"/>
      <c r="SHZ10" s="407"/>
      <c r="SIA10" s="407"/>
      <c r="SIB10" s="408"/>
      <c r="SIC10" s="404"/>
      <c r="SID10" s="405"/>
      <c r="SIE10" s="406"/>
      <c r="SIF10" s="407"/>
      <c r="SIG10" s="407"/>
      <c r="SIH10" s="407"/>
      <c r="SII10" s="407"/>
      <c r="SIJ10" s="408"/>
      <c r="SIK10" s="404"/>
      <c r="SIL10" s="405"/>
      <c r="SIM10" s="406"/>
      <c r="SIN10" s="407"/>
      <c r="SIO10" s="407"/>
      <c r="SIP10" s="407"/>
      <c r="SIQ10" s="407"/>
      <c r="SIR10" s="408"/>
      <c r="SIS10" s="404"/>
      <c r="SIT10" s="405"/>
      <c r="SIU10" s="406"/>
      <c r="SIV10" s="407"/>
      <c r="SIW10" s="407"/>
      <c r="SIX10" s="407"/>
      <c r="SIY10" s="407"/>
      <c r="SIZ10" s="408"/>
      <c r="SJA10" s="404"/>
      <c r="SJB10" s="405"/>
      <c r="SJC10" s="406"/>
      <c r="SJD10" s="407"/>
      <c r="SJE10" s="407"/>
      <c r="SJF10" s="407"/>
      <c r="SJG10" s="407"/>
      <c r="SJH10" s="408"/>
      <c r="SJI10" s="404"/>
      <c r="SJJ10" s="405"/>
      <c r="SJK10" s="406"/>
      <c r="SJL10" s="407"/>
      <c r="SJM10" s="407"/>
      <c r="SJN10" s="407"/>
      <c r="SJO10" s="407"/>
      <c r="SJP10" s="408"/>
      <c r="SJQ10" s="404"/>
      <c r="SJR10" s="405"/>
      <c r="SJS10" s="406"/>
      <c r="SJT10" s="407"/>
      <c r="SJU10" s="407"/>
      <c r="SJV10" s="407"/>
      <c r="SJW10" s="407"/>
      <c r="SJX10" s="408"/>
      <c r="SJY10" s="404"/>
      <c r="SJZ10" s="405"/>
      <c r="SKA10" s="406"/>
      <c r="SKB10" s="407"/>
      <c r="SKC10" s="407"/>
      <c r="SKD10" s="407"/>
      <c r="SKE10" s="407"/>
      <c r="SKF10" s="408"/>
      <c r="SKG10" s="404"/>
      <c r="SKH10" s="405"/>
      <c r="SKI10" s="406"/>
      <c r="SKJ10" s="407"/>
      <c r="SKK10" s="407"/>
      <c r="SKL10" s="407"/>
      <c r="SKM10" s="407"/>
      <c r="SKN10" s="408"/>
      <c r="SKO10" s="404"/>
      <c r="SKP10" s="405"/>
      <c r="SKQ10" s="406"/>
      <c r="SKR10" s="407"/>
      <c r="SKS10" s="407"/>
      <c r="SKT10" s="407"/>
      <c r="SKU10" s="407"/>
      <c r="SKV10" s="408"/>
      <c r="SKW10" s="404"/>
      <c r="SKX10" s="405"/>
      <c r="SKY10" s="406"/>
      <c r="SKZ10" s="407"/>
      <c r="SLA10" s="407"/>
      <c r="SLB10" s="407"/>
      <c r="SLC10" s="407"/>
      <c r="SLD10" s="408"/>
      <c r="SLE10" s="404"/>
      <c r="SLF10" s="405"/>
      <c r="SLG10" s="406"/>
      <c r="SLH10" s="407"/>
      <c r="SLI10" s="407"/>
      <c r="SLJ10" s="407"/>
      <c r="SLK10" s="407"/>
      <c r="SLL10" s="408"/>
      <c r="SLM10" s="404"/>
      <c r="SLN10" s="405"/>
      <c r="SLO10" s="406"/>
      <c r="SLP10" s="407"/>
      <c r="SLQ10" s="407"/>
      <c r="SLR10" s="407"/>
      <c r="SLS10" s="407"/>
      <c r="SLT10" s="408"/>
      <c r="SLU10" s="404"/>
      <c r="SLV10" s="405"/>
      <c r="SLW10" s="406"/>
      <c r="SLX10" s="407"/>
      <c r="SLY10" s="407"/>
      <c r="SLZ10" s="407"/>
      <c r="SMA10" s="407"/>
      <c r="SMB10" s="408"/>
      <c r="SMC10" s="404"/>
      <c r="SMD10" s="405"/>
      <c r="SME10" s="406"/>
      <c r="SMF10" s="407"/>
      <c r="SMG10" s="407"/>
      <c r="SMH10" s="407"/>
      <c r="SMI10" s="407"/>
      <c r="SMJ10" s="408"/>
      <c r="SMK10" s="404"/>
      <c r="SML10" s="405"/>
      <c r="SMM10" s="406"/>
      <c r="SMN10" s="407"/>
      <c r="SMO10" s="407"/>
      <c r="SMP10" s="407"/>
      <c r="SMQ10" s="407"/>
      <c r="SMR10" s="408"/>
      <c r="SMS10" s="404"/>
      <c r="SMT10" s="405"/>
      <c r="SMU10" s="406"/>
      <c r="SMV10" s="407"/>
      <c r="SMW10" s="407"/>
      <c r="SMX10" s="407"/>
      <c r="SMY10" s="407"/>
      <c r="SMZ10" s="408"/>
      <c r="SNA10" s="404"/>
      <c r="SNB10" s="405"/>
      <c r="SNC10" s="406"/>
      <c r="SND10" s="407"/>
      <c r="SNE10" s="407"/>
      <c r="SNF10" s="407"/>
      <c r="SNG10" s="407"/>
      <c r="SNH10" s="408"/>
      <c r="SNI10" s="404"/>
      <c r="SNJ10" s="405"/>
      <c r="SNK10" s="406"/>
      <c r="SNL10" s="407"/>
      <c r="SNM10" s="407"/>
      <c r="SNN10" s="407"/>
      <c r="SNO10" s="407"/>
      <c r="SNP10" s="408"/>
      <c r="SNQ10" s="404"/>
      <c r="SNR10" s="405"/>
      <c r="SNS10" s="406"/>
      <c r="SNT10" s="407"/>
      <c r="SNU10" s="407"/>
      <c r="SNV10" s="407"/>
      <c r="SNW10" s="407"/>
      <c r="SNX10" s="408"/>
      <c r="SNY10" s="404"/>
      <c r="SNZ10" s="405"/>
      <c r="SOA10" s="406"/>
      <c r="SOB10" s="407"/>
      <c r="SOC10" s="407"/>
      <c r="SOD10" s="407"/>
      <c r="SOE10" s="407"/>
      <c r="SOF10" s="408"/>
      <c r="SOG10" s="404"/>
      <c r="SOH10" s="405"/>
      <c r="SOI10" s="406"/>
      <c r="SOJ10" s="407"/>
      <c r="SOK10" s="407"/>
      <c r="SOL10" s="407"/>
      <c r="SOM10" s="407"/>
      <c r="SON10" s="408"/>
      <c r="SOO10" s="404"/>
      <c r="SOP10" s="405"/>
      <c r="SOQ10" s="406"/>
      <c r="SOR10" s="407"/>
      <c r="SOS10" s="407"/>
      <c r="SOT10" s="407"/>
      <c r="SOU10" s="407"/>
      <c r="SOV10" s="408"/>
      <c r="SOW10" s="404"/>
      <c r="SOX10" s="405"/>
      <c r="SOY10" s="406"/>
      <c r="SOZ10" s="407"/>
      <c r="SPA10" s="407"/>
      <c r="SPB10" s="407"/>
      <c r="SPC10" s="407"/>
      <c r="SPD10" s="408"/>
      <c r="SPE10" s="404"/>
      <c r="SPF10" s="405"/>
      <c r="SPG10" s="406"/>
      <c r="SPH10" s="407"/>
      <c r="SPI10" s="407"/>
      <c r="SPJ10" s="407"/>
      <c r="SPK10" s="407"/>
      <c r="SPL10" s="408"/>
      <c r="SPM10" s="404"/>
      <c r="SPN10" s="405"/>
      <c r="SPO10" s="406"/>
      <c r="SPP10" s="407"/>
      <c r="SPQ10" s="407"/>
      <c r="SPR10" s="407"/>
      <c r="SPS10" s="407"/>
      <c r="SPT10" s="408"/>
      <c r="SPU10" s="404"/>
      <c r="SPV10" s="405"/>
      <c r="SPW10" s="406"/>
      <c r="SPX10" s="407"/>
      <c r="SPY10" s="407"/>
      <c r="SPZ10" s="407"/>
      <c r="SQA10" s="407"/>
      <c r="SQB10" s="408"/>
      <c r="SQC10" s="404"/>
      <c r="SQD10" s="405"/>
      <c r="SQE10" s="406"/>
      <c r="SQF10" s="407"/>
      <c r="SQG10" s="407"/>
      <c r="SQH10" s="407"/>
      <c r="SQI10" s="407"/>
      <c r="SQJ10" s="408"/>
      <c r="SQK10" s="404"/>
      <c r="SQL10" s="405"/>
      <c r="SQM10" s="406"/>
      <c r="SQN10" s="407"/>
      <c r="SQO10" s="407"/>
      <c r="SQP10" s="407"/>
      <c r="SQQ10" s="407"/>
      <c r="SQR10" s="408"/>
      <c r="SQS10" s="404"/>
      <c r="SQT10" s="405"/>
      <c r="SQU10" s="406"/>
      <c r="SQV10" s="407"/>
      <c r="SQW10" s="407"/>
      <c r="SQX10" s="407"/>
      <c r="SQY10" s="407"/>
      <c r="SQZ10" s="408"/>
      <c r="SRA10" s="404"/>
      <c r="SRB10" s="405"/>
      <c r="SRC10" s="406"/>
      <c r="SRD10" s="407"/>
      <c r="SRE10" s="407"/>
      <c r="SRF10" s="407"/>
      <c r="SRG10" s="407"/>
      <c r="SRH10" s="408"/>
      <c r="SRI10" s="404"/>
      <c r="SRJ10" s="405"/>
      <c r="SRK10" s="406"/>
      <c r="SRL10" s="407"/>
      <c r="SRM10" s="407"/>
      <c r="SRN10" s="407"/>
      <c r="SRO10" s="407"/>
      <c r="SRP10" s="408"/>
      <c r="SRQ10" s="404"/>
      <c r="SRR10" s="405"/>
      <c r="SRS10" s="406"/>
      <c r="SRT10" s="407"/>
      <c r="SRU10" s="407"/>
      <c r="SRV10" s="407"/>
      <c r="SRW10" s="407"/>
      <c r="SRX10" s="408"/>
      <c r="SRY10" s="404"/>
      <c r="SRZ10" s="405"/>
      <c r="SSA10" s="406"/>
      <c r="SSB10" s="407"/>
      <c r="SSC10" s="407"/>
      <c r="SSD10" s="407"/>
      <c r="SSE10" s="407"/>
      <c r="SSF10" s="408"/>
      <c r="SSG10" s="404"/>
      <c r="SSH10" s="405"/>
      <c r="SSI10" s="406"/>
      <c r="SSJ10" s="407"/>
      <c r="SSK10" s="407"/>
      <c r="SSL10" s="407"/>
      <c r="SSM10" s="407"/>
      <c r="SSN10" s="408"/>
      <c r="SSO10" s="404"/>
      <c r="SSP10" s="405"/>
      <c r="SSQ10" s="406"/>
      <c r="SSR10" s="407"/>
      <c r="SSS10" s="407"/>
      <c r="SST10" s="407"/>
      <c r="SSU10" s="407"/>
      <c r="SSV10" s="408"/>
      <c r="SSW10" s="404"/>
      <c r="SSX10" s="405"/>
      <c r="SSY10" s="406"/>
      <c r="SSZ10" s="407"/>
      <c r="STA10" s="407"/>
      <c r="STB10" s="407"/>
      <c r="STC10" s="407"/>
      <c r="STD10" s="408"/>
      <c r="STE10" s="404"/>
      <c r="STF10" s="405"/>
      <c r="STG10" s="406"/>
      <c r="STH10" s="407"/>
      <c r="STI10" s="407"/>
      <c r="STJ10" s="407"/>
      <c r="STK10" s="407"/>
      <c r="STL10" s="408"/>
      <c r="STM10" s="404"/>
      <c r="STN10" s="405"/>
      <c r="STO10" s="406"/>
      <c r="STP10" s="407"/>
      <c r="STQ10" s="407"/>
      <c r="STR10" s="407"/>
      <c r="STS10" s="407"/>
      <c r="STT10" s="408"/>
      <c r="STU10" s="404"/>
      <c r="STV10" s="405"/>
      <c r="STW10" s="406"/>
      <c r="STX10" s="407"/>
      <c r="STY10" s="407"/>
      <c r="STZ10" s="407"/>
      <c r="SUA10" s="407"/>
      <c r="SUB10" s="408"/>
      <c r="SUC10" s="404"/>
      <c r="SUD10" s="405"/>
      <c r="SUE10" s="406"/>
      <c r="SUF10" s="407"/>
      <c r="SUG10" s="407"/>
      <c r="SUH10" s="407"/>
      <c r="SUI10" s="407"/>
      <c r="SUJ10" s="408"/>
      <c r="SUK10" s="404"/>
      <c r="SUL10" s="405"/>
      <c r="SUM10" s="406"/>
      <c r="SUN10" s="407"/>
      <c r="SUO10" s="407"/>
      <c r="SUP10" s="407"/>
      <c r="SUQ10" s="407"/>
      <c r="SUR10" s="408"/>
      <c r="SUS10" s="404"/>
      <c r="SUT10" s="405"/>
      <c r="SUU10" s="406"/>
      <c r="SUV10" s="407"/>
      <c r="SUW10" s="407"/>
      <c r="SUX10" s="407"/>
      <c r="SUY10" s="407"/>
      <c r="SUZ10" s="408"/>
      <c r="SVA10" s="404"/>
      <c r="SVB10" s="405"/>
      <c r="SVC10" s="406"/>
      <c r="SVD10" s="407"/>
      <c r="SVE10" s="407"/>
      <c r="SVF10" s="407"/>
      <c r="SVG10" s="407"/>
      <c r="SVH10" s="408"/>
      <c r="SVI10" s="404"/>
      <c r="SVJ10" s="405"/>
      <c r="SVK10" s="406"/>
      <c r="SVL10" s="407"/>
      <c r="SVM10" s="407"/>
      <c r="SVN10" s="407"/>
      <c r="SVO10" s="407"/>
      <c r="SVP10" s="408"/>
      <c r="SVQ10" s="404"/>
      <c r="SVR10" s="405"/>
      <c r="SVS10" s="406"/>
      <c r="SVT10" s="407"/>
      <c r="SVU10" s="407"/>
      <c r="SVV10" s="407"/>
      <c r="SVW10" s="407"/>
      <c r="SVX10" s="408"/>
      <c r="SVY10" s="404"/>
      <c r="SVZ10" s="405"/>
      <c r="SWA10" s="406"/>
      <c r="SWB10" s="407"/>
      <c r="SWC10" s="407"/>
      <c r="SWD10" s="407"/>
      <c r="SWE10" s="407"/>
      <c r="SWF10" s="408"/>
      <c r="SWG10" s="404"/>
      <c r="SWH10" s="405"/>
      <c r="SWI10" s="406"/>
      <c r="SWJ10" s="407"/>
      <c r="SWK10" s="407"/>
      <c r="SWL10" s="407"/>
      <c r="SWM10" s="407"/>
      <c r="SWN10" s="408"/>
      <c r="SWO10" s="404"/>
      <c r="SWP10" s="405"/>
      <c r="SWQ10" s="406"/>
      <c r="SWR10" s="407"/>
      <c r="SWS10" s="407"/>
      <c r="SWT10" s="407"/>
      <c r="SWU10" s="407"/>
      <c r="SWV10" s="408"/>
      <c r="SWW10" s="404"/>
      <c r="SWX10" s="405"/>
      <c r="SWY10" s="406"/>
      <c r="SWZ10" s="407"/>
      <c r="SXA10" s="407"/>
      <c r="SXB10" s="407"/>
      <c r="SXC10" s="407"/>
      <c r="SXD10" s="408"/>
      <c r="SXE10" s="404"/>
      <c r="SXF10" s="405"/>
      <c r="SXG10" s="406"/>
      <c r="SXH10" s="407"/>
      <c r="SXI10" s="407"/>
      <c r="SXJ10" s="407"/>
      <c r="SXK10" s="407"/>
      <c r="SXL10" s="408"/>
      <c r="SXM10" s="404"/>
      <c r="SXN10" s="405"/>
      <c r="SXO10" s="406"/>
      <c r="SXP10" s="407"/>
      <c r="SXQ10" s="407"/>
      <c r="SXR10" s="407"/>
      <c r="SXS10" s="407"/>
      <c r="SXT10" s="408"/>
      <c r="SXU10" s="404"/>
      <c r="SXV10" s="405"/>
      <c r="SXW10" s="406"/>
      <c r="SXX10" s="407"/>
      <c r="SXY10" s="407"/>
      <c r="SXZ10" s="407"/>
      <c r="SYA10" s="407"/>
      <c r="SYB10" s="408"/>
      <c r="SYC10" s="404"/>
      <c r="SYD10" s="405"/>
      <c r="SYE10" s="406"/>
      <c r="SYF10" s="407"/>
      <c r="SYG10" s="407"/>
      <c r="SYH10" s="407"/>
      <c r="SYI10" s="407"/>
      <c r="SYJ10" s="408"/>
      <c r="SYK10" s="404"/>
      <c r="SYL10" s="405"/>
      <c r="SYM10" s="406"/>
      <c r="SYN10" s="407"/>
      <c r="SYO10" s="407"/>
      <c r="SYP10" s="407"/>
      <c r="SYQ10" s="407"/>
      <c r="SYR10" s="408"/>
      <c r="SYS10" s="404"/>
      <c r="SYT10" s="405"/>
      <c r="SYU10" s="406"/>
      <c r="SYV10" s="407"/>
      <c r="SYW10" s="407"/>
      <c r="SYX10" s="407"/>
      <c r="SYY10" s="407"/>
      <c r="SYZ10" s="408"/>
      <c r="SZA10" s="404"/>
      <c r="SZB10" s="405"/>
      <c r="SZC10" s="406"/>
      <c r="SZD10" s="407"/>
      <c r="SZE10" s="407"/>
      <c r="SZF10" s="407"/>
      <c r="SZG10" s="407"/>
      <c r="SZH10" s="408"/>
      <c r="SZI10" s="404"/>
      <c r="SZJ10" s="405"/>
      <c r="SZK10" s="406"/>
      <c r="SZL10" s="407"/>
      <c r="SZM10" s="407"/>
      <c r="SZN10" s="407"/>
      <c r="SZO10" s="407"/>
      <c r="SZP10" s="408"/>
      <c r="SZQ10" s="404"/>
      <c r="SZR10" s="405"/>
      <c r="SZS10" s="406"/>
      <c r="SZT10" s="407"/>
      <c r="SZU10" s="407"/>
      <c r="SZV10" s="407"/>
      <c r="SZW10" s="407"/>
      <c r="SZX10" s="408"/>
      <c r="SZY10" s="404"/>
      <c r="SZZ10" s="405"/>
      <c r="TAA10" s="406"/>
      <c r="TAB10" s="407"/>
      <c r="TAC10" s="407"/>
      <c r="TAD10" s="407"/>
      <c r="TAE10" s="407"/>
      <c r="TAF10" s="408"/>
      <c r="TAG10" s="404"/>
      <c r="TAH10" s="405"/>
      <c r="TAI10" s="406"/>
      <c r="TAJ10" s="407"/>
      <c r="TAK10" s="407"/>
      <c r="TAL10" s="407"/>
      <c r="TAM10" s="407"/>
      <c r="TAN10" s="408"/>
      <c r="TAO10" s="404"/>
      <c r="TAP10" s="405"/>
      <c r="TAQ10" s="406"/>
      <c r="TAR10" s="407"/>
      <c r="TAS10" s="407"/>
      <c r="TAT10" s="407"/>
      <c r="TAU10" s="407"/>
      <c r="TAV10" s="408"/>
      <c r="TAW10" s="404"/>
      <c r="TAX10" s="405"/>
      <c r="TAY10" s="406"/>
      <c r="TAZ10" s="407"/>
      <c r="TBA10" s="407"/>
      <c r="TBB10" s="407"/>
      <c r="TBC10" s="407"/>
      <c r="TBD10" s="408"/>
      <c r="TBE10" s="404"/>
      <c r="TBF10" s="405"/>
      <c r="TBG10" s="406"/>
      <c r="TBH10" s="407"/>
      <c r="TBI10" s="407"/>
      <c r="TBJ10" s="407"/>
      <c r="TBK10" s="407"/>
      <c r="TBL10" s="408"/>
      <c r="TBM10" s="404"/>
      <c r="TBN10" s="405"/>
      <c r="TBO10" s="406"/>
      <c r="TBP10" s="407"/>
      <c r="TBQ10" s="407"/>
      <c r="TBR10" s="407"/>
      <c r="TBS10" s="407"/>
      <c r="TBT10" s="408"/>
      <c r="TBU10" s="404"/>
      <c r="TBV10" s="405"/>
      <c r="TBW10" s="406"/>
      <c r="TBX10" s="407"/>
      <c r="TBY10" s="407"/>
      <c r="TBZ10" s="407"/>
      <c r="TCA10" s="407"/>
      <c r="TCB10" s="408"/>
      <c r="TCC10" s="404"/>
      <c r="TCD10" s="405"/>
      <c r="TCE10" s="406"/>
      <c r="TCF10" s="407"/>
      <c r="TCG10" s="407"/>
      <c r="TCH10" s="407"/>
      <c r="TCI10" s="407"/>
      <c r="TCJ10" s="408"/>
      <c r="TCK10" s="404"/>
      <c r="TCL10" s="405"/>
      <c r="TCM10" s="406"/>
      <c r="TCN10" s="407"/>
      <c r="TCO10" s="407"/>
      <c r="TCP10" s="407"/>
      <c r="TCQ10" s="407"/>
      <c r="TCR10" s="408"/>
      <c r="TCS10" s="404"/>
      <c r="TCT10" s="405"/>
      <c r="TCU10" s="406"/>
      <c r="TCV10" s="407"/>
      <c r="TCW10" s="407"/>
      <c r="TCX10" s="407"/>
      <c r="TCY10" s="407"/>
      <c r="TCZ10" s="408"/>
      <c r="TDA10" s="404"/>
      <c r="TDB10" s="405"/>
      <c r="TDC10" s="406"/>
      <c r="TDD10" s="407"/>
      <c r="TDE10" s="407"/>
      <c r="TDF10" s="407"/>
      <c r="TDG10" s="407"/>
      <c r="TDH10" s="408"/>
      <c r="TDI10" s="404"/>
      <c r="TDJ10" s="405"/>
      <c r="TDK10" s="406"/>
      <c r="TDL10" s="407"/>
      <c r="TDM10" s="407"/>
      <c r="TDN10" s="407"/>
      <c r="TDO10" s="407"/>
      <c r="TDP10" s="408"/>
      <c r="TDQ10" s="404"/>
      <c r="TDR10" s="405"/>
      <c r="TDS10" s="406"/>
      <c r="TDT10" s="407"/>
      <c r="TDU10" s="407"/>
      <c r="TDV10" s="407"/>
      <c r="TDW10" s="407"/>
      <c r="TDX10" s="408"/>
      <c r="TDY10" s="404"/>
      <c r="TDZ10" s="405"/>
      <c r="TEA10" s="406"/>
      <c r="TEB10" s="407"/>
      <c r="TEC10" s="407"/>
      <c r="TED10" s="407"/>
      <c r="TEE10" s="407"/>
      <c r="TEF10" s="408"/>
      <c r="TEG10" s="404"/>
      <c r="TEH10" s="405"/>
      <c r="TEI10" s="406"/>
      <c r="TEJ10" s="407"/>
      <c r="TEK10" s="407"/>
      <c r="TEL10" s="407"/>
      <c r="TEM10" s="407"/>
      <c r="TEN10" s="408"/>
      <c r="TEO10" s="404"/>
      <c r="TEP10" s="405"/>
      <c r="TEQ10" s="406"/>
      <c r="TER10" s="407"/>
      <c r="TES10" s="407"/>
      <c r="TET10" s="407"/>
      <c r="TEU10" s="407"/>
      <c r="TEV10" s="408"/>
      <c r="TEW10" s="404"/>
      <c r="TEX10" s="405"/>
      <c r="TEY10" s="406"/>
      <c r="TEZ10" s="407"/>
      <c r="TFA10" s="407"/>
      <c r="TFB10" s="407"/>
      <c r="TFC10" s="407"/>
      <c r="TFD10" s="408"/>
      <c r="TFE10" s="404"/>
      <c r="TFF10" s="405"/>
      <c r="TFG10" s="406"/>
      <c r="TFH10" s="407"/>
      <c r="TFI10" s="407"/>
      <c r="TFJ10" s="407"/>
      <c r="TFK10" s="407"/>
      <c r="TFL10" s="408"/>
      <c r="TFM10" s="404"/>
      <c r="TFN10" s="405"/>
      <c r="TFO10" s="406"/>
      <c r="TFP10" s="407"/>
      <c r="TFQ10" s="407"/>
      <c r="TFR10" s="407"/>
      <c r="TFS10" s="407"/>
      <c r="TFT10" s="408"/>
      <c r="TFU10" s="404"/>
      <c r="TFV10" s="405"/>
      <c r="TFW10" s="406"/>
      <c r="TFX10" s="407"/>
      <c r="TFY10" s="407"/>
      <c r="TFZ10" s="407"/>
      <c r="TGA10" s="407"/>
      <c r="TGB10" s="408"/>
      <c r="TGC10" s="404"/>
      <c r="TGD10" s="405"/>
      <c r="TGE10" s="406"/>
      <c r="TGF10" s="407"/>
      <c r="TGG10" s="407"/>
      <c r="TGH10" s="407"/>
      <c r="TGI10" s="407"/>
      <c r="TGJ10" s="408"/>
      <c r="TGK10" s="404"/>
      <c r="TGL10" s="405"/>
      <c r="TGM10" s="406"/>
      <c r="TGN10" s="407"/>
      <c r="TGO10" s="407"/>
      <c r="TGP10" s="407"/>
      <c r="TGQ10" s="407"/>
      <c r="TGR10" s="408"/>
      <c r="TGS10" s="404"/>
      <c r="TGT10" s="405"/>
      <c r="TGU10" s="406"/>
      <c r="TGV10" s="407"/>
      <c r="TGW10" s="407"/>
      <c r="TGX10" s="407"/>
      <c r="TGY10" s="407"/>
      <c r="TGZ10" s="408"/>
      <c r="THA10" s="404"/>
      <c r="THB10" s="405"/>
      <c r="THC10" s="406"/>
      <c r="THD10" s="407"/>
      <c r="THE10" s="407"/>
      <c r="THF10" s="407"/>
      <c r="THG10" s="407"/>
      <c r="THH10" s="408"/>
      <c r="THI10" s="404"/>
      <c r="THJ10" s="405"/>
      <c r="THK10" s="406"/>
      <c r="THL10" s="407"/>
      <c r="THM10" s="407"/>
      <c r="THN10" s="407"/>
      <c r="THO10" s="407"/>
      <c r="THP10" s="408"/>
      <c r="THQ10" s="404"/>
      <c r="THR10" s="405"/>
      <c r="THS10" s="406"/>
      <c r="THT10" s="407"/>
      <c r="THU10" s="407"/>
      <c r="THV10" s="407"/>
      <c r="THW10" s="407"/>
      <c r="THX10" s="408"/>
      <c r="THY10" s="404"/>
      <c r="THZ10" s="405"/>
      <c r="TIA10" s="406"/>
      <c r="TIB10" s="407"/>
      <c r="TIC10" s="407"/>
      <c r="TID10" s="407"/>
      <c r="TIE10" s="407"/>
      <c r="TIF10" s="408"/>
      <c r="TIG10" s="404"/>
      <c r="TIH10" s="405"/>
      <c r="TII10" s="406"/>
      <c r="TIJ10" s="407"/>
      <c r="TIK10" s="407"/>
      <c r="TIL10" s="407"/>
      <c r="TIM10" s="407"/>
      <c r="TIN10" s="408"/>
      <c r="TIO10" s="404"/>
      <c r="TIP10" s="405"/>
      <c r="TIQ10" s="406"/>
      <c r="TIR10" s="407"/>
      <c r="TIS10" s="407"/>
      <c r="TIT10" s="407"/>
      <c r="TIU10" s="407"/>
      <c r="TIV10" s="408"/>
      <c r="TIW10" s="404"/>
      <c r="TIX10" s="405"/>
      <c r="TIY10" s="406"/>
      <c r="TIZ10" s="407"/>
      <c r="TJA10" s="407"/>
      <c r="TJB10" s="407"/>
      <c r="TJC10" s="407"/>
      <c r="TJD10" s="408"/>
      <c r="TJE10" s="404"/>
      <c r="TJF10" s="405"/>
      <c r="TJG10" s="406"/>
      <c r="TJH10" s="407"/>
      <c r="TJI10" s="407"/>
      <c r="TJJ10" s="407"/>
      <c r="TJK10" s="407"/>
      <c r="TJL10" s="408"/>
      <c r="TJM10" s="404"/>
      <c r="TJN10" s="405"/>
      <c r="TJO10" s="406"/>
      <c r="TJP10" s="407"/>
      <c r="TJQ10" s="407"/>
      <c r="TJR10" s="407"/>
      <c r="TJS10" s="407"/>
      <c r="TJT10" s="408"/>
      <c r="TJU10" s="404"/>
      <c r="TJV10" s="405"/>
      <c r="TJW10" s="406"/>
      <c r="TJX10" s="407"/>
      <c r="TJY10" s="407"/>
      <c r="TJZ10" s="407"/>
      <c r="TKA10" s="407"/>
      <c r="TKB10" s="408"/>
      <c r="TKC10" s="404"/>
      <c r="TKD10" s="405"/>
      <c r="TKE10" s="406"/>
      <c r="TKF10" s="407"/>
      <c r="TKG10" s="407"/>
      <c r="TKH10" s="407"/>
      <c r="TKI10" s="407"/>
      <c r="TKJ10" s="408"/>
      <c r="TKK10" s="404"/>
      <c r="TKL10" s="405"/>
      <c r="TKM10" s="406"/>
      <c r="TKN10" s="407"/>
      <c r="TKO10" s="407"/>
      <c r="TKP10" s="407"/>
      <c r="TKQ10" s="407"/>
      <c r="TKR10" s="408"/>
      <c r="TKS10" s="404"/>
      <c r="TKT10" s="405"/>
      <c r="TKU10" s="406"/>
      <c r="TKV10" s="407"/>
      <c r="TKW10" s="407"/>
      <c r="TKX10" s="407"/>
      <c r="TKY10" s="407"/>
      <c r="TKZ10" s="408"/>
      <c r="TLA10" s="404"/>
      <c r="TLB10" s="405"/>
      <c r="TLC10" s="406"/>
      <c r="TLD10" s="407"/>
      <c r="TLE10" s="407"/>
      <c r="TLF10" s="407"/>
      <c r="TLG10" s="407"/>
      <c r="TLH10" s="408"/>
      <c r="TLI10" s="404"/>
      <c r="TLJ10" s="405"/>
      <c r="TLK10" s="406"/>
      <c r="TLL10" s="407"/>
      <c r="TLM10" s="407"/>
      <c r="TLN10" s="407"/>
      <c r="TLO10" s="407"/>
      <c r="TLP10" s="408"/>
      <c r="TLQ10" s="404"/>
      <c r="TLR10" s="405"/>
      <c r="TLS10" s="406"/>
      <c r="TLT10" s="407"/>
      <c r="TLU10" s="407"/>
      <c r="TLV10" s="407"/>
      <c r="TLW10" s="407"/>
      <c r="TLX10" s="408"/>
      <c r="TLY10" s="404"/>
      <c r="TLZ10" s="405"/>
      <c r="TMA10" s="406"/>
      <c r="TMB10" s="407"/>
      <c r="TMC10" s="407"/>
      <c r="TMD10" s="407"/>
      <c r="TME10" s="407"/>
      <c r="TMF10" s="408"/>
      <c r="TMG10" s="404"/>
      <c r="TMH10" s="405"/>
      <c r="TMI10" s="406"/>
      <c r="TMJ10" s="407"/>
      <c r="TMK10" s="407"/>
      <c r="TML10" s="407"/>
      <c r="TMM10" s="407"/>
      <c r="TMN10" s="408"/>
      <c r="TMO10" s="404"/>
      <c r="TMP10" s="405"/>
      <c r="TMQ10" s="406"/>
      <c r="TMR10" s="407"/>
      <c r="TMS10" s="407"/>
      <c r="TMT10" s="407"/>
      <c r="TMU10" s="407"/>
      <c r="TMV10" s="408"/>
      <c r="TMW10" s="404"/>
      <c r="TMX10" s="405"/>
      <c r="TMY10" s="406"/>
      <c r="TMZ10" s="407"/>
      <c r="TNA10" s="407"/>
      <c r="TNB10" s="407"/>
      <c r="TNC10" s="407"/>
      <c r="TND10" s="408"/>
      <c r="TNE10" s="404"/>
      <c r="TNF10" s="405"/>
      <c r="TNG10" s="406"/>
      <c r="TNH10" s="407"/>
      <c r="TNI10" s="407"/>
      <c r="TNJ10" s="407"/>
      <c r="TNK10" s="407"/>
      <c r="TNL10" s="408"/>
      <c r="TNM10" s="404"/>
      <c r="TNN10" s="405"/>
      <c r="TNO10" s="406"/>
      <c r="TNP10" s="407"/>
      <c r="TNQ10" s="407"/>
      <c r="TNR10" s="407"/>
      <c r="TNS10" s="407"/>
      <c r="TNT10" s="408"/>
      <c r="TNU10" s="404"/>
      <c r="TNV10" s="405"/>
      <c r="TNW10" s="406"/>
      <c r="TNX10" s="407"/>
      <c r="TNY10" s="407"/>
      <c r="TNZ10" s="407"/>
      <c r="TOA10" s="407"/>
      <c r="TOB10" s="408"/>
      <c r="TOC10" s="404"/>
      <c r="TOD10" s="405"/>
      <c r="TOE10" s="406"/>
      <c r="TOF10" s="407"/>
      <c r="TOG10" s="407"/>
      <c r="TOH10" s="407"/>
      <c r="TOI10" s="407"/>
      <c r="TOJ10" s="408"/>
      <c r="TOK10" s="404"/>
      <c r="TOL10" s="405"/>
      <c r="TOM10" s="406"/>
      <c r="TON10" s="407"/>
      <c r="TOO10" s="407"/>
      <c r="TOP10" s="407"/>
      <c r="TOQ10" s="407"/>
      <c r="TOR10" s="408"/>
      <c r="TOS10" s="404"/>
      <c r="TOT10" s="405"/>
      <c r="TOU10" s="406"/>
      <c r="TOV10" s="407"/>
      <c r="TOW10" s="407"/>
      <c r="TOX10" s="407"/>
      <c r="TOY10" s="407"/>
      <c r="TOZ10" s="408"/>
      <c r="TPA10" s="404"/>
      <c r="TPB10" s="405"/>
      <c r="TPC10" s="406"/>
      <c r="TPD10" s="407"/>
      <c r="TPE10" s="407"/>
      <c r="TPF10" s="407"/>
      <c r="TPG10" s="407"/>
      <c r="TPH10" s="408"/>
      <c r="TPI10" s="404"/>
      <c r="TPJ10" s="405"/>
      <c r="TPK10" s="406"/>
      <c r="TPL10" s="407"/>
      <c r="TPM10" s="407"/>
      <c r="TPN10" s="407"/>
      <c r="TPO10" s="407"/>
      <c r="TPP10" s="408"/>
      <c r="TPQ10" s="404"/>
      <c r="TPR10" s="405"/>
      <c r="TPS10" s="406"/>
      <c r="TPT10" s="407"/>
      <c r="TPU10" s="407"/>
      <c r="TPV10" s="407"/>
      <c r="TPW10" s="407"/>
      <c r="TPX10" s="408"/>
      <c r="TPY10" s="404"/>
      <c r="TPZ10" s="405"/>
      <c r="TQA10" s="406"/>
      <c r="TQB10" s="407"/>
      <c r="TQC10" s="407"/>
      <c r="TQD10" s="407"/>
      <c r="TQE10" s="407"/>
      <c r="TQF10" s="408"/>
      <c r="TQG10" s="404"/>
      <c r="TQH10" s="405"/>
      <c r="TQI10" s="406"/>
      <c r="TQJ10" s="407"/>
      <c r="TQK10" s="407"/>
      <c r="TQL10" s="407"/>
      <c r="TQM10" s="407"/>
      <c r="TQN10" s="408"/>
      <c r="TQO10" s="404"/>
      <c r="TQP10" s="405"/>
      <c r="TQQ10" s="406"/>
      <c r="TQR10" s="407"/>
      <c r="TQS10" s="407"/>
      <c r="TQT10" s="407"/>
      <c r="TQU10" s="407"/>
      <c r="TQV10" s="408"/>
      <c r="TQW10" s="404"/>
      <c r="TQX10" s="405"/>
      <c r="TQY10" s="406"/>
      <c r="TQZ10" s="407"/>
      <c r="TRA10" s="407"/>
      <c r="TRB10" s="407"/>
      <c r="TRC10" s="407"/>
      <c r="TRD10" s="408"/>
      <c r="TRE10" s="404"/>
      <c r="TRF10" s="405"/>
      <c r="TRG10" s="406"/>
      <c r="TRH10" s="407"/>
      <c r="TRI10" s="407"/>
      <c r="TRJ10" s="407"/>
      <c r="TRK10" s="407"/>
      <c r="TRL10" s="408"/>
      <c r="TRM10" s="404"/>
      <c r="TRN10" s="405"/>
      <c r="TRO10" s="406"/>
      <c r="TRP10" s="407"/>
      <c r="TRQ10" s="407"/>
      <c r="TRR10" s="407"/>
      <c r="TRS10" s="407"/>
      <c r="TRT10" s="408"/>
      <c r="TRU10" s="404"/>
      <c r="TRV10" s="405"/>
      <c r="TRW10" s="406"/>
      <c r="TRX10" s="407"/>
      <c r="TRY10" s="407"/>
      <c r="TRZ10" s="407"/>
      <c r="TSA10" s="407"/>
      <c r="TSB10" s="408"/>
      <c r="TSC10" s="404"/>
      <c r="TSD10" s="405"/>
      <c r="TSE10" s="406"/>
      <c r="TSF10" s="407"/>
      <c r="TSG10" s="407"/>
      <c r="TSH10" s="407"/>
      <c r="TSI10" s="407"/>
      <c r="TSJ10" s="408"/>
      <c r="TSK10" s="404"/>
      <c r="TSL10" s="405"/>
      <c r="TSM10" s="406"/>
      <c r="TSN10" s="407"/>
      <c r="TSO10" s="407"/>
      <c r="TSP10" s="407"/>
      <c r="TSQ10" s="407"/>
      <c r="TSR10" s="408"/>
      <c r="TSS10" s="404"/>
      <c r="TST10" s="405"/>
      <c r="TSU10" s="406"/>
      <c r="TSV10" s="407"/>
      <c r="TSW10" s="407"/>
      <c r="TSX10" s="407"/>
      <c r="TSY10" s="407"/>
      <c r="TSZ10" s="408"/>
      <c r="TTA10" s="404"/>
      <c r="TTB10" s="405"/>
      <c r="TTC10" s="406"/>
      <c r="TTD10" s="407"/>
      <c r="TTE10" s="407"/>
      <c r="TTF10" s="407"/>
      <c r="TTG10" s="407"/>
      <c r="TTH10" s="408"/>
      <c r="TTI10" s="404"/>
      <c r="TTJ10" s="405"/>
      <c r="TTK10" s="406"/>
      <c r="TTL10" s="407"/>
      <c r="TTM10" s="407"/>
      <c r="TTN10" s="407"/>
      <c r="TTO10" s="407"/>
      <c r="TTP10" s="408"/>
      <c r="TTQ10" s="404"/>
      <c r="TTR10" s="405"/>
      <c r="TTS10" s="406"/>
      <c r="TTT10" s="407"/>
      <c r="TTU10" s="407"/>
      <c r="TTV10" s="407"/>
      <c r="TTW10" s="407"/>
      <c r="TTX10" s="408"/>
      <c r="TTY10" s="404"/>
      <c r="TTZ10" s="405"/>
      <c r="TUA10" s="406"/>
      <c r="TUB10" s="407"/>
      <c r="TUC10" s="407"/>
      <c r="TUD10" s="407"/>
      <c r="TUE10" s="407"/>
      <c r="TUF10" s="408"/>
      <c r="TUG10" s="404"/>
      <c r="TUH10" s="405"/>
      <c r="TUI10" s="406"/>
      <c r="TUJ10" s="407"/>
      <c r="TUK10" s="407"/>
      <c r="TUL10" s="407"/>
      <c r="TUM10" s="407"/>
      <c r="TUN10" s="408"/>
      <c r="TUO10" s="404"/>
      <c r="TUP10" s="405"/>
      <c r="TUQ10" s="406"/>
      <c r="TUR10" s="407"/>
      <c r="TUS10" s="407"/>
      <c r="TUT10" s="407"/>
      <c r="TUU10" s="407"/>
      <c r="TUV10" s="408"/>
      <c r="TUW10" s="404"/>
      <c r="TUX10" s="405"/>
      <c r="TUY10" s="406"/>
      <c r="TUZ10" s="407"/>
      <c r="TVA10" s="407"/>
      <c r="TVB10" s="407"/>
      <c r="TVC10" s="407"/>
      <c r="TVD10" s="408"/>
      <c r="TVE10" s="404"/>
      <c r="TVF10" s="405"/>
      <c r="TVG10" s="406"/>
      <c r="TVH10" s="407"/>
      <c r="TVI10" s="407"/>
      <c r="TVJ10" s="407"/>
      <c r="TVK10" s="407"/>
      <c r="TVL10" s="408"/>
      <c r="TVM10" s="404"/>
      <c r="TVN10" s="405"/>
      <c r="TVO10" s="406"/>
      <c r="TVP10" s="407"/>
      <c r="TVQ10" s="407"/>
      <c r="TVR10" s="407"/>
      <c r="TVS10" s="407"/>
      <c r="TVT10" s="408"/>
      <c r="TVU10" s="404"/>
      <c r="TVV10" s="405"/>
      <c r="TVW10" s="406"/>
      <c r="TVX10" s="407"/>
      <c r="TVY10" s="407"/>
      <c r="TVZ10" s="407"/>
      <c r="TWA10" s="407"/>
      <c r="TWB10" s="408"/>
      <c r="TWC10" s="404"/>
      <c r="TWD10" s="405"/>
      <c r="TWE10" s="406"/>
      <c r="TWF10" s="407"/>
      <c r="TWG10" s="407"/>
      <c r="TWH10" s="407"/>
      <c r="TWI10" s="407"/>
      <c r="TWJ10" s="408"/>
      <c r="TWK10" s="404"/>
      <c r="TWL10" s="405"/>
      <c r="TWM10" s="406"/>
      <c r="TWN10" s="407"/>
      <c r="TWO10" s="407"/>
      <c r="TWP10" s="407"/>
      <c r="TWQ10" s="407"/>
      <c r="TWR10" s="408"/>
      <c r="TWS10" s="404"/>
      <c r="TWT10" s="405"/>
      <c r="TWU10" s="406"/>
      <c r="TWV10" s="407"/>
      <c r="TWW10" s="407"/>
      <c r="TWX10" s="407"/>
      <c r="TWY10" s="407"/>
      <c r="TWZ10" s="408"/>
      <c r="TXA10" s="404"/>
      <c r="TXB10" s="405"/>
      <c r="TXC10" s="406"/>
      <c r="TXD10" s="407"/>
      <c r="TXE10" s="407"/>
      <c r="TXF10" s="407"/>
      <c r="TXG10" s="407"/>
      <c r="TXH10" s="408"/>
      <c r="TXI10" s="404"/>
      <c r="TXJ10" s="405"/>
      <c r="TXK10" s="406"/>
      <c r="TXL10" s="407"/>
      <c r="TXM10" s="407"/>
      <c r="TXN10" s="407"/>
      <c r="TXO10" s="407"/>
      <c r="TXP10" s="408"/>
      <c r="TXQ10" s="404"/>
      <c r="TXR10" s="405"/>
      <c r="TXS10" s="406"/>
      <c r="TXT10" s="407"/>
      <c r="TXU10" s="407"/>
      <c r="TXV10" s="407"/>
      <c r="TXW10" s="407"/>
      <c r="TXX10" s="408"/>
      <c r="TXY10" s="404"/>
      <c r="TXZ10" s="405"/>
      <c r="TYA10" s="406"/>
      <c r="TYB10" s="407"/>
      <c r="TYC10" s="407"/>
      <c r="TYD10" s="407"/>
      <c r="TYE10" s="407"/>
      <c r="TYF10" s="408"/>
      <c r="TYG10" s="404"/>
      <c r="TYH10" s="405"/>
      <c r="TYI10" s="406"/>
      <c r="TYJ10" s="407"/>
      <c r="TYK10" s="407"/>
      <c r="TYL10" s="407"/>
      <c r="TYM10" s="407"/>
      <c r="TYN10" s="408"/>
      <c r="TYO10" s="404"/>
      <c r="TYP10" s="405"/>
      <c r="TYQ10" s="406"/>
      <c r="TYR10" s="407"/>
      <c r="TYS10" s="407"/>
      <c r="TYT10" s="407"/>
      <c r="TYU10" s="407"/>
      <c r="TYV10" s="408"/>
      <c r="TYW10" s="404"/>
      <c r="TYX10" s="405"/>
      <c r="TYY10" s="406"/>
      <c r="TYZ10" s="407"/>
      <c r="TZA10" s="407"/>
      <c r="TZB10" s="407"/>
      <c r="TZC10" s="407"/>
      <c r="TZD10" s="408"/>
      <c r="TZE10" s="404"/>
      <c r="TZF10" s="405"/>
      <c r="TZG10" s="406"/>
      <c r="TZH10" s="407"/>
      <c r="TZI10" s="407"/>
      <c r="TZJ10" s="407"/>
      <c r="TZK10" s="407"/>
      <c r="TZL10" s="408"/>
      <c r="TZM10" s="404"/>
      <c r="TZN10" s="405"/>
      <c r="TZO10" s="406"/>
      <c r="TZP10" s="407"/>
      <c r="TZQ10" s="407"/>
      <c r="TZR10" s="407"/>
      <c r="TZS10" s="407"/>
      <c r="TZT10" s="408"/>
      <c r="TZU10" s="404"/>
      <c r="TZV10" s="405"/>
      <c r="TZW10" s="406"/>
      <c r="TZX10" s="407"/>
      <c r="TZY10" s="407"/>
      <c r="TZZ10" s="407"/>
      <c r="UAA10" s="407"/>
      <c r="UAB10" s="408"/>
      <c r="UAC10" s="404"/>
      <c r="UAD10" s="405"/>
      <c r="UAE10" s="406"/>
      <c r="UAF10" s="407"/>
      <c r="UAG10" s="407"/>
      <c r="UAH10" s="407"/>
      <c r="UAI10" s="407"/>
      <c r="UAJ10" s="408"/>
      <c r="UAK10" s="404"/>
      <c r="UAL10" s="405"/>
      <c r="UAM10" s="406"/>
      <c r="UAN10" s="407"/>
      <c r="UAO10" s="407"/>
      <c r="UAP10" s="407"/>
      <c r="UAQ10" s="407"/>
      <c r="UAR10" s="408"/>
      <c r="UAS10" s="404"/>
      <c r="UAT10" s="405"/>
      <c r="UAU10" s="406"/>
      <c r="UAV10" s="407"/>
      <c r="UAW10" s="407"/>
      <c r="UAX10" s="407"/>
      <c r="UAY10" s="407"/>
      <c r="UAZ10" s="408"/>
      <c r="UBA10" s="404"/>
      <c r="UBB10" s="405"/>
      <c r="UBC10" s="406"/>
      <c r="UBD10" s="407"/>
      <c r="UBE10" s="407"/>
      <c r="UBF10" s="407"/>
      <c r="UBG10" s="407"/>
      <c r="UBH10" s="408"/>
      <c r="UBI10" s="404"/>
      <c r="UBJ10" s="405"/>
      <c r="UBK10" s="406"/>
      <c r="UBL10" s="407"/>
      <c r="UBM10" s="407"/>
      <c r="UBN10" s="407"/>
      <c r="UBO10" s="407"/>
      <c r="UBP10" s="408"/>
      <c r="UBQ10" s="404"/>
      <c r="UBR10" s="405"/>
      <c r="UBS10" s="406"/>
      <c r="UBT10" s="407"/>
      <c r="UBU10" s="407"/>
      <c r="UBV10" s="407"/>
      <c r="UBW10" s="407"/>
      <c r="UBX10" s="408"/>
      <c r="UBY10" s="404"/>
      <c r="UBZ10" s="405"/>
      <c r="UCA10" s="406"/>
      <c r="UCB10" s="407"/>
      <c r="UCC10" s="407"/>
      <c r="UCD10" s="407"/>
      <c r="UCE10" s="407"/>
      <c r="UCF10" s="408"/>
      <c r="UCG10" s="404"/>
      <c r="UCH10" s="405"/>
      <c r="UCI10" s="406"/>
      <c r="UCJ10" s="407"/>
      <c r="UCK10" s="407"/>
      <c r="UCL10" s="407"/>
      <c r="UCM10" s="407"/>
      <c r="UCN10" s="408"/>
      <c r="UCO10" s="404"/>
      <c r="UCP10" s="405"/>
      <c r="UCQ10" s="406"/>
      <c r="UCR10" s="407"/>
      <c r="UCS10" s="407"/>
      <c r="UCT10" s="407"/>
      <c r="UCU10" s="407"/>
      <c r="UCV10" s="408"/>
      <c r="UCW10" s="404"/>
      <c r="UCX10" s="405"/>
      <c r="UCY10" s="406"/>
      <c r="UCZ10" s="407"/>
      <c r="UDA10" s="407"/>
      <c r="UDB10" s="407"/>
      <c r="UDC10" s="407"/>
      <c r="UDD10" s="408"/>
      <c r="UDE10" s="404"/>
      <c r="UDF10" s="405"/>
      <c r="UDG10" s="406"/>
      <c r="UDH10" s="407"/>
      <c r="UDI10" s="407"/>
      <c r="UDJ10" s="407"/>
      <c r="UDK10" s="407"/>
      <c r="UDL10" s="408"/>
      <c r="UDM10" s="404"/>
      <c r="UDN10" s="405"/>
      <c r="UDO10" s="406"/>
      <c r="UDP10" s="407"/>
      <c r="UDQ10" s="407"/>
      <c r="UDR10" s="407"/>
      <c r="UDS10" s="407"/>
      <c r="UDT10" s="408"/>
      <c r="UDU10" s="404"/>
      <c r="UDV10" s="405"/>
      <c r="UDW10" s="406"/>
      <c r="UDX10" s="407"/>
      <c r="UDY10" s="407"/>
      <c r="UDZ10" s="407"/>
      <c r="UEA10" s="407"/>
      <c r="UEB10" s="408"/>
      <c r="UEC10" s="404"/>
      <c r="UED10" s="405"/>
      <c r="UEE10" s="406"/>
      <c r="UEF10" s="407"/>
      <c r="UEG10" s="407"/>
      <c r="UEH10" s="407"/>
      <c r="UEI10" s="407"/>
      <c r="UEJ10" s="408"/>
      <c r="UEK10" s="404"/>
      <c r="UEL10" s="405"/>
      <c r="UEM10" s="406"/>
      <c r="UEN10" s="407"/>
      <c r="UEO10" s="407"/>
      <c r="UEP10" s="407"/>
      <c r="UEQ10" s="407"/>
      <c r="UER10" s="408"/>
      <c r="UES10" s="404"/>
      <c r="UET10" s="405"/>
      <c r="UEU10" s="406"/>
      <c r="UEV10" s="407"/>
      <c r="UEW10" s="407"/>
      <c r="UEX10" s="407"/>
      <c r="UEY10" s="407"/>
      <c r="UEZ10" s="408"/>
      <c r="UFA10" s="404"/>
      <c r="UFB10" s="405"/>
      <c r="UFC10" s="406"/>
      <c r="UFD10" s="407"/>
      <c r="UFE10" s="407"/>
      <c r="UFF10" s="407"/>
      <c r="UFG10" s="407"/>
      <c r="UFH10" s="408"/>
      <c r="UFI10" s="404"/>
      <c r="UFJ10" s="405"/>
      <c r="UFK10" s="406"/>
      <c r="UFL10" s="407"/>
      <c r="UFM10" s="407"/>
      <c r="UFN10" s="407"/>
      <c r="UFO10" s="407"/>
      <c r="UFP10" s="408"/>
      <c r="UFQ10" s="404"/>
      <c r="UFR10" s="405"/>
      <c r="UFS10" s="406"/>
      <c r="UFT10" s="407"/>
      <c r="UFU10" s="407"/>
      <c r="UFV10" s="407"/>
      <c r="UFW10" s="407"/>
      <c r="UFX10" s="408"/>
      <c r="UFY10" s="404"/>
      <c r="UFZ10" s="405"/>
      <c r="UGA10" s="406"/>
      <c r="UGB10" s="407"/>
      <c r="UGC10" s="407"/>
      <c r="UGD10" s="407"/>
      <c r="UGE10" s="407"/>
      <c r="UGF10" s="408"/>
      <c r="UGG10" s="404"/>
      <c r="UGH10" s="405"/>
      <c r="UGI10" s="406"/>
      <c r="UGJ10" s="407"/>
      <c r="UGK10" s="407"/>
      <c r="UGL10" s="407"/>
      <c r="UGM10" s="407"/>
      <c r="UGN10" s="408"/>
      <c r="UGO10" s="404"/>
      <c r="UGP10" s="405"/>
      <c r="UGQ10" s="406"/>
      <c r="UGR10" s="407"/>
      <c r="UGS10" s="407"/>
      <c r="UGT10" s="407"/>
      <c r="UGU10" s="407"/>
      <c r="UGV10" s="408"/>
      <c r="UGW10" s="404"/>
      <c r="UGX10" s="405"/>
      <c r="UGY10" s="406"/>
      <c r="UGZ10" s="407"/>
      <c r="UHA10" s="407"/>
      <c r="UHB10" s="407"/>
      <c r="UHC10" s="407"/>
      <c r="UHD10" s="408"/>
      <c r="UHE10" s="404"/>
      <c r="UHF10" s="405"/>
      <c r="UHG10" s="406"/>
      <c r="UHH10" s="407"/>
      <c r="UHI10" s="407"/>
      <c r="UHJ10" s="407"/>
      <c r="UHK10" s="407"/>
      <c r="UHL10" s="408"/>
      <c r="UHM10" s="404"/>
      <c r="UHN10" s="405"/>
      <c r="UHO10" s="406"/>
      <c r="UHP10" s="407"/>
      <c r="UHQ10" s="407"/>
      <c r="UHR10" s="407"/>
      <c r="UHS10" s="407"/>
      <c r="UHT10" s="408"/>
      <c r="UHU10" s="404"/>
      <c r="UHV10" s="405"/>
      <c r="UHW10" s="406"/>
      <c r="UHX10" s="407"/>
      <c r="UHY10" s="407"/>
      <c r="UHZ10" s="407"/>
      <c r="UIA10" s="407"/>
      <c r="UIB10" s="408"/>
      <c r="UIC10" s="404"/>
      <c r="UID10" s="405"/>
      <c r="UIE10" s="406"/>
      <c r="UIF10" s="407"/>
      <c r="UIG10" s="407"/>
      <c r="UIH10" s="407"/>
      <c r="UII10" s="407"/>
      <c r="UIJ10" s="408"/>
      <c r="UIK10" s="404"/>
      <c r="UIL10" s="405"/>
      <c r="UIM10" s="406"/>
      <c r="UIN10" s="407"/>
      <c r="UIO10" s="407"/>
      <c r="UIP10" s="407"/>
      <c r="UIQ10" s="407"/>
      <c r="UIR10" s="408"/>
      <c r="UIS10" s="404"/>
      <c r="UIT10" s="405"/>
      <c r="UIU10" s="406"/>
      <c r="UIV10" s="407"/>
      <c r="UIW10" s="407"/>
      <c r="UIX10" s="407"/>
      <c r="UIY10" s="407"/>
      <c r="UIZ10" s="408"/>
      <c r="UJA10" s="404"/>
      <c r="UJB10" s="405"/>
      <c r="UJC10" s="406"/>
      <c r="UJD10" s="407"/>
      <c r="UJE10" s="407"/>
      <c r="UJF10" s="407"/>
      <c r="UJG10" s="407"/>
      <c r="UJH10" s="408"/>
      <c r="UJI10" s="404"/>
      <c r="UJJ10" s="405"/>
      <c r="UJK10" s="406"/>
      <c r="UJL10" s="407"/>
      <c r="UJM10" s="407"/>
      <c r="UJN10" s="407"/>
      <c r="UJO10" s="407"/>
      <c r="UJP10" s="408"/>
      <c r="UJQ10" s="404"/>
      <c r="UJR10" s="405"/>
      <c r="UJS10" s="406"/>
      <c r="UJT10" s="407"/>
      <c r="UJU10" s="407"/>
      <c r="UJV10" s="407"/>
      <c r="UJW10" s="407"/>
      <c r="UJX10" s="408"/>
      <c r="UJY10" s="404"/>
      <c r="UJZ10" s="405"/>
      <c r="UKA10" s="406"/>
      <c r="UKB10" s="407"/>
      <c r="UKC10" s="407"/>
      <c r="UKD10" s="407"/>
      <c r="UKE10" s="407"/>
      <c r="UKF10" s="408"/>
      <c r="UKG10" s="404"/>
      <c r="UKH10" s="405"/>
      <c r="UKI10" s="406"/>
      <c r="UKJ10" s="407"/>
      <c r="UKK10" s="407"/>
      <c r="UKL10" s="407"/>
      <c r="UKM10" s="407"/>
      <c r="UKN10" s="408"/>
      <c r="UKO10" s="404"/>
      <c r="UKP10" s="405"/>
      <c r="UKQ10" s="406"/>
      <c r="UKR10" s="407"/>
      <c r="UKS10" s="407"/>
      <c r="UKT10" s="407"/>
      <c r="UKU10" s="407"/>
      <c r="UKV10" s="408"/>
      <c r="UKW10" s="404"/>
      <c r="UKX10" s="405"/>
      <c r="UKY10" s="406"/>
      <c r="UKZ10" s="407"/>
      <c r="ULA10" s="407"/>
      <c r="ULB10" s="407"/>
      <c r="ULC10" s="407"/>
      <c r="ULD10" s="408"/>
      <c r="ULE10" s="404"/>
      <c r="ULF10" s="405"/>
      <c r="ULG10" s="406"/>
      <c r="ULH10" s="407"/>
      <c r="ULI10" s="407"/>
      <c r="ULJ10" s="407"/>
      <c r="ULK10" s="407"/>
      <c r="ULL10" s="408"/>
      <c r="ULM10" s="404"/>
      <c r="ULN10" s="405"/>
      <c r="ULO10" s="406"/>
      <c r="ULP10" s="407"/>
      <c r="ULQ10" s="407"/>
      <c r="ULR10" s="407"/>
      <c r="ULS10" s="407"/>
      <c r="ULT10" s="408"/>
      <c r="ULU10" s="404"/>
      <c r="ULV10" s="405"/>
      <c r="ULW10" s="406"/>
      <c r="ULX10" s="407"/>
      <c r="ULY10" s="407"/>
      <c r="ULZ10" s="407"/>
      <c r="UMA10" s="407"/>
      <c r="UMB10" s="408"/>
      <c r="UMC10" s="404"/>
      <c r="UMD10" s="405"/>
      <c r="UME10" s="406"/>
      <c r="UMF10" s="407"/>
      <c r="UMG10" s="407"/>
      <c r="UMH10" s="407"/>
      <c r="UMI10" s="407"/>
      <c r="UMJ10" s="408"/>
      <c r="UMK10" s="404"/>
      <c r="UML10" s="405"/>
      <c r="UMM10" s="406"/>
      <c r="UMN10" s="407"/>
      <c r="UMO10" s="407"/>
      <c r="UMP10" s="407"/>
      <c r="UMQ10" s="407"/>
      <c r="UMR10" s="408"/>
      <c r="UMS10" s="404"/>
      <c r="UMT10" s="405"/>
      <c r="UMU10" s="406"/>
      <c r="UMV10" s="407"/>
      <c r="UMW10" s="407"/>
      <c r="UMX10" s="407"/>
      <c r="UMY10" s="407"/>
      <c r="UMZ10" s="408"/>
      <c r="UNA10" s="404"/>
      <c r="UNB10" s="405"/>
      <c r="UNC10" s="406"/>
      <c r="UND10" s="407"/>
      <c r="UNE10" s="407"/>
      <c r="UNF10" s="407"/>
      <c r="UNG10" s="407"/>
      <c r="UNH10" s="408"/>
      <c r="UNI10" s="404"/>
      <c r="UNJ10" s="405"/>
      <c r="UNK10" s="406"/>
      <c r="UNL10" s="407"/>
      <c r="UNM10" s="407"/>
      <c r="UNN10" s="407"/>
      <c r="UNO10" s="407"/>
      <c r="UNP10" s="408"/>
      <c r="UNQ10" s="404"/>
      <c r="UNR10" s="405"/>
      <c r="UNS10" s="406"/>
      <c r="UNT10" s="407"/>
      <c r="UNU10" s="407"/>
      <c r="UNV10" s="407"/>
      <c r="UNW10" s="407"/>
      <c r="UNX10" s="408"/>
      <c r="UNY10" s="404"/>
      <c r="UNZ10" s="405"/>
      <c r="UOA10" s="406"/>
      <c r="UOB10" s="407"/>
      <c r="UOC10" s="407"/>
      <c r="UOD10" s="407"/>
      <c r="UOE10" s="407"/>
      <c r="UOF10" s="408"/>
      <c r="UOG10" s="404"/>
      <c r="UOH10" s="405"/>
      <c r="UOI10" s="406"/>
      <c r="UOJ10" s="407"/>
      <c r="UOK10" s="407"/>
      <c r="UOL10" s="407"/>
      <c r="UOM10" s="407"/>
      <c r="UON10" s="408"/>
      <c r="UOO10" s="404"/>
      <c r="UOP10" s="405"/>
      <c r="UOQ10" s="406"/>
      <c r="UOR10" s="407"/>
      <c r="UOS10" s="407"/>
      <c r="UOT10" s="407"/>
      <c r="UOU10" s="407"/>
      <c r="UOV10" s="408"/>
      <c r="UOW10" s="404"/>
      <c r="UOX10" s="405"/>
      <c r="UOY10" s="406"/>
      <c r="UOZ10" s="407"/>
      <c r="UPA10" s="407"/>
      <c r="UPB10" s="407"/>
      <c r="UPC10" s="407"/>
      <c r="UPD10" s="408"/>
      <c r="UPE10" s="404"/>
      <c r="UPF10" s="405"/>
      <c r="UPG10" s="406"/>
      <c r="UPH10" s="407"/>
      <c r="UPI10" s="407"/>
      <c r="UPJ10" s="407"/>
      <c r="UPK10" s="407"/>
      <c r="UPL10" s="408"/>
      <c r="UPM10" s="404"/>
      <c r="UPN10" s="405"/>
      <c r="UPO10" s="406"/>
      <c r="UPP10" s="407"/>
      <c r="UPQ10" s="407"/>
      <c r="UPR10" s="407"/>
      <c r="UPS10" s="407"/>
      <c r="UPT10" s="408"/>
      <c r="UPU10" s="404"/>
      <c r="UPV10" s="405"/>
      <c r="UPW10" s="406"/>
      <c r="UPX10" s="407"/>
      <c r="UPY10" s="407"/>
      <c r="UPZ10" s="407"/>
      <c r="UQA10" s="407"/>
      <c r="UQB10" s="408"/>
      <c r="UQC10" s="404"/>
      <c r="UQD10" s="405"/>
      <c r="UQE10" s="406"/>
      <c r="UQF10" s="407"/>
      <c r="UQG10" s="407"/>
      <c r="UQH10" s="407"/>
      <c r="UQI10" s="407"/>
      <c r="UQJ10" s="408"/>
      <c r="UQK10" s="404"/>
      <c r="UQL10" s="405"/>
      <c r="UQM10" s="406"/>
      <c r="UQN10" s="407"/>
      <c r="UQO10" s="407"/>
      <c r="UQP10" s="407"/>
      <c r="UQQ10" s="407"/>
      <c r="UQR10" s="408"/>
      <c r="UQS10" s="404"/>
      <c r="UQT10" s="405"/>
      <c r="UQU10" s="406"/>
      <c r="UQV10" s="407"/>
      <c r="UQW10" s="407"/>
      <c r="UQX10" s="407"/>
      <c r="UQY10" s="407"/>
      <c r="UQZ10" s="408"/>
      <c r="URA10" s="404"/>
      <c r="URB10" s="405"/>
      <c r="URC10" s="406"/>
      <c r="URD10" s="407"/>
      <c r="URE10" s="407"/>
      <c r="URF10" s="407"/>
      <c r="URG10" s="407"/>
      <c r="URH10" s="408"/>
      <c r="URI10" s="404"/>
      <c r="URJ10" s="405"/>
      <c r="URK10" s="406"/>
      <c r="URL10" s="407"/>
      <c r="URM10" s="407"/>
      <c r="URN10" s="407"/>
      <c r="URO10" s="407"/>
      <c r="URP10" s="408"/>
      <c r="URQ10" s="404"/>
      <c r="URR10" s="405"/>
      <c r="URS10" s="406"/>
      <c r="URT10" s="407"/>
      <c r="URU10" s="407"/>
      <c r="URV10" s="407"/>
      <c r="URW10" s="407"/>
      <c r="URX10" s="408"/>
      <c r="URY10" s="404"/>
      <c r="URZ10" s="405"/>
      <c r="USA10" s="406"/>
      <c r="USB10" s="407"/>
      <c r="USC10" s="407"/>
      <c r="USD10" s="407"/>
      <c r="USE10" s="407"/>
      <c r="USF10" s="408"/>
      <c r="USG10" s="404"/>
      <c r="USH10" s="405"/>
      <c r="USI10" s="406"/>
      <c r="USJ10" s="407"/>
      <c r="USK10" s="407"/>
      <c r="USL10" s="407"/>
      <c r="USM10" s="407"/>
      <c r="USN10" s="408"/>
      <c r="USO10" s="404"/>
      <c r="USP10" s="405"/>
      <c r="USQ10" s="406"/>
      <c r="USR10" s="407"/>
      <c r="USS10" s="407"/>
      <c r="UST10" s="407"/>
      <c r="USU10" s="407"/>
      <c r="USV10" s="408"/>
      <c r="USW10" s="404"/>
      <c r="USX10" s="405"/>
      <c r="USY10" s="406"/>
      <c r="USZ10" s="407"/>
      <c r="UTA10" s="407"/>
      <c r="UTB10" s="407"/>
      <c r="UTC10" s="407"/>
      <c r="UTD10" s="408"/>
      <c r="UTE10" s="404"/>
      <c r="UTF10" s="405"/>
      <c r="UTG10" s="406"/>
      <c r="UTH10" s="407"/>
      <c r="UTI10" s="407"/>
      <c r="UTJ10" s="407"/>
      <c r="UTK10" s="407"/>
      <c r="UTL10" s="408"/>
      <c r="UTM10" s="404"/>
      <c r="UTN10" s="405"/>
      <c r="UTO10" s="406"/>
      <c r="UTP10" s="407"/>
      <c r="UTQ10" s="407"/>
      <c r="UTR10" s="407"/>
      <c r="UTS10" s="407"/>
      <c r="UTT10" s="408"/>
      <c r="UTU10" s="404"/>
      <c r="UTV10" s="405"/>
      <c r="UTW10" s="406"/>
      <c r="UTX10" s="407"/>
      <c r="UTY10" s="407"/>
      <c r="UTZ10" s="407"/>
      <c r="UUA10" s="407"/>
      <c r="UUB10" s="408"/>
      <c r="UUC10" s="404"/>
      <c r="UUD10" s="405"/>
      <c r="UUE10" s="406"/>
      <c r="UUF10" s="407"/>
      <c r="UUG10" s="407"/>
      <c r="UUH10" s="407"/>
      <c r="UUI10" s="407"/>
      <c r="UUJ10" s="408"/>
      <c r="UUK10" s="404"/>
      <c r="UUL10" s="405"/>
      <c r="UUM10" s="406"/>
      <c r="UUN10" s="407"/>
      <c r="UUO10" s="407"/>
      <c r="UUP10" s="407"/>
      <c r="UUQ10" s="407"/>
      <c r="UUR10" s="408"/>
      <c r="UUS10" s="404"/>
      <c r="UUT10" s="405"/>
      <c r="UUU10" s="406"/>
      <c r="UUV10" s="407"/>
      <c r="UUW10" s="407"/>
      <c r="UUX10" s="407"/>
      <c r="UUY10" s="407"/>
      <c r="UUZ10" s="408"/>
      <c r="UVA10" s="404"/>
      <c r="UVB10" s="405"/>
      <c r="UVC10" s="406"/>
      <c r="UVD10" s="407"/>
      <c r="UVE10" s="407"/>
      <c r="UVF10" s="407"/>
      <c r="UVG10" s="407"/>
      <c r="UVH10" s="408"/>
      <c r="UVI10" s="404"/>
      <c r="UVJ10" s="405"/>
      <c r="UVK10" s="406"/>
      <c r="UVL10" s="407"/>
      <c r="UVM10" s="407"/>
      <c r="UVN10" s="407"/>
      <c r="UVO10" s="407"/>
      <c r="UVP10" s="408"/>
      <c r="UVQ10" s="404"/>
      <c r="UVR10" s="405"/>
      <c r="UVS10" s="406"/>
      <c r="UVT10" s="407"/>
      <c r="UVU10" s="407"/>
      <c r="UVV10" s="407"/>
      <c r="UVW10" s="407"/>
      <c r="UVX10" s="408"/>
      <c r="UVY10" s="404"/>
      <c r="UVZ10" s="405"/>
      <c r="UWA10" s="406"/>
      <c r="UWB10" s="407"/>
      <c r="UWC10" s="407"/>
      <c r="UWD10" s="407"/>
      <c r="UWE10" s="407"/>
      <c r="UWF10" s="408"/>
      <c r="UWG10" s="404"/>
      <c r="UWH10" s="405"/>
      <c r="UWI10" s="406"/>
      <c r="UWJ10" s="407"/>
      <c r="UWK10" s="407"/>
      <c r="UWL10" s="407"/>
      <c r="UWM10" s="407"/>
      <c r="UWN10" s="408"/>
      <c r="UWO10" s="404"/>
      <c r="UWP10" s="405"/>
      <c r="UWQ10" s="406"/>
      <c r="UWR10" s="407"/>
      <c r="UWS10" s="407"/>
      <c r="UWT10" s="407"/>
      <c r="UWU10" s="407"/>
      <c r="UWV10" s="408"/>
      <c r="UWW10" s="404"/>
      <c r="UWX10" s="405"/>
      <c r="UWY10" s="406"/>
      <c r="UWZ10" s="407"/>
      <c r="UXA10" s="407"/>
      <c r="UXB10" s="407"/>
      <c r="UXC10" s="407"/>
      <c r="UXD10" s="408"/>
      <c r="UXE10" s="404"/>
      <c r="UXF10" s="405"/>
      <c r="UXG10" s="406"/>
      <c r="UXH10" s="407"/>
      <c r="UXI10" s="407"/>
      <c r="UXJ10" s="407"/>
      <c r="UXK10" s="407"/>
      <c r="UXL10" s="408"/>
      <c r="UXM10" s="404"/>
      <c r="UXN10" s="405"/>
      <c r="UXO10" s="406"/>
      <c r="UXP10" s="407"/>
      <c r="UXQ10" s="407"/>
      <c r="UXR10" s="407"/>
      <c r="UXS10" s="407"/>
      <c r="UXT10" s="408"/>
      <c r="UXU10" s="404"/>
      <c r="UXV10" s="405"/>
      <c r="UXW10" s="406"/>
      <c r="UXX10" s="407"/>
      <c r="UXY10" s="407"/>
      <c r="UXZ10" s="407"/>
      <c r="UYA10" s="407"/>
      <c r="UYB10" s="408"/>
      <c r="UYC10" s="404"/>
      <c r="UYD10" s="405"/>
      <c r="UYE10" s="406"/>
      <c r="UYF10" s="407"/>
      <c r="UYG10" s="407"/>
      <c r="UYH10" s="407"/>
      <c r="UYI10" s="407"/>
      <c r="UYJ10" s="408"/>
      <c r="UYK10" s="404"/>
      <c r="UYL10" s="405"/>
      <c r="UYM10" s="406"/>
      <c r="UYN10" s="407"/>
      <c r="UYO10" s="407"/>
      <c r="UYP10" s="407"/>
      <c r="UYQ10" s="407"/>
      <c r="UYR10" s="408"/>
      <c r="UYS10" s="404"/>
      <c r="UYT10" s="405"/>
      <c r="UYU10" s="406"/>
      <c r="UYV10" s="407"/>
      <c r="UYW10" s="407"/>
      <c r="UYX10" s="407"/>
      <c r="UYY10" s="407"/>
      <c r="UYZ10" s="408"/>
      <c r="UZA10" s="404"/>
      <c r="UZB10" s="405"/>
      <c r="UZC10" s="406"/>
      <c r="UZD10" s="407"/>
      <c r="UZE10" s="407"/>
      <c r="UZF10" s="407"/>
      <c r="UZG10" s="407"/>
      <c r="UZH10" s="408"/>
      <c r="UZI10" s="404"/>
      <c r="UZJ10" s="405"/>
      <c r="UZK10" s="406"/>
      <c r="UZL10" s="407"/>
      <c r="UZM10" s="407"/>
      <c r="UZN10" s="407"/>
      <c r="UZO10" s="407"/>
      <c r="UZP10" s="408"/>
      <c r="UZQ10" s="404"/>
      <c r="UZR10" s="405"/>
      <c r="UZS10" s="406"/>
      <c r="UZT10" s="407"/>
      <c r="UZU10" s="407"/>
      <c r="UZV10" s="407"/>
      <c r="UZW10" s="407"/>
      <c r="UZX10" s="408"/>
      <c r="UZY10" s="404"/>
      <c r="UZZ10" s="405"/>
      <c r="VAA10" s="406"/>
      <c r="VAB10" s="407"/>
      <c r="VAC10" s="407"/>
      <c r="VAD10" s="407"/>
      <c r="VAE10" s="407"/>
      <c r="VAF10" s="408"/>
      <c r="VAG10" s="404"/>
      <c r="VAH10" s="405"/>
      <c r="VAI10" s="406"/>
      <c r="VAJ10" s="407"/>
      <c r="VAK10" s="407"/>
      <c r="VAL10" s="407"/>
      <c r="VAM10" s="407"/>
      <c r="VAN10" s="408"/>
      <c r="VAO10" s="404"/>
      <c r="VAP10" s="405"/>
      <c r="VAQ10" s="406"/>
      <c r="VAR10" s="407"/>
      <c r="VAS10" s="407"/>
      <c r="VAT10" s="407"/>
      <c r="VAU10" s="407"/>
      <c r="VAV10" s="408"/>
      <c r="VAW10" s="404"/>
      <c r="VAX10" s="405"/>
      <c r="VAY10" s="406"/>
      <c r="VAZ10" s="407"/>
      <c r="VBA10" s="407"/>
      <c r="VBB10" s="407"/>
      <c r="VBC10" s="407"/>
      <c r="VBD10" s="408"/>
      <c r="VBE10" s="404"/>
      <c r="VBF10" s="405"/>
      <c r="VBG10" s="406"/>
      <c r="VBH10" s="407"/>
      <c r="VBI10" s="407"/>
      <c r="VBJ10" s="407"/>
      <c r="VBK10" s="407"/>
      <c r="VBL10" s="408"/>
      <c r="VBM10" s="404"/>
      <c r="VBN10" s="405"/>
      <c r="VBO10" s="406"/>
      <c r="VBP10" s="407"/>
      <c r="VBQ10" s="407"/>
      <c r="VBR10" s="407"/>
      <c r="VBS10" s="407"/>
      <c r="VBT10" s="408"/>
      <c r="VBU10" s="404"/>
      <c r="VBV10" s="405"/>
      <c r="VBW10" s="406"/>
      <c r="VBX10" s="407"/>
      <c r="VBY10" s="407"/>
      <c r="VBZ10" s="407"/>
      <c r="VCA10" s="407"/>
      <c r="VCB10" s="408"/>
      <c r="VCC10" s="404"/>
      <c r="VCD10" s="405"/>
      <c r="VCE10" s="406"/>
      <c r="VCF10" s="407"/>
      <c r="VCG10" s="407"/>
      <c r="VCH10" s="407"/>
      <c r="VCI10" s="407"/>
      <c r="VCJ10" s="408"/>
      <c r="VCK10" s="404"/>
      <c r="VCL10" s="405"/>
      <c r="VCM10" s="406"/>
      <c r="VCN10" s="407"/>
      <c r="VCO10" s="407"/>
      <c r="VCP10" s="407"/>
      <c r="VCQ10" s="407"/>
      <c r="VCR10" s="408"/>
      <c r="VCS10" s="404"/>
      <c r="VCT10" s="405"/>
      <c r="VCU10" s="406"/>
      <c r="VCV10" s="407"/>
      <c r="VCW10" s="407"/>
      <c r="VCX10" s="407"/>
      <c r="VCY10" s="407"/>
      <c r="VCZ10" s="408"/>
      <c r="VDA10" s="404"/>
      <c r="VDB10" s="405"/>
      <c r="VDC10" s="406"/>
      <c r="VDD10" s="407"/>
      <c r="VDE10" s="407"/>
      <c r="VDF10" s="407"/>
      <c r="VDG10" s="407"/>
      <c r="VDH10" s="408"/>
      <c r="VDI10" s="404"/>
      <c r="VDJ10" s="405"/>
      <c r="VDK10" s="406"/>
      <c r="VDL10" s="407"/>
      <c r="VDM10" s="407"/>
      <c r="VDN10" s="407"/>
      <c r="VDO10" s="407"/>
      <c r="VDP10" s="408"/>
      <c r="VDQ10" s="404"/>
      <c r="VDR10" s="405"/>
      <c r="VDS10" s="406"/>
      <c r="VDT10" s="407"/>
      <c r="VDU10" s="407"/>
      <c r="VDV10" s="407"/>
      <c r="VDW10" s="407"/>
      <c r="VDX10" s="408"/>
      <c r="VDY10" s="404"/>
      <c r="VDZ10" s="405"/>
      <c r="VEA10" s="406"/>
      <c r="VEB10" s="407"/>
      <c r="VEC10" s="407"/>
      <c r="VED10" s="407"/>
      <c r="VEE10" s="407"/>
      <c r="VEF10" s="408"/>
      <c r="VEG10" s="404"/>
      <c r="VEH10" s="405"/>
      <c r="VEI10" s="406"/>
      <c r="VEJ10" s="407"/>
      <c r="VEK10" s="407"/>
      <c r="VEL10" s="407"/>
      <c r="VEM10" s="407"/>
      <c r="VEN10" s="408"/>
      <c r="VEO10" s="404"/>
      <c r="VEP10" s="405"/>
      <c r="VEQ10" s="406"/>
      <c r="VER10" s="407"/>
      <c r="VES10" s="407"/>
      <c r="VET10" s="407"/>
      <c r="VEU10" s="407"/>
      <c r="VEV10" s="408"/>
      <c r="VEW10" s="404"/>
      <c r="VEX10" s="405"/>
      <c r="VEY10" s="406"/>
      <c r="VEZ10" s="407"/>
      <c r="VFA10" s="407"/>
      <c r="VFB10" s="407"/>
      <c r="VFC10" s="407"/>
      <c r="VFD10" s="408"/>
      <c r="VFE10" s="404"/>
      <c r="VFF10" s="405"/>
      <c r="VFG10" s="406"/>
      <c r="VFH10" s="407"/>
      <c r="VFI10" s="407"/>
      <c r="VFJ10" s="407"/>
      <c r="VFK10" s="407"/>
      <c r="VFL10" s="408"/>
      <c r="VFM10" s="404"/>
      <c r="VFN10" s="405"/>
      <c r="VFO10" s="406"/>
      <c r="VFP10" s="407"/>
      <c r="VFQ10" s="407"/>
      <c r="VFR10" s="407"/>
      <c r="VFS10" s="407"/>
      <c r="VFT10" s="408"/>
      <c r="VFU10" s="404"/>
      <c r="VFV10" s="405"/>
      <c r="VFW10" s="406"/>
      <c r="VFX10" s="407"/>
      <c r="VFY10" s="407"/>
      <c r="VFZ10" s="407"/>
      <c r="VGA10" s="407"/>
      <c r="VGB10" s="408"/>
      <c r="VGC10" s="404"/>
      <c r="VGD10" s="405"/>
      <c r="VGE10" s="406"/>
      <c r="VGF10" s="407"/>
      <c r="VGG10" s="407"/>
      <c r="VGH10" s="407"/>
      <c r="VGI10" s="407"/>
      <c r="VGJ10" s="408"/>
      <c r="VGK10" s="404"/>
      <c r="VGL10" s="405"/>
      <c r="VGM10" s="406"/>
      <c r="VGN10" s="407"/>
      <c r="VGO10" s="407"/>
      <c r="VGP10" s="407"/>
      <c r="VGQ10" s="407"/>
      <c r="VGR10" s="408"/>
      <c r="VGS10" s="404"/>
      <c r="VGT10" s="405"/>
      <c r="VGU10" s="406"/>
      <c r="VGV10" s="407"/>
      <c r="VGW10" s="407"/>
      <c r="VGX10" s="407"/>
      <c r="VGY10" s="407"/>
      <c r="VGZ10" s="408"/>
      <c r="VHA10" s="404"/>
      <c r="VHB10" s="405"/>
      <c r="VHC10" s="406"/>
      <c r="VHD10" s="407"/>
      <c r="VHE10" s="407"/>
      <c r="VHF10" s="407"/>
      <c r="VHG10" s="407"/>
      <c r="VHH10" s="408"/>
      <c r="VHI10" s="404"/>
      <c r="VHJ10" s="405"/>
      <c r="VHK10" s="406"/>
      <c r="VHL10" s="407"/>
      <c r="VHM10" s="407"/>
      <c r="VHN10" s="407"/>
      <c r="VHO10" s="407"/>
      <c r="VHP10" s="408"/>
      <c r="VHQ10" s="404"/>
      <c r="VHR10" s="405"/>
      <c r="VHS10" s="406"/>
      <c r="VHT10" s="407"/>
      <c r="VHU10" s="407"/>
      <c r="VHV10" s="407"/>
      <c r="VHW10" s="407"/>
      <c r="VHX10" s="408"/>
      <c r="VHY10" s="404"/>
      <c r="VHZ10" s="405"/>
      <c r="VIA10" s="406"/>
      <c r="VIB10" s="407"/>
      <c r="VIC10" s="407"/>
      <c r="VID10" s="407"/>
      <c r="VIE10" s="407"/>
      <c r="VIF10" s="408"/>
      <c r="VIG10" s="404"/>
      <c r="VIH10" s="405"/>
      <c r="VII10" s="406"/>
      <c r="VIJ10" s="407"/>
      <c r="VIK10" s="407"/>
      <c r="VIL10" s="407"/>
      <c r="VIM10" s="407"/>
      <c r="VIN10" s="408"/>
      <c r="VIO10" s="404"/>
      <c r="VIP10" s="405"/>
      <c r="VIQ10" s="406"/>
      <c r="VIR10" s="407"/>
      <c r="VIS10" s="407"/>
      <c r="VIT10" s="407"/>
      <c r="VIU10" s="407"/>
      <c r="VIV10" s="408"/>
      <c r="VIW10" s="404"/>
      <c r="VIX10" s="405"/>
      <c r="VIY10" s="406"/>
      <c r="VIZ10" s="407"/>
      <c r="VJA10" s="407"/>
      <c r="VJB10" s="407"/>
      <c r="VJC10" s="407"/>
      <c r="VJD10" s="408"/>
      <c r="VJE10" s="404"/>
      <c r="VJF10" s="405"/>
      <c r="VJG10" s="406"/>
      <c r="VJH10" s="407"/>
      <c r="VJI10" s="407"/>
      <c r="VJJ10" s="407"/>
      <c r="VJK10" s="407"/>
      <c r="VJL10" s="408"/>
      <c r="VJM10" s="404"/>
      <c r="VJN10" s="405"/>
      <c r="VJO10" s="406"/>
      <c r="VJP10" s="407"/>
      <c r="VJQ10" s="407"/>
      <c r="VJR10" s="407"/>
      <c r="VJS10" s="407"/>
      <c r="VJT10" s="408"/>
      <c r="VJU10" s="404"/>
      <c r="VJV10" s="405"/>
      <c r="VJW10" s="406"/>
      <c r="VJX10" s="407"/>
      <c r="VJY10" s="407"/>
      <c r="VJZ10" s="407"/>
      <c r="VKA10" s="407"/>
      <c r="VKB10" s="408"/>
      <c r="VKC10" s="404"/>
      <c r="VKD10" s="405"/>
      <c r="VKE10" s="406"/>
      <c r="VKF10" s="407"/>
      <c r="VKG10" s="407"/>
      <c r="VKH10" s="407"/>
      <c r="VKI10" s="407"/>
      <c r="VKJ10" s="408"/>
      <c r="VKK10" s="404"/>
      <c r="VKL10" s="405"/>
      <c r="VKM10" s="406"/>
      <c r="VKN10" s="407"/>
      <c r="VKO10" s="407"/>
      <c r="VKP10" s="407"/>
      <c r="VKQ10" s="407"/>
      <c r="VKR10" s="408"/>
      <c r="VKS10" s="404"/>
      <c r="VKT10" s="405"/>
      <c r="VKU10" s="406"/>
      <c r="VKV10" s="407"/>
      <c r="VKW10" s="407"/>
      <c r="VKX10" s="407"/>
      <c r="VKY10" s="407"/>
      <c r="VKZ10" s="408"/>
      <c r="VLA10" s="404"/>
      <c r="VLB10" s="405"/>
      <c r="VLC10" s="406"/>
      <c r="VLD10" s="407"/>
      <c r="VLE10" s="407"/>
      <c r="VLF10" s="407"/>
      <c r="VLG10" s="407"/>
      <c r="VLH10" s="408"/>
      <c r="VLI10" s="404"/>
      <c r="VLJ10" s="405"/>
      <c r="VLK10" s="406"/>
      <c r="VLL10" s="407"/>
      <c r="VLM10" s="407"/>
      <c r="VLN10" s="407"/>
      <c r="VLO10" s="407"/>
      <c r="VLP10" s="408"/>
      <c r="VLQ10" s="404"/>
      <c r="VLR10" s="405"/>
      <c r="VLS10" s="406"/>
      <c r="VLT10" s="407"/>
      <c r="VLU10" s="407"/>
      <c r="VLV10" s="407"/>
      <c r="VLW10" s="407"/>
      <c r="VLX10" s="408"/>
      <c r="VLY10" s="404"/>
      <c r="VLZ10" s="405"/>
      <c r="VMA10" s="406"/>
      <c r="VMB10" s="407"/>
      <c r="VMC10" s="407"/>
      <c r="VMD10" s="407"/>
      <c r="VME10" s="407"/>
      <c r="VMF10" s="408"/>
      <c r="VMG10" s="404"/>
      <c r="VMH10" s="405"/>
      <c r="VMI10" s="406"/>
      <c r="VMJ10" s="407"/>
      <c r="VMK10" s="407"/>
      <c r="VML10" s="407"/>
      <c r="VMM10" s="407"/>
      <c r="VMN10" s="408"/>
      <c r="VMO10" s="404"/>
      <c r="VMP10" s="405"/>
      <c r="VMQ10" s="406"/>
      <c r="VMR10" s="407"/>
      <c r="VMS10" s="407"/>
      <c r="VMT10" s="407"/>
      <c r="VMU10" s="407"/>
      <c r="VMV10" s="408"/>
      <c r="VMW10" s="404"/>
      <c r="VMX10" s="405"/>
      <c r="VMY10" s="406"/>
      <c r="VMZ10" s="407"/>
      <c r="VNA10" s="407"/>
      <c r="VNB10" s="407"/>
      <c r="VNC10" s="407"/>
      <c r="VND10" s="408"/>
      <c r="VNE10" s="404"/>
      <c r="VNF10" s="405"/>
      <c r="VNG10" s="406"/>
      <c r="VNH10" s="407"/>
      <c r="VNI10" s="407"/>
      <c r="VNJ10" s="407"/>
      <c r="VNK10" s="407"/>
      <c r="VNL10" s="408"/>
      <c r="VNM10" s="404"/>
      <c r="VNN10" s="405"/>
      <c r="VNO10" s="406"/>
      <c r="VNP10" s="407"/>
      <c r="VNQ10" s="407"/>
      <c r="VNR10" s="407"/>
      <c r="VNS10" s="407"/>
      <c r="VNT10" s="408"/>
      <c r="VNU10" s="404"/>
      <c r="VNV10" s="405"/>
      <c r="VNW10" s="406"/>
      <c r="VNX10" s="407"/>
      <c r="VNY10" s="407"/>
      <c r="VNZ10" s="407"/>
      <c r="VOA10" s="407"/>
      <c r="VOB10" s="408"/>
      <c r="VOC10" s="404"/>
      <c r="VOD10" s="405"/>
      <c r="VOE10" s="406"/>
      <c r="VOF10" s="407"/>
      <c r="VOG10" s="407"/>
      <c r="VOH10" s="407"/>
      <c r="VOI10" s="407"/>
      <c r="VOJ10" s="408"/>
      <c r="VOK10" s="404"/>
      <c r="VOL10" s="405"/>
      <c r="VOM10" s="406"/>
      <c r="VON10" s="407"/>
      <c r="VOO10" s="407"/>
      <c r="VOP10" s="407"/>
      <c r="VOQ10" s="407"/>
      <c r="VOR10" s="408"/>
      <c r="VOS10" s="404"/>
      <c r="VOT10" s="405"/>
      <c r="VOU10" s="406"/>
      <c r="VOV10" s="407"/>
      <c r="VOW10" s="407"/>
      <c r="VOX10" s="407"/>
      <c r="VOY10" s="407"/>
      <c r="VOZ10" s="408"/>
      <c r="VPA10" s="404"/>
      <c r="VPB10" s="405"/>
      <c r="VPC10" s="406"/>
      <c r="VPD10" s="407"/>
      <c r="VPE10" s="407"/>
      <c r="VPF10" s="407"/>
      <c r="VPG10" s="407"/>
      <c r="VPH10" s="408"/>
      <c r="VPI10" s="404"/>
      <c r="VPJ10" s="405"/>
      <c r="VPK10" s="406"/>
      <c r="VPL10" s="407"/>
      <c r="VPM10" s="407"/>
      <c r="VPN10" s="407"/>
      <c r="VPO10" s="407"/>
      <c r="VPP10" s="408"/>
      <c r="VPQ10" s="404"/>
      <c r="VPR10" s="405"/>
      <c r="VPS10" s="406"/>
      <c r="VPT10" s="407"/>
      <c r="VPU10" s="407"/>
      <c r="VPV10" s="407"/>
      <c r="VPW10" s="407"/>
      <c r="VPX10" s="408"/>
      <c r="VPY10" s="404"/>
      <c r="VPZ10" s="405"/>
      <c r="VQA10" s="406"/>
      <c r="VQB10" s="407"/>
      <c r="VQC10" s="407"/>
      <c r="VQD10" s="407"/>
      <c r="VQE10" s="407"/>
      <c r="VQF10" s="408"/>
      <c r="VQG10" s="404"/>
      <c r="VQH10" s="405"/>
      <c r="VQI10" s="406"/>
      <c r="VQJ10" s="407"/>
      <c r="VQK10" s="407"/>
      <c r="VQL10" s="407"/>
      <c r="VQM10" s="407"/>
      <c r="VQN10" s="408"/>
      <c r="VQO10" s="404"/>
      <c r="VQP10" s="405"/>
      <c r="VQQ10" s="406"/>
      <c r="VQR10" s="407"/>
      <c r="VQS10" s="407"/>
      <c r="VQT10" s="407"/>
      <c r="VQU10" s="407"/>
      <c r="VQV10" s="408"/>
      <c r="VQW10" s="404"/>
      <c r="VQX10" s="405"/>
      <c r="VQY10" s="406"/>
      <c r="VQZ10" s="407"/>
      <c r="VRA10" s="407"/>
      <c r="VRB10" s="407"/>
      <c r="VRC10" s="407"/>
      <c r="VRD10" s="408"/>
      <c r="VRE10" s="404"/>
      <c r="VRF10" s="405"/>
      <c r="VRG10" s="406"/>
      <c r="VRH10" s="407"/>
      <c r="VRI10" s="407"/>
      <c r="VRJ10" s="407"/>
      <c r="VRK10" s="407"/>
      <c r="VRL10" s="408"/>
      <c r="VRM10" s="404"/>
      <c r="VRN10" s="405"/>
      <c r="VRO10" s="406"/>
      <c r="VRP10" s="407"/>
      <c r="VRQ10" s="407"/>
      <c r="VRR10" s="407"/>
      <c r="VRS10" s="407"/>
      <c r="VRT10" s="408"/>
      <c r="VRU10" s="404"/>
      <c r="VRV10" s="405"/>
      <c r="VRW10" s="406"/>
      <c r="VRX10" s="407"/>
      <c r="VRY10" s="407"/>
      <c r="VRZ10" s="407"/>
      <c r="VSA10" s="407"/>
      <c r="VSB10" s="408"/>
      <c r="VSC10" s="404"/>
      <c r="VSD10" s="405"/>
      <c r="VSE10" s="406"/>
      <c r="VSF10" s="407"/>
      <c r="VSG10" s="407"/>
      <c r="VSH10" s="407"/>
      <c r="VSI10" s="407"/>
      <c r="VSJ10" s="408"/>
      <c r="VSK10" s="404"/>
      <c r="VSL10" s="405"/>
      <c r="VSM10" s="406"/>
      <c r="VSN10" s="407"/>
      <c r="VSO10" s="407"/>
      <c r="VSP10" s="407"/>
      <c r="VSQ10" s="407"/>
      <c r="VSR10" s="408"/>
      <c r="VSS10" s="404"/>
      <c r="VST10" s="405"/>
      <c r="VSU10" s="406"/>
      <c r="VSV10" s="407"/>
      <c r="VSW10" s="407"/>
      <c r="VSX10" s="407"/>
      <c r="VSY10" s="407"/>
      <c r="VSZ10" s="408"/>
      <c r="VTA10" s="404"/>
      <c r="VTB10" s="405"/>
      <c r="VTC10" s="406"/>
      <c r="VTD10" s="407"/>
      <c r="VTE10" s="407"/>
      <c r="VTF10" s="407"/>
      <c r="VTG10" s="407"/>
      <c r="VTH10" s="408"/>
      <c r="VTI10" s="404"/>
      <c r="VTJ10" s="405"/>
      <c r="VTK10" s="406"/>
      <c r="VTL10" s="407"/>
      <c r="VTM10" s="407"/>
      <c r="VTN10" s="407"/>
      <c r="VTO10" s="407"/>
      <c r="VTP10" s="408"/>
      <c r="VTQ10" s="404"/>
      <c r="VTR10" s="405"/>
      <c r="VTS10" s="406"/>
      <c r="VTT10" s="407"/>
      <c r="VTU10" s="407"/>
      <c r="VTV10" s="407"/>
      <c r="VTW10" s="407"/>
      <c r="VTX10" s="408"/>
      <c r="VTY10" s="404"/>
      <c r="VTZ10" s="405"/>
      <c r="VUA10" s="406"/>
      <c r="VUB10" s="407"/>
      <c r="VUC10" s="407"/>
      <c r="VUD10" s="407"/>
      <c r="VUE10" s="407"/>
      <c r="VUF10" s="408"/>
      <c r="VUG10" s="404"/>
      <c r="VUH10" s="405"/>
      <c r="VUI10" s="406"/>
      <c r="VUJ10" s="407"/>
      <c r="VUK10" s="407"/>
      <c r="VUL10" s="407"/>
      <c r="VUM10" s="407"/>
      <c r="VUN10" s="408"/>
      <c r="VUO10" s="404"/>
      <c r="VUP10" s="405"/>
      <c r="VUQ10" s="406"/>
      <c r="VUR10" s="407"/>
      <c r="VUS10" s="407"/>
      <c r="VUT10" s="407"/>
      <c r="VUU10" s="407"/>
      <c r="VUV10" s="408"/>
      <c r="VUW10" s="404"/>
      <c r="VUX10" s="405"/>
      <c r="VUY10" s="406"/>
      <c r="VUZ10" s="407"/>
      <c r="VVA10" s="407"/>
      <c r="VVB10" s="407"/>
      <c r="VVC10" s="407"/>
      <c r="VVD10" s="408"/>
      <c r="VVE10" s="404"/>
      <c r="VVF10" s="405"/>
      <c r="VVG10" s="406"/>
      <c r="VVH10" s="407"/>
      <c r="VVI10" s="407"/>
      <c r="VVJ10" s="407"/>
      <c r="VVK10" s="407"/>
      <c r="VVL10" s="408"/>
      <c r="VVM10" s="404"/>
      <c r="VVN10" s="405"/>
      <c r="VVO10" s="406"/>
      <c r="VVP10" s="407"/>
      <c r="VVQ10" s="407"/>
      <c r="VVR10" s="407"/>
      <c r="VVS10" s="407"/>
      <c r="VVT10" s="408"/>
      <c r="VVU10" s="404"/>
      <c r="VVV10" s="405"/>
      <c r="VVW10" s="406"/>
      <c r="VVX10" s="407"/>
      <c r="VVY10" s="407"/>
      <c r="VVZ10" s="407"/>
      <c r="VWA10" s="407"/>
      <c r="VWB10" s="408"/>
      <c r="VWC10" s="404"/>
      <c r="VWD10" s="405"/>
      <c r="VWE10" s="406"/>
      <c r="VWF10" s="407"/>
      <c r="VWG10" s="407"/>
      <c r="VWH10" s="407"/>
      <c r="VWI10" s="407"/>
      <c r="VWJ10" s="408"/>
      <c r="VWK10" s="404"/>
      <c r="VWL10" s="405"/>
      <c r="VWM10" s="406"/>
      <c r="VWN10" s="407"/>
      <c r="VWO10" s="407"/>
      <c r="VWP10" s="407"/>
      <c r="VWQ10" s="407"/>
      <c r="VWR10" s="408"/>
      <c r="VWS10" s="404"/>
      <c r="VWT10" s="405"/>
      <c r="VWU10" s="406"/>
      <c r="VWV10" s="407"/>
      <c r="VWW10" s="407"/>
      <c r="VWX10" s="407"/>
      <c r="VWY10" s="407"/>
      <c r="VWZ10" s="408"/>
      <c r="VXA10" s="404"/>
      <c r="VXB10" s="405"/>
      <c r="VXC10" s="406"/>
      <c r="VXD10" s="407"/>
      <c r="VXE10" s="407"/>
      <c r="VXF10" s="407"/>
      <c r="VXG10" s="407"/>
      <c r="VXH10" s="408"/>
      <c r="VXI10" s="404"/>
      <c r="VXJ10" s="405"/>
      <c r="VXK10" s="406"/>
      <c r="VXL10" s="407"/>
      <c r="VXM10" s="407"/>
      <c r="VXN10" s="407"/>
      <c r="VXO10" s="407"/>
      <c r="VXP10" s="408"/>
      <c r="VXQ10" s="404"/>
      <c r="VXR10" s="405"/>
      <c r="VXS10" s="406"/>
      <c r="VXT10" s="407"/>
      <c r="VXU10" s="407"/>
      <c r="VXV10" s="407"/>
      <c r="VXW10" s="407"/>
      <c r="VXX10" s="408"/>
      <c r="VXY10" s="404"/>
      <c r="VXZ10" s="405"/>
      <c r="VYA10" s="406"/>
      <c r="VYB10" s="407"/>
      <c r="VYC10" s="407"/>
      <c r="VYD10" s="407"/>
      <c r="VYE10" s="407"/>
      <c r="VYF10" s="408"/>
      <c r="VYG10" s="404"/>
      <c r="VYH10" s="405"/>
      <c r="VYI10" s="406"/>
      <c r="VYJ10" s="407"/>
      <c r="VYK10" s="407"/>
      <c r="VYL10" s="407"/>
      <c r="VYM10" s="407"/>
      <c r="VYN10" s="408"/>
      <c r="VYO10" s="404"/>
      <c r="VYP10" s="405"/>
      <c r="VYQ10" s="406"/>
      <c r="VYR10" s="407"/>
      <c r="VYS10" s="407"/>
      <c r="VYT10" s="407"/>
      <c r="VYU10" s="407"/>
      <c r="VYV10" s="408"/>
      <c r="VYW10" s="404"/>
      <c r="VYX10" s="405"/>
      <c r="VYY10" s="406"/>
      <c r="VYZ10" s="407"/>
      <c r="VZA10" s="407"/>
      <c r="VZB10" s="407"/>
      <c r="VZC10" s="407"/>
      <c r="VZD10" s="408"/>
      <c r="VZE10" s="404"/>
      <c r="VZF10" s="405"/>
      <c r="VZG10" s="406"/>
      <c r="VZH10" s="407"/>
      <c r="VZI10" s="407"/>
      <c r="VZJ10" s="407"/>
      <c r="VZK10" s="407"/>
      <c r="VZL10" s="408"/>
      <c r="VZM10" s="404"/>
      <c r="VZN10" s="405"/>
      <c r="VZO10" s="406"/>
      <c r="VZP10" s="407"/>
      <c r="VZQ10" s="407"/>
      <c r="VZR10" s="407"/>
      <c r="VZS10" s="407"/>
      <c r="VZT10" s="408"/>
      <c r="VZU10" s="404"/>
      <c r="VZV10" s="405"/>
      <c r="VZW10" s="406"/>
      <c r="VZX10" s="407"/>
      <c r="VZY10" s="407"/>
      <c r="VZZ10" s="407"/>
      <c r="WAA10" s="407"/>
      <c r="WAB10" s="408"/>
      <c r="WAC10" s="404"/>
      <c r="WAD10" s="405"/>
      <c r="WAE10" s="406"/>
      <c r="WAF10" s="407"/>
      <c r="WAG10" s="407"/>
      <c r="WAH10" s="407"/>
      <c r="WAI10" s="407"/>
      <c r="WAJ10" s="408"/>
      <c r="WAK10" s="404"/>
      <c r="WAL10" s="405"/>
      <c r="WAM10" s="406"/>
      <c r="WAN10" s="407"/>
      <c r="WAO10" s="407"/>
      <c r="WAP10" s="407"/>
      <c r="WAQ10" s="407"/>
      <c r="WAR10" s="408"/>
      <c r="WAS10" s="404"/>
      <c r="WAT10" s="405"/>
      <c r="WAU10" s="406"/>
      <c r="WAV10" s="407"/>
      <c r="WAW10" s="407"/>
      <c r="WAX10" s="407"/>
      <c r="WAY10" s="407"/>
      <c r="WAZ10" s="408"/>
      <c r="WBA10" s="404"/>
      <c r="WBB10" s="405"/>
      <c r="WBC10" s="406"/>
      <c r="WBD10" s="407"/>
      <c r="WBE10" s="407"/>
      <c r="WBF10" s="407"/>
      <c r="WBG10" s="407"/>
      <c r="WBH10" s="408"/>
      <c r="WBI10" s="404"/>
      <c r="WBJ10" s="405"/>
      <c r="WBK10" s="406"/>
      <c r="WBL10" s="407"/>
      <c r="WBM10" s="407"/>
      <c r="WBN10" s="407"/>
      <c r="WBO10" s="407"/>
      <c r="WBP10" s="408"/>
      <c r="WBQ10" s="404"/>
      <c r="WBR10" s="405"/>
      <c r="WBS10" s="406"/>
      <c r="WBT10" s="407"/>
      <c r="WBU10" s="407"/>
      <c r="WBV10" s="407"/>
      <c r="WBW10" s="407"/>
      <c r="WBX10" s="408"/>
      <c r="WBY10" s="404"/>
      <c r="WBZ10" s="405"/>
      <c r="WCA10" s="406"/>
      <c r="WCB10" s="407"/>
      <c r="WCC10" s="407"/>
      <c r="WCD10" s="407"/>
      <c r="WCE10" s="407"/>
      <c r="WCF10" s="408"/>
      <c r="WCG10" s="404"/>
      <c r="WCH10" s="405"/>
      <c r="WCI10" s="406"/>
      <c r="WCJ10" s="407"/>
      <c r="WCK10" s="407"/>
      <c r="WCL10" s="407"/>
      <c r="WCM10" s="407"/>
      <c r="WCN10" s="408"/>
      <c r="WCO10" s="404"/>
      <c r="WCP10" s="405"/>
      <c r="WCQ10" s="406"/>
      <c r="WCR10" s="407"/>
      <c r="WCS10" s="407"/>
      <c r="WCT10" s="407"/>
      <c r="WCU10" s="407"/>
      <c r="WCV10" s="408"/>
      <c r="WCW10" s="404"/>
      <c r="WCX10" s="405"/>
      <c r="WCY10" s="406"/>
      <c r="WCZ10" s="407"/>
      <c r="WDA10" s="407"/>
      <c r="WDB10" s="407"/>
      <c r="WDC10" s="407"/>
      <c r="WDD10" s="408"/>
      <c r="WDE10" s="404"/>
      <c r="WDF10" s="405"/>
      <c r="WDG10" s="406"/>
      <c r="WDH10" s="407"/>
      <c r="WDI10" s="407"/>
      <c r="WDJ10" s="407"/>
      <c r="WDK10" s="407"/>
      <c r="WDL10" s="408"/>
      <c r="WDM10" s="404"/>
      <c r="WDN10" s="405"/>
      <c r="WDO10" s="406"/>
      <c r="WDP10" s="407"/>
      <c r="WDQ10" s="407"/>
      <c r="WDR10" s="407"/>
      <c r="WDS10" s="407"/>
      <c r="WDT10" s="408"/>
      <c r="WDU10" s="404"/>
      <c r="WDV10" s="405"/>
      <c r="WDW10" s="406"/>
      <c r="WDX10" s="407"/>
      <c r="WDY10" s="407"/>
      <c r="WDZ10" s="407"/>
      <c r="WEA10" s="407"/>
      <c r="WEB10" s="408"/>
      <c r="WEC10" s="404"/>
      <c r="WED10" s="405"/>
      <c r="WEE10" s="406"/>
      <c r="WEF10" s="407"/>
      <c r="WEG10" s="407"/>
      <c r="WEH10" s="407"/>
      <c r="WEI10" s="407"/>
      <c r="WEJ10" s="408"/>
      <c r="WEK10" s="404"/>
      <c r="WEL10" s="405"/>
      <c r="WEM10" s="406"/>
      <c r="WEN10" s="407"/>
      <c r="WEO10" s="407"/>
      <c r="WEP10" s="407"/>
      <c r="WEQ10" s="407"/>
      <c r="WER10" s="408"/>
      <c r="WES10" s="404"/>
      <c r="WET10" s="405"/>
      <c r="WEU10" s="406"/>
      <c r="WEV10" s="407"/>
      <c r="WEW10" s="407"/>
      <c r="WEX10" s="407"/>
      <c r="WEY10" s="407"/>
      <c r="WEZ10" s="408"/>
      <c r="WFA10" s="404"/>
      <c r="WFB10" s="405"/>
      <c r="WFC10" s="406"/>
      <c r="WFD10" s="407"/>
      <c r="WFE10" s="407"/>
      <c r="WFF10" s="407"/>
      <c r="WFG10" s="407"/>
      <c r="WFH10" s="408"/>
      <c r="WFI10" s="404"/>
      <c r="WFJ10" s="405"/>
      <c r="WFK10" s="406"/>
      <c r="WFL10" s="407"/>
      <c r="WFM10" s="407"/>
      <c r="WFN10" s="407"/>
      <c r="WFO10" s="407"/>
      <c r="WFP10" s="408"/>
      <c r="WFQ10" s="404"/>
      <c r="WFR10" s="405"/>
      <c r="WFS10" s="406"/>
      <c r="WFT10" s="407"/>
      <c r="WFU10" s="407"/>
      <c r="WFV10" s="407"/>
      <c r="WFW10" s="407"/>
      <c r="WFX10" s="408"/>
      <c r="WFY10" s="404"/>
      <c r="WFZ10" s="405"/>
      <c r="WGA10" s="406"/>
      <c r="WGB10" s="407"/>
      <c r="WGC10" s="407"/>
      <c r="WGD10" s="407"/>
      <c r="WGE10" s="407"/>
      <c r="WGF10" s="408"/>
      <c r="WGG10" s="404"/>
      <c r="WGH10" s="405"/>
      <c r="WGI10" s="406"/>
      <c r="WGJ10" s="407"/>
      <c r="WGK10" s="407"/>
      <c r="WGL10" s="407"/>
      <c r="WGM10" s="407"/>
      <c r="WGN10" s="408"/>
      <c r="WGO10" s="404"/>
      <c r="WGP10" s="405"/>
      <c r="WGQ10" s="406"/>
      <c r="WGR10" s="407"/>
      <c r="WGS10" s="407"/>
      <c r="WGT10" s="407"/>
      <c r="WGU10" s="407"/>
      <c r="WGV10" s="408"/>
      <c r="WGW10" s="404"/>
      <c r="WGX10" s="405"/>
      <c r="WGY10" s="406"/>
      <c r="WGZ10" s="407"/>
      <c r="WHA10" s="407"/>
      <c r="WHB10" s="407"/>
      <c r="WHC10" s="407"/>
      <c r="WHD10" s="408"/>
      <c r="WHE10" s="404"/>
      <c r="WHF10" s="405"/>
      <c r="WHG10" s="406"/>
      <c r="WHH10" s="407"/>
      <c r="WHI10" s="407"/>
      <c r="WHJ10" s="407"/>
      <c r="WHK10" s="407"/>
      <c r="WHL10" s="408"/>
      <c r="WHM10" s="404"/>
      <c r="WHN10" s="405"/>
      <c r="WHO10" s="406"/>
      <c r="WHP10" s="407"/>
      <c r="WHQ10" s="407"/>
      <c r="WHR10" s="407"/>
      <c r="WHS10" s="407"/>
      <c r="WHT10" s="408"/>
      <c r="WHU10" s="404"/>
      <c r="WHV10" s="405"/>
      <c r="WHW10" s="406"/>
      <c r="WHX10" s="407"/>
      <c r="WHY10" s="407"/>
      <c r="WHZ10" s="407"/>
      <c r="WIA10" s="407"/>
      <c r="WIB10" s="408"/>
      <c r="WIC10" s="404"/>
      <c r="WID10" s="405"/>
      <c r="WIE10" s="406"/>
      <c r="WIF10" s="407"/>
      <c r="WIG10" s="407"/>
      <c r="WIH10" s="407"/>
      <c r="WII10" s="407"/>
      <c r="WIJ10" s="408"/>
      <c r="WIK10" s="404"/>
      <c r="WIL10" s="405"/>
      <c r="WIM10" s="406"/>
      <c r="WIN10" s="407"/>
      <c r="WIO10" s="407"/>
      <c r="WIP10" s="407"/>
      <c r="WIQ10" s="407"/>
      <c r="WIR10" s="408"/>
      <c r="WIS10" s="404"/>
      <c r="WIT10" s="405"/>
      <c r="WIU10" s="406"/>
      <c r="WIV10" s="407"/>
      <c r="WIW10" s="407"/>
      <c r="WIX10" s="407"/>
      <c r="WIY10" s="407"/>
      <c r="WIZ10" s="408"/>
      <c r="WJA10" s="404"/>
      <c r="WJB10" s="405"/>
      <c r="WJC10" s="406"/>
      <c r="WJD10" s="407"/>
      <c r="WJE10" s="407"/>
      <c r="WJF10" s="407"/>
      <c r="WJG10" s="407"/>
      <c r="WJH10" s="408"/>
      <c r="WJI10" s="404"/>
      <c r="WJJ10" s="405"/>
      <c r="WJK10" s="406"/>
      <c r="WJL10" s="407"/>
      <c r="WJM10" s="407"/>
      <c r="WJN10" s="407"/>
      <c r="WJO10" s="407"/>
      <c r="WJP10" s="408"/>
      <c r="WJQ10" s="404"/>
      <c r="WJR10" s="405"/>
      <c r="WJS10" s="406"/>
      <c r="WJT10" s="407"/>
      <c r="WJU10" s="407"/>
      <c r="WJV10" s="407"/>
      <c r="WJW10" s="407"/>
      <c r="WJX10" s="408"/>
      <c r="WJY10" s="404"/>
      <c r="WJZ10" s="405"/>
      <c r="WKA10" s="406"/>
      <c r="WKB10" s="407"/>
      <c r="WKC10" s="407"/>
      <c r="WKD10" s="407"/>
      <c r="WKE10" s="407"/>
      <c r="WKF10" s="408"/>
      <c r="WKG10" s="404"/>
      <c r="WKH10" s="405"/>
      <c r="WKI10" s="406"/>
      <c r="WKJ10" s="407"/>
      <c r="WKK10" s="407"/>
      <c r="WKL10" s="407"/>
      <c r="WKM10" s="407"/>
      <c r="WKN10" s="408"/>
      <c r="WKO10" s="404"/>
      <c r="WKP10" s="405"/>
      <c r="WKQ10" s="406"/>
      <c r="WKR10" s="407"/>
      <c r="WKS10" s="407"/>
      <c r="WKT10" s="407"/>
      <c r="WKU10" s="407"/>
      <c r="WKV10" s="408"/>
      <c r="WKW10" s="404"/>
      <c r="WKX10" s="405"/>
      <c r="WKY10" s="406"/>
      <c r="WKZ10" s="407"/>
      <c r="WLA10" s="407"/>
      <c r="WLB10" s="407"/>
      <c r="WLC10" s="407"/>
      <c r="WLD10" s="408"/>
      <c r="WLE10" s="404"/>
      <c r="WLF10" s="405"/>
      <c r="WLG10" s="406"/>
      <c r="WLH10" s="407"/>
      <c r="WLI10" s="407"/>
      <c r="WLJ10" s="407"/>
      <c r="WLK10" s="407"/>
      <c r="WLL10" s="408"/>
      <c r="WLM10" s="404"/>
      <c r="WLN10" s="405"/>
      <c r="WLO10" s="406"/>
      <c r="WLP10" s="407"/>
      <c r="WLQ10" s="407"/>
      <c r="WLR10" s="407"/>
      <c r="WLS10" s="407"/>
      <c r="WLT10" s="408"/>
      <c r="WLU10" s="404"/>
      <c r="WLV10" s="405"/>
      <c r="WLW10" s="406"/>
      <c r="WLX10" s="407"/>
      <c r="WLY10" s="407"/>
      <c r="WLZ10" s="407"/>
      <c r="WMA10" s="407"/>
      <c r="WMB10" s="408"/>
      <c r="WMC10" s="404"/>
      <c r="WMD10" s="405"/>
      <c r="WME10" s="406"/>
      <c r="WMF10" s="407"/>
      <c r="WMG10" s="407"/>
      <c r="WMH10" s="407"/>
      <c r="WMI10" s="407"/>
      <c r="WMJ10" s="408"/>
      <c r="WMK10" s="404"/>
      <c r="WML10" s="405"/>
      <c r="WMM10" s="406"/>
      <c r="WMN10" s="407"/>
      <c r="WMO10" s="407"/>
      <c r="WMP10" s="407"/>
      <c r="WMQ10" s="407"/>
      <c r="WMR10" s="408"/>
      <c r="WMS10" s="404"/>
      <c r="WMT10" s="405"/>
      <c r="WMU10" s="406"/>
      <c r="WMV10" s="407"/>
      <c r="WMW10" s="407"/>
      <c r="WMX10" s="407"/>
      <c r="WMY10" s="407"/>
      <c r="WMZ10" s="408"/>
      <c r="WNA10" s="404"/>
      <c r="WNB10" s="405"/>
      <c r="WNC10" s="406"/>
      <c r="WND10" s="407"/>
      <c r="WNE10" s="407"/>
      <c r="WNF10" s="407"/>
      <c r="WNG10" s="407"/>
      <c r="WNH10" s="408"/>
      <c r="WNI10" s="404"/>
      <c r="WNJ10" s="405"/>
      <c r="WNK10" s="406"/>
      <c r="WNL10" s="407"/>
      <c r="WNM10" s="407"/>
      <c r="WNN10" s="407"/>
      <c r="WNO10" s="407"/>
      <c r="WNP10" s="408"/>
      <c r="WNQ10" s="404"/>
      <c r="WNR10" s="405"/>
      <c r="WNS10" s="406"/>
      <c r="WNT10" s="407"/>
      <c r="WNU10" s="407"/>
      <c r="WNV10" s="407"/>
      <c r="WNW10" s="407"/>
      <c r="WNX10" s="408"/>
      <c r="WNY10" s="404"/>
      <c r="WNZ10" s="405"/>
      <c r="WOA10" s="406"/>
      <c r="WOB10" s="407"/>
      <c r="WOC10" s="407"/>
      <c r="WOD10" s="407"/>
      <c r="WOE10" s="407"/>
      <c r="WOF10" s="408"/>
      <c r="WOG10" s="404"/>
      <c r="WOH10" s="405"/>
      <c r="WOI10" s="406"/>
      <c r="WOJ10" s="407"/>
      <c r="WOK10" s="407"/>
      <c r="WOL10" s="407"/>
      <c r="WOM10" s="407"/>
      <c r="WON10" s="408"/>
      <c r="WOO10" s="404"/>
      <c r="WOP10" s="405"/>
      <c r="WOQ10" s="406"/>
      <c r="WOR10" s="407"/>
      <c r="WOS10" s="407"/>
      <c r="WOT10" s="407"/>
      <c r="WOU10" s="407"/>
      <c r="WOV10" s="408"/>
      <c r="WOW10" s="404"/>
      <c r="WOX10" s="405"/>
      <c r="WOY10" s="406"/>
      <c r="WOZ10" s="407"/>
      <c r="WPA10" s="407"/>
      <c r="WPB10" s="407"/>
      <c r="WPC10" s="407"/>
      <c r="WPD10" s="408"/>
      <c r="WPE10" s="404"/>
      <c r="WPF10" s="405"/>
      <c r="WPG10" s="406"/>
      <c r="WPH10" s="407"/>
      <c r="WPI10" s="407"/>
      <c r="WPJ10" s="407"/>
      <c r="WPK10" s="407"/>
      <c r="WPL10" s="408"/>
      <c r="WPM10" s="404"/>
      <c r="WPN10" s="405"/>
      <c r="WPO10" s="406"/>
      <c r="WPP10" s="407"/>
      <c r="WPQ10" s="407"/>
      <c r="WPR10" s="407"/>
      <c r="WPS10" s="407"/>
      <c r="WPT10" s="408"/>
      <c r="WPU10" s="404"/>
      <c r="WPV10" s="405"/>
      <c r="WPW10" s="406"/>
      <c r="WPX10" s="407"/>
      <c r="WPY10" s="407"/>
      <c r="WPZ10" s="407"/>
      <c r="WQA10" s="407"/>
      <c r="WQB10" s="408"/>
      <c r="WQC10" s="404"/>
      <c r="WQD10" s="405"/>
      <c r="WQE10" s="406"/>
      <c r="WQF10" s="407"/>
      <c r="WQG10" s="407"/>
      <c r="WQH10" s="407"/>
      <c r="WQI10" s="407"/>
      <c r="WQJ10" s="408"/>
      <c r="WQK10" s="404"/>
      <c r="WQL10" s="405"/>
      <c r="WQM10" s="406"/>
      <c r="WQN10" s="407"/>
      <c r="WQO10" s="407"/>
      <c r="WQP10" s="407"/>
      <c r="WQQ10" s="407"/>
      <c r="WQR10" s="408"/>
      <c r="WQS10" s="404"/>
      <c r="WQT10" s="405"/>
      <c r="WQU10" s="406"/>
      <c r="WQV10" s="407"/>
      <c r="WQW10" s="407"/>
      <c r="WQX10" s="407"/>
      <c r="WQY10" s="407"/>
      <c r="WQZ10" s="408"/>
      <c r="WRA10" s="404"/>
      <c r="WRB10" s="405"/>
      <c r="WRC10" s="406"/>
      <c r="WRD10" s="407"/>
      <c r="WRE10" s="407"/>
      <c r="WRF10" s="407"/>
      <c r="WRG10" s="407"/>
      <c r="WRH10" s="408"/>
      <c r="WRI10" s="404"/>
      <c r="WRJ10" s="405"/>
      <c r="WRK10" s="406"/>
      <c r="WRL10" s="407"/>
      <c r="WRM10" s="407"/>
      <c r="WRN10" s="407"/>
      <c r="WRO10" s="407"/>
      <c r="WRP10" s="408"/>
      <c r="WRQ10" s="404"/>
      <c r="WRR10" s="405"/>
      <c r="WRS10" s="406"/>
      <c r="WRT10" s="407"/>
      <c r="WRU10" s="407"/>
      <c r="WRV10" s="407"/>
      <c r="WRW10" s="407"/>
      <c r="WRX10" s="408"/>
      <c r="WRY10" s="404"/>
      <c r="WRZ10" s="405"/>
      <c r="WSA10" s="406"/>
      <c r="WSB10" s="407"/>
      <c r="WSC10" s="407"/>
      <c r="WSD10" s="407"/>
      <c r="WSE10" s="407"/>
      <c r="WSF10" s="408"/>
      <c r="WSG10" s="404"/>
      <c r="WSH10" s="405"/>
      <c r="WSI10" s="406"/>
      <c r="WSJ10" s="407"/>
      <c r="WSK10" s="407"/>
      <c r="WSL10" s="407"/>
      <c r="WSM10" s="407"/>
      <c r="WSN10" s="408"/>
      <c r="WSO10" s="404"/>
      <c r="WSP10" s="405"/>
      <c r="WSQ10" s="406"/>
      <c r="WSR10" s="407"/>
      <c r="WSS10" s="407"/>
      <c r="WST10" s="407"/>
      <c r="WSU10" s="407"/>
      <c r="WSV10" s="408"/>
      <c r="WSW10" s="404"/>
      <c r="WSX10" s="405"/>
      <c r="WSY10" s="406"/>
      <c r="WSZ10" s="407"/>
      <c r="WTA10" s="407"/>
      <c r="WTB10" s="407"/>
      <c r="WTC10" s="407"/>
      <c r="WTD10" s="408"/>
      <c r="WTE10" s="404"/>
      <c r="WTF10" s="405"/>
      <c r="WTG10" s="406"/>
      <c r="WTH10" s="407"/>
      <c r="WTI10" s="407"/>
      <c r="WTJ10" s="407"/>
      <c r="WTK10" s="407"/>
      <c r="WTL10" s="408"/>
      <c r="WTM10" s="404"/>
      <c r="WTN10" s="405"/>
      <c r="WTO10" s="406"/>
      <c r="WTP10" s="407"/>
      <c r="WTQ10" s="407"/>
      <c r="WTR10" s="407"/>
      <c r="WTS10" s="407"/>
      <c r="WTT10" s="408"/>
      <c r="WTU10" s="404"/>
      <c r="WTV10" s="405"/>
      <c r="WTW10" s="406"/>
      <c r="WTX10" s="407"/>
      <c r="WTY10" s="407"/>
      <c r="WTZ10" s="407"/>
      <c r="WUA10" s="407"/>
      <c r="WUB10" s="408"/>
      <c r="WUC10" s="404"/>
      <c r="WUD10" s="405"/>
      <c r="WUE10" s="406"/>
      <c r="WUF10" s="407"/>
      <c r="WUG10" s="407"/>
      <c r="WUH10" s="407"/>
      <c r="WUI10" s="407"/>
      <c r="WUJ10" s="408"/>
      <c r="WUK10" s="404"/>
      <c r="WUL10" s="405"/>
      <c r="WUM10" s="406"/>
      <c r="WUN10" s="407"/>
      <c r="WUO10" s="407"/>
      <c r="WUP10" s="407"/>
      <c r="WUQ10" s="407"/>
      <c r="WUR10" s="408"/>
      <c r="WUS10" s="404"/>
      <c r="WUT10" s="405"/>
      <c r="WUU10" s="406"/>
      <c r="WUV10" s="407"/>
      <c r="WUW10" s="407"/>
      <c r="WUX10" s="407"/>
      <c r="WUY10" s="407"/>
      <c r="WUZ10" s="408"/>
      <c r="WVA10" s="404"/>
      <c r="WVB10" s="405"/>
      <c r="WVC10" s="406"/>
      <c r="WVD10" s="407"/>
      <c r="WVE10" s="407"/>
      <c r="WVF10" s="407"/>
      <c r="WVG10" s="407"/>
      <c r="WVH10" s="408"/>
      <c r="WVI10" s="404"/>
      <c r="WVJ10" s="405"/>
      <c r="WVK10" s="406"/>
      <c r="WVL10" s="407"/>
      <c r="WVM10" s="407"/>
      <c r="WVN10" s="407"/>
      <c r="WVO10" s="407"/>
      <c r="WVP10" s="408"/>
      <c r="WVQ10" s="404"/>
      <c r="WVR10" s="405"/>
      <c r="WVS10" s="406"/>
      <c r="WVT10" s="407"/>
      <c r="WVU10" s="407"/>
      <c r="WVV10" s="407"/>
      <c r="WVW10" s="407"/>
      <c r="WVX10" s="408"/>
      <c r="WVY10" s="404"/>
      <c r="WVZ10" s="405"/>
      <c r="WWA10" s="406"/>
      <c r="WWB10" s="407"/>
      <c r="WWC10" s="407"/>
      <c r="WWD10" s="407"/>
      <c r="WWE10" s="407"/>
      <c r="WWF10" s="408"/>
      <c r="WWG10" s="404"/>
      <c r="WWH10" s="405"/>
      <c r="WWI10" s="406"/>
      <c r="WWJ10" s="407"/>
      <c r="WWK10" s="407"/>
      <c r="WWL10" s="407"/>
      <c r="WWM10" s="407"/>
      <c r="WWN10" s="408"/>
      <c r="WWO10" s="404"/>
      <c r="WWP10" s="405"/>
      <c r="WWQ10" s="406"/>
      <c r="WWR10" s="407"/>
      <c r="WWS10" s="407"/>
      <c r="WWT10" s="407"/>
      <c r="WWU10" s="407"/>
      <c r="WWV10" s="408"/>
      <c r="WWW10" s="404"/>
      <c r="WWX10" s="405"/>
      <c r="WWY10" s="406"/>
      <c r="WWZ10" s="407"/>
      <c r="WXA10" s="407"/>
      <c r="WXB10" s="407"/>
      <c r="WXC10" s="407"/>
      <c r="WXD10" s="408"/>
      <c r="WXE10" s="404"/>
      <c r="WXF10" s="405"/>
      <c r="WXG10" s="406"/>
      <c r="WXH10" s="407"/>
      <c r="WXI10" s="407"/>
      <c r="WXJ10" s="407"/>
      <c r="WXK10" s="407"/>
      <c r="WXL10" s="408"/>
      <c r="WXM10" s="404"/>
      <c r="WXN10" s="405"/>
      <c r="WXO10" s="406"/>
      <c r="WXP10" s="407"/>
      <c r="WXQ10" s="407"/>
      <c r="WXR10" s="407"/>
      <c r="WXS10" s="407"/>
      <c r="WXT10" s="408"/>
      <c r="WXU10" s="404"/>
      <c r="WXV10" s="405"/>
      <c r="WXW10" s="406"/>
      <c r="WXX10" s="407"/>
      <c r="WXY10" s="407"/>
      <c r="WXZ10" s="407"/>
      <c r="WYA10" s="407"/>
      <c r="WYB10" s="408"/>
      <c r="WYC10" s="404"/>
      <c r="WYD10" s="405"/>
      <c r="WYE10" s="406"/>
      <c r="WYF10" s="407"/>
      <c r="WYG10" s="407"/>
      <c r="WYH10" s="407"/>
      <c r="WYI10" s="407"/>
      <c r="WYJ10" s="408"/>
      <c r="WYK10" s="404"/>
      <c r="WYL10" s="405"/>
      <c r="WYM10" s="406"/>
      <c r="WYN10" s="407"/>
      <c r="WYO10" s="407"/>
      <c r="WYP10" s="407"/>
      <c r="WYQ10" s="407"/>
      <c r="WYR10" s="408"/>
      <c r="WYS10" s="404"/>
      <c r="WYT10" s="405"/>
      <c r="WYU10" s="406"/>
      <c r="WYV10" s="407"/>
      <c r="WYW10" s="407"/>
      <c r="WYX10" s="407"/>
      <c r="WYY10" s="407"/>
      <c r="WYZ10" s="408"/>
      <c r="WZA10" s="404"/>
      <c r="WZB10" s="405"/>
      <c r="WZC10" s="406"/>
      <c r="WZD10" s="407"/>
      <c r="WZE10" s="407"/>
      <c r="WZF10" s="407"/>
      <c r="WZG10" s="407"/>
      <c r="WZH10" s="408"/>
      <c r="WZI10" s="404"/>
      <c r="WZJ10" s="405"/>
      <c r="WZK10" s="406"/>
      <c r="WZL10" s="407"/>
      <c r="WZM10" s="407"/>
      <c r="WZN10" s="407"/>
      <c r="WZO10" s="407"/>
      <c r="WZP10" s="408"/>
      <c r="WZQ10" s="404"/>
      <c r="WZR10" s="405"/>
      <c r="WZS10" s="406"/>
      <c r="WZT10" s="407"/>
      <c r="WZU10" s="407"/>
      <c r="WZV10" s="407"/>
      <c r="WZW10" s="407"/>
      <c r="WZX10" s="408"/>
      <c r="WZY10" s="404"/>
      <c r="WZZ10" s="405"/>
      <c r="XAA10" s="406"/>
      <c r="XAB10" s="407"/>
      <c r="XAC10" s="407"/>
      <c r="XAD10" s="407"/>
      <c r="XAE10" s="407"/>
      <c r="XAF10" s="408"/>
      <c r="XAG10" s="404"/>
      <c r="XAH10" s="405"/>
      <c r="XAI10" s="406"/>
      <c r="XAJ10" s="407"/>
      <c r="XAK10" s="407"/>
      <c r="XAL10" s="407"/>
      <c r="XAM10" s="407"/>
      <c r="XAN10" s="408"/>
      <c r="XAO10" s="404"/>
      <c r="XAP10" s="405"/>
      <c r="XAQ10" s="406"/>
      <c r="XAR10" s="407"/>
      <c r="XAS10" s="407"/>
      <c r="XAT10" s="407"/>
      <c r="XAU10" s="407"/>
      <c r="XAV10" s="408"/>
      <c r="XAW10" s="404"/>
      <c r="XAX10" s="405"/>
      <c r="XAY10" s="406"/>
      <c r="XAZ10" s="407"/>
      <c r="XBA10" s="407"/>
      <c r="XBB10" s="407"/>
      <c r="XBC10" s="407"/>
      <c r="XBD10" s="408"/>
      <c r="XBE10" s="404"/>
      <c r="XBF10" s="405"/>
      <c r="XBG10" s="406"/>
      <c r="XBH10" s="407"/>
      <c r="XBI10" s="407"/>
      <c r="XBJ10" s="407"/>
      <c r="XBK10" s="407"/>
      <c r="XBL10" s="408"/>
      <c r="XBM10" s="404"/>
      <c r="XBN10" s="405"/>
      <c r="XBO10" s="406"/>
      <c r="XBP10" s="407"/>
      <c r="XBQ10" s="407"/>
      <c r="XBR10" s="407"/>
      <c r="XBS10" s="407"/>
      <c r="XBT10" s="408"/>
      <c r="XBU10" s="404"/>
      <c r="XBV10" s="405"/>
      <c r="XBW10" s="406"/>
      <c r="XBX10" s="407"/>
      <c r="XBY10" s="407"/>
      <c r="XBZ10" s="407"/>
      <c r="XCA10" s="407"/>
      <c r="XCB10" s="408"/>
      <c r="XCC10" s="404"/>
      <c r="XCD10" s="405"/>
      <c r="XCE10" s="406"/>
      <c r="XCF10" s="407"/>
      <c r="XCG10" s="407"/>
      <c r="XCH10" s="407"/>
      <c r="XCI10" s="407"/>
      <c r="XCJ10" s="408"/>
      <c r="XCK10" s="404"/>
      <c r="XCL10" s="405"/>
      <c r="XCM10" s="406"/>
      <c r="XCN10" s="407"/>
      <c r="XCO10" s="407"/>
      <c r="XCP10" s="407"/>
      <c r="XCQ10" s="407"/>
      <c r="XCR10" s="408"/>
      <c r="XCS10" s="404"/>
      <c r="XCT10" s="405"/>
      <c r="XCU10" s="406"/>
      <c r="XCV10" s="407"/>
      <c r="XCW10" s="407"/>
      <c r="XCX10" s="407"/>
      <c r="XCY10" s="407"/>
      <c r="XCZ10" s="408"/>
      <c r="XDA10" s="404"/>
      <c r="XDB10" s="405"/>
      <c r="XDC10" s="406"/>
      <c r="XDD10" s="407"/>
      <c r="XDE10" s="407"/>
      <c r="XDF10" s="407"/>
      <c r="XDG10" s="407"/>
      <c r="XDH10" s="408"/>
      <c r="XDI10" s="404"/>
      <c r="XDJ10" s="405"/>
      <c r="XDK10" s="406"/>
      <c r="XDL10" s="407"/>
      <c r="XDM10" s="407"/>
      <c r="XDN10" s="407"/>
      <c r="XDO10" s="407"/>
      <c r="XDP10" s="408"/>
      <c r="XDQ10" s="404"/>
      <c r="XDR10" s="405"/>
      <c r="XDS10" s="406"/>
      <c r="XDT10" s="407"/>
      <c r="XDU10" s="407"/>
      <c r="XDV10" s="407"/>
      <c r="XDW10" s="407"/>
      <c r="XDX10" s="408"/>
      <c r="XDY10" s="404"/>
      <c r="XDZ10" s="405"/>
      <c r="XEA10" s="406"/>
      <c r="XEB10" s="407"/>
      <c r="XEC10" s="407"/>
      <c r="XED10" s="407"/>
      <c r="XEE10" s="407"/>
      <c r="XEF10" s="408"/>
      <c r="XEG10" s="404"/>
      <c r="XEH10" s="405"/>
      <c r="XEI10" s="406"/>
      <c r="XEJ10" s="407"/>
      <c r="XEK10" s="407"/>
      <c r="XEL10" s="407"/>
      <c r="XEM10" s="407"/>
      <c r="XEN10" s="408"/>
      <c r="XEO10" s="404"/>
      <c r="XEP10" s="405"/>
      <c r="XEQ10" s="406"/>
      <c r="XER10" s="407"/>
      <c r="XES10" s="407"/>
      <c r="XET10" s="407"/>
      <c r="XEU10" s="407"/>
      <c r="XEV10" s="408"/>
      <c r="XEW10" s="404"/>
      <c r="XEX10" s="405"/>
      <c r="XEY10" s="406"/>
      <c r="XEZ10" s="407"/>
      <c r="XFA10" s="407"/>
      <c r="XFB10" s="407"/>
      <c r="XFC10" s="407"/>
      <c r="XFD10" s="408"/>
    </row>
    <row r="11" spans="1:16384" s="403" customFormat="1" ht="30" hidden="1" x14ac:dyDescent="0.25">
      <c r="A11" s="395" t="s">
        <v>298</v>
      </c>
      <c r="B11" s="396" t="s">
        <v>290</v>
      </c>
      <c r="C11" s="397">
        <v>3756930000</v>
      </c>
      <c r="D11" s="397">
        <v>3756930000</v>
      </c>
      <c r="E11" s="397">
        <v>1448855900</v>
      </c>
      <c r="F11" s="397">
        <v>124972734</v>
      </c>
      <c r="G11" s="397">
        <v>124972734</v>
      </c>
      <c r="H11" s="398">
        <f t="shared" si="0"/>
        <v>8.6256151491670083E-2</v>
      </c>
      <c r="I11" s="404"/>
      <c r="J11" s="405"/>
      <c r="K11" s="406"/>
      <c r="L11" s="407"/>
      <c r="M11" s="407"/>
      <c r="N11" s="407"/>
      <c r="O11" s="407"/>
      <c r="P11" s="408"/>
      <c r="Q11" s="404"/>
      <c r="R11" s="405"/>
      <c r="S11" s="406"/>
      <c r="T11" s="407"/>
      <c r="U11" s="407"/>
      <c r="V11" s="407"/>
      <c r="W11" s="407"/>
      <c r="X11" s="408"/>
      <c r="Y11" s="404"/>
      <c r="Z11" s="405"/>
      <c r="AA11" s="406"/>
      <c r="AB11" s="407"/>
      <c r="AC11" s="407"/>
      <c r="AD11" s="407"/>
      <c r="AE11" s="407"/>
      <c r="AF11" s="408"/>
      <c r="AG11" s="404"/>
      <c r="AH11" s="405"/>
      <c r="AI11" s="406"/>
      <c r="AJ11" s="407"/>
      <c r="AK11" s="407"/>
      <c r="AL11" s="407"/>
      <c r="AM11" s="407"/>
      <c r="AN11" s="408"/>
      <c r="AO11" s="404"/>
      <c r="AP11" s="405"/>
      <c r="AQ11" s="406"/>
      <c r="AR11" s="407"/>
      <c r="AS11" s="407"/>
      <c r="AT11" s="407"/>
      <c r="AU11" s="407"/>
      <c r="AV11" s="408"/>
      <c r="AW11" s="404"/>
      <c r="AX11" s="405"/>
      <c r="AY11" s="406"/>
      <c r="AZ11" s="407"/>
      <c r="BA11" s="407"/>
      <c r="BB11" s="407"/>
      <c r="BC11" s="407"/>
      <c r="BD11" s="408"/>
      <c r="BE11" s="404"/>
      <c r="BF11" s="405"/>
      <c r="BG11" s="406"/>
      <c r="BH11" s="407"/>
      <c r="BI11" s="407"/>
      <c r="BJ11" s="407"/>
      <c r="BK11" s="407"/>
      <c r="BL11" s="408"/>
      <c r="BM11" s="404"/>
      <c r="BN11" s="405"/>
      <c r="BO11" s="406"/>
      <c r="BP11" s="407"/>
      <c r="BQ11" s="407"/>
      <c r="BR11" s="407"/>
      <c r="BS11" s="407"/>
      <c r="BT11" s="408"/>
      <c r="BU11" s="404"/>
      <c r="BV11" s="405"/>
      <c r="BW11" s="406"/>
      <c r="BX11" s="407"/>
      <c r="BY11" s="407"/>
      <c r="BZ11" s="407"/>
      <c r="CA11" s="407"/>
      <c r="CB11" s="408"/>
      <c r="CC11" s="404"/>
      <c r="CD11" s="405"/>
      <c r="CE11" s="406"/>
      <c r="CF11" s="407"/>
      <c r="CG11" s="407"/>
      <c r="CH11" s="407"/>
      <c r="CI11" s="407"/>
      <c r="CJ11" s="408"/>
      <c r="CK11" s="404"/>
      <c r="CL11" s="405"/>
      <c r="CM11" s="406"/>
      <c r="CN11" s="407"/>
      <c r="CO11" s="407"/>
      <c r="CP11" s="407"/>
      <c r="CQ11" s="407"/>
      <c r="CR11" s="408"/>
      <c r="CS11" s="404"/>
      <c r="CT11" s="405"/>
      <c r="CU11" s="406"/>
      <c r="CV11" s="407"/>
      <c r="CW11" s="407"/>
      <c r="CX11" s="407"/>
      <c r="CY11" s="407"/>
      <c r="CZ11" s="408"/>
      <c r="DA11" s="404"/>
      <c r="DB11" s="405"/>
      <c r="DC11" s="406"/>
      <c r="DD11" s="407"/>
      <c r="DE11" s="407"/>
      <c r="DF11" s="407"/>
      <c r="DG11" s="407"/>
      <c r="DH11" s="408"/>
      <c r="DI11" s="404"/>
      <c r="DJ11" s="405"/>
      <c r="DK11" s="406"/>
      <c r="DL11" s="407"/>
      <c r="DM11" s="407"/>
      <c r="DN11" s="407"/>
      <c r="DO11" s="407"/>
      <c r="DP11" s="408"/>
      <c r="DQ11" s="404"/>
      <c r="DR11" s="405"/>
      <c r="DS11" s="406"/>
      <c r="DT11" s="407"/>
      <c r="DU11" s="407"/>
      <c r="DV11" s="407"/>
      <c r="DW11" s="407"/>
      <c r="DX11" s="408"/>
      <c r="DY11" s="404"/>
      <c r="DZ11" s="405"/>
      <c r="EA11" s="406"/>
      <c r="EB11" s="407"/>
      <c r="EC11" s="407"/>
      <c r="ED11" s="407"/>
      <c r="EE11" s="407"/>
      <c r="EF11" s="408"/>
      <c r="EG11" s="404"/>
      <c r="EH11" s="405"/>
      <c r="EI11" s="406"/>
      <c r="EJ11" s="407"/>
      <c r="EK11" s="407"/>
      <c r="EL11" s="407"/>
      <c r="EM11" s="407"/>
      <c r="EN11" s="408"/>
      <c r="EO11" s="404"/>
      <c r="EP11" s="405"/>
      <c r="EQ11" s="406"/>
      <c r="ER11" s="407"/>
      <c r="ES11" s="407"/>
      <c r="ET11" s="407"/>
      <c r="EU11" s="407"/>
      <c r="EV11" s="408"/>
      <c r="EW11" s="404"/>
      <c r="EX11" s="405"/>
      <c r="EY11" s="406"/>
      <c r="EZ11" s="407"/>
      <c r="FA11" s="407"/>
      <c r="FB11" s="407"/>
      <c r="FC11" s="407"/>
      <c r="FD11" s="408"/>
      <c r="FE11" s="404"/>
      <c r="FF11" s="405"/>
      <c r="FG11" s="406"/>
      <c r="FH11" s="407"/>
      <c r="FI11" s="407"/>
      <c r="FJ11" s="407"/>
      <c r="FK11" s="407"/>
      <c r="FL11" s="408"/>
      <c r="FM11" s="404"/>
      <c r="FN11" s="405"/>
      <c r="FO11" s="406"/>
      <c r="FP11" s="407"/>
      <c r="FQ11" s="407"/>
      <c r="FR11" s="407"/>
      <c r="FS11" s="407"/>
      <c r="FT11" s="408"/>
      <c r="FU11" s="404"/>
      <c r="FV11" s="405"/>
      <c r="FW11" s="406"/>
      <c r="FX11" s="407"/>
      <c r="FY11" s="407"/>
      <c r="FZ11" s="407"/>
      <c r="GA11" s="407"/>
      <c r="GB11" s="408"/>
      <c r="GC11" s="404"/>
      <c r="GD11" s="405"/>
      <c r="GE11" s="406"/>
      <c r="GF11" s="407"/>
      <c r="GG11" s="407"/>
      <c r="GH11" s="407"/>
      <c r="GI11" s="407"/>
      <c r="GJ11" s="408"/>
      <c r="GK11" s="404"/>
      <c r="GL11" s="405"/>
      <c r="GM11" s="406"/>
      <c r="GN11" s="407"/>
      <c r="GO11" s="407"/>
      <c r="GP11" s="407"/>
      <c r="GQ11" s="407"/>
      <c r="GR11" s="408"/>
      <c r="GS11" s="404"/>
      <c r="GT11" s="405"/>
      <c r="GU11" s="406"/>
      <c r="GV11" s="407"/>
      <c r="GW11" s="407"/>
      <c r="GX11" s="407"/>
      <c r="GY11" s="407"/>
      <c r="GZ11" s="408"/>
      <c r="HA11" s="404"/>
      <c r="HB11" s="405"/>
      <c r="HC11" s="406"/>
      <c r="HD11" s="407"/>
      <c r="HE11" s="407"/>
      <c r="HF11" s="407"/>
      <c r="HG11" s="407"/>
      <c r="HH11" s="408"/>
      <c r="HI11" s="404"/>
      <c r="HJ11" s="405"/>
      <c r="HK11" s="406"/>
      <c r="HL11" s="407"/>
      <c r="HM11" s="407"/>
      <c r="HN11" s="407"/>
      <c r="HO11" s="407"/>
      <c r="HP11" s="408"/>
      <c r="HQ11" s="404"/>
      <c r="HR11" s="405"/>
      <c r="HS11" s="406"/>
      <c r="HT11" s="407"/>
      <c r="HU11" s="407"/>
      <c r="HV11" s="407"/>
      <c r="HW11" s="407"/>
      <c r="HX11" s="408"/>
      <c r="HY11" s="404"/>
      <c r="HZ11" s="405"/>
      <c r="IA11" s="406"/>
      <c r="IB11" s="407"/>
      <c r="IC11" s="407"/>
      <c r="ID11" s="407"/>
      <c r="IE11" s="407"/>
      <c r="IF11" s="408"/>
      <c r="IG11" s="404"/>
      <c r="IH11" s="405"/>
      <c r="II11" s="406"/>
      <c r="IJ11" s="407"/>
      <c r="IK11" s="407"/>
      <c r="IL11" s="407"/>
      <c r="IM11" s="407"/>
      <c r="IN11" s="408"/>
      <c r="IO11" s="404"/>
      <c r="IP11" s="405"/>
      <c r="IQ11" s="406"/>
      <c r="IR11" s="407"/>
      <c r="IS11" s="407"/>
      <c r="IT11" s="407"/>
      <c r="IU11" s="407"/>
      <c r="IV11" s="408"/>
      <c r="IW11" s="404"/>
      <c r="IX11" s="405"/>
      <c r="IY11" s="406"/>
      <c r="IZ11" s="407"/>
      <c r="JA11" s="407"/>
      <c r="JB11" s="407"/>
      <c r="JC11" s="407"/>
      <c r="JD11" s="408"/>
      <c r="JE11" s="404"/>
      <c r="JF11" s="405"/>
      <c r="JG11" s="406"/>
      <c r="JH11" s="407"/>
      <c r="JI11" s="407"/>
      <c r="JJ11" s="407"/>
      <c r="JK11" s="407"/>
      <c r="JL11" s="408"/>
      <c r="JM11" s="404"/>
      <c r="JN11" s="405"/>
      <c r="JO11" s="406"/>
      <c r="JP11" s="407"/>
      <c r="JQ11" s="407"/>
      <c r="JR11" s="407"/>
      <c r="JS11" s="407"/>
      <c r="JT11" s="408"/>
      <c r="JU11" s="404"/>
      <c r="JV11" s="405"/>
      <c r="JW11" s="406"/>
      <c r="JX11" s="407"/>
      <c r="JY11" s="407"/>
      <c r="JZ11" s="407"/>
      <c r="KA11" s="407"/>
      <c r="KB11" s="408"/>
      <c r="KC11" s="404"/>
      <c r="KD11" s="405"/>
      <c r="KE11" s="406"/>
      <c r="KF11" s="407"/>
      <c r="KG11" s="407"/>
      <c r="KH11" s="407"/>
      <c r="KI11" s="407"/>
      <c r="KJ11" s="408"/>
      <c r="KK11" s="404"/>
      <c r="KL11" s="405"/>
      <c r="KM11" s="406"/>
      <c r="KN11" s="407"/>
      <c r="KO11" s="407"/>
      <c r="KP11" s="407"/>
      <c r="KQ11" s="407"/>
      <c r="KR11" s="408"/>
      <c r="KS11" s="404"/>
      <c r="KT11" s="405"/>
      <c r="KU11" s="406"/>
      <c r="KV11" s="407"/>
      <c r="KW11" s="407"/>
      <c r="KX11" s="407"/>
      <c r="KY11" s="407"/>
      <c r="KZ11" s="408"/>
      <c r="LA11" s="404"/>
      <c r="LB11" s="405"/>
      <c r="LC11" s="406"/>
      <c r="LD11" s="407"/>
      <c r="LE11" s="407"/>
      <c r="LF11" s="407"/>
      <c r="LG11" s="407"/>
      <c r="LH11" s="408"/>
      <c r="LI11" s="404"/>
      <c r="LJ11" s="405"/>
      <c r="LK11" s="406"/>
      <c r="LL11" s="407"/>
      <c r="LM11" s="407"/>
      <c r="LN11" s="407"/>
      <c r="LO11" s="407"/>
      <c r="LP11" s="408"/>
      <c r="LQ11" s="404"/>
      <c r="LR11" s="405"/>
      <c r="LS11" s="406"/>
      <c r="LT11" s="407"/>
      <c r="LU11" s="407"/>
      <c r="LV11" s="407"/>
      <c r="LW11" s="407"/>
      <c r="LX11" s="408"/>
      <c r="LY11" s="404"/>
      <c r="LZ11" s="405"/>
      <c r="MA11" s="406"/>
      <c r="MB11" s="407"/>
      <c r="MC11" s="407"/>
      <c r="MD11" s="407"/>
      <c r="ME11" s="407"/>
      <c r="MF11" s="408"/>
      <c r="MG11" s="404"/>
      <c r="MH11" s="405"/>
      <c r="MI11" s="406"/>
      <c r="MJ11" s="407"/>
      <c r="MK11" s="407"/>
      <c r="ML11" s="407"/>
      <c r="MM11" s="407"/>
      <c r="MN11" s="408"/>
      <c r="MO11" s="404"/>
      <c r="MP11" s="405"/>
      <c r="MQ11" s="406"/>
      <c r="MR11" s="407"/>
      <c r="MS11" s="407"/>
      <c r="MT11" s="407"/>
      <c r="MU11" s="407"/>
      <c r="MV11" s="408"/>
      <c r="MW11" s="404"/>
      <c r="MX11" s="405"/>
      <c r="MY11" s="406"/>
      <c r="MZ11" s="407"/>
      <c r="NA11" s="407"/>
      <c r="NB11" s="407"/>
      <c r="NC11" s="407"/>
      <c r="ND11" s="408"/>
      <c r="NE11" s="404"/>
      <c r="NF11" s="405"/>
      <c r="NG11" s="406"/>
      <c r="NH11" s="407"/>
      <c r="NI11" s="407"/>
      <c r="NJ11" s="407"/>
      <c r="NK11" s="407"/>
      <c r="NL11" s="408"/>
      <c r="NM11" s="404"/>
      <c r="NN11" s="405"/>
      <c r="NO11" s="406"/>
      <c r="NP11" s="407"/>
      <c r="NQ11" s="407"/>
      <c r="NR11" s="407"/>
      <c r="NS11" s="407"/>
      <c r="NT11" s="408"/>
      <c r="NU11" s="404"/>
      <c r="NV11" s="405"/>
      <c r="NW11" s="406"/>
      <c r="NX11" s="407"/>
      <c r="NY11" s="407"/>
      <c r="NZ11" s="407"/>
      <c r="OA11" s="407"/>
      <c r="OB11" s="408"/>
      <c r="OC11" s="404"/>
      <c r="OD11" s="405"/>
      <c r="OE11" s="406"/>
      <c r="OF11" s="407"/>
      <c r="OG11" s="407"/>
      <c r="OH11" s="407"/>
      <c r="OI11" s="407"/>
      <c r="OJ11" s="408"/>
      <c r="OK11" s="404"/>
      <c r="OL11" s="405"/>
      <c r="OM11" s="406"/>
      <c r="ON11" s="407"/>
      <c r="OO11" s="407"/>
      <c r="OP11" s="407"/>
      <c r="OQ11" s="407"/>
      <c r="OR11" s="408"/>
      <c r="OS11" s="404"/>
      <c r="OT11" s="405"/>
      <c r="OU11" s="406"/>
      <c r="OV11" s="407"/>
      <c r="OW11" s="407"/>
      <c r="OX11" s="407"/>
      <c r="OY11" s="407"/>
      <c r="OZ11" s="408"/>
      <c r="PA11" s="404"/>
      <c r="PB11" s="405"/>
      <c r="PC11" s="406"/>
      <c r="PD11" s="407"/>
      <c r="PE11" s="407"/>
      <c r="PF11" s="407"/>
      <c r="PG11" s="407"/>
      <c r="PH11" s="408"/>
      <c r="PI11" s="404"/>
      <c r="PJ11" s="405"/>
      <c r="PK11" s="406"/>
      <c r="PL11" s="407"/>
      <c r="PM11" s="407"/>
      <c r="PN11" s="407"/>
      <c r="PO11" s="407"/>
      <c r="PP11" s="408"/>
      <c r="PQ11" s="404"/>
      <c r="PR11" s="405"/>
      <c r="PS11" s="406"/>
      <c r="PT11" s="407"/>
      <c r="PU11" s="407"/>
      <c r="PV11" s="407"/>
      <c r="PW11" s="407"/>
      <c r="PX11" s="408"/>
      <c r="PY11" s="404"/>
      <c r="PZ11" s="405"/>
      <c r="QA11" s="406"/>
      <c r="QB11" s="407"/>
      <c r="QC11" s="407"/>
      <c r="QD11" s="407"/>
      <c r="QE11" s="407"/>
      <c r="QF11" s="408"/>
      <c r="QG11" s="404"/>
      <c r="QH11" s="405"/>
      <c r="QI11" s="406"/>
      <c r="QJ11" s="407"/>
      <c r="QK11" s="407"/>
      <c r="QL11" s="407"/>
      <c r="QM11" s="407"/>
      <c r="QN11" s="408"/>
      <c r="QO11" s="404"/>
      <c r="QP11" s="405"/>
      <c r="QQ11" s="406"/>
      <c r="QR11" s="407"/>
      <c r="QS11" s="407"/>
      <c r="QT11" s="407"/>
      <c r="QU11" s="407"/>
      <c r="QV11" s="408"/>
      <c r="QW11" s="404"/>
      <c r="QX11" s="405"/>
      <c r="QY11" s="406"/>
      <c r="QZ11" s="407"/>
      <c r="RA11" s="407"/>
      <c r="RB11" s="407"/>
      <c r="RC11" s="407"/>
      <c r="RD11" s="408"/>
      <c r="RE11" s="404"/>
      <c r="RF11" s="405"/>
      <c r="RG11" s="406"/>
      <c r="RH11" s="407"/>
      <c r="RI11" s="407"/>
      <c r="RJ11" s="407"/>
      <c r="RK11" s="407"/>
      <c r="RL11" s="408"/>
      <c r="RM11" s="404"/>
      <c r="RN11" s="405"/>
      <c r="RO11" s="406"/>
      <c r="RP11" s="407"/>
      <c r="RQ11" s="407"/>
      <c r="RR11" s="407"/>
      <c r="RS11" s="407"/>
      <c r="RT11" s="408"/>
      <c r="RU11" s="404"/>
      <c r="RV11" s="405"/>
      <c r="RW11" s="406"/>
      <c r="RX11" s="407"/>
      <c r="RY11" s="407"/>
      <c r="RZ11" s="407"/>
      <c r="SA11" s="407"/>
      <c r="SB11" s="408"/>
      <c r="SC11" s="404"/>
      <c r="SD11" s="405"/>
      <c r="SE11" s="406"/>
      <c r="SF11" s="407"/>
      <c r="SG11" s="407"/>
      <c r="SH11" s="407"/>
      <c r="SI11" s="407"/>
      <c r="SJ11" s="408"/>
      <c r="SK11" s="404"/>
      <c r="SL11" s="405"/>
      <c r="SM11" s="406"/>
      <c r="SN11" s="407"/>
      <c r="SO11" s="407"/>
      <c r="SP11" s="407"/>
      <c r="SQ11" s="407"/>
      <c r="SR11" s="408"/>
      <c r="SS11" s="404"/>
      <c r="ST11" s="405"/>
      <c r="SU11" s="406"/>
      <c r="SV11" s="407"/>
      <c r="SW11" s="407"/>
      <c r="SX11" s="407"/>
      <c r="SY11" s="407"/>
      <c r="SZ11" s="408"/>
      <c r="TA11" s="404"/>
      <c r="TB11" s="405"/>
      <c r="TC11" s="406"/>
      <c r="TD11" s="407"/>
      <c r="TE11" s="407"/>
      <c r="TF11" s="407"/>
      <c r="TG11" s="407"/>
      <c r="TH11" s="408"/>
      <c r="TI11" s="404"/>
      <c r="TJ11" s="405"/>
      <c r="TK11" s="406"/>
      <c r="TL11" s="407"/>
      <c r="TM11" s="407"/>
      <c r="TN11" s="407"/>
      <c r="TO11" s="407"/>
      <c r="TP11" s="408"/>
      <c r="TQ11" s="404"/>
      <c r="TR11" s="405"/>
      <c r="TS11" s="406"/>
      <c r="TT11" s="407"/>
      <c r="TU11" s="407"/>
      <c r="TV11" s="407"/>
      <c r="TW11" s="407"/>
      <c r="TX11" s="408"/>
      <c r="TY11" s="404"/>
      <c r="TZ11" s="405"/>
      <c r="UA11" s="406"/>
      <c r="UB11" s="407"/>
      <c r="UC11" s="407"/>
      <c r="UD11" s="407"/>
      <c r="UE11" s="407"/>
      <c r="UF11" s="408"/>
      <c r="UG11" s="404"/>
      <c r="UH11" s="405"/>
      <c r="UI11" s="406"/>
      <c r="UJ11" s="407"/>
      <c r="UK11" s="407"/>
      <c r="UL11" s="407"/>
      <c r="UM11" s="407"/>
      <c r="UN11" s="408"/>
      <c r="UO11" s="404"/>
      <c r="UP11" s="405"/>
      <c r="UQ11" s="406"/>
      <c r="UR11" s="407"/>
      <c r="US11" s="407"/>
      <c r="UT11" s="407"/>
      <c r="UU11" s="407"/>
      <c r="UV11" s="408"/>
      <c r="UW11" s="404"/>
      <c r="UX11" s="405"/>
      <c r="UY11" s="406"/>
      <c r="UZ11" s="407"/>
      <c r="VA11" s="407"/>
      <c r="VB11" s="407"/>
      <c r="VC11" s="407"/>
      <c r="VD11" s="408"/>
      <c r="VE11" s="404"/>
      <c r="VF11" s="405"/>
      <c r="VG11" s="406"/>
      <c r="VH11" s="407"/>
      <c r="VI11" s="407"/>
      <c r="VJ11" s="407"/>
      <c r="VK11" s="407"/>
      <c r="VL11" s="408"/>
      <c r="VM11" s="404"/>
      <c r="VN11" s="405"/>
      <c r="VO11" s="406"/>
      <c r="VP11" s="407"/>
      <c r="VQ11" s="407"/>
      <c r="VR11" s="407"/>
      <c r="VS11" s="407"/>
      <c r="VT11" s="408"/>
      <c r="VU11" s="404"/>
      <c r="VV11" s="405"/>
      <c r="VW11" s="406"/>
      <c r="VX11" s="407"/>
      <c r="VY11" s="407"/>
      <c r="VZ11" s="407"/>
      <c r="WA11" s="407"/>
      <c r="WB11" s="408"/>
      <c r="WC11" s="404"/>
      <c r="WD11" s="405"/>
      <c r="WE11" s="406"/>
      <c r="WF11" s="407"/>
      <c r="WG11" s="407"/>
      <c r="WH11" s="407"/>
      <c r="WI11" s="407"/>
      <c r="WJ11" s="408"/>
      <c r="WK11" s="404"/>
      <c r="WL11" s="405"/>
      <c r="WM11" s="406"/>
      <c r="WN11" s="407"/>
      <c r="WO11" s="407"/>
      <c r="WP11" s="407"/>
      <c r="WQ11" s="407"/>
      <c r="WR11" s="408"/>
      <c r="WS11" s="404"/>
      <c r="WT11" s="405"/>
      <c r="WU11" s="406"/>
      <c r="WV11" s="407"/>
      <c r="WW11" s="407"/>
      <c r="WX11" s="407"/>
      <c r="WY11" s="407"/>
      <c r="WZ11" s="408"/>
      <c r="XA11" s="404"/>
      <c r="XB11" s="405"/>
      <c r="XC11" s="406"/>
      <c r="XD11" s="407"/>
      <c r="XE11" s="407"/>
      <c r="XF11" s="407"/>
      <c r="XG11" s="407"/>
      <c r="XH11" s="408"/>
      <c r="XI11" s="404"/>
      <c r="XJ11" s="405"/>
      <c r="XK11" s="406"/>
      <c r="XL11" s="407"/>
      <c r="XM11" s="407"/>
      <c r="XN11" s="407"/>
      <c r="XO11" s="407"/>
      <c r="XP11" s="408"/>
      <c r="XQ11" s="404"/>
      <c r="XR11" s="405"/>
      <c r="XS11" s="406"/>
      <c r="XT11" s="407"/>
      <c r="XU11" s="407"/>
      <c r="XV11" s="407"/>
      <c r="XW11" s="407"/>
      <c r="XX11" s="408"/>
      <c r="XY11" s="404"/>
      <c r="XZ11" s="405"/>
      <c r="YA11" s="406"/>
      <c r="YB11" s="407"/>
      <c r="YC11" s="407"/>
      <c r="YD11" s="407"/>
      <c r="YE11" s="407"/>
      <c r="YF11" s="408"/>
      <c r="YG11" s="404"/>
      <c r="YH11" s="405"/>
      <c r="YI11" s="406"/>
      <c r="YJ11" s="407"/>
      <c r="YK11" s="407"/>
      <c r="YL11" s="407"/>
      <c r="YM11" s="407"/>
      <c r="YN11" s="408"/>
      <c r="YO11" s="404"/>
      <c r="YP11" s="405"/>
      <c r="YQ11" s="406"/>
      <c r="YR11" s="407"/>
      <c r="YS11" s="407"/>
      <c r="YT11" s="407"/>
      <c r="YU11" s="407"/>
      <c r="YV11" s="408"/>
      <c r="YW11" s="404"/>
      <c r="YX11" s="405"/>
      <c r="YY11" s="406"/>
      <c r="YZ11" s="407"/>
      <c r="ZA11" s="407"/>
      <c r="ZB11" s="407"/>
      <c r="ZC11" s="407"/>
      <c r="ZD11" s="408"/>
      <c r="ZE11" s="404"/>
      <c r="ZF11" s="405"/>
      <c r="ZG11" s="406"/>
      <c r="ZH11" s="407"/>
      <c r="ZI11" s="407"/>
      <c r="ZJ11" s="407"/>
      <c r="ZK11" s="407"/>
      <c r="ZL11" s="408"/>
      <c r="ZM11" s="404"/>
      <c r="ZN11" s="405"/>
      <c r="ZO11" s="406"/>
      <c r="ZP11" s="407"/>
      <c r="ZQ11" s="407"/>
      <c r="ZR11" s="407"/>
      <c r="ZS11" s="407"/>
      <c r="ZT11" s="408"/>
      <c r="ZU11" s="404"/>
      <c r="ZV11" s="405"/>
      <c r="ZW11" s="406"/>
      <c r="ZX11" s="407"/>
      <c r="ZY11" s="407"/>
      <c r="ZZ11" s="407"/>
      <c r="AAA11" s="407"/>
      <c r="AAB11" s="408"/>
      <c r="AAC11" s="404"/>
      <c r="AAD11" s="405"/>
      <c r="AAE11" s="406"/>
      <c r="AAF11" s="407"/>
      <c r="AAG11" s="407"/>
      <c r="AAH11" s="407"/>
      <c r="AAI11" s="407"/>
      <c r="AAJ11" s="408"/>
      <c r="AAK11" s="404"/>
      <c r="AAL11" s="405"/>
      <c r="AAM11" s="406"/>
      <c r="AAN11" s="407"/>
      <c r="AAO11" s="407"/>
      <c r="AAP11" s="407"/>
      <c r="AAQ11" s="407"/>
      <c r="AAR11" s="408"/>
      <c r="AAS11" s="404"/>
      <c r="AAT11" s="405"/>
      <c r="AAU11" s="406"/>
      <c r="AAV11" s="407"/>
      <c r="AAW11" s="407"/>
      <c r="AAX11" s="407"/>
      <c r="AAY11" s="407"/>
      <c r="AAZ11" s="408"/>
      <c r="ABA11" s="404"/>
      <c r="ABB11" s="405"/>
      <c r="ABC11" s="406"/>
      <c r="ABD11" s="407"/>
      <c r="ABE11" s="407"/>
      <c r="ABF11" s="407"/>
      <c r="ABG11" s="407"/>
      <c r="ABH11" s="408"/>
      <c r="ABI11" s="404"/>
      <c r="ABJ11" s="405"/>
      <c r="ABK11" s="406"/>
      <c r="ABL11" s="407"/>
      <c r="ABM11" s="407"/>
      <c r="ABN11" s="407"/>
      <c r="ABO11" s="407"/>
      <c r="ABP11" s="408"/>
      <c r="ABQ11" s="404"/>
      <c r="ABR11" s="405"/>
      <c r="ABS11" s="406"/>
      <c r="ABT11" s="407"/>
      <c r="ABU11" s="407"/>
      <c r="ABV11" s="407"/>
      <c r="ABW11" s="407"/>
      <c r="ABX11" s="408"/>
      <c r="ABY11" s="404"/>
      <c r="ABZ11" s="405"/>
      <c r="ACA11" s="406"/>
      <c r="ACB11" s="407"/>
      <c r="ACC11" s="407"/>
      <c r="ACD11" s="407"/>
      <c r="ACE11" s="407"/>
      <c r="ACF11" s="408"/>
      <c r="ACG11" s="404"/>
      <c r="ACH11" s="405"/>
      <c r="ACI11" s="406"/>
      <c r="ACJ11" s="407"/>
      <c r="ACK11" s="407"/>
      <c r="ACL11" s="407"/>
      <c r="ACM11" s="407"/>
      <c r="ACN11" s="408"/>
      <c r="ACO11" s="404"/>
      <c r="ACP11" s="405"/>
      <c r="ACQ11" s="406"/>
      <c r="ACR11" s="407"/>
      <c r="ACS11" s="407"/>
      <c r="ACT11" s="407"/>
      <c r="ACU11" s="407"/>
      <c r="ACV11" s="408"/>
      <c r="ACW11" s="404"/>
      <c r="ACX11" s="405"/>
      <c r="ACY11" s="406"/>
      <c r="ACZ11" s="407"/>
      <c r="ADA11" s="407"/>
      <c r="ADB11" s="407"/>
      <c r="ADC11" s="407"/>
      <c r="ADD11" s="408"/>
      <c r="ADE11" s="404"/>
      <c r="ADF11" s="405"/>
      <c r="ADG11" s="406"/>
      <c r="ADH11" s="407"/>
      <c r="ADI11" s="407"/>
      <c r="ADJ11" s="407"/>
      <c r="ADK11" s="407"/>
      <c r="ADL11" s="408"/>
      <c r="ADM11" s="404"/>
      <c r="ADN11" s="405"/>
      <c r="ADO11" s="406"/>
      <c r="ADP11" s="407"/>
      <c r="ADQ11" s="407"/>
      <c r="ADR11" s="407"/>
      <c r="ADS11" s="407"/>
      <c r="ADT11" s="408"/>
      <c r="ADU11" s="404"/>
      <c r="ADV11" s="405"/>
      <c r="ADW11" s="406"/>
      <c r="ADX11" s="407"/>
      <c r="ADY11" s="407"/>
      <c r="ADZ11" s="407"/>
      <c r="AEA11" s="407"/>
      <c r="AEB11" s="408"/>
      <c r="AEC11" s="404"/>
      <c r="AED11" s="405"/>
      <c r="AEE11" s="406"/>
      <c r="AEF11" s="407"/>
      <c r="AEG11" s="407"/>
      <c r="AEH11" s="407"/>
      <c r="AEI11" s="407"/>
      <c r="AEJ11" s="408"/>
      <c r="AEK11" s="404"/>
      <c r="AEL11" s="405"/>
      <c r="AEM11" s="406"/>
      <c r="AEN11" s="407"/>
      <c r="AEO11" s="407"/>
      <c r="AEP11" s="407"/>
      <c r="AEQ11" s="407"/>
      <c r="AER11" s="408"/>
      <c r="AES11" s="404"/>
      <c r="AET11" s="405"/>
      <c r="AEU11" s="406"/>
      <c r="AEV11" s="407"/>
      <c r="AEW11" s="407"/>
      <c r="AEX11" s="407"/>
      <c r="AEY11" s="407"/>
      <c r="AEZ11" s="408"/>
      <c r="AFA11" s="404"/>
      <c r="AFB11" s="405"/>
      <c r="AFC11" s="406"/>
      <c r="AFD11" s="407"/>
      <c r="AFE11" s="407"/>
      <c r="AFF11" s="407"/>
      <c r="AFG11" s="407"/>
      <c r="AFH11" s="408"/>
      <c r="AFI11" s="404"/>
      <c r="AFJ11" s="405"/>
      <c r="AFK11" s="406"/>
      <c r="AFL11" s="407"/>
      <c r="AFM11" s="407"/>
      <c r="AFN11" s="407"/>
      <c r="AFO11" s="407"/>
      <c r="AFP11" s="408"/>
      <c r="AFQ11" s="404"/>
      <c r="AFR11" s="405"/>
      <c r="AFS11" s="406"/>
      <c r="AFT11" s="407"/>
      <c r="AFU11" s="407"/>
      <c r="AFV11" s="407"/>
      <c r="AFW11" s="407"/>
      <c r="AFX11" s="408"/>
      <c r="AFY11" s="404"/>
      <c r="AFZ11" s="405"/>
      <c r="AGA11" s="406"/>
      <c r="AGB11" s="407"/>
      <c r="AGC11" s="407"/>
      <c r="AGD11" s="407"/>
      <c r="AGE11" s="407"/>
      <c r="AGF11" s="408"/>
      <c r="AGG11" s="404"/>
      <c r="AGH11" s="405"/>
      <c r="AGI11" s="406"/>
      <c r="AGJ11" s="407"/>
      <c r="AGK11" s="407"/>
      <c r="AGL11" s="407"/>
      <c r="AGM11" s="407"/>
      <c r="AGN11" s="408"/>
      <c r="AGO11" s="404"/>
      <c r="AGP11" s="405"/>
      <c r="AGQ11" s="406"/>
      <c r="AGR11" s="407"/>
      <c r="AGS11" s="407"/>
      <c r="AGT11" s="407"/>
      <c r="AGU11" s="407"/>
      <c r="AGV11" s="408"/>
      <c r="AGW11" s="404"/>
      <c r="AGX11" s="405"/>
      <c r="AGY11" s="406"/>
      <c r="AGZ11" s="407"/>
      <c r="AHA11" s="407"/>
      <c r="AHB11" s="407"/>
      <c r="AHC11" s="407"/>
      <c r="AHD11" s="408"/>
      <c r="AHE11" s="404"/>
      <c r="AHF11" s="405"/>
      <c r="AHG11" s="406"/>
      <c r="AHH11" s="407"/>
      <c r="AHI11" s="407"/>
      <c r="AHJ11" s="407"/>
      <c r="AHK11" s="407"/>
      <c r="AHL11" s="408"/>
      <c r="AHM11" s="404"/>
      <c r="AHN11" s="405"/>
      <c r="AHO11" s="406"/>
      <c r="AHP11" s="407"/>
      <c r="AHQ11" s="407"/>
      <c r="AHR11" s="407"/>
      <c r="AHS11" s="407"/>
      <c r="AHT11" s="408"/>
      <c r="AHU11" s="404"/>
      <c r="AHV11" s="405"/>
      <c r="AHW11" s="406"/>
      <c r="AHX11" s="407"/>
      <c r="AHY11" s="407"/>
      <c r="AHZ11" s="407"/>
      <c r="AIA11" s="407"/>
      <c r="AIB11" s="408"/>
      <c r="AIC11" s="404"/>
      <c r="AID11" s="405"/>
      <c r="AIE11" s="406"/>
      <c r="AIF11" s="407"/>
      <c r="AIG11" s="407"/>
      <c r="AIH11" s="407"/>
      <c r="AII11" s="407"/>
      <c r="AIJ11" s="408"/>
      <c r="AIK11" s="404"/>
      <c r="AIL11" s="405"/>
      <c r="AIM11" s="406"/>
      <c r="AIN11" s="407"/>
      <c r="AIO11" s="407"/>
      <c r="AIP11" s="407"/>
      <c r="AIQ11" s="407"/>
      <c r="AIR11" s="408"/>
      <c r="AIS11" s="404"/>
      <c r="AIT11" s="405"/>
      <c r="AIU11" s="406"/>
      <c r="AIV11" s="407"/>
      <c r="AIW11" s="407"/>
      <c r="AIX11" s="407"/>
      <c r="AIY11" s="407"/>
      <c r="AIZ11" s="408"/>
      <c r="AJA11" s="404"/>
      <c r="AJB11" s="405"/>
      <c r="AJC11" s="406"/>
      <c r="AJD11" s="407"/>
      <c r="AJE11" s="407"/>
      <c r="AJF11" s="407"/>
      <c r="AJG11" s="407"/>
      <c r="AJH11" s="408"/>
      <c r="AJI11" s="404"/>
      <c r="AJJ11" s="405"/>
      <c r="AJK11" s="406"/>
      <c r="AJL11" s="407"/>
      <c r="AJM11" s="407"/>
      <c r="AJN11" s="407"/>
      <c r="AJO11" s="407"/>
      <c r="AJP11" s="408"/>
      <c r="AJQ11" s="404"/>
      <c r="AJR11" s="405"/>
      <c r="AJS11" s="406"/>
      <c r="AJT11" s="407"/>
      <c r="AJU11" s="407"/>
      <c r="AJV11" s="407"/>
      <c r="AJW11" s="407"/>
      <c r="AJX11" s="408"/>
      <c r="AJY11" s="404"/>
      <c r="AJZ11" s="405"/>
      <c r="AKA11" s="406"/>
      <c r="AKB11" s="407"/>
      <c r="AKC11" s="407"/>
      <c r="AKD11" s="407"/>
      <c r="AKE11" s="407"/>
      <c r="AKF11" s="408"/>
      <c r="AKG11" s="404"/>
      <c r="AKH11" s="405"/>
      <c r="AKI11" s="406"/>
      <c r="AKJ11" s="407"/>
      <c r="AKK11" s="407"/>
      <c r="AKL11" s="407"/>
      <c r="AKM11" s="407"/>
      <c r="AKN11" s="408"/>
      <c r="AKO11" s="404"/>
      <c r="AKP11" s="405"/>
      <c r="AKQ11" s="406"/>
      <c r="AKR11" s="407"/>
      <c r="AKS11" s="407"/>
      <c r="AKT11" s="407"/>
      <c r="AKU11" s="407"/>
      <c r="AKV11" s="408"/>
      <c r="AKW11" s="404"/>
      <c r="AKX11" s="405"/>
      <c r="AKY11" s="406"/>
      <c r="AKZ11" s="407"/>
      <c r="ALA11" s="407"/>
      <c r="ALB11" s="407"/>
      <c r="ALC11" s="407"/>
      <c r="ALD11" s="408"/>
      <c r="ALE11" s="404"/>
      <c r="ALF11" s="405"/>
      <c r="ALG11" s="406"/>
      <c r="ALH11" s="407"/>
      <c r="ALI11" s="407"/>
      <c r="ALJ11" s="407"/>
      <c r="ALK11" s="407"/>
      <c r="ALL11" s="408"/>
      <c r="ALM11" s="404"/>
      <c r="ALN11" s="405"/>
      <c r="ALO11" s="406"/>
      <c r="ALP11" s="407"/>
      <c r="ALQ11" s="407"/>
      <c r="ALR11" s="407"/>
      <c r="ALS11" s="407"/>
      <c r="ALT11" s="408"/>
      <c r="ALU11" s="404"/>
      <c r="ALV11" s="405"/>
      <c r="ALW11" s="406"/>
      <c r="ALX11" s="407"/>
      <c r="ALY11" s="407"/>
      <c r="ALZ11" s="407"/>
      <c r="AMA11" s="407"/>
      <c r="AMB11" s="408"/>
      <c r="AMC11" s="404"/>
      <c r="AMD11" s="405"/>
      <c r="AME11" s="406"/>
      <c r="AMF11" s="407"/>
      <c r="AMG11" s="407"/>
      <c r="AMH11" s="407"/>
      <c r="AMI11" s="407"/>
      <c r="AMJ11" s="408"/>
      <c r="AMK11" s="404"/>
      <c r="AML11" s="405"/>
      <c r="AMM11" s="406"/>
      <c r="AMN11" s="407"/>
      <c r="AMO11" s="407"/>
      <c r="AMP11" s="407"/>
      <c r="AMQ11" s="407"/>
      <c r="AMR11" s="408"/>
      <c r="AMS11" s="404"/>
      <c r="AMT11" s="405"/>
      <c r="AMU11" s="406"/>
      <c r="AMV11" s="407"/>
      <c r="AMW11" s="407"/>
      <c r="AMX11" s="407"/>
      <c r="AMY11" s="407"/>
      <c r="AMZ11" s="408"/>
      <c r="ANA11" s="404"/>
      <c r="ANB11" s="405"/>
      <c r="ANC11" s="406"/>
      <c r="AND11" s="407"/>
      <c r="ANE11" s="407"/>
      <c r="ANF11" s="407"/>
      <c r="ANG11" s="407"/>
      <c r="ANH11" s="408"/>
      <c r="ANI11" s="404"/>
      <c r="ANJ11" s="405"/>
      <c r="ANK11" s="406"/>
      <c r="ANL11" s="407"/>
      <c r="ANM11" s="407"/>
      <c r="ANN11" s="407"/>
      <c r="ANO11" s="407"/>
      <c r="ANP11" s="408"/>
      <c r="ANQ11" s="404"/>
      <c r="ANR11" s="405"/>
      <c r="ANS11" s="406"/>
      <c r="ANT11" s="407"/>
      <c r="ANU11" s="407"/>
      <c r="ANV11" s="407"/>
      <c r="ANW11" s="407"/>
      <c r="ANX11" s="408"/>
      <c r="ANY11" s="404"/>
      <c r="ANZ11" s="405"/>
      <c r="AOA11" s="406"/>
      <c r="AOB11" s="407"/>
      <c r="AOC11" s="407"/>
      <c r="AOD11" s="407"/>
      <c r="AOE11" s="407"/>
      <c r="AOF11" s="408"/>
      <c r="AOG11" s="404"/>
      <c r="AOH11" s="405"/>
      <c r="AOI11" s="406"/>
      <c r="AOJ11" s="407"/>
      <c r="AOK11" s="407"/>
      <c r="AOL11" s="407"/>
      <c r="AOM11" s="407"/>
      <c r="AON11" s="408"/>
      <c r="AOO11" s="404"/>
      <c r="AOP11" s="405"/>
      <c r="AOQ11" s="406"/>
      <c r="AOR11" s="407"/>
      <c r="AOS11" s="407"/>
      <c r="AOT11" s="407"/>
      <c r="AOU11" s="407"/>
      <c r="AOV11" s="408"/>
      <c r="AOW11" s="404"/>
      <c r="AOX11" s="405"/>
      <c r="AOY11" s="406"/>
      <c r="AOZ11" s="407"/>
      <c r="APA11" s="407"/>
      <c r="APB11" s="407"/>
      <c r="APC11" s="407"/>
      <c r="APD11" s="408"/>
      <c r="APE11" s="404"/>
      <c r="APF11" s="405"/>
      <c r="APG11" s="406"/>
      <c r="APH11" s="407"/>
      <c r="API11" s="407"/>
      <c r="APJ11" s="407"/>
      <c r="APK11" s="407"/>
      <c r="APL11" s="408"/>
      <c r="APM11" s="404"/>
      <c r="APN11" s="405"/>
      <c r="APO11" s="406"/>
      <c r="APP11" s="407"/>
      <c r="APQ11" s="407"/>
      <c r="APR11" s="407"/>
      <c r="APS11" s="407"/>
      <c r="APT11" s="408"/>
      <c r="APU11" s="404"/>
      <c r="APV11" s="405"/>
      <c r="APW11" s="406"/>
      <c r="APX11" s="407"/>
      <c r="APY11" s="407"/>
      <c r="APZ11" s="407"/>
      <c r="AQA11" s="407"/>
      <c r="AQB11" s="408"/>
      <c r="AQC11" s="404"/>
      <c r="AQD11" s="405"/>
      <c r="AQE11" s="406"/>
      <c r="AQF11" s="407"/>
      <c r="AQG11" s="407"/>
      <c r="AQH11" s="407"/>
      <c r="AQI11" s="407"/>
      <c r="AQJ11" s="408"/>
      <c r="AQK11" s="404"/>
      <c r="AQL11" s="405"/>
      <c r="AQM11" s="406"/>
      <c r="AQN11" s="407"/>
      <c r="AQO11" s="407"/>
      <c r="AQP11" s="407"/>
      <c r="AQQ11" s="407"/>
      <c r="AQR11" s="408"/>
      <c r="AQS11" s="404"/>
      <c r="AQT11" s="405"/>
      <c r="AQU11" s="406"/>
      <c r="AQV11" s="407"/>
      <c r="AQW11" s="407"/>
      <c r="AQX11" s="407"/>
      <c r="AQY11" s="407"/>
      <c r="AQZ11" s="408"/>
      <c r="ARA11" s="404"/>
      <c r="ARB11" s="405"/>
      <c r="ARC11" s="406"/>
      <c r="ARD11" s="407"/>
      <c r="ARE11" s="407"/>
      <c r="ARF11" s="407"/>
      <c r="ARG11" s="407"/>
      <c r="ARH11" s="408"/>
      <c r="ARI11" s="404"/>
      <c r="ARJ11" s="405"/>
      <c r="ARK11" s="406"/>
      <c r="ARL11" s="407"/>
      <c r="ARM11" s="407"/>
      <c r="ARN11" s="407"/>
      <c r="ARO11" s="407"/>
      <c r="ARP11" s="408"/>
      <c r="ARQ11" s="404"/>
      <c r="ARR11" s="405"/>
      <c r="ARS11" s="406"/>
      <c r="ART11" s="407"/>
      <c r="ARU11" s="407"/>
      <c r="ARV11" s="407"/>
      <c r="ARW11" s="407"/>
      <c r="ARX11" s="408"/>
      <c r="ARY11" s="404"/>
      <c r="ARZ11" s="405"/>
      <c r="ASA11" s="406"/>
      <c r="ASB11" s="407"/>
      <c r="ASC11" s="407"/>
      <c r="ASD11" s="407"/>
      <c r="ASE11" s="407"/>
      <c r="ASF11" s="408"/>
      <c r="ASG11" s="404"/>
      <c r="ASH11" s="405"/>
      <c r="ASI11" s="406"/>
      <c r="ASJ11" s="407"/>
      <c r="ASK11" s="407"/>
      <c r="ASL11" s="407"/>
      <c r="ASM11" s="407"/>
      <c r="ASN11" s="408"/>
      <c r="ASO11" s="404"/>
      <c r="ASP11" s="405"/>
      <c r="ASQ11" s="406"/>
      <c r="ASR11" s="407"/>
      <c r="ASS11" s="407"/>
      <c r="AST11" s="407"/>
      <c r="ASU11" s="407"/>
      <c r="ASV11" s="408"/>
      <c r="ASW11" s="404"/>
      <c r="ASX11" s="405"/>
      <c r="ASY11" s="406"/>
      <c r="ASZ11" s="407"/>
      <c r="ATA11" s="407"/>
      <c r="ATB11" s="407"/>
      <c r="ATC11" s="407"/>
      <c r="ATD11" s="408"/>
      <c r="ATE11" s="404"/>
      <c r="ATF11" s="405"/>
      <c r="ATG11" s="406"/>
      <c r="ATH11" s="407"/>
      <c r="ATI11" s="407"/>
      <c r="ATJ11" s="407"/>
      <c r="ATK11" s="407"/>
      <c r="ATL11" s="408"/>
      <c r="ATM11" s="404"/>
      <c r="ATN11" s="405"/>
      <c r="ATO11" s="406"/>
      <c r="ATP11" s="407"/>
      <c r="ATQ11" s="407"/>
      <c r="ATR11" s="407"/>
      <c r="ATS11" s="407"/>
      <c r="ATT11" s="408"/>
      <c r="ATU11" s="404"/>
      <c r="ATV11" s="405"/>
      <c r="ATW11" s="406"/>
      <c r="ATX11" s="407"/>
      <c r="ATY11" s="407"/>
      <c r="ATZ11" s="407"/>
      <c r="AUA11" s="407"/>
      <c r="AUB11" s="408"/>
      <c r="AUC11" s="404"/>
      <c r="AUD11" s="405"/>
      <c r="AUE11" s="406"/>
      <c r="AUF11" s="407"/>
      <c r="AUG11" s="407"/>
      <c r="AUH11" s="407"/>
      <c r="AUI11" s="407"/>
      <c r="AUJ11" s="408"/>
      <c r="AUK11" s="404"/>
      <c r="AUL11" s="405"/>
      <c r="AUM11" s="406"/>
      <c r="AUN11" s="407"/>
      <c r="AUO11" s="407"/>
      <c r="AUP11" s="407"/>
      <c r="AUQ11" s="407"/>
      <c r="AUR11" s="408"/>
      <c r="AUS11" s="404"/>
      <c r="AUT11" s="405"/>
      <c r="AUU11" s="406"/>
      <c r="AUV11" s="407"/>
      <c r="AUW11" s="407"/>
      <c r="AUX11" s="407"/>
      <c r="AUY11" s="407"/>
      <c r="AUZ11" s="408"/>
      <c r="AVA11" s="404"/>
      <c r="AVB11" s="405"/>
      <c r="AVC11" s="406"/>
      <c r="AVD11" s="407"/>
      <c r="AVE11" s="407"/>
      <c r="AVF11" s="407"/>
      <c r="AVG11" s="407"/>
      <c r="AVH11" s="408"/>
      <c r="AVI11" s="404"/>
      <c r="AVJ11" s="405"/>
      <c r="AVK11" s="406"/>
      <c r="AVL11" s="407"/>
      <c r="AVM11" s="407"/>
      <c r="AVN11" s="407"/>
      <c r="AVO11" s="407"/>
      <c r="AVP11" s="408"/>
      <c r="AVQ11" s="404"/>
      <c r="AVR11" s="405"/>
      <c r="AVS11" s="406"/>
      <c r="AVT11" s="407"/>
      <c r="AVU11" s="407"/>
      <c r="AVV11" s="407"/>
      <c r="AVW11" s="407"/>
      <c r="AVX11" s="408"/>
      <c r="AVY11" s="404"/>
      <c r="AVZ11" s="405"/>
      <c r="AWA11" s="406"/>
      <c r="AWB11" s="407"/>
      <c r="AWC11" s="407"/>
      <c r="AWD11" s="407"/>
      <c r="AWE11" s="407"/>
      <c r="AWF11" s="408"/>
      <c r="AWG11" s="404"/>
      <c r="AWH11" s="405"/>
      <c r="AWI11" s="406"/>
      <c r="AWJ11" s="407"/>
      <c r="AWK11" s="407"/>
      <c r="AWL11" s="407"/>
      <c r="AWM11" s="407"/>
      <c r="AWN11" s="408"/>
      <c r="AWO11" s="404"/>
      <c r="AWP11" s="405"/>
      <c r="AWQ11" s="406"/>
      <c r="AWR11" s="407"/>
      <c r="AWS11" s="407"/>
      <c r="AWT11" s="407"/>
      <c r="AWU11" s="407"/>
      <c r="AWV11" s="408"/>
      <c r="AWW11" s="404"/>
      <c r="AWX11" s="405"/>
      <c r="AWY11" s="406"/>
      <c r="AWZ11" s="407"/>
      <c r="AXA11" s="407"/>
      <c r="AXB11" s="407"/>
      <c r="AXC11" s="407"/>
      <c r="AXD11" s="408"/>
      <c r="AXE11" s="404"/>
      <c r="AXF11" s="405"/>
      <c r="AXG11" s="406"/>
      <c r="AXH11" s="407"/>
      <c r="AXI11" s="407"/>
      <c r="AXJ11" s="407"/>
      <c r="AXK11" s="407"/>
      <c r="AXL11" s="408"/>
      <c r="AXM11" s="404"/>
      <c r="AXN11" s="405"/>
      <c r="AXO11" s="406"/>
      <c r="AXP11" s="407"/>
      <c r="AXQ11" s="407"/>
      <c r="AXR11" s="407"/>
      <c r="AXS11" s="407"/>
      <c r="AXT11" s="408"/>
      <c r="AXU11" s="404"/>
      <c r="AXV11" s="405"/>
      <c r="AXW11" s="406"/>
      <c r="AXX11" s="407"/>
      <c r="AXY11" s="407"/>
      <c r="AXZ11" s="407"/>
      <c r="AYA11" s="407"/>
      <c r="AYB11" s="408"/>
      <c r="AYC11" s="404"/>
      <c r="AYD11" s="405"/>
      <c r="AYE11" s="406"/>
      <c r="AYF11" s="407"/>
      <c r="AYG11" s="407"/>
      <c r="AYH11" s="407"/>
      <c r="AYI11" s="407"/>
      <c r="AYJ11" s="408"/>
      <c r="AYK11" s="404"/>
      <c r="AYL11" s="405"/>
      <c r="AYM11" s="406"/>
      <c r="AYN11" s="407"/>
      <c r="AYO11" s="407"/>
      <c r="AYP11" s="407"/>
      <c r="AYQ11" s="407"/>
      <c r="AYR11" s="408"/>
      <c r="AYS11" s="404"/>
      <c r="AYT11" s="405"/>
      <c r="AYU11" s="406"/>
      <c r="AYV11" s="407"/>
      <c r="AYW11" s="407"/>
      <c r="AYX11" s="407"/>
      <c r="AYY11" s="407"/>
      <c r="AYZ11" s="408"/>
      <c r="AZA11" s="404"/>
      <c r="AZB11" s="405"/>
      <c r="AZC11" s="406"/>
      <c r="AZD11" s="407"/>
      <c r="AZE11" s="407"/>
      <c r="AZF11" s="407"/>
      <c r="AZG11" s="407"/>
      <c r="AZH11" s="408"/>
      <c r="AZI11" s="404"/>
      <c r="AZJ11" s="405"/>
      <c r="AZK11" s="406"/>
      <c r="AZL11" s="407"/>
      <c r="AZM11" s="407"/>
      <c r="AZN11" s="407"/>
      <c r="AZO11" s="407"/>
      <c r="AZP11" s="408"/>
      <c r="AZQ11" s="404"/>
      <c r="AZR11" s="405"/>
      <c r="AZS11" s="406"/>
      <c r="AZT11" s="407"/>
      <c r="AZU11" s="407"/>
      <c r="AZV11" s="407"/>
      <c r="AZW11" s="407"/>
      <c r="AZX11" s="408"/>
      <c r="AZY11" s="404"/>
      <c r="AZZ11" s="405"/>
      <c r="BAA11" s="406"/>
      <c r="BAB11" s="407"/>
      <c r="BAC11" s="407"/>
      <c r="BAD11" s="407"/>
      <c r="BAE11" s="407"/>
      <c r="BAF11" s="408"/>
      <c r="BAG11" s="404"/>
      <c r="BAH11" s="405"/>
      <c r="BAI11" s="406"/>
      <c r="BAJ11" s="407"/>
      <c r="BAK11" s="407"/>
      <c r="BAL11" s="407"/>
      <c r="BAM11" s="407"/>
      <c r="BAN11" s="408"/>
      <c r="BAO11" s="404"/>
      <c r="BAP11" s="405"/>
      <c r="BAQ11" s="406"/>
      <c r="BAR11" s="407"/>
      <c r="BAS11" s="407"/>
      <c r="BAT11" s="407"/>
      <c r="BAU11" s="407"/>
      <c r="BAV11" s="408"/>
      <c r="BAW11" s="404"/>
      <c r="BAX11" s="405"/>
      <c r="BAY11" s="406"/>
      <c r="BAZ11" s="407"/>
      <c r="BBA11" s="407"/>
      <c r="BBB11" s="407"/>
      <c r="BBC11" s="407"/>
      <c r="BBD11" s="408"/>
      <c r="BBE11" s="404"/>
      <c r="BBF11" s="405"/>
      <c r="BBG11" s="406"/>
      <c r="BBH11" s="407"/>
      <c r="BBI11" s="407"/>
      <c r="BBJ11" s="407"/>
      <c r="BBK11" s="407"/>
      <c r="BBL11" s="408"/>
      <c r="BBM11" s="404"/>
      <c r="BBN11" s="405"/>
      <c r="BBO11" s="406"/>
      <c r="BBP11" s="407"/>
      <c r="BBQ11" s="407"/>
      <c r="BBR11" s="407"/>
      <c r="BBS11" s="407"/>
      <c r="BBT11" s="408"/>
      <c r="BBU11" s="404"/>
      <c r="BBV11" s="405"/>
      <c r="BBW11" s="406"/>
      <c r="BBX11" s="407"/>
      <c r="BBY11" s="407"/>
      <c r="BBZ11" s="407"/>
      <c r="BCA11" s="407"/>
      <c r="BCB11" s="408"/>
      <c r="BCC11" s="404"/>
      <c r="BCD11" s="405"/>
      <c r="BCE11" s="406"/>
      <c r="BCF11" s="407"/>
      <c r="BCG11" s="407"/>
      <c r="BCH11" s="407"/>
      <c r="BCI11" s="407"/>
      <c r="BCJ11" s="408"/>
      <c r="BCK11" s="404"/>
      <c r="BCL11" s="405"/>
      <c r="BCM11" s="406"/>
      <c r="BCN11" s="407"/>
      <c r="BCO11" s="407"/>
      <c r="BCP11" s="407"/>
      <c r="BCQ11" s="407"/>
      <c r="BCR11" s="408"/>
      <c r="BCS11" s="404"/>
      <c r="BCT11" s="405"/>
      <c r="BCU11" s="406"/>
      <c r="BCV11" s="407"/>
      <c r="BCW11" s="407"/>
      <c r="BCX11" s="407"/>
      <c r="BCY11" s="407"/>
      <c r="BCZ11" s="408"/>
      <c r="BDA11" s="404"/>
      <c r="BDB11" s="405"/>
      <c r="BDC11" s="406"/>
      <c r="BDD11" s="407"/>
      <c r="BDE11" s="407"/>
      <c r="BDF11" s="407"/>
      <c r="BDG11" s="407"/>
      <c r="BDH11" s="408"/>
      <c r="BDI11" s="404"/>
      <c r="BDJ11" s="405"/>
      <c r="BDK11" s="406"/>
      <c r="BDL11" s="407"/>
      <c r="BDM11" s="407"/>
      <c r="BDN11" s="407"/>
      <c r="BDO11" s="407"/>
      <c r="BDP11" s="408"/>
      <c r="BDQ11" s="404"/>
      <c r="BDR11" s="405"/>
      <c r="BDS11" s="406"/>
      <c r="BDT11" s="407"/>
      <c r="BDU11" s="407"/>
      <c r="BDV11" s="407"/>
      <c r="BDW11" s="407"/>
      <c r="BDX11" s="408"/>
      <c r="BDY11" s="404"/>
      <c r="BDZ11" s="405"/>
      <c r="BEA11" s="406"/>
      <c r="BEB11" s="407"/>
      <c r="BEC11" s="407"/>
      <c r="BED11" s="407"/>
      <c r="BEE11" s="407"/>
      <c r="BEF11" s="408"/>
      <c r="BEG11" s="404"/>
      <c r="BEH11" s="405"/>
      <c r="BEI11" s="406"/>
      <c r="BEJ11" s="407"/>
      <c r="BEK11" s="407"/>
      <c r="BEL11" s="407"/>
      <c r="BEM11" s="407"/>
      <c r="BEN11" s="408"/>
      <c r="BEO11" s="404"/>
      <c r="BEP11" s="405"/>
      <c r="BEQ11" s="406"/>
      <c r="BER11" s="407"/>
      <c r="BES11" s="407"/>
      <c r="BET11" s="407"/>
      <c r="BEU11" s="407"/>
      <c r="BEV11" s="408"/>
      <c r="BEW11" s="404"/>
      <c r="BEX11" s="405"/>
      <c r="BEY11" s="406"/>
      <c r="BEZ11" s="407"/>
      <c r="BFA11" s="407"/>
      <c r="BFB11" s="407"/>
      <c r="BFC11" s="407"/>
      <c r="BFD11" s="408"/>
      <c r="BFE11" s="404"/>
      <c r="BFF11" s="405"/>
      <c r="BFG11" s="406"/>
      <c r="BFH11" s="407"/>
      <c r="BFI11" s="407"/>
      <c r="BFJ11" s="407"/>
      <c r="BFK11" s="407"/>
      <c r="BFL11" s="408"/>
      <c r="BFM11" s="404"/>
      <c r="BFN11" s="405"/>
      <c r="BFO11" s="406"/>
      <c r="BFP11" s="407"/>
      <c r="BFQ11" s="407"/>
      <c r="BFR11" s="407"/>
      <c r="BFS11" s="407"/>
      <c r="BFT11" s="408"/>
      <c r="BFU11" s="404"/>
      <c r="BFV11" s="405"/>
      <c r="BFW11" s="406"/>
      <c r="BFX11" s="407"/>
      <c r="BFY11" s="407"/>
      <c r="BFZ11" s="407"/>
      <c r="BGA11" s="407"/>
      <c r="BGB11" s="408"/>
      <c r="BGC11" s="404"/>
      <c r="BGD11" s="405"/>
      <c r="BGE11" s="406"/>
      <c r="BGF11" s="407"/>
      <c r="BGG11" s="407"/>
      <c r="BGH11" s="407"/>
      <c r="BGI11" s="407"/>
      <c r="BGJ11" s="408"/>
      <c r="BGK11" s="404"/>
      <c r="BGL11" s="405"/>
      <c r="BGM11" s="406"/>
      <c r="BGN11" s="407"/>
      <c r="BGO11" s="407"/>
      <c r="BGP11" s="407"/>
      <c r="BGQ11" s="407"/>
      <c r="BGR11" s="408"/>
      <c r="BGS11" s="404"/>
      <c r="BGT11" s="405"/>
      <c r="BGU11" s="406"/>
      <c r="BGV11" s="407"/>
      <c r="BGW11" s="407"/>
      <c r="BGX11" s="407"/>
      <c r="BGY11" s="407"/>
      <c r="BGZ11" s="408"/>
      <c r="BHA11" s="404"/>
      <c r="BHB11" s="405"/>
      <c r="BHC11" s="406"/>
      <c r="BHD11" s="407"/>
      <c r="BHE11" s="407"/>
      <c r="BHF11" s="407"/>
      <c r="BHG11" s="407"/>
      <c r="BHH11" s="408"/>
      <c r="BHI11" s="404"/>
      <c r="BHJ11" s="405"/>
      <c r="BHK11" s="406"/>
      <c r="BHL11" s="407"/>
      <c r="BHM11" s="407"/>
      <c r="BHN11" s="407"/>
      <c r="BHO11" s="407"/>
      <c r="BHP11" s="408"/>
      <c r="BHQ11" s="404"/>
      <c r="BHR11" s="405"/>
      <c r="BHS11" s="406"/>
      <c r="BHT11" s="407"/>
      <c r="BHU11" s="407"/>
      <c r="BHV11" s="407"/>
      <c r="BHW11" s="407"/>
      <c r="BHX11" s="408"/>
      <c r="BHY11" s="404"/>
      <c r="BHZ11" s="405"/>
      <c r="BIA11" s="406"/>
      <c r="BIB11" s="407"/>
      <c r="BIC11" s="407"/>
      <c r="BID11" s="407"/>
      <c r="BIE11" s="407"/>
      <c r="BIF11" s="408"/>
      <c r="BIG11" s="404"/>
      <c r="BIH11" s="405"/>
      <c r="BII11" s="406"/>
      <c r="BIJ11" s="407"/>
      <c r="BIK11" s="407"/>
      <c r="BIL11" s="407"/>
      <c r="BIM11" s="407"/>
      <c r="BIN11" s="408"/>
      <c r="BIO11" s="404"/>
      <c r="BIP11" s="405"/>
      <c r="BIQ11" s="406"/>
      <c r="BIR11" s="407"/>
      <c r="BIS11" s="407"/>
      <c r="BIT11" s="407"/>
      <c r="BIU11" s="407"/>
      <c r="BIV11" s="408"/>
      <c r="BIW11" s="404"/>
      <c r="BIX11" s="405"/>
      <c r="BIY11" s="406"/>
      <c r="BIZ11" s="407"/>
      <c r="BJA11" s="407"/>
      <c r="BJB11" s="407"/>
      <c r="BJC11" s="407"/>
      <c r="BJD11" s="408"/>
      <c r="BJE11" s="404"/>
      <c r="BJF11" s="405"/>
      <c r="BJG11" s="406"/>
      <c r="BJH11" s="407"/>
      <c r="BJI11" s="407"/>
      <c r="BJJ11" s="407"/>
      <c r="BJK11" s="407"/>
      <c r="BJL11" s="408"/>
      <c r="BJM11" s="404"/>
      <c r="BJN11" s="405"/>
      <c r="BJO11" s="406"/>
      <c r="BJP11" s="407"/>
      <c r="BJQ11" s="407"/>
      <c r="BJR11" s="407"/>
      <c r="BJS11" s="407"/>
      <c r="BJT11" s="408"/>
      <c r="BJU11" s="404"/>
      <c r="BJV11" s="405"/>
      <c r="BJW11" s="406"/>
      <c r="BJX11" s="407"/>
      <c r="BJY11" s="407"/>
      <c r="BJZ11" s="407"/>
      <c r="BKA11" s="407"/>
      <c r="BKB11" s="408"/>
      <c r="BKC11" s="404"/>
      <c r="BKD11" s="405"/>
      <c r="BKE11" s="406"/>
      <c r="BKF11" s="407"/>
      <c r="BKG11" s="407"/>
      <c r="BKH11" s="407"/>
      <c r="BKI11" s="407"/>
      <c r="BKJ11" s="408"/>
      <c r="BKK11" s="404"/>
      <c r="BKL11" s="405"/>
      <c r="BKM11" s="406"/>
      <c r="BKN11" s="407"/>
      <c r="BKO11" s="407"/>
      <c r="BKP11" s="407"/>
      <c r="BKQ11" s="407"/>
      <c r="BKR11" s="408"/>
      <c r="BKS11" s="404"/>
      <c r="BKT11" s="405"/>
      <c r="BKU11" s="406"/>
      <c r="BKV11" s="407"/>
      <c r="BKW11" s="407"/>
      <c r="BKX11" s="407"/>
      <c r="BKY11" s="407"/>
      <c r="BKZ11" s="408"/>
      <c r="BLA11" s="404"/>
      <c r="BLB11" s="405"/>
      <c r="BLC11" s="406"/>
      <c r="BLD11" s="407"/>
      <c r="BLE11" s="407"/>
      <c r="BLF11" s="407"/>
      <c r="BLG11" s="407"/>
      <c r="BLH11" s="408"/>
      <c r="BLI11" s="404"/>
      <c r="BLJ11" s="405"/>
      <c r="BLK11" s="406"/>
      <c r="BLL11" s="407"/>
      <c r="BLM11" s="407"/>
      <c r="BLN11" s="407"/>
      <c r="BLO11" s="407"/>
      <c r="BLP11" s="408"/>
      <c r="BLQ11" s="404"/>
      <c r="BLR11" s="405"/>
      <c r="BLS11" s="406"/>
      <c r="BLT11" s="407"/>
      <c r="BLU11" s="407"/>
      <c r="BLV11" s="407"/>
      <c r="BLW11" s="407"/>
      <c r="BLX11" s="408"/>
      <c r="BLY11" s="404"/>
      <c r="BLZ11" s="405"/>
      <c r="BMA11" s="406"/>
      <c r="BMB11" s="407"/>
      <c r="BMC11" s="407"/>
      <c r="BMD11" s="407"/>
      <c r="BME11" s="407"/>
      <c r="BMF11" s="408"/>
      <c r="BMG11" s="404"/>
      <c r="BMH11" s="405"/>
      <c r="BMI11" s="406"/>
      <c r="BMJ11" s="407"/>
      <c r="BMK11" s="407"/>
      <c r="BML11" s="407"/>
      <c r="BMM11" s="407"/>
      <c r="BMN11" s="408"/>
      <c r="BMO11" s="404"/>
      <c r="BMP11" s="405"/>
      <c r="BMQ11" s="406"/>
      <c r="BMR11" s="407"/>
      <c r="BMS11" s="407"/>
      <c r="BMT11" s="407"/>
      <c r="BMU11" s="407"/>
      <c r="BMV11" s="408"/>
      <c r="BMW11" s="404"/>
      <c r="BMX11" s="405"/>
      <c r="BMY11" s="406"/>
      <c r="BMZ11" s="407"/>
      <c r="BNA11" s="407"/>
      <c r="BNB11" s="407"/>
      <c r="BNC11" s="407"/>
      <c r="BND11" s="408"/>
      <c r="BNE11" s="404"/>
      <c r="BNF11" s="405"/>
      <c r="BNG11" s="406"/>
      <c r="BNH11" s="407"/>
      <c r="BNI11" s="407"/>
      <c r="BNJ11" s="407"/>
      <c r="BNK11" s="407"/>
      <c r="BNL11" s="408"/>
      <c r="BNM11" s="404"/>
      <c r="BNN11" s="405"/>
      <c r="BNO11" s="406"/>
      <c r="BNP11" s="407"/>
      <c r="BNQ11" s="407"/>
      <c r="BNR11" s="407"/>
      <c r="BNS11" s="407"/>
      <c r="BNT11" s="408"/>
      <c r="BNU11" s="404"/>
      <c r="BNV11" s="405"/>
      <c r="BNW11" s="406"/>
      <c r="BNX11" s="407"/>
      <c r="BNY11" s="407"/>
      <c r="BNZ11" s="407"/>
      <c r="BOA11" s="407"/>
      <c r="BOB11" s="408"/>
      <c r="BOC11" s="404"/>
      <c r="BOD11" s="405"/>
      <c r="BOE11" s="406"/>
      <c r="BOF11" s="407"/>
      <c r="BOG11" s="407"/>
      <c r="BOH11" s="407"/>
      <c r="BOI11" s="407"/>
      <c r="BOJ11" s="408"/>
      <c r="BOK11" s="404"/>
      <c r="BOL11" s="405"/>
      <c r="BOM11" s="406"/>
      <c r="BON11" s="407"/>
      <c r="BOO11" s="407"/>
      <c r="BOP11" s="407"/>
      <c r="BOQ11" s="407"/>
      <c r="BOR11" s="408"/>
      <c r="BOS11" s="404"/>
      <c r="BOT11" s="405"/>
      <c r="BOU11" s="406"/>
      <c r="BOV11" s="407"/>
      <c r="BOW11" s="407"/>
      <c r="BOX11" s="407"/>
      <c r="BOY11" s="407"/>
      <c r="BOZ11" s="408"/>
      <c r="BPA11" s="404"/>
      <c r="BPB11" s="405"/>
      <c r="BPC11" s="406"/>
      <c r="BPD11" s="407"/>
      <c r="BPE11" s="407"/>
      <c r="BPF11" s="407"/>
      <c r="BPG11" s="407"/>
      <c r="BPH11" s="408"/>
      <c r="BPI11" s="404"/>
      <c r="BPJ11" s="405"/>
      <c r="BPK11" s="406"/>
      <c r="BPL11" s="407"/>
      <c r="BPM11" s="407"/>
      <c r="BPN11" s="407"/>
      <c r="BPO11" s="407"/>
      <c r="BPP11" s="408"/>
      <c r="BPQ11" s="404"/>
      <c r="BPR11" s="405"/>
      <c r="BPS11" s="406"/>
      <c r="BPT11" s="407"/>
      <c r="BPU11" s="407"/>
      <c r="BPV11" s="407"/>
      <c r="BPW11" s="407"/>
      <c r="BPX11" s="408"/>
      <c r="BPY11" s="404"/>
      <c r="BPZ11" s="405"/>
      <c r="BQA11" s="406"/>
      <c r="BQB11" s="407"/>
      <c r="BQC11" s="407"/>
      <c r="BQD11" s="407"/>
      <c r="BQE11" s="407"/>
      <c r="BQF11" s="408"/>
      <c r="BQG11" s="404"/>
      <c r="BQH11" s="405"/>
      <c r="BQI11" s="406"/>
      <c r="BQJ11" s="407"/>
      <c r="BQK11" s="407"/>
      <c r="BQL11" s="407"/>
      <c r="BQM11" s="407"/>
      <c r="BQN11" s="408"/>
      <c r="BQO11" s="404"/>
      <c r="BQP11" s="405"/>
      <c r="BQQ11" s="406"/>
      <c r="BQR11" s="407"/>
      <c r="BQS11" s="407"/>
      <c r="BQT11" s="407"/>
      <c r="BQU11" s="407"/>
      <c r="BQV11" s="408"/>
      <c r="BQW11" s="404"/>
      <c r="BQX11" s="405"/>
      <c r="BQY11" s="406"/>
      <c r="BQZ11" s="407"/>
      <c r="BRA11" s="407"/>
      <c r="BRB11" s="407"/>
      <c r="BRC11" s="407"/>
      <c r="BRD11" s="408"/>
      <c r="BRE11" s="404"/>
      <c r="BRF11" s="405"/>
      <c r="BRG11" s="406"/>
      <c r="BRH11" s="407"/>
      <c r="BRI11" s="407"/>
      <c r="BRJ11" s="407"/>
      <c r="BRK11" s="407"/>
      <c r="BRL11" s="408"/>
      <c r="BRM11" s="404"/>
      <c r="BRN11" s="405"/>
      <c r="BRO11" s="406"/>
      <c r="BRP11" s="407"/>
      <c r="BRQ11" s="407"/>
      <c r="BRR11" s="407"/>
      <c r="BRS11" s="407"/>
      <c r="BRT11" s="408"/>
      <c r="BRU11" s="404"/>
      <c r="BRV11" s="405"/>
      <c r="BRW11" s="406"/>
      <c r="BRX11" s="407"/>
      <c r="BRY11" s="407"/>
      <c r="BRZ11" s="407"/>
      <c r="BSA11" s="407"/>
      <c r="BSB11" s="408"/>
      <c r="BSC11" s="404"/>
      <c r="BSD11" s="405"/>
      <c r="BSE11" s="406"/>
      <c r="BSF11" s="407"/>
      <c r="BSG11" s="407"/>
      <c r="BSH11" s="407"/>
      <c r="BSI11" s="407"/>
      <c r="BSJ11" s="408"/>
      <c r="BSK11" s="404"/>
      <c r="BSL11" s="405"/>
      <c r="BSM11" s="406"/>
      <c r="BSN11" s="407"/>
      <c r="BSO11" s="407"/>
      <c r="BSP11" s="407"/>
      <c r="BSQ11" s="407"/>
      <c r="BSR11" s="408"/>
      <c r="BSS11" s="404"/>
      <c r="BST11" s="405"/>
      <c r="BSU11" s="406"/>
      <c r="BSV11" s="407"/>
      <c r="BSW11" s="407"/>
      <c r="BSX11" s="407"/>
      <c r="BSY11" s="407"/>
      <c r="BSZ11" s="408"/>
      <c r="BTA11" s="404"/>
      <c r="BTB11" s="405"/>
      <c r="BTC11" s="406"/>
      <c r="BTD11" s="407"/>
      <c r="BTE11" s="407"/>
      <c r="BTF11" s="407"/>
      <c r="BTG11" s="407"/>
      <c r="BTH11" s="408"/>
      <c r="BTI11" s="404"/>
      <c r="BTJ11" s="405"/>
      <c r="BTK11" s="406"/>
      <c r="BTL11" s="407"/>
      <c r="BTM11" s="407"/>
      <c r="BTN11" s="407"/>
      <c r="BTO11" s="407"/>
      <c r="BTP11" s="408"/>
      <c r="BTQ11" s="404"/>
      <c r="BTR11" s="405"/>
      <c r="BTS11" s="406"/>
      <c r="BTT11" s="407"/>
      <c r="BTU11" s="407"/>
      <c r="BTV11" s="407"/>
      <c r="BTW11" s="407"/>
      <c r="BTX11" s="408"/>
      <c r="BTY11" s="404"/>
      <c r="BTZ11" s="405"/>
      <c r="BUA11" s="406"/>
      <c r="BUB11" s="407"/>
      <c r="BUC11" s="407"/>
      <c r="BUD11" s="407"/>
      <c r="BUE11" s="407"/>
      <c r="BUF11" s="408"/>
      <c r="BUG11" s="404"/>
      <c r="BUH11" s="405"/>
      <c r="BUI11" s="406"/>
      <c r="BUJ11" s="407"/>
      <c r="BUK11" s="407"/>
      <c r="BUL11" s="407"/>
      <c r="BUM11" s="407"/>
      <c r="BUN11" s="408"/>
      <c r="BUO11" s="404"/>
      <c r="BUP11" s="405"/>
      <c r="BUQ11" s="406"/>
      <c r="BUR11" s="407"/>
      <c r="BUS11" s="407"/>
      <c r="BUT11" s="407"/>
      <c r="BUU11" s="407"/>
      <c r="BUV11" s="408"/>
      <c r="BUW11" s="404"/>
      <c r="BUX11" s="405"/>
      <c r="BUY11" s="406"/>
      <c r="BUZ11" s="407"/>
      <c r="BVA11" s="407"/>
      <c r="BVB11" s="407"/>
      <c r="BVC11" s="407"/>
      <c r="BVD11" s="408"/>
      <c r="BVE11" s="404"/>
      <c r="BVF11" s="405"/>
      <c r="BVG11" s="406"/>
      <c r="BVH11" s="407"/>
      <c r="BVI11" s="407"/>
      <c r="BVJ11" s="407"/>
      <c r="BVK11" s="407"/>
      <c r="BVL11" s="408"/>
      <c r="BVM11" s="404"/>
      <c r="BVN11" s="405"/>
      <c r="BVO11" s="406"/>
      <c r="BVP11" s="407"/>
      <c r="BVQ11" s="407"/>
      <c r="BVR11" s="407"/>
      <c r="BVS11" s="407"/>
      <c r="BVT11" s="408"/>
      <c r="BVU11" s="404"/>
      <c r="BVV11" s="405"/>
      <c r="BVW11" s="406"/>
      <c r="BVX11" s="407"/>
      <c r="BVY11" s="407"/>
      <c r="BVZ11" s="407"/>
      <c r="BWA11" s="407"/>
      <c r="BWB11" s="408"/>
      <c r="BWC11" s="404"/>
      <c r="BWD11" s="405"/>
      <c r="BWE11" s="406"/>
      <c r="BWF11" s="407"/>
      <c r="BWG11" s="407"/>
      <c r="BWH11" s="407"/>
      <c r="BWI11" s="407"/>
      <c r="BWJ11" s="408"/>
      <c r="BWK11" s="404"/>
      <c r="BWL11" s="405"/>
      <c r="BWM11" s="406"/>
      <c r="BWN11" s="407"/>
      <c r="BWO11" s="407"/>
      <c r="BWP11" s="407"/>
      <c r="BWQ11" s="407"/>
      <c r="BWR11" s="408"/>
      <c r="BWS11" s="404"/>
      <c r="BWT11" s="405"/>
      <c r="BWU11" s="406"/>
      <c r="BWV11" s="407"/>
      <c r="BWW11" s="407"/>
      <c r="BWX11" s="407"/>
      <c r="BWY11" s="407"/>
      <c r="BWZ11" s="408"/>
      <c r="BXA11" s="404"/>
      <c r="BXB11" s="405"/>
      <c r="BXC11" s="406"/>
      <c r="BXD11" s="407"/>
      <c r="BXE11" s="407"/>
      <c r="BXF11" s="407"/>
      <c r="BXG11" s="407"/>
      <c r="BXH11" s="408"/>
      <c r="BXI11" s="404"/>
      <c r="BXJ11" s="405"/>
      <c r="BXK11" s="406"/>
      <c r="BXL11" s="407"/>
      <c r="BXM11" s="407"/>
      <c r="BXN11" s="407"/>
      <c r="BXO11" s="407"/>
      <c r="BXP11" s="408"/>
      <c r="BXQ11" s="404"/>
      <c r="BXR11" s="405"/>
      <c r="BXS11" s="406"/>
      <c r="BXT11" s="407"/>
      <c r="BXU11" s="407"/>
      <c r="BXV11" s="407"/>
      <c r="BXW11" s="407"/>
      <c r="BXX11" s="408"/>
      <c r="BXY11" s="404"/>
      <c r="BXZ11" s="405"/>
      <c r="BYA11" s="406"/>
      <c r="BYB11" s="407"/>
      <c r="BYC11" s="407"/>
      <c r="BYD11" s="407"/>
      <c r="BYE11" s="407"/>
      <c r="BYF11" s="408"/>
      <c r="BYG11" s="404"/>
      <c r="BYH11" s="405"/>
      <c r="BYI11" s="406"/>
      <c r="BYJ11" s="407"/>
      <c r="BYK11" s="407"/>
      <c r="BYL11" s="407"/>
      <c r="BYM11" s="407"/>
      <c r="BYN11" s="408"/>
      <c r="BYO11" s="404"/>
      <c r="BYP11" s="405"/>
      <c r="BYQ11" s="406"/>
      <c r="BYR11" s="407"/>
      <c r="BYS11" s="407"/>
      <c r="BYT11" s="407"/>
      <c r="BYU11" s="407"/>
      <c r="BYV11" s="408"/>
      <c r="BYW11" s="404"/>
      <c r="BYX11" s="405"/>
      <c r="BYY11" s="406"/>
      <c r="BYZ11" s="407"/>
      <c r="BZA11" s="407"/>
      <c r="BZB11" s="407"/>
      <c r="BZC11" s="407"/>
      <c r="BZD11" s="408"/>
      <c r="BZE11" s="404"/>
      <c r="BZF11" s="405"/>
      <c r="BZG11" s="406"/>
      <c r="BZH11" s="407"/>
      <c r="BZI11" s="407"/>
      <c r="BZJ11" s="407"/>
      <c r="BZK11" s="407"/>
      <c r="BZL11" s="408"/>
      <c r="BZM11" s="404"/>
      <c r="BZN11" s="405"/>
      <c r="BZO11" s="406"/>
      <c r="BZP11" s="407"/>
      <c r="BZQ11" s="407"/>
      <c r="BZR11" s="407"/>
      <c r="BZS11" s="407"/>
      <c r="BZT11" s="408"/>
      <c r="BZU11" s="404"/>
      <c r="BZV11" s="405"/>
      <c r="BZW11" s="406"/>
      <c r="BZX11" s="407"/>
      <c r="BZY11" s="407"/>
      <c r="BZZ11" s="407"/>
      <c r="CAA11" s="407"/>
      <c r="CAB11" s="408"/>
      <c r="CAC11" s="404"/>
      <c r="CAD11" s="405"/>
      <c r="CAE11" s="406"/>
      <c r="CAF11" s="407"/>
      <c r="CAG11" s="407"/>
      <c r="CAH11" s="407"/>
      <c r="CAI11" s="407"/>
      <c r="CAJ11" s="408"/>
      <c r="CAK11" s="404"/>
      <c r="CAL11" s="405"/>
      <c r="CAM11" s="406"/>
      <c r="CAN11" s="407"/>
      <c r="CAO11" s="407"/>
      <c r="CAP11" s="407"/>
      <c r="CAQ11" s="407"/>
      <c r="CAR11" s="408"/>
      <c r="CAS11" s="404"/>
      <c r="CAT11" s="405"/>
      <c r="CAU11" s="406"/>
      <c r="CAV11" s="407"/>
      <c r="CAW11" s="407"/>
      <c r="CAX11" s="407"/>
      <c r="CAY11" s="407"/>
      <c r="CAZ11" s="408"/>
      <c r="CBA11" s="404"/>
      <c r="CBB11" s="405"/>
      <c r="CBC11" s="406"/>
      <c r="CBD11" s="407"/>
      <c r="CBE11" s="407"/>
      <c r="CBF11" s="407"/>
      <c r="CBG11" s="407"/>
      <c r="CBH11" s="408"/>
      <c r="CBI11" s="404"/>
      <c r="CBJ11" s="405"/>
      <c r="CBK11" s="406"/>
      <c r="CBL11" s="407"/>
      <c r="CBM11" s="407"/>
      <c r="CBN11" s="407"/>
      <c r="CBO11" s="407"/>
      <c r="CBP11" s="408"/>
      <c r="CBQ11" s="404"/>
      <c r="CBR11" s="405"/>
      <c r="CBS11" s="406"/>
      <c r="CBT11" s="407"/>
      <c r="CBU11" s="407"/>
      <c r="CBV11" s="407"/>
      <c r="CBW11" s="407"/>
      <c r="CBX11" s="408"/>
      <c r="CBY11" s="404"/>
      <c r="CBZ11" s="405"/>
      <c r="CCA11" s="406"/>
      <c r="CCB11" s="407"/>
      <c r="CCC11" s="407"/>
      <c r="CCD11" s="407"/>
      <c r="CCE11" s="407"/>
      <c r="CCF11" s="408"/>
      <c r="CCG11" s="404"/>
      <c r="CCH11" s="405"/>
      <c r="CCI11" s="406"/>
      <c r="CCJ11" s="407"/>
      <c r="CCK11" s="407"/>
      <c r="CCL11" s="407"/>
      <c r="CCM11" s="407"/>
      <c r="CCN11" s="408"/>
      <c r="CCO11" s="404"/>
      <c r="CCP11" s="405"/>
      <c r="CCQ11" s="406"/>
      <c r="CCR11" s="407"/>
      <c r="CCS11" s="407"/>
      <c r="CCT11" s="407"/>
      <c r="CCU11" s="407"/>
      <c r="CCV11" s="408"/>
      <c r="CCW11" s="404"/>
      <c r="CCX11" s="405"/>
      <c r="CCY11" s="406"/>
      <c r="CCZ11" s="407"/>
      <c r="CDA11" s="407"/>
      <c r="CDB11" s="407"/>
      <c r="CDC11" s="407"/>
      <c r="CDD11" s="408"/>
      <c r="CDE11" s="404"/>
      <c r="CDF11" s="405"/>
      <c r="CDG11" s="406"/>
      <c r="CDH11" s="407"/>
      <c r="CDI11" s="407"/>
      <c r="CDJ11" s="407"/>
      <c r="CDK11" s="407"/>
      <c r="CDL11" s="408"/>
      <c r="CDM11" s="404"/>
      <c r="CDN11" s="405"/>
      <c r="CDO11" s="406"/>
      <c r="CDP11" s="407"/>
      <c r="CDQ11" s="407"/>
      <c r="CDR11" s="407"/>
      <c r="CDS11" s="407"/>
      <c r="CDT11" s="408"/>
      <c r="CDU11" s="404"/>
      <c r="CDV11" s="405"/>
      <c r="CDW11" s="406"/>
      <c r="CDX11" s="407"/>
      <c r="CDY11" s="407"/>
      <c r="CDZ11" s="407"/>
      <c r="CEA11" s="407"/>
      <c r="CEB11" s="408"/>
      <c r="CEC11" s="404"/>
      <c r="CED11" s="405"/>
      <c r="CEE11" s="406"/>
      <c r="CEF11" s="407"/>
      <c r="CEG11" s="407"/>
      <c r="CEH11" s="407"/>
      <c r="CEI11" s="407"/>
      <c r="CEJ11" s="408"/>
      <c r="CEK11" s="404"/>
      <c r="CEL11" s="405"/>
      <c r="CEM11" s="406"/>
      <c r="CEN11" s="407"/>
      <c r="CEO11" s="407"/>
      <c r="CEP11" s="407"/>
      <c r="CEQ11" s="407"/>
      <c r="CER11" s="408"/>
      <c r="CES11" s="404"/>
      <c r="CET11" s="405"/>
      <c r="CEU11" s="406"/>
      <c r="CEV11" s="407"/>
      <c r="CEW11" s="407"/>
      <c r="CEX11" s="407"/>
      <c r="CEY11" s="407"/>
      <c r="CEZ11" s="408"/>
      <c r="CFA11" s="404"/>
      <c r="CFB11" s="405"/>
      <c r="CFC11" s="406"/>
      <c r="CFD11" s="407"/>
      <c r="CFE11" s="407"/>
      <c r="CFF11" s="407"/>
      <c r="CFG11" s="407"/>
      <c r="CFH11" s="408"/>
      <c r="CFI11" s="404"/>
      <c r="CFJ11" s="405"/>
      <c r="CFK11" s="406"/>
      <c r="CFL11" s="407"/>
      <c r="CFM11" s="407"/>
      <c r="CFN11" s="407"/>
      <c r="CFO11" s="407"/>
      <c r="CFP11" s="408"/>
      <c r="CFQ11" s="404"/>
      <c r="CFR11" s="405"/>
      <c r="CFS11" s="406"/>
      <c r="CFT11" s="407"/>
      <c r="CFU11" s="407"/>
      <c r="CFV11" s="407"/>
      <c r="CFW11" s="407"/>
      <c r="CFX11" s="408"/>
      <c r="CFY11" s="404"/>
      <c r="CFZ11" s="405"/>
      <c r="CGA11" s="406"/>
      <c r="CGB11" s="407"/>
      <c r="CGC11" s="407"/>
      <c r="CGD11" s="407"/>
      <c r="CGE11" s="407"/>
      <c r="CGF11" s="408"/>
      <c r="CGG11" s="404"/>
      <c r="CGH11" s="405"/>
      <c r="CGI11" s="406"/>
      <c r="CGJ11" s="407"/>
      <c r="CGK11" s="407"/>
      <c r="CGL11" s="407"/>
      <c r="CGM11" s="407"/>
      <c r="CGN11" s="408"/>
      <c r="CGO11" s="404"/>
      <c r="CGP11" s="405"/>
      <c r="CGQ11" s="406"/>
      <c r="CGR11" s="407"/>
      <c r="CGS11" s="407"/>
      <c r="CGT11" s="407"/>
      <c r="CGU11" s="407"/>
      <c r="CGV11" s="408"/>
      <c r="CGW11" s="404"/>
      <c r="CGX11" s="405"/>
      <c r="CGY11" s="406"/>
      <c r="CGZ11" s="407"/>
      <c r="CHA11" s="407"/>
      <c r="CHB11" s="407"/>
      <c r="CHC11" s="407"/>
      <c r="CHD11" s="408"/>
      <c r="CHE11" s="404"/>
      <c r="CHF11" s="405"/>
      <c r="CHG11" s="406"/>
      <c r="CHH11" s="407"/>
      <c r="CHI11" s="407"/>
      <c r="CHJ11" s="407"/>
      <c r="CHK11" s="407"/>
      <c r="CHL11" s="408"/>
      <c r="CHM11" s="404"/>
      <c r="CHN11" s="405"/>
      <c r="CHO11" s="406"/>
      <c r="CHP11" s="407"/>
      <c r="CHQ11" s="407"/>
      <c r="CHR11" s="407"/>
      <c r="CHS11" s="407"/>
      <c r="CHT11" s="408"/>
      <c r="CHU11" s="404"/>
      <c r="CHV11" s="405"/>
      <c r="CHW11" s="406"/>
      <c r="CHX11" s="407"/>
      <c r="CHY11" s="407"/>
      <c r="CHZ11" s="407"/>
      <c r="CIA11" s="407"/>
      <c r="CIB11" s="408"/>
      <c r="CIC11" s="404"/>
      <c r="CID11" s="405"/>
      <c r="CIE11" s="406"/>
      <c r="CIF11" s="407"/>
      <c r="CIG11" s="407"/>
      <c r="CIH11" s="407"/>
      <c r="CII11" s="407"/>
      <c r="CIJ11" s="408"/>
      <c r="CIK11" s="404"/>
      <c r="CIL11" s="405"/>
      <c r="CIM11" s="406"/>
      <c r="CIN11" s="407"/>
      <c r="CIO11" s="407"/>
      <c r="CIP11" s="407"/>
      <c r="CIQ11" s="407"/>
      <c r="CIR11" s="408"/>
      <c r="CIS11" s="404"/>
      <c r="CIT11" s="405"/>
      <c r="CIU11" s="406"/>
      <c r="CIV11" s="407"/>
      <c r="CIW11" s="407"/>
      <c r="CIX11" s="407"/>
      <c r="CIY11" s="407"/>
      <c r="CIZ11" s="408"/>
      <c r="CJA11" s="404"/>
      <c r="CJB11" s="405"/>
      <c r="CJC11" s="406"/>
      <c r="CJD11" s="407"/>
      <c r="CJE11" s="407"/>
      <c r="CJF11" s="407"/>
      <c r="CJG11" s="407"/>
      <c r="CJH11" s="408"/>
      <c r="CJI11" s="404"/>
      <c r="CJJ11" s="405"/>
      <c r="CJK11" s="406"/>
      <c r="CJL11" s="407"/>
      <c r="CJM11" s="407"/>
      <c r="CJN11" s="407"/>
      <c r="CJO11" s="407"/>
      <c r="CJP11" s="408"/>
      <c r="CJQ11" s="404"/>
      <c r="CJR11" s="405"/>
      <c r="CJS11" s="406"/>
      <c r="CJT11" s="407"/>
      <c r="CJU11" s="407"/>
      <c r="CJV11" s="407"/>
      <c r="CJW11" s="407"/>
      <c r="CJX11" s="408"/>
      <c r="CJY11" s="404"/>
      <c r="CJZ11" s="405"/>
      <c r="CKA11" s="406"/>
      <c r="CKB11" s="407"/>
      <c r="CKC11" s="407"/>
      <c r="CKD11" s="407"/>
      <c r="CKE11" s="407"/>
      <c r="CKF11" s="408"/>
      <c r="CKG11" s="404"/>
      <c r="CKH11" s="405"/>
      <c r="CKI11" s="406"/>
      <c r="CKJ11" s="407"/>
      <c r="CKK11" s="407"/>
      <c r="CKL11" s="407"/>
      <c r="CKM11" s="407"/>
      <c r="CKN11" s="408"/>
      <c r="CKO11" s="404"/>
      <c r="CKP11" s="405"/>
      <c r="CKQ11" s="406"/>
      <c r="CKR11" s="407"/>
      <c r="CKS11" s="407"/>
      <c r="CKT11" s="407"/>
      <c r="CKU11" s="407"/>
      <c r="CKV11" s="408"/>
      <c r="CKW11" s="404"/>
      <c r="CKX11" s="405"/>
      <c r="CKY11" s="406"/>
      <c r="CKZ11" s="407"/>
      <c r="CLA11" s="407"/>
      <c r="CLB11" s="407"/>
      <c r="CLC11" s="407"/>
      <c r="CLD11" s="408"/>
      <c r="CLE11" s="404"/>
      <c r="CLF11" s="405"/>
      <c r="CLG11" s="406"/>
      <c r="CLH11" s="407"/>
      <c r="CLI11" s="407"/>
      <c r="CLJ11" s="407"/>
      <c r="CLK11" s="407"/>
      <c r="CLL11" s="408"/>
      <c r="CLM11" s="404"/>
      <c r="CLN11" s="405"/>
      <c r="CLO11" s="406"/>
      <c r="CLP11" s="407"/>
      <c r="CLQ11" s="407"/>
      <c r="CLR11" s="407"/>
      <c r="CLS11" s="407"/>
      <c r="CLT11" s="408"/>
      <c r="CLU11" s="404"/>
      <c r="CLV11" s="405"/>
      <c r="CLW11" s="406"/>
      <c r="CLX11" s="407"/>
      <c r="CLY11" s="407"/>
      <c r="CLZ11" s="407"/>
      <c r="CMA11" s="407"/>
      <c r="CMB11" s="408"/>
      <c r="CMC11" s="404"/>
      <c r="CMD11" s="405"/>
      <c r="CME11" s="406"/>
      <c r="CMF11" s="407"/>
      <c r="CMG11" s="407"/>
      <c r="CMH11" s="407"/>
      <c r="CMI11" s="407"/>
      <c r="CMJ11" s="408"/>
      <c r="CMK11" s="404"/>
      <c r="CML11" s="405"/>
      <c r="CMM11" s="406"/>
      <c r="CMN11" s="407"/>
      <c r="CMO11" s="407"/>
      <c r="CMP11" s="407"/>
      <c r="CMQ11" s="407"/>
      <c r="CMR11" s="408"/>
      <c r="CMS11" s="404"/>
      <c r="CMT11" s="405"/>
      <c r="CMU11" s="406"/>
      <c r="CMV11" s="407"/>
      <c r="CMW11" s="407"/>
      <c r="CMX11" s="407"/>
      <c r="CMY11" s="407"/>
      <c r="CMZ11" s="408"/>
      <c r="CNA11" s="404"/>
      <c r="CNB11" s="405"/>
      <c r="CNC11" s="406"/>
      <c r="CND11" s="407"/>
      <c r="CNE11" s="407"/>
      <c r="CNF11" s="407"/>
      <c r="CNG11" s="407"/>
      <c r="CNH11" s="408"/>
      <c r="CNI11" s="404"/>
      <c r="CNJ11" s="405"/>
      <c r="CNK11" s="406"/>
      <c r="CNL11" s="407"/>
      <c r="CNM11" s="407"/>
      <c r="CNN11" s="407"/>
      <c r="CNO11" s="407"/>
      <c r="CNP11" s="408"/>
      <c r="CNQ11" s="404"/>
      <c r="CNR11" s="405"/>
      <c r="CNS11" s="406"/>
      <c r="CNT11" s="407"/>
      <c r="CNU11" s="407"/>
      <c r="CNV11" s="407"/>
      <c r="CNW11" s="407"/>
      <c r="CNX11" s="408"/>
      <c r="CNY11" s="404"/>
      <c r="CNZ11" s="405"/>
      <c r="COA11" s="406"/>
      <c r="COB11" s="407"/>
      <c r="COC11" s="407"/>
      <c r="COD11" s="407"/>
      <c r="COE11" s="407"/>
      <c r="COF11" s="408"/>
      <c r="COG11" s="404"/>
      <c r="COH11" s="405"/>
      <c r="COI11" s="406"/>
      <c r="COJ11" s="407"/>
      <c r="COK11" s="407"/>
      <c r="COL11" s="407"/>
      <c r="COM11" s="407"/>
      <c r="CON11" s="408"/>
      <c r="COO11" s="404"/>
      <c r="COP11" s="405"/>
      <c r="COQ11" s="406"/>
      <c r="COR11" s="407"/>
      <c r="COS11" s="407"/>
      <c r="COT11" s="407"/>
      <c r="COU11" s="407"/>
      <c r="COV11" s="408"/>
      <c r="COW11" s="404"/>
      <c r="COX11" s="405"/>
      <c r="COY11" s="406"/>
      <c r="COZ11" s="407"/>
      <c r="CPA11" s="407"/>
      <c r="CPB11" s="407"/>
      <c r="CPC11" s="407"/>
      <c r="CPD11" s="408"/>
      <c r="CPE11" s="404"/>
      <c r="CPF11" s="405"/>
      <c r="CPG11" s="406"/>
      <c r="CPH11" s="407"/>
      <c r="CPI11" s="407"/>
      <c r="CPJ11" s="407"/>
      <c r="CPK11" s="407"/>
      <c r="CPL11" s="408"/>
      <c r="CPM11" s="404"/>
      <c r="CPN11" s="405"/>
      <c r="CPO11" s="406"/>
      <c r="CPP11" s="407"/>
      <c r="CPQ11" s="407"/>
      <c r="CPR11" s="407"/>
      <c r="CPS11" s="407"/>
      <c r="CPT11" s="408"/>
      <c r="CPU11" s="404"/>
      <c r="CPV11" s="405"/>
      <c r="CPW11" s="406"/>
      <c r="CPX11" s="407"/>
      <c r="CPY11" s="407"/>
      <c r="CPZ11" s="407"/>
      <c r="CQA11" s="407"/>
      <c r="CQB11" s="408"/>
      <c r="CQC11" s="404"/>
      <c r="CQD11" s="405"/>
      <c r="CQE11" s="406"/>
      <c r="CQF11" s="407"/>
      <c r="CQG11" s="407"/>
      <c r="CQH11" s="407"/>
      <c r="CQI11" s="407"/>
      <c r="CQJ11" s="408"/>
      <c r="CQK11" s="404"/>
      <c r="CQL11" s="405"/>
      <c r="CQM11" s="406"/>
      <c r="CQN11" s="407"/>
      <c r="CQO11" s="407"/>
      <c r="CQP11" s="407"/>
      <c r="CQQ11" s="407"/>
      <c r="CQR11" s="408"/>
      <c r="CQS11" s="404"/>
      <c r="CQT11" s="405"/>
      <c r="CQU11" s="406"/>
      <c r="CQV11" s="407"/>
      <c r="CQW11" s="407"/>
      <c r="CQX11" s="407"/>
      <c r="CQY11" s="407"/>
      <c r="CQZ11" s="408"/>
      <c r="CRA11" s="404"/>
      <c r="CRB11" s="405"/>
      <c r="CRC11" s="406"/>
      <c r="CRD11" s="407"/>
      <c r="CRE11" s="407"/>
      <c r="CRF11" s="407"/>
      <c r="CRG11" s="407"/>
      <c r="CRH11" s="408"/>
      <c r="CRI11" s="404"/>
      <c r="CRJ11" s="405"/>
      <c r="CRK11" s="406"/>
      <c r="CRL11" s="407"/>
      <c r="CRM11" s="407"/>
      <c r="CRN11" s="407"/>
      <c r="CRO11" s="407"/>
      <c r="CRP11" s="408"/>
      <c r="CRQ11" s="404"/>
      <c r="CRR11" s="405"/>
      <c r="CRS11" s="406"/>
      <c r="CRT11" s="407"/>
      <c r="CRU11" s="407"/>
      <c r="CRV11" s="407"/>
      <c r="CRW11" s="407"/>
      <c r="CRX11" s="408"/>
      <c r="CRY11" s="404"/>
      <c r="CRZ11" s="405"/>
      <c r="CSA11" s="406"/>
      <c r="CSB11" s="407"/>
      <c r="CSC11" s="407"/>
      <c r="CSD11" s="407"/>
      <c r="CSE11" s="407"/>
      <c r="CSF11" s="408"/>
      <c r="CSG11" s="404"/>
      <c r="CSH11" s="405"/>
      <c r="CSI11" s="406"/>
      <c r="CSJ11" s="407"/>
      <c r="CSK11" s="407"/>
      <c r="CSL11" s="407"/>
      <c r="CSM11" s="407"/>
      <c r="CSN11" s="408"/>
      <c r="CSO11" s="404"/>
      <c r="CSP11" s="405"/>
      <c r="CSQ11" s="406"/>
      <c r="CSR11" s="407"/>
      <c r="CSS11" s="407"/>
      <c r="CST11" s="407"/>
      <c r="CSU11" s="407"/>
      <c r="CSV11" s="408"/>
      <c r="CSW11" s="404"/>
      <c r="CSX11" s="405"/>
      <c r="CSY11" s="406"/>
      <c r="CSZ11" s="407"/>
      <c r="CTA11" s="407"/>
      <c r="CTB11" s="407"/>
      <c r="CTC11" s="407"/>
      <c r="CTD11" s="408"/>
      <c r="CTE11" s="404"/>
      <c r="CTF11" s="405"/>
      <c r="CTG11" s="406"/>
      <c r="CTH11" s="407"/>
      <c r="CTI11" s="407"/>
      <c r="CTJ11" s="407"/>
      <c r="CTK11" s="407"/>
      <c r="CTL11" s="408"/>
      <c r="CTM11" s="404"/>
      <c r="CTN11" s="405"/>
      <c r="CTO11" s="406"/>
      <c r="CTP11" s="407"/>
      <c r="CTQ11" s="407"/>
      <c r="CTR11" s="407"/>
      <c r="CTS11" s="407"/>
      <c r="CTT11" s="408"/>
      <c r="CTU11" s="404"/>
      <c r="CTV11" s="405"/>
      <c r="CTW11" s="406"/>
      <c r="CTX11" s="407"/>
      <c r="CTY11" s="407"/>
      <c r="CTZ11" s="407"/>
      <c r="CUA11" s="407"/>
      <c r="CUB11" s="408"/>
      <c r="CUC11" s="404"/>
      <c r="CUD11" s="405"/>
      <c r="CUE11" s="406"/>
      <c r="CUF11" s="407"/>
      <c r="CUG11" s="407"/>
      <c r="CUH11" s="407"/>
      <c r="CUI11" s="407"/>
      <c r="CUJ11" s="408"/>
      <c r="CUK11" s="404"/>
      <c r="CUL11" s="405"/>
      <c r="CUM11" s="406"/>
      <c r="CUN11" s="407"/>
      <c r="CUO11" s="407"/>
      <c r="CUP11" s="407"/>
      <c r="CUQ11" s="407"/>
      <c r="CUR11" s="408"/>
      <c r="CUS11" s="404"/>
      <c r="CUT11" s="405"/>
      <c r="CUU11" s="406"/>
      <c r="CUV11" s="407"/>
      <c r="CUW11" s="407"/>
      <c r="CUX11" s="407"/>
      <c r="CUY11" s="407"/>
      <c r="CUZ11" s="408"/>
      <c r="CVA11" s="404"/>
      <c r="CVB11" s="405"/>
      <c r="CVC11" s="406"/>
      <c r="CVD11" s="407"/>
      <c r="CVE11" s="407"/>
      <c r="CVF11" s="407"/>
      <c r="CVG11" s="407"/>
      <c r="CVH11" s="408"/>
      <c r="CVI11" s="404"/>
      <c r="CVJ11" s="405"/>
      <c r="CVK11" s="406"/>
      <c r="CVL11" s="407"/>
      <c r="CVM11" s="407"/>
      <c r="CVN11" s="407"/>
      <c r="CVO11" s="407"/>
      <c r="CVP11" s="408"/>
      <c r="CVQ11" s="404"/>
      <c r="CVR11" s="405"/>
      <c r="CVS11" s="406"/>
      <c r="CVT11" s="407"/>
      <c r="CVU11" s="407"/>
      <c r="CVV11" s="407"/>
      <c r="CVW11" s="407"/>
      <c r="CVX11" s="408"/>
      <c r="CVY11" s="404"/>
      <c r="CVZ11" s="405"/>
      <c r="CWA11" s="406"/>
      <c r="CWB11" s="407"/>
      <c r="CWC11" s="407"/>
      <c r="CWD11" s="407"/>
      <c r="CWE11" s="407"/>
      <c r="CWF11" s="408"/>
      <c r="CWG11" s="404"/>
      <c r="CWH11" s="405"/>
      <c r="CWI11" s="406"/>
      <c r="CWJ11" s="407"/>
      <c r="CWK11" s="407"/>
      <c r="CWL11" s="407"/>
      <c r="CWM11" s="407"/>
      <c r="CWN11" s="408"/>
      <c r="CWO11" s="404"/>
      <c r="CWP11" s="405"/>
      <c r="CWQ11" s="406"/>
      <c r="CWR11" s="407"/>
      <c r="CWS11" s="407"/>
      <c r="CWT11" s="407"/>
      <c r="CWU11" s="407"/>
      <c r="CWV11" s="408"/>
      <c r="CWW11" s="404"/>
      <c r="CWX11" s="405"/>
      <c r="CWY11" s="406"/>
      <c r="CWZ11" s="407"/>
      <c r="CXA11" s="407"/>
      <c r="CXB11" s="407"/>
      <c r="CXC11" s="407"/>
      <c r="CXD11" s="408"/>
      <c r="CXE11" s="404"/>
      <c r="CXF11" s="405"/>
      <c r="CXG11" s="406"/>
      <c r="CXH11" s="407"/>
      <c r="CXI11" s="407"/>
      <c r="CXJ11" s="407"/>
      <c r="CXK11" s="407"/>
      <c r="CXL11" s="408"/>
      <c r="CXM11" s="404"/>
      <c r="CXN11" s="405"/>
      <c r="CXO11" s="406"/>
      <c r="CXP11" s="407"/>
      <c r="CXQ11" s="407"/>
      <c r="CXR11" s="407"/>
      <c r="CXS11" s="407"/>
      <c r="CXT11" s="408"/>
      <c r="CXU11" s="404"/>
      <c r="CXV11" s="405"/>
      <c r="CXW11" s="406"/>
      <c r="CXX11" s="407"/>
      <c r="CXY11" s="407"/>
      <c r="CXZ11" s="407"/>
      <c r="CYA11" s="407"/>
      <c r="CYB11" s="408"/>
      <c r="CYC11" s="404"/>
      <c r="CYD11" s="405"/>
      <c r="CYE11" s="406"/>
      <c r="CYF11" s="407"/>
      <c r="CYG11" s="407"/>
      <c r="CYH11" s="407"/>
      <c r="CYI11" s="407"/>
      <c r="CYJ11" s="408"/>
      <c r="CYK11" s="404"/>
      <c r="CYL11" s="405"/>
      <c r="CYM11" s="406"/>
      <c r="CYN11" s="407"/>
      <c r="CYO11" s="407"/>
      <c r="CYP11" s="407"/>
      <c r="CYQ11" s="407"/>
      <c r="CYR11" s="408"/>
      <c r="CYS11" s="404"/>
      <c r="CYT11" s="405"/>
      <c r="CYU11" s="406"/>
      <c r="CYV11" s="407"/>
      <c r="CYW11" s="407"/>
      <c r="CYX11" s="407"/>
      <c r="CYY11" s="407"/>
      <c r="CYZ11" s="408"/>
      <c r="CZA11" s="404"/>
      <c r="CZB11" s="405"/>
      <c r="CZC11" s="406"/>
      <c r="CZD11" s="407"/>
      <c r="CZE11" s="407"/>
      <c r="CZF11" s="407"/>
      <c r="CZG11" s="407"/>
      <c r="CZH11" s="408"/>
      <c r="CZI11" s="404"/>
      <c r="CZJ11" s="405"/>
      <c r="CZK11" s="406"/>
      <c r="CZL11" s="407"/>
      <c r="CZM11" s="407"/>
      <c r="CZN11" s="407"/>
      <c r="CZO11" s="407"/>
      <c r="CZP11" s="408"/>
      <c r="CZQ11" s="404"/>
      <c r="CZR11" s="405"/>
      <c r="CZS11" s="406"/>
      <c r="CZT11" s="407"/>
      <c r="CZU11" s="407"/>
      <c r="CZV11" s="407"/>
      <c r="CZW11" s="407"/>
      <c r="CZX11" s="408"/>
      <c r="CZY11" s="404"/>
      <c r="CZZ11" s="405"/>
      <c r="DAA11" s="406"/>
      <c r="DAB11" s="407"/>
      <c r="DAC11" s="407"/>
      <c r="DAD11" s="407"/>
      <c r="DAE11" s="407"/>
      <c r="DAF11" s="408"/>
      <c r="DAG11" s="404"/>
      <c r="DAH11" s="405"/>
      <c r="DAI11" s="406"/>
      <c r="DAJ11" s="407"/>
      <c r="DAK11" s="407"/>
      <c r="DAL11" s="407"/>
      <c r="DAM11" s="407"/>
      <c r="DAN11" s="408"/>
      <c r="DAO11" s="404"/>
      <c r="DAP11" s="405"/>
      <c r="DAQ11" s="406"/>
      <c r="DAR11" s="407"/>
      <c r="DAS11" s="407"/>
      <c r="DAT11" s="407"/>
      <c r="DAU11" s="407"/>
      <c r="DAV11" s="408"/>
      <c r="DAW11" s="404"/>
      <c r="DAX11" s="405"/>
      <c r="DAY11" s="406"/>
      <c r="DAZ11" s="407"/>
      <c r="DBA11" s="407"/>
      <c r="DBB11" s="407"/>
      <c r="DBC11" s="407"/>
      <c r="DBD11" s="408"/>
      <c r="DBE11" s="404"/>
      <c r="DBF11" s="405"/>
      <c r="DBG11" s="406"/>
      <c r="DBH11" s="407"/>
      <c r="DBI11" s="407"/>
      <c r="DBJ11" s="407"/>
      <c r="DBK11" s="407"/>
      <c r="DBL11" s="408"/>
      <c r="DBM11" s="404"/>
      <c r="DBN11" s="405"/>
      <c r="DBO11" s="406"/>
      <c r="DBP11" s="407"/>
      <c r="DBQ11" s="407"/>
      <c r="DBR11" s="407"/>
      <c r="DBS11" s="407"/>
      <c r="DBT11" s="408"/>
      <c r="DBU11" s="404"/>
      <c r="DBV11" s="405"/>
      <c r="DBW11" s="406"/>
      <c r="DBX11" s="407"/>
      <c r="DBY11" s="407"/>
      <c r="DBZ11" s="407"/>
      <c r="DCA11" s="407"/>
      <c r="DCB11" s="408"/>
      <c r="DCC11" s="404"/>
      <c r="DCD11" s="405"/>
      <c r="DCE11" s="406"/>
      <c r="DCF11" s="407"/>
      <c r="DCG11" s="407"/>
      <c r="DCH11" s="407"/>
      <c r="DCI11" s="407"/>
      <c r="DCJ11" s="408"/>
      <c r="DCK11" s="404"/>
      <c r="DCL11" s="405"/>
      <c r="DCM11" s="406"/>
      <c r="DCN11" s="407"/>
      <c r="DCO11" s="407"/>
      <c r="DCP11" s="407"/>
      <c r="DCQ11" s="407"/>
      <c r="DCR11" s="408"/>
      <c r="DCS11" s="404"/>
      <c r="DCT11" s="405"/>
      <c r="DCU11" s="406"/>
      <c r="DCV11" s="407"/>
      <c r="DCW11" s="407"/>
      <c r="DCX11" s="407"/>
      <c r="DCY11" s="407"/>
      <c r="DCZ11" s="408"/>
      <c r="DDA11" s="404"/>
      <c r="DDB11" s="405"/>
      <c r="DDC11" s="406"/>
      <c r="DDD11" s="407"/>
      <c r="DDE11" s="407"/>
      <c r="DDF11" s="407"/>
      <c r="DDG11" s="407"/>
      <c r="DDH11" s="408"/>
      <c r="DDI11" s="404"/>
      <c r="DDJ11" s="405"/>
      <c r="DDK11" s="406"/>
      <c r="DDL11" s="407"/>
      <c r="DDM11" s="407"/>
      <c r="DDN11" s="407"/>
      <c r="DDO11" s="407"/>
      <c r="DDP11" s="408"/>
      <c r="DDQ11" s="404"/>
      <c r="DDR11" s="405"/>
      <c r="DDS11" s="406"/>
      <c r="DDT11" s="407"/>
      <c r="DDU11" s="407"/>
      <c r="DDV11" s="407"/>
      <c r="DDW11" s="407"/>
      <c r="DDX11" s="408"/>
      <c r="DDY11" s="404"/>
      <c r="DDZ11" s="405"/>
      <c r="DEA11" s="406"/>
      <c r="DEB11" s="407"/>
      <c r="DEC11" s="407"/>
      <c r="DED11" s="407"/>
      <c r="DEE11" s="407"/>
      <c r="DEF11" s="408"/>
      <c r="DEG11" s="404"/>
      <c r="DEH11" s="405"/>
      <c r="DEI11" s="406"/>
      <c r="DEJ11" s="407"/>
      <c r="DEK11" s="407"/>
      <c r="DEL11" s="407"/>
      <c r="DEM11" s="407"/>
      <c r="DEN11" s="408"/>
      <c r="DEO11" s="404"/>
      <c r="DEP11" s="405"/>
      <c r="DEQ11" s="406"/>
      <c r="DER11" s="407"/>
      <c r="DES11" s="407"/>
      <c r="DET11" s="407"/>
      <c r="DEU11" s="407"/>
      <c r="DEV11" s="408"/>
      <c r="DEW11" s="404"/>
      <c r="DEX11" s="405"/>
      <c r="DEY11" s="406"/>
      <c r="DEZ11" s="407"/>
      <c r="DFA11" s="407"/>
      <c r="DFB11" s="407"/>
      <c r="DFC11" s="407"/>
      <c r="DFD11" s="408"/>
      <c r="DFE11" s="404"/>
      <c r="DFF11" s="405"/>
      <c r="DFG11" s="406"/>
      <c r="DFH11" s="407"/>
      <c r="DFI11" s="407"/>
      <c r="DFJ11" s="407"/>
      <c r="DFK11" s="407"/>
      <c r="DFL11" s="408"/>
      <c r="DFM11" s="404"/>
      <c r="DFN11" s="405"/>
      <c r="DFO11" s="406"/>
      <c r="DFP11" s="407"/>
      <c r="DFQ11" s="407"/>
      <c r="DFR11" s="407"/>
      <c r="DFS11" s="407"/>
      <c r="DFT11" s="408"/>
      <c r="DFU11" s="404"/>
      <c r="DFV11" s="405"/>
      <c r="DFW11" s="406"/>
      <c r="DFX11" s="407"/>
      <c r="DFY11" s="407"/>
      <c r="DFZ11" s="407"/>
      <c r="DGA11" s="407"/>
      <c r="DGB11" s="408"/>
      <c r="DGC11" s="404"/>
      <c r="DGD11" s="405"/>
      <c r="DGE11" s="406"/>
      <c r="DGF11" s="407"/>
      <c r="DGG11" s="407"/>
      <c r="DGH11" s="407"/>
      <c r="DGI11" s="407"/>
      <c r="DGJ11" s="408"/>
      <c r="DGK11" s="404"/>
      <c r="DGL11" s="405"/>
      <c r="DGM11" s="406"/>
      <c r="DGN11" s="407"/>
      <c r="DGO11" s="407"/>
      <c r="DGP11" s="407"/>
      <c r="DGQ11" s="407"/>
      <c r="DGR11" s="408"/>
      <c r="DGS11" s="404"/>
      <c r="DGT11" s="405"/>
      <c r="DGU11" s="406"/>
      <c r="DGV11" s="407"/>
      <c r="DGW11" s="407"/>
      <c r="DGX11" s="407"/>
      <c r="DGY11" s="407"/>
      <c r="DGZ11" s="408"/>
      <c r="DHA11" s="404"/>
      <c r="DHB11" s="405"/>
      <c r="DHC11" s="406"/>
      <c r="DHD11" s="407"/>
      <c r="DHE11" s="407"/>
      <c r="DHF11" s="407"/>
      <c r="DHG11" s="407"/>
      <c r="DHH11" s="408"/>
      <c r="DHI11" s="404"/>
      <c r="DHJ11" s="405"/>
      <c r="DHK11" s="406"/>
      <c r="DHL11" s="407"/>
      <c r="DHM11" s="407"/>
      <c r="DHN11" s="407"/>
      <c r="DHO11" s="407"/>
      <c r="DHP11" s="408"/>
      <c r="DHQ11" s="404"/>
      <c r="DHR11" s="405"/>
      <c r="DHS11" s="406"/>
      <c r="DHT11" s="407"/>
      <c r="DHU11" s="407"/>
      <c r="DHV11" s="407"/>
      <c r="DHW11" s="407"/>
      <c r="DHX11" s="408"/>
      <c r="DHY11" s="404"/>
      <c r="DHZ11" s="405"/>
      <c r="DIA11" s="406"/>
      <c r="DIB11" s="407"/>
      <c r="DIC11" s="407"/>
      <c r="DID11" s="407"/>
      <c r="DIE11" s="407"/>
      <c r="DIF11" s="408"/>
      <c r="DIG11" s="404"/>
      <c r="DIH11" s="405"/>
      <c r="DII11" s="406"/>
      <c r="DIJ11" s="407"/>
      <c r="DIK11" s="407"/>
      <c r="DIL11" s="407"/>
      <c r="DIM11" s="407"/>
      <c r="DIN11" s="408"/>
      <c r="DIO11" s="404"/>
      <c r="DIP11" s="405"/>
      <c r="DIQ11" s="406"/>
      <c r="DIR11" s="407"/>
      <c r="DIS11" s="407"/>
      <c r="DIT11" s="407"/>
      <c r="DIU11" s="407"/>
      <c r="DIV11" s="408"/>
      <c r="DIW11" s="404"/>
      <c r="DIX11" s="405"/>
      <c r="DIY11" s="406"/>
      <c r="DIZ11" s="407"/>
      <c r="DJA11" s="407"/>
      <c r="DJB11" s="407"/>
      <c r="DJC11" s="407"/>
      <c r="DJD11" s="408"/>
      <c r="DJE11" s="404"/>
      <c r="DJF11" s="405"/>
      <c r="DJG11" s="406"/>
      <c r="DJH11" s="407"/>
      <c r="DJI11" s="407"/>
      <c r="DJJ11" s="407"/>
      <c r="DJK11" s="407"/>
      <c r="DJL11" s="408"/>
      <c r="DJM11" s="404"/>
      <c r="DJN11" s="405"/>
      <c r="DJO11" s="406"/>
      <c r="DJP11" s="407"/>
      <c r="DJQ11" s="407"/>
      <c r="DJR11" s="407"/>
      <c r="DJS11" s="407"/>
      <c r="DJT11" s="408"/>
      <c r="DJU11" s="404"/>
      <c r="DJV11" s="405"/>
      <c r="DJW11" s="406"/>
      <c r="DJX11" s="407"/>
      <c r="DJY11" s="407"/>
      <c r="DJZ11" s="407"/>
      <c r="DKA11" s="407"/>
      <c r="DKB11" s="408"/>
      <c r="DKC11" s="404"/>
      <c r="DKD11" s="405"/>
      <c r="DKE11" s="406"/>
      <c r="DKF11" s="407"/>
      <c r="DKG11" s="407"/>
      <c r="DKH11" s="407"/>
      <c r="DKI11" s="407"/>
      <c r="DKJ11" s="408"/>
      <c r="DKK11" s="404"/>
      <c r="DKL11" s="405"/>
      <c r="DKM11" s="406"/>
      <c r="DKN11" s="407"/>
      <c r="DKO11" s="407"/>
      <c r="DKP11" s="407"/>
      <c r="DKQ11" s="407"/>
      <c r="DKR11" s="408"/>
      <c r="DKS11" s="404"/>
      <c r="DKT11" s="405"/>
      <c r="DKU11" s="406"/>
      <c r="DKV11" s="407"/>
      <c r="DKW11" s="407"/>
      <c r="DKX11" s="407"/>
      <c r="DKY11" s="407"/>
      <c r="DKZ11" s="408"/>
      <c r="DLA11" s="404"/>
      <c r="DLB11" s="405"/>
      <c r="DLC11" s="406"/>
      <c r="DLD11" s="407"/>
      <c r="DLE11" s="407"/>
      <c r="DLF11" s="407"/>
      <c r="DLG11" s="407"/>
      <c r="DLH11" s="408"/>
      <c r="DLI11" s="404"/>
      <c r="DLJ11" s="405"/>
      <c r="DLK11" s="406"/>
      <c r="DLL11" s="407"/>
      <c r="DLM11" s="407"/>
      <c r="DLN11" s="407"/>
      <c r="DLO11" s="407"/>
      <c r="DLP11" s="408"/>
      <c r="DLQ11" s="404"/>
      <c r="DLR11" s="405"/>
      <c r="DLS11" s="406"/>
      <c r="DLT11" s="407"/>
      <c r="DLU11" s="407"/>
      <c r="DLV11" s="407"/>
      <c r="DLW11" s="407"/>
      <c r="DLX11" s="408"/>
      <c r="DLY11" s="404"/>
      <c r="DLZ11" s="405"/>
      <c r="DMA11" s="406"/>
      <c r="DMB11" s="407"/>
      <c r="DMC11" s="407"/>
      <c r="DMD11" s="407"/>
      <c r="DME11" s="407"/>
      <c r="DMF11" s="408"/>
      <c r="DMG11" s="404"/>
      <c r="DMH11" s="405"/>
      <c r="DMI11" s="406"/>
      <c r="DMJ11" s="407"/>
      <c r="DMK11" s="407"/>
      <c r="DML11" s="407"/>
      <c r="DMM11" s="407"/>
      <c r="DMN11" s="408"/>
      <c r="DMO11" s="404"/>
      <c r="DMP11" s="405"/>
      <c r="DMQ11" s="406"/>
      <c r="DMR11" s="407"/>
      <c r="DMS11" s="407"/>
      <c r="DMT11" s="407"/>
      <c r="DMU11" s="407"/>
      <c r="DMV11" s="408"/>
      <c r="DMW11" s="404"/>
      <c r="DMX11" s="405"/>
      <c r="DMY11" s="406"/>
      <c r="DMZ11" s="407"/>
      <c r="DNA11" s="407"/>
      <c r="DNB11" s="407"/>
      <c r="DNC11" s="407"/>
      <c r="DND11" s="408"/>
      <c r="DNE11" s="404"/>
      <c r="DNF11" s="405"/>
      <c r="DNG11" s="406"/>
      <c r="DNH11" s="407"/>
      <c r="DNI11" s="407"/>
      <c r="DNJ11" s="407"/>
      <c r="DNK11" s="407"/>
      <c r="DNL11" s="408"/>
      <c r="DNM11" s="404"/>
      <c r="DNN11" s="405"/>
      <c r="DNO11" s="406"/>
      <c r="DNP11" s="407"/>
      <c r="DNQ11" s="407"/>
      <c r="DNR11" s="407"/>
      <c r="DNS11" s="407"/>
      <c r="DNT11" s="408"/>
      <c r="DNU11" s="404"/>
      <c r="DNV11" s="405"/>
      <c r="DNW11" s="406"/>
      <c r="DNX11" s="407"/>
      <c r="DNY11" s="407"/>
      <c r="DNZ11" s="407"/>
      <c r="DOA11" s="407"/>
      <c r="DOB11" s="408"/>
      <c r="DOC11" s="404"/>
      <c r="DOD11" s="405"/>
      <c r="DOE11" s="406"/>
      <c r="DOF11" s="407"/>
      <c r="DOG11" s="407"/>
      <c r="DOH11" s="407"/>
      <c r="DOI11" s="407"/>
      <c r="DOJ11" s="408"/>
      <c r="DOK11" s="404"/>
      <c r="DOL11" s="405"/>
      <c r="DOM11" s="406"/>
      <c r="DON11" s="407"/>
      <c r="DOO11" s="407"/>
      <c r="DOP11" s="407"/>
      <c r="DOQ11" s="407"/>
      <c r="DOR11" s="408"/>
      <c r="DOS11" s="404"/>
      <c r="DOT11" s="405"/>
      <c r="DOU11" s="406"/>
      <c r="DOV11" s="407"/>
      <c r="DOW11" s="407"/>
      <c r="DOX11" s="407"/>
      <c r="DOY11" s="407"/>
      <c r="DOZ11" s="408"/>
      <c r="DPA11" s="404"/>
      <c r="DPB11" s="405"/>
      <c r="DPC11" s="406"/>
      <c r="DPD11" s="407"/>
      <c r="DPE11" s="407"/>
      <c r="DPF11" s="407"/>
      <c r="DPG11" s="407"/>
      <c r="DPH11" s="408"/>
      <c r="DPI11" s="404"/>
      <c r="DPJ11" s="405"/>
      <c r="DPK11" s="406"/>
      <c r="DPL11" s="407"/>
      <c r="DPM11" s="407"/>
      <c r="DPN11" s="407"/>
      <c r="DPO11" s="407"/>
      <c r="DPP11" s="408"/>
      <c r="DPQ11" s="404"/>
      <c r="DPR11" s="405"/>
      <c r="DPS11" s="406"/>
      <c r="DPT11" s="407"/>
      <c r="DPU11" s="407"/>
      <c r="DPV11" s="407"/>
      <c r="DPW11" s="407"/>
      <c r="DPX11" s="408"/>
      <c r="DPY11" s="404"/>
      <c r="DPZ11" s="405"/>
      <c r="DQA11" s="406"/>
      <c r="DQB11" s="407"/>
      <c r="DQC11" s="407"/>
      <c r="DQD11" s="407"/>
      <c r="DQE11" s="407"/>
      <c r="DQF11" s="408"/>
      <c r="DQG11" s="404"/>
      <c r="DQH11" s="405"/>
      <c r="DQI11" s="406"/>
      <c r="DQJ11" s="407"/>
      <c r="DQK11" s="407"/>
      <c r="DQL11" s="407"/>
      <c r="DQM11" s="407"/>
      <c r="DQN11" s="408"/>
      <c r="DQO11" s="404"/>
      <c r="DQP11" s="405"/>
      <c r="DQQ11" s="406"/>
      <c r="DQR11" s="407"/>
      <c r="DQS11" s="407"/>
      <c r="DQT11" s="407"/>
      <c r="DQU11" s="407"/>
      <c r="DQV11" s="408"/>
      <c r="DQW11" s="404"/>
      <c r="DQX11" s="405"/>
      <c r="DQY11" s="406"/>
      <c r="DQZ11" s="407"/>
      <c r="DRA11" s="407"/>
      <c r="DRB11" s="407"/>
      <c r="DRC11" s="407"/>
      <c r="DRD11" s="408"/>
      <c r="DRE11" s="404"/>
      <c r="DRF11" s="405"/>
      <c r="DRG11" s="406"/>
      <c r="DRH11" s="407"/>
      <c r="DRI11" s="407"/>
      <c r="DRJ11" s="407"/>
      <c r="DRK11" s="407"/>
      <c r="DRL11" s="408"/>
      <c r="DRM11" s="404"/>
      <c r="DRN11" s="405"/>
      <c r="DRO11" s="406"/>
      <c r="DRP11" s="407"/>
      <c r="DRQ11" s="407"/>
      <c r="DRR11" s="407"/>
      <c r="DRS11" s="407"/>
      <c r="DRT11" s="408"/>
      <c r="DRU11" s="404"/>
      <c r="DRV11" s="405"/>
      <c r="DRW11" s="406"/>
      <c r="DRX11" s="407"/>
      <c r="DRY11" s="407"/>
      <c r="DRZ11" s="407"/>
      <c r="DSA11" s="407"/>
      <c r="DSB11" s="408"/>
      <c r="DSC11" s="404"/>
      <c r="DSD11" s="405"/>
      <c r="DSE11" s="406"/>
      <c r="DSF11" s="407"/>
      <c r="DSG11" s="407"/>
      <c r="DSH11" s="407"/>
      <c r="DSI11" s="407"/>
      <c r="DSJ11" s="408"/>
      <c r="DSK11" s="404"/>
      <c r="DSL11" s="405"/>
      <c r="DSM11" s="406"/>
      <c r="DSN11" s="407"/>
      <c r="DSO11" s="407"/>
      <c r="DSP11" s="407"/>
      <c r="DSQ11" s="407"/>
      <c r="DSR11" s="408"/>
      <c r="DSS11" s="404"/>
      <c r="DST11" s="405"/>
      <c r="DSU11" s="406"/>
      <c r="DSV11" s="407"/>
      <c r="DSW11" s="407"/>
      <c r="DSX11" s="407"/>
      <c r="DSY11" s="407"/>
      <c r="DSZ11" s="408"/>
      <c r="DTA11" s="404"/>
      <c r="DTB11" s="405"/>
      <c r="DTC11" s="406"/>
      <c r="DTD11" s="407"/>
      <c r="DTE11" s="407"/>
      <c r="DTF11" s="407"/>
      <c r="DTG11" s="407"/>
      <c r="DTH11" s="408"/>
      <c r="DTI11" s="404"/>
      <c r="DTJ11" s="405"/>
      <c r="DTK11" s="406"/>
      <c r="DTL11" s="407"/>
      <c r="DTM11" s="407"/>
      <c r="DTN11" s="407"/>
      <c r="DTO11" s="407"/>
      <c r="DTP11" s="408"/>
      <c r="DTQ11" s="404"/>
      <c r="DTR11" s="405"/>
      <c r="DTS11" s="406"/>
      <c r="DTT11" s="407"/>
      <c r="DTU11" s="407"/>
      <c r="DTV11" s="407"/>
      <c r="DTW11" s="407"/>
      <c r="DTX11" s="408"/>
      <c r="DTY11" s="404"/>
      <c r="DTZ11" s="405"/>
      <c r="DUA11" s="406"/>
      <c r="DUB11" s="407"/>
      <c r="DUC11" s="407"/>
      <c r="DUD11" s="407"/>
      <c r="DUE11" s="407"/>
      <c r="DUF11" s="408"/>
      <c r="DUG11" s="404"/>
      <c r="DUH11" s="405"/>
      <c r="DUI11" s="406"/>
      <c r="DUJ11" s="407"/>
      <c r="DUK11" s="407"/>
      <c r="DUL11" s="407"/>
      <c r="DUM11" s="407"/>
      <c r="DUN11" s="408"/>
      <c r="DUO11" s="404"/>
      <c r="DUP11" s="405"/>
      <c r="DUQ11" s="406"/>
      <c r="DUR11" s="407"/>
      <c r="DUS11" s="407"/>
      <c r="DUT11" s="407"/>
      <c r="DUU11" s="407"/>
      <c r="DUV11" s="408"/>
      <c r="DUW11" s="404"/>
      <c r="DUX11" s="405"/>
      <c r="DUY11" s="406"/>
      <c r="DUZ11" s="407"/>
      <c r="DVA11" s="407"/>
      <c r="DVB11" s="407"/>
      <c r="DVC11" s="407"/>
      <c r="DVD11" s="408"/>
      <c r="DVE11" s="404"/>
      <c r="DVF11" s="405"/>
      <c r="DVG11" s="406"/>
      <c r="DVH11" s="407"/>
      <c r="DVI11" s="407"/>
      <c r="DVJ11" s="407"/>
      <c r="DVK11" s="407"/>
      <c r="DVL11" s="408"/>
      <c r="DVM11" s="404"/>
      <c r="DVN11" s="405"/>
      <c r="DVO11" s="406"/>
      <c r="DVP11" s="407"/>
      <c r="DVQ11" s="407"/>
      <c r="DVR11" s="407"/>
      <c r="DVS11" s="407"/>
      <c r="DVT11" s="408"/>
      <c r="DVU11" s="404"/>
      <c r="DVV11" s="405"/>
      <c r="DVW11" s="406"/>
      <c r="DVX11" s="407"/>
      <c r="DVY11" s="407"/>
      <c r="DVZ11" s="407"/>
      <c r="DWA11" s="407"/>
      <c r="DWB11" s="408"/>
      <c r="DWC11" s="404"/>
      <c r="DWD11" s="405"/>
      <c r="DWE11" s="406"/>
      <c r="DWF11" s="407"/>
      <c r="DWG11" s="407"/>
      <c r="DWH11" s="407"/>
      <c r="DWI11" s="407"/>
      <c r="DWJ11" s="408"/>
      <c r="DWK11" s="404"/>
      <c r="DWL11" s="405"/>
      <c r="DWM11" s="406"/>
      <c r="DWN11" s="407"/>
      <c r="DWO11" s="407"/>
      <c r="DWP11" s="407"/>
      <c r="DWQ11" s="407"/>
      <c r="DWR11" s="408"/>
      <c r="DWS11" s="404"/>
      <c r="DWT11" s="405"/>
      <c r="DWU11" s="406"/>
      <c r="DWV11" s="407"/>
      <c r="DWW11" s="407"/>
      <c r="DWX11" s="407"/>
      <c r="DWY11" s="407"/>
      <c r="DWZ11" s="408"/>
      <c r="DXA11" s="404"/>
      <c r="DXB11" s="405"/>
      <c r="DXC11" s="406"/>
      <c r="DXD11" s="407"/>
      <c r="DXE11" s="407"/>
      <c r="DXF11" s="407"/>
      <c r="DXG11" s="407"/>
      <c r="DXH11" s="408"/>
      <c r="DXI11" s="404"/>
      <c r="DXJ11" s="405"/>
      <c r="DXK11" s="406"/>
      <c r="DXL11" s="407"/>
      <c r="DXM11" s="407"/>
      <c r="DXN11" s="407"/>
      <c r="DXO11" s="407"/>
      <c r="DXP11" s="408"/>
      <c r="DXQ11" s="404"/>
      <c r="DXR11" s="405"/>
      <c r="DXS11" s="406"/>
      <c r="DXT11" s="407"/>
      <c r="DXU11" s="407"/>
      <c r="DXV11" s="407"/>
      <c r="DXW11" s="407"/>
      <c r="DXX11" s="408"/>
      <c r="DXY11" s="404"/>
      <c r="DXZ11" s="405"/>
      <c r="DYA11" s="406"/>
      <c r="DYB11" s="407"/>
      <c r="DYC11" s="407"/>
      <c r="DYD11" s="407"/>
      <c r="DYE11" s="407"/>
      <c r="DYF11" s="408"/>
      <c r="DYG11" s="404"/>
      <c r="DYH11" s="405"/>
      <c r="DYI11" s="406"/>
      <c r="DYJ11" s="407"/>
      <c r="DYK11" s="407"/>
      <c r="DYL11" s="407"/>
      <c r="DYM11" s="407"/>
      <c r="DYN11" s="408"/>
      <c r="DYO11" s="404"/>
      <c r="DYP11" s="405"/>
      <c r="DYQ11" s="406"/>
      <c r="DYR11" s="407"/>
      <c r="DYS11" s="407"/>
      <c r="DYT11" s="407"/>
      <c r="DYU11" s="407"/>
      <c r="DYV11" s="408"/>
      <c r="DYW11" s="404"/>
      <c r="DYX11" s="405"/>
      <c r="DYY11" s="406"/>
      <c r="DYZ11" s="407"/>
      <c r="DZA11" s="407"/>
      <c r="DZB11" s="407"/>
      <c r="DZC11" s="407"/>
      <c r="DZD11" s="408"/>
      <c r="DZE11" s="404"/>
      <c r="DZF11" s="405"/>
      <c r="DZG11" s="406"/>
      <c r="DZH11" s="407"/>
      <c r="DZI11" s="407"/>
      <c r="DZJ11" s="407"/>
      <c r="DZK11" s="407"/>
      <c r="DZL11" s="408"/>
      <c r="DZM11" s="404"/>
      <c r="DZN11" s="405"/>
      <c r="DZO11" s="406"/>
      <c r="DZP11" s="407"/>
      <c r="DZQ11" s="407"/>
      <c r="DZR11" s="407"/>
      <c r="DZS11" s="407"/>
      <c r="DZT11" s="408"/>
      <c r="DZU11" s="404"/>
      <c r="DZV11" s="405"/>
      <c r="DZW11" s="406"/>
      <c r="DZX11" s="407"/>
      <c r="DZY11" s="407"/>
      <c r="DZZ11" s="407"/>
      <c r="EAA11" s="407"/>
      <c r="EAB11" s="408"/>
      <c r="EAC11" s="404"/>
      <c r="EAD11" s="405"/>
      <c r="EAE11" s="406"/>
      <c r="EAF11" s="407"/>
      <c r="EAG11" s="407"/>
      <c r="EAH11" s="407"/>
      <c r="EAI11" s="407"/>
      <c r="EAJ11" s="408"/>
      <c r="EAK11" s="404"/>
      <c r="EAL11" s="405"/>
      <c r="EAM11" s="406"/>
      <c r="EAN11" s="407"/>
      <c r="EAO11" s="407"/>
      <c r="EAP11" s="407"/>
      <c r="EAQ11" s="407"/>
      <c r="EAR11" s="408"/>
      <c r="EAS11" s="404"/>
      <c r="EAT11" s="405"/>
      <c r="EAU11" s="406"/>
      <c r="EAV11" s="407"/>
      <c r="EAW11" s="407"/>
      <c r="EAX11" s="407"/>
      <c r="EAY11" s="407"/>
      <c r="EAZ11" s="408"/>
      <c r="EBA11" s="404"/>
      <c r="EBB11" s="405"/>
      <c r="EBC11" s="406"/>
      <c r="EBD11" s="407"/>
      <c r="EBE11" s="407"/>
      <c r="EBF11" s="407"/>
      <c r="EBG11" s="407"/>
      <c r="EBH11" s="408"/>
      <c r="EBI11" s="404"/>
      <c r="EBJ11" s="405"/>
      <c r="EBK11" s="406"/>
      <c r="EBL11" s="407"/>
      <c r="EBM11" s="407"/>
      <c r="EBN11" s="407"/>
      <c r="EBO11" s="407"/>
      <c r="EBP11" s="408"/>
      <c r="EBQ11" s="404"/>
      <c r="EBR11" s="405"/>
      <c r="EBS11" s="406"/>
      <c r="EBT11" s="407"/>
      <c r="EBU11" s="407"/>
      <c r="EBV11" s="407"/>
      <c r="EBW11" s="407"/>
      <c r="EBX11" s="408"/>
      <c r="EBY11" s="404"/>
      <c r="EBZ11" s="405"/>
      <c r="ECA11" s="406"/>
      <c r="ECB11" s="407"/>
      <c r="ECC11" s="407"/>
      <c r="ECD11" s="407"/>
      <c r="ECE11" s="407"/>
      <c r="ECF11" s="408"/>
      <c r="ECG11" s="404"/>
      <c r="ECH11" s="405"/>
      <c r="ECI11" s="406"/>
      <c r="ECJ11" s="407"/>
      <c r="ECK11" s="407"/>
      <c r="ECL11" s="407"/>
      <c r="ECM11" s="407"/>
      <c r="ECN11" s="408"/>
      <c r="ECO11" s="404"/>
      <c r="ECP11" s="405"/>
      <c r="ECQ11" s="406"/>
      <c r="ECR11" s="407"/>
      <c r="ECS11" s="407"/>
      <c r="ECT11" s="407"/>
      <c r="ECU11" s="407"/>
      <c r="ECV11" s="408"/>
      <c r="ECW11" s="404"/>
      <c r="ECX11" s="405"/>
      <c r="ECY11" s="406"/>
      <c r="ECZ11" s="407"/>
      <c r="EDA11" s="407"/>
      <c r="EDB11" s="407"/>
      <c r="EDC11" s="407"/>
      <c r="EDD11" s="408"/>
      <c r="EDE11" s="404"/>
      <c r="EDF11" s="405"/>
      <c r="EDG11" s="406"/>
      <c r="EDH11" s="407"/>
      <c r="EDI11" s="407"/>
      <c r="EDJ11" s="407"/>
      <c r="EDK11" s="407"/>
      <c r="EDL11" s="408"/>
      <c r="EDM11" s="404"/>
      <c r="EDN11" s="405"/>
      <c r="EDO11" s="406"/>
      <c r="EDP11" s="407"/>
      <c r="EDQ11" s="407"/>
      <c r="EDR11" s="407"/>
      <c r="EDS11" s="407"/>
      <c r="EDT11" s="408"/>
      <c r="EDU11" s="404"/>
      <c r="EDV11" s="405"/>
      <c r="EDW11" s="406"/>
      <c r="EDX11" s="407"/>
      <c r="EDY11" s="407"/>
      <c r="EDZ11" s="407"/>
      <c r="EEA11" s="407"/>
      <c r="EEB11" s="408"/>
      <c r="EEC11" s="404"/>
      <c r="EED11" s="405"/>
      <c r="EEE11" s="406"/>
      <c r="EEF11" s="407"/>
      <c r="EEG11" s="407"/>
      <c r="EEH11" s="407"/>
      <c r="EEI11" s="407"/>
      <c r="EEJ11" s="408"/>
      <c r="EEK11" s="404"/>
      <c r="EEL11" s="405"/>
      <c r="EEM11" s="406"/>
      <c r="EEN11" s="407"/>
      <c r="EEO11" s="407"/>
      <c r="EEP11" s="407"/>
      <c r="EEQ11" s="407"/>
      <c r="EER11" s="408"/>
      <c r="EES11" s="404"/>
      <c r="EET11" s="405"/>
      <c r="EEU11" s="406"/>
      <c r="EEV11" s="407"/>
      <c r="EEW11" s="407"/>
      <c r="EEX11" s="407"/>
      <c r="EEY11" s="407"/>
      <c r="EEZ11" s="408"/>
      <c r="EFA11" s="404"/>
      <c r="EFB11" s="405"/>
      <c r="EFC11" s="406"/>
      <c r="EFD11" s="407"/>
      <c r="EFE11" s="407"/>
      <c r="EFF11" s="407"/>
      <c r="EFG11" s="407"/>
      <c r="EFH11" s="408"/>
      <c r="EFI11" s="404"/>
      <c r="EFJ11" s="405"/>
      <c r="EFK11" s="406"/>
      <c r="EFL11" s="407"/>
      <c r="EFM11" s="407"/>
      <c r="EFN11" s="407"/>
      <c r="EFO11" s="407"/>
      <c r="EFP11" s="408"/>
      <c r="EFQ11" s="404"/>
      <c r="EFR11" s="405"/>
      <c r="EFS11" s="406"/>
      <c r="EFT11" s="407"/>
      <c r="EFU11" s="407"/>
      <c r="EFV11" s="407"/>
      <c r="EFW11" s="407"/>
      <c r="EFX11" s="408"/>
      <c r="EFY11" s="404"/>
      <c r="EFZ11" s="405"/>
      <c r="EGA11" s="406"/>
      <c r="EGB11" s="407"/>
      <c r="EGC11" s="407"/>
      <c r="EGD11" s="407"/>
      <c r="EGE11" s="407"/>
      <c r="EGF11" s="408"/>
      <c r="EGG11" s="404"/>
      <c r="EGH11" s="405"/>
      <c r="EGI11" s="406"/>
      <c r="EGJ11" s="407"/>
      <c r="EGK11" s="407"/>
      <c r="EGL11" s="407"/>
      <c r="EGM11" s="407"/>
      <c r="EGN11" s="408"/>
      <c r="EGO11" s="404"/>
      <c r="EGP11" s="405"/>
      <c r="EGQ11" s="406"/>
      <c r="EGR11" s="407"/>
      <c r="EGS11" s="407"/>
      <c r="EGT11" s="407"/>
      <c r="EGU11" s="407"/>
      <c r="EGV11" s="408"/>
      <c r="EGW11" s="404"/>
      <c r="EGX11" s="405"/>
      <c r="EGY11" s="406"/>
      <c r="EGZ11" s="407"/>
      <c r="EHA11" s="407"/>
      <c r="EHB11" s="407"/>
      <c r="EHC11" s="407"/>
      <c r="EHD11" s="408"/>
      <c r="EHE11" s="404"/>
      <c r="EHF11" s="405"/>
      <c r="EHG11" s="406"/>
      <c r="EHH11" s="407"/>
      <c r="EHI11" s="407"/>
      <c r="EHJ11" s="407"/>
      <c r="EHK11" s="407"/>
      <c r="EHL11" s="408"/>
      <c r="EHM11" s="404"/>
      <c r="EHN11" s="405"/>
      <c r="EHO11" s="406"/>
      <c r="EHP11" s="407"/>
      <c r="EHQ11" s="407"/>
      <c r="EHR11" s="407"/>
      <c r="EHS11" s="407"/>
      <c r="EHT11" s="408"/>
      <c r="EHU11" s="404"/>
      <c r="EHV11" s="405"/>
      <c r="EHW11" s="406"/>
      <c r="EHX11" s="407"/>
      <c r="EHY11" s="407"/>
      <c r="EHZ11" s="407"/>
      <c r="EIA11" s="407"/>
      <c r="EIB11" s="408"/>
      <c r="EIC11" s="404"/>
      <c r="EID11" s="405"/>
      <c r="EIE11" s="406"/>
      <c r="EIF11" s="407"/>
      <c r="EIG11" s="407"/>
      <c r="EIH11" s="407"/>
      <c r="EII11" s="407"/>
      <c r="EIJ11" s="408"/>
      <c r="EIK11" s="404"/>
      <c r="EIL11" s="405"/>
      <c r="EIM11" s="406"/>
      <c r="EIN11" s="407"/>
      <c r="EIO11" s="407"/>
      <c r="EIP11" s="407"/>
      <c r="EIQ11" s="407"/>
      <c r="EIR11" s="408"/>
      <c r="EIS11" s="404"/>
      <c r="EIT11" s="405"/>
      <c r="EIU11" s="406"/>
      <c r="EIV11" s="407"/>
      <c r="EIW11" s="407"/>
      <c r="EIX11" s="407"/>
      <c r="EIY11" s="407"/>
      <c r="EIZ11" s="408"/>
      <c r="EJA11" s="404"/>
      <c r="EJB11" s="405"/>
      <c r="EJC11" s="406"/>
      <c r="EJD11" s="407"/>
      <c r="EJE11" s="407"/>
      <c r="EJF11" s="407"/>
      <c r="EJG11" s="407"/>
      <c r="EJH11" s="408"/>
      <c r="EJI11" s="404"/>
      <c r="EJJ11" s="405"/>
      <c r="EJK11" s="406"/>
      <c r="EJL11" s="407"/>
      <c r="EJM11" s="407"/>
      <c r="EJN11" s="407"/>
      <c r="EJO11" s="407"/>
      <c r="EJP11" s="408"/>
      <c r="EJQ11" s="404"/>
      <c r="EJR11" s="405"/>
      <c r="EJS11" s="406"/>
      <c r="EJT11" s="407"/>
      <c r="EJU11" s="407"/>
      <c r="EJV11" s="407"/>
      <c r="EJW11" s="407"/>
      <c r="EJX11" s="408"/>
      <c r="EJY11" s="404"/>
      <c r="EJZ11" s="405"/>
      <c r="EKA11" s="406"/>
      <c r="EKB11" s="407"/>
      <c r="EKC11" s="407"/>
      <c r="EKD11" s="407"/>
      <c r="EKE11" s="407"/>
      <c r="EKF11" s="408"/>
      <c r="EKG11" s="404"/>
      <c r="EKH11" s="405"/>
      <c r="EKI11" s="406"/>
      <c r="EKJ11" s="407"/>
      <c r="EKK11" s="407"/>
      <c r="EKL11" s="407"/>
      <c r="EKM11" s="407"/>
      <c r="EKN11" s="408"/>
      <c r="EKO11" s="404"/>
      <c r="EKP11" s="405"/>
      <c r="EKQ11" s="406"/>
      <c r="EKR11" s="407"/>
      <c r="EKS11" s="407"/>
      <c r="EKT11" s="407"/>
      <c r="EKU11" s="407"/>
      <c r="EKV11" s="408"/>
      <c r="EKW11" s="404"/>
      <c r="EKX11" s="405"/>
      <c r="EKY11" s="406"/>
      <c r="EKZ11" s="407"/>
      <c r="ELA11" s="407"/>
      <c r="ELB11" s="407"/>
      <c r="ELC11" s="407"/>
      <c r="ELD11" s="408"/>
      <c r="ELE11" s="404"/>
      <c r="ELF11" s="405"/>
      <c r="ELG11" s="406"/>
      <c r="ELH11" s="407"/>
      <c r="ELI11" s="407"/>
      <c r="ELJ11" s="407"/>
      <c r="ELK11" s="407"/>
      <c r="ELL11" s="408"/>
      <c r="ELM11" s="404"/>
      <c r="ELN11" s="405"/>
      <c r="ELO11" s="406"/>
      <c r="ELP11" s="407"/>
      <c r="ELQ11" s="407"/>
      <c r="ELR11" s="407"/>
      <c r="ELS11" s="407"/>
      <c r="ELT11" s="408"/>
      <c r="ELU11" s="404"/>
      <c r="ELV11" s="405"/>
      <c r="ELW11" s="406"/>
      <c r="ELX11" s="407"/>
      <c r="ELY11" s="407"/>
      <c r="ELZ11" s="407"/>
      <c r="EMA11" s="407"/>
      <c r="EMB11" s="408"/>
      <c r="EMC11" s="404"/>
      <c r="EMD11" s="405"/>
      <c r="EME11" s="406"/>
      <c r="EMF11" s="407"/>
      <c r="EMG11" s="407"/>
      <c r="EMH11" s="407"/>
      <c r="EMI11" s="407"/>
      <c r="EMJ11" s="408"/>
      <c r="EMK11" s="404"/>
      <c r="EML11" s="405"/>
      <c r="EMM11" s="406"/>
      <c r="EMN11" s="407"/>
      <c r="EMO11" s="407"/>
      <c r="EMP11" s="407"/>
      <c r="EMQ11" s="407"/>
      <c r="EMR11" s="408"/>
      <c r="EMS11" s="404"/>
      <c r="EMT11" s="405"/>
      <c r="EMU11" s="406"/>
      <c r="EMV11" s="407"/>
      <c r="EMW11" s="407"/>
      <c r="EMX11" s="407"/>
      <c r="EMY11" s="407"/>
      <c r="EMZ11" s="408"/>
      <c r="ENA11" s="404"/>
      <c r="ENB11" s="405"/>
      <c r="ENC11" s="406"/>
      <c r="END11" s="407"/>
      <c r="ENE11" s="407"/>
      <c r="ENF11" s="407"/>
      <c r="ENG11" s="407"/>
      <c r="ENH11" s="408"/>
      <c r="ENI11" s="404"/>
      <c r="ENJ11" s="405"/>
      <c r="ENK11" s="406"/>
      <c r="ENL11" s="407"/>
      <c r="ENM11" s="407"/>
      <c r="ENN11" s="407"/>
      <c r="ENO11" s="407"/>
      <c r="ENP11" s="408"/>
      <c r="ENQ11" s="404"/>
      <c r="ENR11" s="405"/>
      <c r="ENS11" s="406"/>
      <c r="ENT11" s="407"/>
      <c r="ENU11" s="407"/>
      <c r="ENV11" s="407"/>
      <c r="ENW11" s="407"/>
      <c r="ENX11" s="408"/>
      <c r="ENY11" s="404"/>
      <c r="ENZ11" s="405"/>
      <c r="EOA11" s="406"/>
      <c r="EOB11" s="407"/>
      <c r="EOC11" s="407"/>
      <c r="EOD11" s="407"/>
      <c r="EOE11" s="407"/>
      <c r="EOF11" s="408"/>
      <c r="EOG11" s="404"/>
      <c r="EOH11" s="405"/>
      <c r="EOI11" s="406"/>
      <c r="EOJ11" s="407"/>
      <c r="EOK11" s="407"/>
      <c r="EOL11" s="407"/>
      <c r="EOM11" s="407"/>
      <c r="EON11" s="408"/>
      <c r="EOO11" s="404"/>
      <c r="EOP11" s="405"/>
      <c r="EOQ11" s="406"/>
      <c r="EOR11" s="407"/>
      <c r="EOS11" s="407"/>
      <c r="EOT11" s="407"/>
      <c r="EOU11" s="407"/>
      <c r="EOV11" s="408"/>
      <c r="EOW11" s="404"/>
      <c r="EOX11" s="405"/>
      <c r="EOY11" s="406"/>
      <c r="EOZ11" s="407"/>
      <c r="EPA11" s="407"/>
      <c r="EPB11" s="407"/>
      <c r="EPC11" s="407"/>
      <c r="EPD11" s="408"/>
      <c r="EPE11" s="404"/>
      <c r="EPF11" s="405"/>
      <c r="EPG11" s="406"/>
      <c r="EPH11" s="407"/>
      <c r="EPI11" s="407"/>
      <c r="EPJ11" s="407"/>
      <c r="EPK11" s="407"/>
      <c r="EPL11" s="408"/>
      <c r="EPM11" s="404"/>
      <c r="EPN11" s="405"/>
      <c r="EPO11" s="406"/>
      <c r="EPP11" s="407"/>
      <c r="EPQ11" s="407"/>
      <c r="EPR11" s="407"/>
      <c r="EPS11" s="407"/>
      <c r="EPT11" s="408"/>
      <c r="EPU11" s="404"/>
      <c r="EPV11" s="405"/>
      <c r="EPW11" s="406"/>
      <c r="EPX11" s="407"/>
      <c r="EPY11" s="407"/>
      <c r="EPZ11" s="407"/>
      <c r="EQA11" s="407"/>
      <c r="EQB11" s="408"/>
      <c r="EQC11" s="404"/>
      <c r="EQD11" s="405"/>
      <c r="EQE11" s="406"/>
      <c r="EQF11" s="407"/>
      <c r="EQG11" s="407"/>
      <c r="EQH11" s="407"/>
      <c r="EQI11" s="407"/>
      <c r="EQJ11" s="408"/>
      <c r="EQK11" s="404"/>
      <c r="EQL11" s="405"/>
      <c r="EQM11" s="406"/>
      <c r="EQN11" s="407"/>
      <c r="EQO11" s="407"/>
      <c r="EQP11" s="407"/>
      <c r="EQQ11" s="407"/>
      <c r="EQR11" s="408"/>
      <c r="EQS11" s="404"/>
      <c r="EQT11" s="405"/>
      <c r="EQU11" s="406"/>
      <c r="EQV11" s="407"/>
      <c r="EQW11" s="407"/>
      <c r="EQX11" s="407"/>
      <c r="EQY11" s="407"/>
      <c r="EQZ11" s="408"/>
      <c r="ERA11" s="404"/>
      <c r="ERB11" s="405"/>
      <c r="ERC11" s="406"/>
      <c r="ERD11" s="407"/>
      <c r="ERE11" s="407"/>
      <c r="ERF11" s="407"/>
      <c r="ERG11" s="407"/>
      <c r="ERH11" s="408"/>
      <c r="ERI11" s="404"/>
      <c r="ERJ11" s="405"/>
      <c r="ERK11" s="406"/>
      <c r="ERL11" s="407"/>
      <c r="ERM11" s="407"/>
      <c r="ERN11" s="407"/>
      <c r="ERO11" s="407"/>
      <c r="ERP11" s="408"/>
      <c r="ERQ11" s="404"/>
      <c r="ERR11" s="405"/>
      <c r="ERS11" s="406"/>
      <c r="ERT11" s="407"/>
      <c r="ERU11" s="407"/>
      <c r="ERV11" s="407"/>
      <c r="ERW11" s="407"/>
      <c r="ERX11" s="408"/>
      <c r="ERY11" s="404"/>
      <c r="ERZ11" s="405"/>
      <c r="ESA11" s="406"/>
      <c r="ESB11" s="407"/>
      <c r="ESC11" s="407"/>
      <c r="ESD11" s="407"/>
      <c r="ESE11" s="407"/>
      <c r="ESF11" s="408"/>
      <c r="ESG11" s="404"/>
      <c r="ESH11" s="405"/>
      <c r="ESI11" s="406"/>
      <c r="ESJ11" s="407"/>
      <c r="ESK11" s="407"/>
      <c r="ESL11" s="407"/>
      <c r="ESM11" s="407"/>
      <c r="ESN11" s="408"/>
      <c r="ESO11" s="404"/>
      <c r="ESP11" s="405"/>
      <c r="ESQ11" s="406"/>
      <c r="ESR11" s="407"/>
      <c r="ESS11" s="407"/>
      <c r="EST11" s="407"/>
      <c r="ESU11" s="407"/>
      <c r="ESV11" s="408"/>
      <c r="ESW11" s="404"/>
      <c r="ESX11" s="405"/>
      <c r="ESY11" s="406"/>
      <c r="ESZ11" s="407"/>
      <c r="ETA11" s="407"/>
      <c r="ETB11" s="407"/>
      <c r="ETC11" s="407"/>
      <c r="ETD11" s="408"/>
      <c r="ETE11" s="404"/>
      <c r="ETF11" s="405"/>
      <c r="ETG11" s="406"/>
      <c r="ETH11" s="407"/>
      <c r="ETI11" s="407"/>
      <c r="ETJ11" s="407"/>
      <c r="ETK11" s="407"/>
      <c r="ETL11" s="408"/>
      <c r="ETM11" s="404"/>
      <c r="ETN11" s="405"/>
      <c r="ETO11" s="406"/>
      <c r="ETP11" s="407"/>
      <c r="ETQ11" s="407"/>
      <c r="ETR11" s="407"/>
      <c r="ETS11" s="407"/>
      <c r="ETT11" s="408"/>
      <c r="ETU11" s="404"/>
      <c r="ETV11" s="405"/>
      <c r="ETW11" s="406"/>
      <c r="ETX11" s="407"/>
      <c r="ETY11" s="407"/>
      <c r="ETZ11" s="407"/>
      <c r="EUA11" s="407"/>
      <c r="EUB11" s="408"/>
      <c r="EUC11" s="404"/>
      <c r="EUD11" s="405"/>
      <c r="EUE11" s="406"/>
      <c r="EUF11" s="407"/>
      <c r="EUG11" s="407"/>
      <c r="EUH11" s="407"/>
      <c r="EUI11" s="407"/>
      <c r="EUJ11" s="408"/>
      <c r="EUK11" s="404"/>
      <c r="EUL11" s="405"/>
      <c r="EUM11" s="406"/>
      <c r="EUN11" s="407"/>
      <c r="EUO11" s="407"/>
      <c r="EUP11" s="407"/>
      <c r="EUQ11" s="407"/>
      <c r="EUR11" s="408"/>
      <c r="EUS11" s="404"/>
      <c r="EUT11" s="405"/>
      <c r="EUU11" s="406"/>
      <c r="EUV11" s="407"/>
      <c r="EUW11" s="407"/>
      <c r="EUX11" s="407"/>
      <c r="EUY11" s="407"/>
      <c r="EUZ11" s="408"/>
      <c r="EVA11" s="404"/>
      <c r="EVB11" s="405"/>
      <c r="EVC11" s="406"/>
      <c r="EVD11" s="407"/>
      <c r="EVE11" s="407"/>
      <c r="EVF11" s="407"/>
      <c r="EVG11" s="407"/>
      <c r="EVH11" s="408"/>
      <c r="EVI11" s="404"/>
      <c r="EVJ11" s="405"/>
      <c r="EVK11" s="406"/>
      <c r="EVL11" s="407"/>
      <c r="EVM11" s="407"/>
      <c r="EVN11" s="407"/>
      <c r="EVO11" s="407"/>
      <c r="EVP11" s="408"/>
      <c r="EVQ11" s="404"/>
      <c r="EVR11" s="405"/>
      <c r="EVS11" s="406"/>
      <c r="EVT11" s="407"/>
      <c r="EVU11" s="407"/>
      <c r="EVV11" s="407"/>
      <c r="EVW11" s="407"/>
      <c r="EVX11" s="408"/>
      <c r="EVY11" s="404"/>
      <c r="EVZ11" s="405"/>
      <c r="EWA11" s="406"/>
      <c r="EWB11" s="407"/>
      <c r="EWC11" s="407"/>
      <c r="EWD11" s="407"/>
      <c r="EWE11" s="407"/>
      <c r="EWF11" s="408"/>
      <c r="EWG11" s="404"/>
      <c r="EWH11" s="405"/>
      <c r="EWI11" s="406"/>
      <c r="EWJ11" s="407"/>
      <c r="EWK11" s="407"/>
      <c r="EWL11" s="407"/>
      <c r="EWM11" s="407"/>
      <c r="EWN11" s="408"/>
      <c r="EWO11" s="404"/>
      <c r="EWP11" s="405"/>
      <c r="EWQ11" s="406"/>
      <c r="EWR11" s="407"/>
      <c r="EWS11" s="407"/>
      <c r="EWT11" s="407"/>
      <c r="EWU11" s="407"/>
      <c r="EWV11" s="408"/>
      <c r="EWW11" s="404"/>
      <c r="EWX11" s="405"/>
      <c r="EWY11" s="406"/>
      <c r="EWZ11" s="407"/>
      <c r="EXA11" s="407"/>
      <c r="EXB11" s="407"/>
      <c r="EXC11" s="407"/>
      <c r="EXD11" s="408"/>
      <c r="EXE11" s="404"/>
      <c r="EXF11" s="405"/>
      <c r="EXG11" s="406"/>
      <c r="EXH11" s="407"/>
      <c r="EXI11" s="407"/>
      <c r="EXJ11" s="407"/>
      <c r="EXK11" s="407"/>
      <c r="EXL11" s="408"/>
      <c r="EXM11" s="404"/>
      <c r="EXN11" s="405"/>
      <c r="EXO11" s="406"/>
      <c r="EXP11" s="407"/>
      <c r="EXQ11" s="407"/>
      <c r="EXR11" s="407"/>
      <c r="EXS11" s="407"/>
      <c r="EXT11" s="408"/>
      <c r="EXU11" s="404"/>
      <c r="EXV11" s="405"/>
      <c r="EXW11" s="406"/>
      <c r="EXX11" s="407"/>
      <c r="EXY11" s="407"/>
      <c r="EXZ11" s="407"/>
      <c r="EYA11" s="407"/>
      <c r="EYB11" s="408"/>
      <c r="EYC11" s="404"/>
      <c r="EYD11" s="405"/>
      <c r="EYE11" s="406"/>
      <c r="EYF11" s="407"/>
      <c r="EYG11" s="407"/>
      <c r="EYH11" s="407"/>
      <c r="EYI11" s="407"/>
      <c r="EYJ11" s="408"/>
      <c r="EYK11" s="404"/>
      <c r="EYL11" s="405"/>
      <c r="EYM11" s="406"/>
      <c r="EYN11" s="407"/>
      <c r="EYO11" s="407"/>
      <c r="EYP11" s="407"/>
      <c r="EYQ11" s="407"/>
      <c r="EYR11" s="408"/>
      <c r="EYS11" s="404"/>
      <c r="EYT11" s="405"/>
      <c r="EYU11" s="406"/>
      <c r="EYV11" s="407"/>
      <c r="EYW11" s="407"/>
      <c r="EYX11" s="407"/>
      <c r="EYY11" s="407"/>
      <c r="EYZ11" s="408"/>
      <c r="EZA11" s="404"/>
      <c r="EZB11" s="405"/>
      <c r="EZC11" s="406"/>
      <c r="EZD11" s="407"/>
      <c r="EZE11" s="407"/>
      <c r="EZF11" s="407"/>
      <c r="EZG11" s="407"/>
      <c r="EZH11" s="408"/>
      <c r="EZI11" s="404"/>
      <c r="EZJ11" s="405"/>
      <c r="EZK11" s="406"/>
      <c r="EZL11" s="407"/>
      <c r="EZM11" s="407"/>
      <c r="EZN11" s="407"/>
      <c r="EZO11" s="407"/>
      <c r="EZP11" s="408"/>
      <c r="EZQ11" s="404"/>
      <c r="EZR11" s="405"/>
      <c r="EZS11" s="406"/>
      <c r="EZT11" s="407"/>
      <c r="EZU11" s="407"/>
      <c r="EZV11" s="407"/>
      <c r="EZW11" s="407"/>
      <c r="EZX11" s="408"/>
      <c r="EZY11" s="404"/>
      <c r="EZZ11" s="405"/>
      <c r="FAA11" s="406"/>
      <c r="FAB11" s="407"/>
      <c r="FAC11" s="407"/>
      <c r="FAD11" s="407"/>
      <c r="FAE11" s="407"/>
      <c r="FAF11" s="408"/>
      <c r="FAG11" s="404"/>
      <c r="FAH11" s="405"/>
      <c r="FAI11" s="406"/>
      <c r="FAJ11" s="407"/>
      <c r="FAK11" s="407"/>
      <c r="FAL11" s="407"/>
      <c r="FAM11" s="407"/>
      <c r="FAN11" s="408"/>
      <c r="FAO11" s="404"/>
      <c r="FAP11" s="405"/>
      <c r="FAQ11" s="406"/>
      <c r="FAR11" s="407"/>
      <c r="FAS11" s="407"/>
      <c r="FAT11" s="407"/>
      <c r="FAU11" s="407"/>
      <c r="FAV11" s="408"/>
      <c r="FAW11" s="404"/>
      <c r="FAX11" s="405"/>
      <c r="FAY11" s="406"/>
      <c r="FAZ11" s="407"/>
      <c r="FBA11" s="407"/>
      <c r="FBB11" s="407"/>
      <c r="FBC11" s="407"/>
      <c r="FBD11" s="408"/>
      <c r="FBE11" s="404"/>
      <c r="FBF11" s="405"/>
      <c r="FBG11" s="406"/>
      <c r="FBH11" s="407"/>
      <c r="FBI11" s="407"/>
      <c r="FBJ11" s="407"/>
      <c r="FBK11" s="407"/>
      <c r="FBL11" s="408"/>
      <c r="FBM11" s="404"/>
      <c r="FBN11" s="405"/>
      <c r="FBO11" s="406"/>
      <c r="FBP11" s="407"/>
      <c r="FBQ11" s="407"/>
      <c r="FBR11" s="407"/>
      <c r="FBS11" s="407"/>
      <c r="FBT11" s="408"/>
      <c r="FBU11" s="404"/>
      <c r="FBV11" s="405"/>
      <c r="FBW11" s="406"/>
      <c r="FBX11" s="407"/>
      <c r="FBY11" s="407"/>
      <c r="FBZ11" s="407"/>
      <c r="FCA11" s="407"/>
      <c r="FCB11" s="408"/>
      <c r="FCC11" s="404"/>
      <c r="FCD11" s="405"/>
      <c r="FCE11" s="406"/>
      <c r="FCF11" s="407"/>
      <c r="FCG11" s="407"/>
      <c r="FCH11" s="407"/>
      <c r="FCI11" s="407"/>
      <c r="FCJ11" s="408"/>
      <c r="FCK11" s="404"/>
      <c r="FCL11" s="405"/>
      <c r="FCM11" s="406"/>
      <c r="FCN11" s="407"/>
      <c r="FCO11" s="407"/>
      <c r="FCP11" s="407"/>
      <c r="FCQ11" s="407"/>
      <c r="FCR11" s="408"/>
      <c r="FCS11" s="404"/>
      <c r="FCT11" s="405"/>
      <c r="FCU11" s="406"/>
      <c r="FCV11" s="407"/>
      <c r="FCW11" s="407"/>
      <c r="FCX11" s="407"/>
      <c r="FCY11" s="407"/>
      <c r="FCZ11" s="408"/>
      <c r="FDA11" s="404"/>
      <c r="FDB11" s="405"/>
      <c r="FDC11" s="406"/>
      <c r="FDD11" s="407"/>
      <c r="FDE11" s="407"/>
      <c r="FDF11" s="407"/>
      <c r="FDG11" s="407"/>
      <c r="FDH11" s="408"/>
      <c r="FDI11" s="404"/>
      <c r="FDJ11" s="405"/>
      <c r="FDK11" s="406"/>
      <c r="FDL11" s="407"/>
      <c r="FDM11" s="407"/>
      <c r="FDN11" s="407"/>
      <c r="FDO11" s="407"/>
      <c r="FDP11" s="408"/>
      <c r="FDQ11" s="404"/>
      <c r="FDR11" s="405"/>
      <c r="FDS11" s="406"/>
      <c r="FDT11" s="407"/>
      <c r="FDU11" s="407"/>
      <c r="FDV11" s="407"/>
      <c r="FDW11" s="407"/>
      <c r="FDX11" s="408"/>
      <c r="FDY11" s="404"/>
      <c r="FDZ11" s="405"/>
      <c r="FEA11" s="406"/>
      <c r="FEB11" s="407"/>
      <c r="FEC11" s="407"/>
      <c r="FED11" s="407"/>
      <c r="FEE11" s="407"/>
      <c r="FEF11" s="408"/>
      <c r="FEG11" s="404"/>
      <c r="FEH11" s="405"/>
      <c r="FEI11" s="406"/>
      <c r="FEJ11" s="407"/>
      <c r="FEK11" s="407"/>
      <c r="FEL11" s="407"/>
      <c r="FEM11" s="407"/>
      <c r="FEN11" s="408"/>
      <c r="FEO11" s="404"/>
      <c r="FEP11" s="405"/>
      <c r="FEQ11" s="406"/>
      <c r="FER11" s="407"/>
      <c r="FES11" s="407"/>
      <c r="FET11" s="407"/>
      <c r="FEU11" s="407"/>
      <c r="FEV11" s="408"/>
      <c r="FEW11" s="404"/>
      <c r="FEX11" s="405"/>
      <c r="FEY11" s="406"/>
      <c r="FEZ11" s="407"/>
      <c r="FFA11" s="407"/>
      <c r="FFB11" s="407"/>
      <c r="FFC11" s="407"/>
      <c r="FFD11" s="408"/>
      <c r="FFE11" s="404"/>
      <c r="FFF11" s="405"/>
      <c r="FFG11" s="406"/>
      <c r="FFH11" s="407"/>
      <c r="FFI11" s="407"/>
      <c r="FFJ11" s="407"/>
      <c r="FFK11" s="407"/>
      <c r="FFL11" s="408"/>
      <c r="FFM11" s="404"/>
      <c r="FFN11" s="405"/>
      <c r="FFO11" s="406"/>
      <c r="FFP11" s="407"/>
      <c r="FFQ11" s="407"/>
      <c r="FFR11" s="407"/>
      <c r="FFS11" s="407"/>
      <c r="FFT11" s="408"/>
      <c r="FFU11" s="404"/>
      <c r="FFV11" s="405"/>
      <c r="FFW11" s="406"/>
      <c r="FFX11" s="407"/>
      <c r="FFY11" s="407"/>
      <c r="FFZ11" s="407"/>
      <c r="FGA11" s="407"/>
      <c r="FGB11" s="408"/>
      <c r="FGC11" s="404"/>
      <c r="FGD11" s="405"/>
      <c r="FGE11" s="406"/>
      <c r="FGF11" s="407"/>
      <c r="FGG11" s="407"/>
      <c r="FGH11" s="407"/>
      <c r="FGI11" s="407"/>
      <c r="FGJ11" s="408"/>
      <c r="FGK11" s="404"/>
      <c r="FGL11" s="405"/>
      <c r="FGM11" s="406"/>
      <c r="FGN11" s="407"/>
      <c r="FGO11" s="407"/>
      <c r="FGP11" s="407"/>
      <c r="FGQ11" s="407"/>
      <c r="FGR11" s="408"/>
      <c r="FGS11" s="404"/>
      <c r="FGT11" s="405"/>
      <c r="FGU11" s="406"/>
      <c r="FGV11" s="407"/>
      <c r="FGW11" s="407"/>
      <c r="FGX11" s="407"/>
      <c r="FGY11" s="407"/>
      <c r="FGZ11" s="408"/>
      <c r="FHA11" s="404"/>
      <c r="FHB11" s="405"/>
      <c r="FHC11" s="406"/>
      <c r="FHD11" s="407"/>
      <c r="FHE11" s="407"/>
      <c r="FHF11" s="407"/>
      <c r="FHG11" s="407"/>
      <c r="FHH11" s="408"/>
      <c r="FHI11" s="404"/>
      <c r="FHJ11" s="405"/>
      <c r="FHK11" s="406"/>
      <c r="FHL11" s="407"/>
      <c r="FHM11" s="407"/>
      <c r="FHN11" s="407"/>
      <c r="FHO11" s="407"/>
      <c r="FHP11" s="408"/>
      <c r="FHQ11" s="404"/>
      <c r="FHR11" s="405"/>
      <c r="FHS11" s="406"/>
      <c r="FHT11" s="407"/>
      <c r="FHU11" s="407"/>
      <c r="FHV11" s="407"/>
      <c r="FHW11" s="407"/>
      <c r="FHX11" s="408"/>
      <c r="FHY11" s="404"/>
      <c r="FHZ11" s="405"/>
      <c r="FIA11" s="406"/>
      <c r="FIB11" s="407"/>
      <c r="FIC11" s="407"/>
      <c r="FID11" s="407"/>
      <c r="FIE11" s="407"/>
      <c r="FIF11" s="408"/>
      <c r="FIG11" s="404"/>
      <c r="FIH11" s="405"/>
      <c r="FII11" s="406"/>
      <c r="FIJ11" s="407"/>
      <c r="FIK11" s="407"/>
      <c r="FIL11" s="407"/>
      <c r="FIM11" s="407"/>
      <c r="FIN11" s="408"/>
      <c r="FIO11" s="404"/>
      <c r="FIP11" s="405"/>
      <c r="FIQ11" s="406"/>
      <c r="FIR11" s="407"/>
      <c r="FIS11" s="407"/>
      <c r="FIT11" s="407"/>
      <c r="FIU11" s="407"/>
      <c r="FIV11" s="408"/>
      <c r="FIW11" s="404"/>
      <c r="FIX11" s="405"/>
      <c r="FIY11" s="406"/>
      <c r="FIZ11" s="407"/>
      <c r="FJA11" s="407"/>
      <c r="FJB11" s="407"/>
      <c r="FJC11" s="407"/>
      <c r="FJD11" s="408"/>
      <c r="FJE11" s="404"/>
      <c r="FJF11" s="405"/>
      <c r="FJG11" s="406"/>
      <c r="FJH11" s="407"/>
      <c r="FJI11" s="407"/>
      <c r="FJJ11" s="407"/>
      <c r="FJK11" s="407"/>
      <c r="FJL11" s="408"/>
      <c r="FJM11" s="404"/>
      <c r="FJN11" s="405"/>
      <c r="FJO11" s="406"/>
      <c r="FJP11" s="407"/>
      <c r="FJQ11" s="407"/>
      <c r="FJR11" s="407"/>
      <c r="FJS11" s="407"/>
      <c r="FJT11" s="408"/>
      <c r="FJU11" s="404"/>
      <c r="FJV11" s="405"/>
      <c r="FJW11" s="406"/>
      <c r="FJX11" s="407"/>
      <c r="FJY11" s="407"/>
      <c r="FJZ11" s="407"/>
      <c r="FKA11" s="407"/>
      <c r="FKB11" s="408"/>
      <c r="FKC11" s="404"/>
      <c r="FKD11" s="405"/>
      <c r="FKE11" s="406"/>
      <c r="FKF11" s="407"/>
      <c r="FKG11" s="407"/>
      <c r="FKH11" s="407"/>
      <c r="FKI11" s="407"/>
      <c r="FKJ11" s="408"/>
      <c r="FKK11" s="404"/>
      <c r="FKL11" s="405"/>
      <c r="FKM11" s="406"/>
      <c r="FKN11" s="407"/>
      <c r="FKO11" s="407"/>
      <c r="FKP11" s="407"/>
      <c r="FKQ11" s="407"/>
      <c r="FKR11" s="408"/>
      <c r="FKS11" s="404"/>
      <c r="FKT11" s="405"/>
      <c r="FKU11" s="406"/>
      <c r="FKV11" s="407"/>
      <c r="FKW11" s="407"/>
      <c r="FKX11" s="407"/>
      <c r="FKY11" s="407"/>
      <c r="FKZ11" s="408"/>
      <c r="FLA11" s="404"/>
      <c r="FLB11" s="405"/>
      <c r="FLC11" s="406"/>
      <c r="FLD11" s="407"/>
      <c r="FLE11" s="407"/>
      <c r="FLF11" s="407"/>
      <c r="FLG11" s="407"/>
      <c r="FLH11" s="408"/>
      <c r="FLI11" s="404"/>
      <c r="FLJ11" s="405"/>
      <c r="FLK11" s="406"/>
      <c r="FLL11" s="407"/>
      <c r="FLM11" s="407"/>
      <c r="FLN11" s="407"/>
      <c r="FLO11" s="407"/>
      <c r="FLP11" s="408"/>
      <c r="FLQ11" s="404"/>
      <c r="FLR11" s="405"/>
      <c r="FLS11" s="406"/>
      <c r="FLT11" s="407"/>
      <c r="FLU11" s="407"/>
      <c r="FLV11" s="407"/>
      <c r="FLW11" s="407"/>
      <c r="FLX11" s="408"/>
      <c r="FLY11" s="404"/>
      <c r="FLZ11" s="405"/>
      <c r="FMA11" s="406"/>
      <c r="FMB11" s="407"/>
      <c r="FMC11" s="407"/>
      <c r="FMD11" s="407"/>
      <c r="FME11" s="407"/>
      <c r="FMF11" s="408"/>
      <c r="FMG11" s="404"/>
      <c r="FMH11" s="405"/>
      <c r="FMI11" s="406"/>
      <c r="FMJ11" s="407"/>
      <c r="FMK11" s="407"/>
      <c r="FML11" s="407"/>
      <c r="FMM11" s="407"/>
      <c r="FMN11" s="408"/>
      <c r="FMO11" s="404"/>
      <c r="FMP11" s="405"/>
      <c r="FMQ11" s="406"/>
      <c r="FMR11" s="407"/>
      <c r="FMS11" s="407"/>
      <c r="FMT11" s="407"/>
      <c r="FMU11" s="407"/>
      <c r="FMV11" s="408"/>
      <c r="FMW11" s="404"/>
      <c r="FMX11" s="405"/>
      <c r="FMY11" s="406"/>
      <c r="FMZ11" s="407"/>
      <c r="FNA11" s="407"/>
      <c r="FNB11" s="407"/>
      <c r="FNC11" s="407"/>
      <c r="FND11" s="408"/>
      <c r="FNE11" s="404"/>
      <c r="FNF11" s="405"/>
      <c r="FNG11" s="406"/>
      <c r="FNH11" s="407"/>
      <c r="FNI11" s="407"/>
      <c r="FNJ11" s="407"/>
      <c r="FNK11" s="407"/>
      <c r="FNL11" s="408"/>
      <c r="FNM11" s="404"/>
      <c r="FNN11" s="405"/>
      <c r="FNO11" s="406"/>
      <c r="FNP11" s="407"/>
      <c r="FNQ11" s="407"/>
      <c r="FNR11" s="407"/>
      <c r="FNS11" s="407"/>
      <c r="FNT11" s="408"/>
      <c r="FNU11" s="404"/>
      <c r="FNV11" s="405"/>
      <c r="FNW11" s="406"/>
      <c r="FNX11" s="407"/>
      <c r="FNY11" s="407"/>
      <c r="FNZ11" s="407"/>
      <c r="FOA11" s="407"/>
      <c r="FOB11" s="408"/>
      <c r="FOC11" s="404"/>
      <c r="FOD11" s="405"/>
      <c r="FOE11" s="406"/>
      <c r="FOF11" s="407"/>
      <c r="FOG11" s="407"/>
      <c r="FOH11" s="407"/>
      <c r="FOI11" s="407"/>
      <c r="FOJ11" s="408"/>
      <c r="FOK11" s="404"/>
      <c r="FOL11" s="405"/>
      <c r="FOM11" s="406"/>
      <c r="FON11" s="407"/>
      <c r="FOO11" s="407"/>
      <c r="FOP11" s="407"/>
      <c r="FOQ11" s="407"/>
      <c r="FOR11" s="408"/>
      <c r="FOS11" s="404"/>
      <c r="FOT11" s="405"/>
      <c r="FOU11" s="406"/>
      <c r="FOV11" s="407"/>
      <c r="FOW11" s="407"/>
      <c r="FOX11" s="407"/>
      <c r="FOY11" s="407"/>
      <c r="FOZ11" s="408"/>
      <c r="FPA11" s="404"/>
      <c r="FPB11" s="405"/>
      <c r="FPC11" s="406"/>
      <c r="FPD11" s="407"/>
      <c r="FPE11" s="407"/>
      <c r="FPF11" s="407"/>
      <c r="FPG11" s="407"/>
      <c r="FPH11" s="408"/>
      <c r="FPI11" s="404"/>
      <c r="FPJ11" s="405"/>
      <c r="FPK11" s="406"/>
      <c r="FPL11" s="407"/>
      <c r="FPM11" s="407"/>
      <c r="FPN11" s="407"/>
      <c r="FPO11" s="407"/>
      <c r="FPP11" s="408"/>
      <c r="FPQ11" s="404"/>
      <c r="FPR11" s="405"/>
      <c r="FPS11" s="406"/>
      <c r="FPT11" s="407"/>
      <c r="FPU11" s="407"/>
      <c r="FPV11" s="407"/>
      <c r="FPW11" s="407"/>
      <c r="FPX11" s="408"/>
      <c r="FPY11" s="404"/>
      <c r="FPZ11" s="405"/>
      <c r="FQA11" s="406"/>
      <c r="FQB11" s="407"/>
      <c r="FQC11" s="407"/>
      <c r="FQD11" s="407"/>
      <c r="FQE11" s="407"/>
      <c r="FQF11" s="408"/>
      <c r="FQG11" s="404"/>
      <c r="FQH11" s="405"/>
      <c r="FQI11" s="406"/>
      <c r="FQJ11" s="407"/>
      <c r="FQK11" s="407"/>
      <c r="FQL11" s="407"/>
      <c r="FQM11" s="407"/>
      <c r="FQN11" s="408"/>
      <c r="FQO11" s="404"/>
      <c r="FQP11" s="405"/>
      <c r="FQQ11" s="406"/>
      <c r="FQR11" s="407"/>
      <c r="FQS11" s="407"/>
      <c r="FQT11" s="407"/>
      <c r="FQU11" s="407"/>
      <c r="FQV11" s="408"/>
      <c r="FQW11" s="404"/>
      <c r="FQX11" s="405"/>
      <c r="FQY11" s="406"/>
      <c r="FQZ11" s="407"/>
      <c r="FRA11" s="407"/>
      <c r="FRB11" s="407"/>
      <c r="FRC11" s="407"/>
      <c r="FRD11" s="408"/>
      <c r="FRE11" s="404"/>
      <c r="FRF11" s="405"/>
      <c r="FRG11" s="406"/>
      <c r="FRH11" s="407"/>
      <c r="FRI11" s="407"/>
      <c r="FRJ11" s="407"/>
      <c r="FRK11" s="407"/>
      <c r="FRL11" s="408"/>
      <c r="FRM11" s="404"/>
      <c r="FRN11" s="405"/>
      <c r="FRO11" s="406"/>
      <c r="FRP11" s="407"/>
      <c r="FRQ11" s="407"/>
      <c r="FRR11" s="407"/>
      <c r="FRS11" s="407"/>
      <c r="FRT11" s="408"/>
      <c r="FRU11" s="404"/>
      <c r="FRV11" s="405"/>
      <c r="FRW11" s="406"/>
      <c r="FRX11" s="407"/>
      <c r="FRY11" s="407"/>
      <c r="FRZ11" s="407"/>
      <c r="FSA11" s="407"/>
      <c r="FSB11" s="408"/>
      <c r="FSC11" s="404"/>
      <c r="FSD11" s="405"/>
      <c r="FSE11" s="406"/>
      <c r="FSF11" s="407"/>
      <c r="FSG11" s="407"/>
      <c r="FSH11" s="407"/>
      <c r="FSI11" s="407"/>
      <c r="FSJ11" s="408"/>
      <c r="FSK11" s="404"/>
      <c r="FSL11" s="405"/>
      <c r="FSM11" s="406"/>
      <c r="FSN11" s="407"/>
      <c r="FSO11" s="407"/>
      <c r="FSP11" s="407"/>
      <c r="FSQ11" s="407"/>
      <c r="FSR11" s="408"/>
      <c r="FSS11" s="404"/>
      <c r="FST11" s="405"/>
      <c r="FSU11" s="406"/>
      <c r="FSV11" s="407"/>
      <c r="FSW11" s="407"/>
      <c r="FSX11" s="407"/>
      <c r="FSY11" s="407"/>
      <c r="FSZ11" s="408"/>
      <c r="FTA11" s="404"/>
      <c r="FTB11" s="405"/>
      <c r="FTC11" s="406"/>
      <c r="FTD11" s="407"/>
      <c r="FTE11" s="407"/>
      <c r="FTF11" s="407"/>
      <c r="FTG11" s="407"/>
      <c r="FTH11" s="408"/>
      <c r="FTI11" s="404"/>
      <c r="FTJ11" s="405"/>
      <c r="FTK11" s="406"/>
      <c r="FTL11" s="407"/>
      <c r="FTM11" s="407"/>
      <c r="FTN11" s="407"/>
      <c r="FTO11" s="407"/>
      <c r="FTP11" s="408"/>
      <c r="FTQ11" s="404"/>
      <c r="FTR11" s="405"/>
      <c r="FTS11" s="406"/>
      <c r="FTT11" s="407"/>
      <c r="FTU11" s="407"/>
      <c r="FTV11" s="407"/>
      <c r="FTW11" s="407"/>
      <c r="FTX11" s="408"/>
      <c r="FTY11" s="404"/>
      <c r="FTZ11" s="405"/>
      <c r="FUA11" s="406"/>
      <c r="FUB11" s="407"/>
      <c r="FUC11" s="407"/>
      <c r="FUD11" s="407"/>
      <c r="FUE11" s="407"/>
      <c r="FUF11" s="408"/>
      <c r="FUG11" s="404"/>
      <c r="FUH11" s="405"/>
      <c r="FUI11" s="406"/>
      <c r="FUJ11" s="407"/>
      <c r="FUK11" s="407"/>
      <c r="FUL11" s="407"/>
      <c r="FUM11" s="407"/>
      <c r="FUN11" s="408"/>
      <c r="FUO11" s="404"/>
      <c r="FUP11" s="405"/>
      <c r="FUQ11" s="406"/>
      <c r="FUR11" s="407"/>
      <c r="FUS11" s="407"/>
      <c r="FUT11" s="407"/>
      <c r="FUU11" s="407"/>
      <c r="FUV11" s="408"/>
      <c r="FUW11" s="404"/>
      <c r="FUX11" s="405"/>
      <c r="FUY11" s="406"/>
      <c r="FUZ11" s="407"/>
      <c r="FVA11" s="407"/>
      <c r="FVB11" s="407"/>
      <c r="FVC11" s="407"/>
      <c r="FVD11" s="408"/>
      <c r="FVE11" s="404"/>
      <c r="FVF11" s="405"/>
      <c r="FVG11" s="406"/>
      <c r="FVH11" s="407"/>
      <c r="FVI11" s="407"/>
      <c r="FVJ11" s="407"/>
      <c r="FVK11" s="407"/>
      <c r="FVL11" s="408"/>
      <c r="FVM11" s="404"/>
      <c r="FVN11" s="405"/>
      <c r="FVO11" s="406"/>
      <c r="FVP11" s="407"/>
      <c r="FVQ11" s="407"/>
      <c r="FVR11" s="407"/>
      <c r="FVS11" s="407"/>
      <c r="FVT11" s="408"/>
      <c r="FVU11" s="404"/>
      <c r="FVV11" s="405"/>
      <c r="FVW11" s="406"/>
      <c r="FVX11" s="407"/>
      <c r="FVY11" s="407"/>
      <c r="FVZ11" s="407"/>
      <c r="FWA11" s="407"/>
      <c r="FWB11" s="408"/>
      <c r="FWC11" s="404"/>
      <c r="FWD11" s="405"/>
      <c r="FWE11" s="406"/>
      <c r="FWF11" s="407"/>
      <c r="FWG11" s="407"/>
      <c r="FWH11" s="407"/>
      <c r="FWI11" s="407"/>
      <c r="FWJ11" s="408"/>
      <c r="FWK11" s="404"/>
      <c r="FWL11" s="405"/>
      <c r="FWM11" s="406"/>
      <c r="FWN11" s="407"/>
      <c r="FWO11" s="407"/>
      <c r="FWP11" s="407"/>
      <c r="FWQ11" s="407"/>
      <c r="FWR11" s="408"/>
      <c r="FWS11" s="404"/>
      <c r="FWT11" s="405"/>
      <c r="FWU11" s="406"/>
      <c r="FWV11" s="407"/>
      <c r="FWW11" s="407"/>
      <c r="FWX11" s="407"/>
      <c r="FWY11" s="407"/>
      <c r="FWZ11" s="408"/>
      <c r="FXA11" s="404"/>
      <c r="FXB11" s="405"/>
      <c r="FXC11" s="406"/>
      <c r="FXD11" s="407"/>
      <c r="FXE11" s="407"/>
      <c r="FXF11" s="407"/>
      <c r="FXG11" s="407"/>
      <c r="FXH11" s="408"/>
      <c r="FXI11" s="404"/>
      <c r="FXJ11" s="405"/>
      <c r="FXK11" s="406"/>
      <c r="FXL11" s="407"/>
      <c r="FXM11" s="407"/>
      <c r="FXN11" s="407"/>
      <c r="FXO11" s="407"/>
      <c r="FXP11" s="408"/>
      <c r="FXQ11" s="404"/>
      <c r="FXR11" s="405"/>
      <c r="FXS11" s="406"/>
      <c r="FXT11" s="407"/>
      <c r="FXU11" s="407"/>
      <c r="FXV11" s="407"/>
      <c r="FXW11" s="407"/>
      <c r="FXX11" s="408"/>
      <c r="FXY11" s="404"/>
      <c r="FXZ11" s="405"/>
      <c r="FYA11" s="406"/>
      <c r="FYB11" s="407"/>
      <c r="FYC11" s="407"/>
      <c r="FYD11" s="407"/>
      <c r="FYE11" s="407"/>
      <c r="FYF11" s="408"/>
      <c r="FYG11" s="404"/>
      <c r="FYH11" s="405"/>
      <c r="FYI11" s="406"/>
      <c r="FYJ11" s="407"/>
      <c r="FYK11" s="407"/>
      <c r="FYL11" s="407"/>
      <c r="FYM11" s="407"/>
      <c r="FYN11" s="408"/>
      <c r="FYO11" s="404"/>
      <c r="FYP11" s="405"/>
      <c r="FYQ11" s="406"/>
      <c r="FYR11" s="407"/>
      <c r="FYS11" s="407"/>
      <c r="FYT11" s="407"/>
      <c r="FYU11" s="407"/>
      <c r="FYV11" s="408"/>
      <c r="FYW11" s="404"/>
      <c r="FYX11" s="405"/>
      <c r="FYY11" s="406"/>
      <c r="FYZ11" s="407"/>
      <c r="FZA11" s="407"/>
      <c r="FZB11" s="407"/>
      <c r="FZC11" s="407"/>
      <c r="FZD11" s="408"/>
      <c r="FZE11" s="404"/>
      <c r="FZF11" s="405"/>
      <c r="FZG11" s="406"/>
      <c r="FZH11" s="407"/>
      <c r="FZI11" s="407"/>
      <c r="FZJ11" s="407"/>
      <c r="FZK11" s="407"/>
      <c r="FZL11" s="408"/>
      <c r="FZM11" s="404"/>
      <c r="FZN11" s="405"/>
      <c r="FZO11" s="406"/>
      <c r="FZP11" s="407"/>
      <c r="FZQ11" s="407"/>
      <c r="FZR11" s="407"/>
      <c r="FZS11" s="407"/>
      <c r="FZT11" s="408"/>
      <c r="FZU11" s="404"/>
      <c r="FZV11" s="405"/>
      <c r="FZW11" s="406"/>
      <c r="FZX11" s="407"/>
      <c r="FZY11" s="407"/>
      <c r="FZZ11" s="407"/>
      <c r="GAA11" s="407"/>
      <c r="GAB11" s="408"/>
      <c r="GAC11" s="404"/>
      <c r="GAD11" s="405"/>
      <c r="GAE11" s="406"/>
      <c r="GAF11" s="407"/>
      <c r="GAG11" s="407"/>
      <c r="GAH11" s="407"/>
      <c r="GAI11" s="407"/>
      <c r="GAJ11" s="408"/>
      <c r="GAK11" s="404"/>
      <c r="GAL11" s="405"/>
      <c r="GAM11" s="406"/>
      <c r="GAN11" s="407"/>
      <c r="GAO11" s="407"/>
      <c r="GAP11" s="407"/>
      <c r="GAQ11" s="407"/>
      <c r="GAR11" s="408"/>
      <c r="GAS11" s="404"/>
      <c r="GAT11" s="405"/>
      <c r="GAU11" s="406"/>
      <c r="GAV11" s="407"/>
      <c r="GAW11" s="407"/>
      <c r="GAX11" s="407"/>
      <c r="GAY11" s="407"/>
      <c r="GAZ11" s="408"/>
      <c r="GBA11" s="404"/>
      <c r="GBB11" s="405"/>
      <c r="GBC11" s="406"/>
      <c r="GBD11" s="407"/>
      <c r="GBE11" s="407"/>
      <c r="GBF11" s="407"/>
      <c r="GBG11" s="407"/>
      <c r="GBH11" s="408"/>
      <c r="GBI11" s="404"/>
      <c r="GBJ11" s="405"/>
      <c r="GBK11" s="406"/>
      <c r="GBL11" s="407"/>
      <c r="GBM11" s="407"/>
      <c r="GBN11" s="407"/>
      <c r="GBO11" s="407"/>
      <c r="GBP11" s="408"/>
      <c r="GBQ11" s="404"/>
      <c r="GBR11" s="405"/>
      <c r="GBS11" s="406"/>
      <c r="GBT11" s="407"/>
      <c r="GBU11" s="407"/>
      <c r="GBV11" s="407"/>
      <c r="GBW11" s="407"/>
      <c r="GBX11" s="408"/>
      <c r="GBY11" s="404"/>
      <c r="GBZ11" s="405"/>
      <c r="GCA11" s="406"/>
      <c r="GCB11" s="407"/>
      <c r="GCC11" s="407"/>
      <c r="GCD11" s="407"/>
      <c r="GCE11" s="407"/>
      <c r="GCF11" s="408"/>
      <c r="GCG11" s="404"/>
      <c r="GCH11" s="405"/>
      <c r="GCI11" s="406"/>
      <c r="GCJ11" s="407"/>
      <c r="GCK11" s="407"/>
      <c r="GCL11" s="407"/>
      <c r="GCM11" s="407"/>
      <c r="GCN11" s="408"/>
      <c r="GCO11" s="404"/>
      <c r="GCP11" s="405"/>
      <c r="GCQ11" s="406"/>
      <c r="GCR11" s="407"/>
      <c r="GCS11" s="407"/>
      <c r="GCT11" s="407"/>
      <c r="GCU11" s="407"/>
      <c r="GCV11" s="408"/>
      <c r="GCW11" s="404"/>
      <c r="GCX11" s="405"/>
      <c r="GCY11" s="406"/>
      <c r="GCZ11" s="407"/>
      <c r="GDA11" s="407"/>
      <c r="GDB11" s="407"/>
      <c r="GDC11" s="407"/>
      <c r="GDD11" s="408"/>
      <c r="GDE11" s="404"/>
      <c r="GDF11" s="405"/>
      <c r="GDG11" s="406"/>
      <c r="GDH11" s="407"/>
      <c r="GDI11" s="407"/>
      <c r="GDJ11" s="407"/>
      <c r="GDK11" s="407"/>
      <c r="GDL11" s="408"/>
      <c r="GDM11" s="404"/>
      <c r="GDN11" s="405"/>
      <c r="GDO11" s="406"/>
      <c r="GDP11" s="407"/>
      <c r="GDQ11" s="407"/>
      <c r="GDR11" s="407"/>
      <c r="GDS11" s="407"/>
      <c r="GDT11" s="408"/>
      <c r="GDU11" s="404"/>
      <c r="GDV11" s="405"/>
      <c r="GDW11" s="406"/>
      <c r="GDX11" s="407"/>
      <c r="GDY11" s="407"/>
      <c r="GDZ11" s="407"/>
      <c r="GEA11" s="407"/>
      <c r="GEB11" s="408"/>
      <c r="GEC11" s="404"/>
      <c r="GED11" s="405"/>
      <c r="GEE11" s="406"/>
      <c r="GEF11" s="407"/>
      <c r="GEG11" s="407"/>
      <c r="GEH11" s="407"/>
      <c r="GEI11" s="407"/>
      <c r="GEJ11" s="408"/>
      <c r="GEK11" s="404"/>
      <c r="GEL11" s="405"/>
      <c r="GEM11" s="406"/>
      <c r="GEN11" s="407"/>
      <c r="GEO11" s="407"/>
      <c r="GEP11" s="407"/>
      <c r="GEQ11" s="407"/>
      <c r="GER11" s="408"/>
      <c r="GES11" s="404"/>
      <c r="GET11" s="405"/>
      <c r="GEU11" s="406"/>
      <c r="GEV11" s="407"/>
      <c r="GEW11" s="407"/>
      <c r="GEX11" s="407"/>
      <c r="GEY11" s="407"/>
      <c r="GEZ11" s="408"/>
      <c r="GFA11" s="404"/>
      <c r="GFB11" s="405"/>
      <c r="GFC11" s="406"/>
      <c r="GFD11" s="407"/>
      <c r="GFE11" s="407"/>
      <c r="GFF11" s="407"/>
      <c r="GFG11" s="407"/>
      <c r="GFH11" s="408"/>
      <c r="GFI11" s="404"/>
      <c r="GFJ11" s="405"/>
      <c r="GFK11" s="406"/>
      <c r="GFL11" s="407"/>
      <c r="GFM11" s="407"/>
      <c r="GFN11" s="407"/>
      <c r="GFO11" s="407"/>
      <c r="GFP11" s="408"/>
      <c r="GFQ11" s="404"/>
      <c r="GFR11" s="405"/>
      <c r="GFS11" s="406"/>
      <c r="GFT11" s="407"/>
      <c r="GFU11" s="407"/>
      <c r="GFV11" s="407"/>
      <c r="GFW11" s="407"/>
      <c r="GFX11" s="408"/>
      <c r="GFY11" s="404"/>
      <c r="GFZ11" s="405"/>
      <c r="GGA11" s="406"/>
      <c r="GGB11" s="407"/>
      <c r="GGC11" s="407"/>
      <c r="GGD11" s="407"/>
      <c r="GGE11" s="407"/>
      <c r="GGF11" s="408"/>
      <c r="GGG11" s="404"/>
      <c r="GGH11" s="405"/>
      <c r="GGI11" s="406"/>
      <c r="GGJ11" s="407"/>
      <c r="GGK11" s="407"/>
      <c r="GGL11" s="407"/>
      <c r="GGM11" s="407"/>
      <c r="GGN11" s="408"/>
      <c r="GGO11" s="404"/>
      <c r="GGP11" s="405"/>
      <c r="GGQ11" s="406"/>
      <c r="GGR11" s="407"/>
      <c r="GGS11" s="407"/>
      <c r="GGT11" s="407"/>
      <c r="GGU11" s="407"/>
      <c r="GGV11" s="408"/>
      <c r="GGW11" s="404"/>
      <c r="GGX11" s="405"/>
      <c r="GGY11" s="406"/>
      <c r="GGZ11" s="407"/>
      <c r="GHA11" s="407"/>
      <c r="GHB11" s="407"/>
      <c r="GHC11" s="407"/>
      <c r="GHD11" s="408"/>
      <c r="GHE11" s="404"/>
      <c r="GHF11" s="405"/>
      <c r="GHG11" s="406"/>
      <c r="GHH11" s="407"/>
      <c r="GHI11" s="407"/>
      <c r="GHJ11" s="407"/>
      <c r="GHK11" s="407"/>
      <c r="GHL11" s="408"/>
      <c r="GHM11" s="404"/>
      <c r="GHN11" s="405"/>
      <c r="GHO11" s="406"/>
      <c r="GHP11" s="407"/>
      <c r="GHQ11" s="407"/>
      <c r="GHR11" s="407"/>
      <c r="GHS11" s="407"/>
      <c r="GHT11" s="408"/>
      <c r="GHU11" s="404"/>
      <c r="GHV11" s="405"/>
      <c r="GHW11" s="406"/>
      <c r="GHX11" s="407"/>
      <c r="GHY11" s="407"/>
      <c r="GHZ11" s="407"/>
      <c r="GIA11" s="407"/>
      <c r="GIB11" s="408"/>
      <c r="GIC11" s="404"/>
      <c r="GID11" s="405"/>
      <c r="GIE11" s="406"/>
      <c r="GIF11" s="407"/>
      <c r="GIG11" s="407"/>
      <c r="GIH11" s="407"/>
      <c r="GII11" s="407"/>
      <c r="GIJ11" s="408"/>
      <c r="GIK11" s="404"/>
      <c r="GIL11" s="405"/>
      <c r="GIM11" s="406"/>
      <c r="GIN11" s="407"/>
      <c r="GIO11" s="407"/>
      <c r="GIP11" s="407"/>
      <c r="GIQ11" s="407"/>
      <c r="GIR11" s="408"/>
      <c r="GIS11" s="404"/>
      <c r="GIT11" s="405"/>
      <c r="GIU11" s="406"/>
      <c r="GIV11" s="407"/>
      <c r="GIW11" s="407"/>
      <c r="GIX11" s="407"/>
      <c r="GIY11" s="407"/>
      <c r="GIZ11" s="408"/>
      <c r="GJA11" s="404"/>
      <c r="GJB11" s="405"/>
      <c r="GJC11" s="406"/>
      <c r="GJD11" s="407"/>
      <c r="GJE11" s="407"/>
      <c r="GJF11" s="407"/>
      <c r="GJG11" s="407"/>
      <c r="GJH11" s="408"/>
      <c r="GJI11" s="404"/>
      <c r="GJJ11" s="405"/>
      <c r="GJK11" s="406"/>
      <c r="GJL11" s="407"/>
      <c r="GJM11" s="407"/>
      <c r="GJN11" s="407"/>
      <c r="GJO11" s="407"/>
      <c r="GJP11" s="408"/>
      <c r="GJQ11" s="404"/>
      <c r="GJR11" s="405"/>
      <c r="GJS11" s="406"/>
      <c r="GJT11" s="407"/>
      <c r="GJU11" s="407"/>
      <c r="GJV11" s="407"/>
      <c r="GJW11" s="407"/>
      <c r="GJX11" s="408"/>
      <c r="GJY11" s="404"/>
      <c r="GJZ11" s="405"/>
      <c r="GKA11" s="406"/>
      <c r="GKB11" s="407"/>
      <c r="GKC11" s="407"/>
      <c r="GKD11" s="407"/>
      <c r="GKE11" s="407"/>
      <c r="GKF11" s="408"/>
      <c r="GKG11" s="404"/>
      <c r="GKH11" s="405"/>
      <c r="GKI11" s="406"/>
      <c r="GKJ11" s="407"/>
      <c r="GKK11" s="407"/>
      <c r="GKL11" s="407"/>
      <c r="GKM11" s="407"/>
      <c r="GKN11" s="408"/>
      <c r="GKO11" s="404"/>
      <c r="GKP11" s="405"/>
      <c r="GKQ11" s="406"/>
      <c r="GKR11" s="407"/>
      <c r="GKS11" s="407"/>
      <c r="GKT11" s="407"/>
      <c r="GKU11" s="407"/>
      <c r="GKV11" s="408"/>
      <c r="GKW11" s="404"/>
      <c r="GKX11" s="405"/>
      <c r="GKY11" s="406"/>
      <c r="GKZ11" s="407"/>
      <c r="GLA11" s="407"/>
      <c r="GLB11" s="407"/>
      <c r="GLC11" s="407"/>
      <c r="GLD11" s="408"/>
      <c r="GLE11" s="404"/>
      <c r="GLF11" s="405"/>
      <c r="GLG11" s="406"/>
      <c r="GLH11" s="407"/>
      <c r="GLI11" s="407"/>
      <c r="GLJ11" s="407"/>
      <c r="GLK11" s="407"/>
      <c r="GLL11" s="408"/>
      <c r="GLM11" s="404"/>
      <c r="GLN11" s="405"/>
      <c r="GLO11" s="406"/>
      <c r="GLP11" s="407"/>
      <c r="GLQ11" s="407"/>
      <c r="GLR11" s="407"/>
      <c r="GLS11" s="407"/>
      <c r="GLT11" s="408"/>
      <c r="GLU11" s="404"/>
      <c r="GLV11" s="405"/>
      <c r="GLW11" s="406"/>
      <c r="GLX11" s="407"/>
      <c r="GLY11" s="407"/>
      <c r="GLZ11" s="407"/>
      <c r="GMA11" s="407"/>
      <c r="GMB11" s="408"/>
      <c r="GMC11" s="404"/>
      <c r="GMD11" s="405"/>
      <c r="GME11" s="406"/>
      <c r="GMF11" s="407"/>
      <c r="GMG11" s="407"/>
      <c r="GMH11" s="407"/>
      <c r="GMI11" s="407"/>
      <c r="GMJ11" s="408"/>
      <c r="GMK11" s="404"/>
      <c r="GML11" s="405"/>
      <c r="GMM11" s="406"/>
      <c r="GMN11" s="407"/>
      <c r="GMO11" s="407"/>
      <c r="GMP11" s="407"/>
      <c r="GMQ11" s="407"/>
      <c r="GMR11" s="408"/>
      <c r="GMS11" s="404"/>
      <c r="GMT11" s="405"/>
      <c r="GMU11" s="406"/>
      <c r="GMV11" s="407"/>
      <c r="GMW11" s="407"/>
      <c r="GMX11" s="407"/>
      <c r="GMY11" s="407"/>
      <c r="GMZ11" s="408"/>
      <c r="GNA11" s="404"/>
      <c r="GNB11" s="405"/>
      <c r="GNC11" s="406"/>
      <c r="GND11" s="407"/>
      <c r="GNE11" s="407"/>
      <c r="GNF11" s="407"/>
      <c r="GNG11" s="407"/>
      <c r="GNH11" s="408"/>
      <c r="GNI11" s="404"/>
      <c r="GNJ11" s="405"/>
      <c r="GNK11" s="406"/>
      <c r="GNL11" s="407"/>
      <c r="GNM11" s="407"/>
      <c r="GNN11" s="407"/>
      <c r="GNO11" s="407"/>
      <c r="GNP11" s="408"/>
      <c r="GNQ11" s="404"/>
      <c r="GNR11" s="405"/>
      <c r="GNS11" s="406"/>
      <c r="GNT11" s="407"/>
      <c r="GNU11" s="407"/>
      <c r="GNV11" s="407"/>
      <c r="GNW11" s="407"/>
      <c r="GNX11" s="408"/>
      <c r="GNY11" s="404"/>
      <c r="GNZ11" s="405"/>
      <c r="GOA11" s="406"/>
      <c r="GOB11" s="407"/>
      <c r="GOC11" s="407"/>
      <c r="GOD11" s="407"/>
      <c r="GOE11" s="407"/>
      <c r="GOF11" s="408"/>
      <c r="GOG11" s="404"/>
      <c r="GOH11" s="405"/>
      <c r="GOI11" s="406"/>
      <c r="GOJ11" s="407"/>
      <c r="GOK11" s="407"/>
      <c r="GOL11" s="407"/>
      <c r="GOM11" s="407"/>
      <c r="GON11" s="408"/>
      <c r="GOO11" s="404"/>
      <c r="GOP11" s="405"/>
      <c r="GOQ11" s="406"/>
      <c r="GOR11" s="407"/>
      <c r="GOS11" s="407"/>
      <c r="GOT11" s="407"/>
      <c r="GOU11" s="407"/>
      <c r="GOV11" s="408"/>
      <c r="GOW11" s="404"/>
      <c r="GOX11" s="405"/>
      <c r="GOY11" s="406"/>
      <c r="GOZ11" s="407"/>
      <c r="GPA11" s="407"/>
      <c r="GPB11" s="407"/>
      <c r="GPC11" s="407"/>
      <c r="GPD11" s="408"/>
      <c r="GPE11" s="404"/>
      <c r="GPF11" s="405"/>
      <c r="GPG11" s="406"/>
      <c r="GPH11" s="407"/>
      <c r="GPI11" s="407"/>
      <c r="GPJ11" s="407"/>
      <c r="GPK11" s="407"/>
      <c r="GPL11" s="408"/>
      <c r="GPM11" s="404"/>
      <c r="GPN11" s="405"/>
      <c r="GPO11" s="406"/>
      <c r="GPP11" s="407"/>
      <c r="GPQ11" s="407"/>
      <c r="GPR11" s="407"/>
      <c r="GPS11" s="407"/>
      <c r="GPT11" s="408"/>
      <c r="GPU11" s="404"/>
      <c r="GPV11" s="405"/>
      <c r="GPW11" s="406"/>
      <c r="GPX11" s="407"/>
      <c r="GPY11" s="407"/>
      <c r="GPZ11" s="407"/>
      <c r="GQA11" s="407"/>
      <c r="GQB11" s="408"/>
      <c r="GQC11" s="404"/>
      <c r="GQD11" s="405"/>
      <c r="GQE11" s="406"/>
      <c r="GQF11" s="407"/>
      <c r="GQG11" s="407"/>
      <c r="GQH11" s="407"/>
      <c r="GQI11" s="407"/>
      <c r="GQJ11" s="408"/>
      <c r="GQK11" s="404"/>
      <c r="GQL11" s="405"/>
      <c r="GQM11" s="406"/>
      <c r="GQN11" s="407"/>
      <c r="GQO11" s="407"/>
      <c r="GQP11" s="407"/>
      <c r="GQQ11" s="407"/>
      <c r="GQR11" s="408"/>
      <c r="GQS11" s="404"/>
      <c r="GQT11" s="405"/>
      <c r="GQU11" s="406"/>
      <c r="GQV11" s="407"/>
      <c r="GQW11" s="407"/>
      <c r="GQX11" s="407"/>
      <c r="GQY11" s="407"/>
      <c r="GQZ11" s="408"/>
      <c r="GRA11" s="404"/>
      <c r="GRB11" s="405"/>
      <c r="GRC11" s="406"/>
      <c r="GRD11" s="407"/>
      <c r="GRE11" s="407"/>
      <c r="GRF11" s="407"/>
      <c r="GRG11" s="407"/>
      <c r="GRH11" s="408"/>
      <c r="GRI11" s="404"/>
      <c r="GRJ11" s="405"/>
      <c r="GRK11" s="406"/>
      <c r="GRL11" s="407"/>
      <c r="GRM11" s="407"/>
      <c r="GRN11" s="407"/>
      <c r="GRO11" s="407"/>
      <c r="GRP11" s="408"/>
      <c r="GRQ11" s="404"/>
      <c r="GRR11" s="405"/>
      <c r="GRS11" s="406"/>
      <c r="GRT11" s="407"/>
      <c r="GRU11" s="407"/>
      <c r="GRV11" s="407"/>
      <c r="GRW11" s="407"/>
      <c r="GRX11" s="408"/>
      <c r="GRY11" s="404"/>
      <c r="GRZ11" s="405"/>
      <c r="GSA11" s="406"/>
      <c r="GSB11" s="407"/>
      <c r="GSC11" s="407"/>
      <c r="GSD11" s="407"/>
      <c r="GSE11" s="407"/>
      <c r="GSF11" s="408"/>
      <c r="GSG11" s="404"/>
      <c r="GSH11" s="405"/>
      <c r="GSI11" s="406"/>
      <c r="GSJ11" s="407"/>
      <c r="GSK11" s="407"/>
      <c r="GSL11" s="407"/>
      <c r="GSM11" s="407"/>
      <c r="GSN11" s="408"/>
      <c r="GSO11" s="404"/>
      <c r="GSP11" s="405"/>
      <c r="GSQ11" s="406"/>
      <c r="GSR11" s="407"/>
      <c r="GSS11" s="407"/>
      <c r="GST11" s="407"/>
      <c r="GSU11" s="407"/>
      <c r="GSV11" s="408"/>
      <c r="GSW11" s="404"/>
      <c r="GSX11" s="405"/>
      <c r="GSY11" s="406"/>
      <c r="GSZ11" s="407"/>
      <c r="GTA11" s="407"/>
      <c r="GTB11" s="407"/>
      <c r="GTC11" s="407"/>
      <c r="GTD11" s="408"/>
      <c r="GTE11" s="404"/>
      <c r="GTF11" s="405"/>
      <c r="GTG11" s="406"/>
      <c r="GTH11" s="407"/>
      <c r="GTI11" s="407"/>
      <c r="GTJ11" s="407"/>
      <c r="GTK11" s="407"/>
      <c r="GTL11" s="408"/>
      <c r="GTM11" s="404"/>
      <c r="GTN11" s="405"/>
      <c r="GTO11" s="406"/>
      <c r="GTP11" s="407"/>
      <c r="GTQ11" s="407"/>
      <c r="GTR11" s="407"/>
      <c r="GTS11" s="407"/>
      <c r="GTT11" s="408"/>
      <c r="GTU11" s="404"/>
      <c r="GTV11" s="405"/>
      <c r="GTW11" s="406"/>
      <c r="GTX11" s="407"/>
      <c r="GTY11" s="407"/>
      <c r="GTZ11" s="407"/>
      <c r="GUA11" s="407"/>
      <c r="GUB11" s="408"/>
      <c r="GUC11" s="404"/>
      <c r="GUD11" s="405"/>
      <c r="GUE11" s="406"/>
      <c r="GUF11" s="407"/>
      <c r="GUG11" s="407"/>
      <c r="GUH11" s="407"/>
      <c r="GUI11" s="407"/>
      <c r="GUJ11" s="408"/>
      <c r="GUK11" s="404"/>
      <c r="GUL11" s="405"/>
      <c r="GUM11" s="406"/>
      <c r="GUN11" s="407"/>
      <c r="GUO11" s="407"/>
      <c r="GUP11" s="407"/>
      <c r="GUQ11" s="407"/>
      <c r="GUR11" s="408"/>
      <c r="GUS11" s="404"/>
      <c r="GUT11" s="405"/>
      <c r="GUU11" s="406"/>
      <c r="GUV11" s="407"/>
      <c r="GUW11" s="407"/>
      <c r="GUX11" s="407"/>
      <c r="GUY11" s="407"/>
      <c r="GUZ11" s="408"/>
      <c r="GVA11" s="404"/>
      <c r="GVB11" s="405"/>
      <c r="GVC11" s="406"/>
      <c r="GVD11" s="407"/>
      <c r="GVE11" s="407"/>
      <c r="GVF11" s="407"/>
      <c r="GVG11" s="407"/>
      <c r="GVH11" s="408"/>
      <c r="GVI11" s="404"/>
      <c r="GVJ11" s="405"/>
      <c r="GVK11" s="406"/>
      <c r="GVL11" s="407"/>
      <c r="GVM11" s="407"/>
      <c r="GVN11" s="407"/>
      <c r="GVO11" s="407"/>
      <c r="GVP11" s="408"/>
      <c r="GVQ11" s="404"/>
      <c r="GVR11" s="405"/>
      <c r="GVS11" s="406"/>
      <c r="GVT11" s="407"/>
      <c r="GVU11" s="407"/>
      <c r="GVV11" s="407"/>
      <c r="GVW11" s="407"/>
      <c r="GVX11" s="408"/>
      <c r="GVY11" s="404"/>
      <c r="GVZ11" s="405"/>
      <c r="GWA11" s="406"/>
      <c r="GWB11" s="407"/>
      <c r="GWC11" s="407"/>
      <c r="GWD11" s="407"/>
      <c r="GWE11" s="407"/>
      <c r="GWF11" s="408"/>
      <c r="GWG11" s="404"/>
      <c r="GWH11" s="405"/>
      <c r="GWI11" s="406"/>
      <c r="GWJ11" s="407"/>
      <c r="GWK11" s="407"/>
      <c r="GWL11" s="407"/>
      <c r="GWM11" s="407"/>
      <c r="GWN11" s="408"/>
      <c r="GWO11" s="404"/>
      <c r="GWP11" s="405"/>
      <c r="GWQ11" s="406"/>
      <c r="GWR11" s="407"/>
      <c r="GWS11" s="407"/>
      <c r="GWT11" s="407"/>
      <c r="GWU11" s="407"/>
      <c r="GWV11" s="408"/>
      <c r="GWW11" s="404"/>
      <c r="GWX11" s="405"/>
      <c r="GWY11" s="406"/>
      <c r="GWZ11" s="407"/>
      <c r="GXA11" s="407"/>
      <c r="GXB11" s="407"/>
      <c r="GXC11" s="407"/>
      <c r="GXD11" s="408"/>
      <c r="GXE11" s="404"/>
      <c r="GXF11" s="405"/>
      <c r="GXG11" s="406"/>
      <c r="GXH11" s="407"/>
      <c r="GXI11" s="407"/>
      <c r="GXJ11" s="407"/>
      <c r="GXK11" s="407"/>
      <c r="GXL11" s="408"/>
      <c r="GXM11" s="404"/>
      <c r="GXN11" s="405"/>
      <c r="GXO11" s="406"/>
      <c r="GXP11" s="407"/>
      <c r="GXQ11" s="407"/>
      <c r="GXR11" s="407"/>
      <c r="GXS11" s="407"/>
      <c r="GXT11" s="408"/>
      <c r="GXU11" s="404"/>
      <c r="GXV11" s="405"/>
      <c r="GXW11" s="406"/>
      <c r="GXX11" s="407"/>
      <c r="GXY11" s="407"/>
      <c r="GXZ11" s="407"/>
      <c r="GYA11" s="407"/>
      <c r="GYB11" s="408"/>
      <c r="GYC11" s="404"/>
      <c r="GYD11" s="405"/>
      <c r="GYE11" s="406"/>
      <c r="GYF11" s="407"/>
      <c r="GYG11" s="407"/>
      <c r="GYH11" s="407"/>
      <c r="GYI11" s="407"/>
      <c r="GYJ11" s="408"/>
      <c r="GYK11" s="404"/>
      <c r="GYL11" s="405"/>
      <c r="GYM11" s="406"/>
      <c r="GYN11" s="407"/>
      <c r="GYO11" s="407"/>
      <c r="GYP11" s="407"/>
      <c r="GYQ11" s="407"/>
      <c r="GYR11" s="408"/>
      <c r="GYS11" s="404"/>
      <c r="GYT11" s="405"/>
      <c r="GYU11" s="406"/>
      <c r="GYV11" s="407"/>
      <c r="GYW11" s="407"/>
      <c r="GYX11" s="407"/>
      <c r="GYY11" s="407"/>
      <c r="GYZ11" s="408"/>
      <c r="GZA11" s="404"/>
      <c r="GZB11" s="405"/>
      <c r="GZC11" s="406"/>
      <c r="GZD11" s="407"/>
      <c r="GZE11" s="407"/>
      <c r="GZF11" s="407"/>
      <c r="GZG11" s="407"/>
      <c r="GZH11" s="408"/>
      <c r="GZI11" s="404"/>
      <c r="GZJ11" s="405"/>
      <c r="GZK11" s="406"/>
      <c r="GZL11" s="407"/>
      <c r="GZM11" s="407"/>
      <c r="GZN11" s="407"/>
      <c r="GZO11" s="407"/>
      <c r="GZP11" s="408"/>
      <c r="GZQ11" s="404"/>
      <c r="GZR11" s="405"/>
      <c r="GZS11" s="406"/>
      <c r="GZT11" s="407"/>
      <c r="GZU11" s="407"/>
      <c r="GZV11" s="407"/>
      <c r="GZW11" s="407"/>
      <c r="GZX11" s="408"/>
      <c r="GZY11" s="404"/>
      <c r="GZZ11" s="405"/>
      <c r="HAA11" s="406"/>
      <c r="HAB11" s="407"/>
      <c r="HAC11" s="407"/>
      <c r="HAD11" s="407"/>
      <c r="HAE11" s="407"/>
      <c r="HAF11" s="408"/>
      <c r="HAG11" s="404"/>
      <c r="HAH11" s="405"/>
      <c r="HAI11" s="406"/>
      <c r="HAJ11" s="407"/>
      <c r="HAK11" s="407"/>
      <c r="HAL11" s="407"/>
      <c r="HAM11" s="407"/>
      <c r="HAN11" s="408"/>
      <c r="HAO11" s="404"/>
      <c r="HAP11" s="405"/>
      <c r="HAQ11" s="406"/>
      <c r="HAR11" s="407"/>
      <c r="HAS11" s="407"/>
      <c r="HAT11" s="407"/>
      <c r="HAU11" s="407"/>
      <c r="HAV11" s="408"/>
      <c r="HAW11" s="404"/>
      <c r="HAX11" s="405"/>
      <c r="HAY11" s="406"/>
      <c r="HAZ11" s="407"/>
      <c r="HBA11" s="407"/>
      <c r="HBB11" s="407"/>
      <c r="HBC11" s="407"/>
      <c r="HBD11" s="408"/>
      <c r="HBE11" s="404"/>
      <c r="HBF11" s="405"/>
      <c r="HBG11" s="406"/>
      <c r="HBH11" s="407"/>
      <c r="HBI11" s="407"/>
      <c r="HBJ11" s="407"/>
      <c r="HBK11" s="407"/>
      <c r="HBL11" s="408"/>
      <c r="HBM11" s="404"/>
      <c r="HBN11" s="405"/>
      <c r="HBO11" s="406"/>
      <c r="HBP11" s="407"/>
      <c r="HBQ11" s="407"/>
      <c r="HBR11" s="407"/>
      <c r="HBS11" s="407"/>
      <c r="HBT11" s="408"/>
      <c r="HBU11" s="404"/>
      <c r="HBV11" s="405"/>
      <c r="HBW11" s="406"/>
      <c r="HBX11" s="407"/>
      <c r="HBY11" s="407"/>
      <c r="HBZ11" s="407"/>
      <c r="HCA11" s="407"/>
      <c r="HCB11" s="408"/>
      <c r="HCC11" s="404"/>
      <c r="HCD11" s="405"/>
      <c r="HCE11" s="406"/>
      <c r="HCF11" s="407"/>
      <c r="HCG11" s="407"/>
      <c r="HCH11" s="407"/>
      <c r="HCI11" s="407"/>
      <c r="HCJ11" s="408"/>
      <c r="HCK11" s="404"/>
      <c r="HCL11" s="405"/>
      <c r="HCM11" s="406"/>
      <c r="HCN11" s="407"/>
      <c r="HCO11" s="407"/>
      <c r="HCP11" s="407"/>
      <c r="HCQ11" s="407"/>
      <c r="HCR11" s="408"/>
      <c r="HCS11" s="404"/>
      <c r="HCT11" s="405"/>
      <c r="HCU11" s="406"/>
      <c r="HCV11" s="407"/>
      <c r="HCW11" s="407"/>
      <c r="HCX11" s="407"/>
      <c r="HCY11" s="407"/>
      <c r="HCZ11" s="408"/>
      <c r="HDA11" s="404"/>
      <c r="HDB11" s="405"/>
      <c r="HDC11" s="406"/>
      <c r="HDD11" s="407"/>
      <c r="HDE11" s="407"/>
      <c r="HDF11" s="407"/>
      <c r="HDG11" s="407"/>
      <c r="HDH11" s="408"/>
      <c r="HDI11" s="404"/>
      <c r="HDJ11" s="405"/>
      <c r="HDK11" s="406"/>
      <c r="HDL11" s="407"/>
      <c r="HDM11" s="407"/>
      <c r="HDN11" s="407"/>
      <c r="HDO11" s="407"/>
      <c r="HDP11" s="408"/>
      <c r="HDQ11" s="404"/>
      <c r="HDR11" s="405"/>
      <c r="HDS11" s="406"/>
      <c r="HDT11" s="407"/>
      <c r="HDU11" s="407"/>
      <c r="HDV11" s="407"/>
      <c r="HDW11" s="407"/>
      <c r="HDX11" s="408"/>
      <c r="HDY11" s="404"/>
      <c r="HDZ11" s="405"/>
      <c r="HEA11" s="406"/>
      <c r="HEB11" s="407"/>
      <c r="HEC11" s="407"/>
      <c r="HED11" s="407"/>
      <c r="HEE11" s="407"/>
      <c r="HEF11" s="408"/>
      <c r="HEG11" s="404"/>
      <c r="HEH11" s="405"/>
      <c r="HEI11" s="406"/>
      <c r="HEJ11" s="407"/>
      <c r="HEK11" s="407"/>
      <c r="HEL11" s="407"/>
      <c r="HEM11" s="407"/>
      <c r="HEN11" s="408"/>
      <c r="HEO11" s="404"/>
      <c r="HEP11" s="405"/>
      <c r="HEQ11" s="406"/>
      <c r="HER11" s="407"/>
      <c r="HES11" s="407"/>
      <c r="HET11" s="407"/>
      <c r="HEU11" s="407"/>
      <c r="HEV11" s="408"/>
      <c r="HEW11" s="404"/>
      <c r="HEX11" s="405"/>
      <c r="HEY11" s="406"/>
      <c r="HEZ11" s="407"/>
      <c r="HFA11" s="407"/>
      <c r="HFB11" s="407"/>
      <c r="HFC11" s="407"/>
      <c r="HFD11" s="408"/>
      <c r="HFE11" s="404"/>
      <c r="HFF11" s="405"/>
      <c r="HFG11" s="406"/>
      <c r="HFH11" s="407"/>
      <c r="HFI11" s="407"/>
      <c r="HFJ11" s="407"/>
      <c r="HFK11" s="407"/>
      <c r="HFL11" s="408"/>
      <c r="HFM11" s="404"/>
      <c r="HFN11" s="405"/>
      <c r="HFO11" s="406"/>
      <c r="HFP11" s="407"/>
      <c r="HFQ11" s="407"/>
      <c r="HFR11" s="407"/>
      <c r="HFS11" s="407"/>
      <c r="HFT11" s="408"/>
      <c r="HFU11" s="404"/>
      <c r="HFV11" s="405"/>
      <c r="HFW11" s="406"/>
      <c r="HFX11" s="407"/>
      <c r="HFY11" s="407"/>
      <c r="HFZ11" s="407"/>
      <c r="HGA11" s="407"/>
      <c r="HGB11" s="408"/>
      <c r="HGC11" s="404"/>
      <c r="HGD11" s="405"/>
      <c r="HGE11" s="406"/>
      <c r="HGF11" s="407"/>
      <c r="HGG11" s="407"/>
      <c r="HGH11" s="407"/>
      <c r="HGI11" s="407"/>
      <c r="HGJ11" s="408"/>
      <c r="HGK11" s="404"/>
      <c r="HGL11" s="405"/>
      <c r="HGM11" s="406"/>
      <c r="HGN11" s="407"/>
      <c r="HGO11" s="407"/>
      <c r="HGP11" s="407"/>
      <c r="HGQ11" s="407"/>
      <c r="HGR11" s="408"/>
      <c r="HGS11" s="404"/>
      <c r="HGT11" s="405"/>
      <c r="HGU11" s="406"/>
      <c r="HGV11" s="407"/>
      <c r="HGW11" s="407"/>
      <c r="HGX11" s="407"/>
      <c r="HGY11" s="407"/>
      <c r="HGZ11" s="408"/>
      <c r="HHA11" s="404"/>
      <c r="HHB11" s="405"/>
      <c r="HHC11" s="406"/>
      <c r="HHD11" s="407"/>
      <c r="HHE11" s="407"/>
      <c r="HHF11" s="407"/>
      <c r="HHG11" s="407"/>
      <c r="HHH11" s="408"/>
      <c r="HHI11" s="404"/>
      <c r="HHJ11" s="405"/>
      <c r="HHK11" s="406"/>
      <c r="HHL11" s="407"/>
      <c r="HHM11" s="407"/>
      <c r="HHN11" s="407"/>
      <c r="HHO11" s="407"/>
      <c r="HHP11" s="408"/>
      <c r="HHQ11" s="404"/>
      <c r="HHR11" s="405"/>
      <c r="HHS11" s="406"/>
      <c r="HHT11" s="407"/>
      <c r="HHU11" s="407"/>
      <c r="HHV11" s="407"/>
      <c r="HHW11" s="407"/>
      <c r="HHX11" s="408"/>
      <c r="HHY11" s="404"/>
      <c r="HHZ11" s="405"/>
      <c r="HIA11" s="406"/>
      <c r="HIB11" s="407"/>
      <c r="HIC11" s="407"/>
      <c r="HID11" s="407"/>
      <c r="HIE11" s="407"/>
      <c r="HIF11" s="408"/>
      <c r="HIG11" s="404"/>
      <c r="HIH11" s="405"/>
      <c r="HII11" s="406"/>
      <c r="HIJ11" s="407"/>
      <c r="HIK11" s="407"/>
      <c r="HIL11" s="407"/>
      <c r="HIM11" s="407"/>
      <c r="HIN11" s="408"/>
      <c r="HIO11" s="404"/>
      <c r="HIP11" s="405"/>
      <c r="HIQ11" s="406"/>
      <c r="HIR11" s="407"/>
      <c r="HIS11" s="407"/>
      <c r="HIT11" s="407"/>
      <c r="HIU11" s="407"/>
      <c r="HIV11" s="408"/>
      <c r="HIW11" s="404"/>
      <c r="HIX11" s="405"/>
      <c r="HIY11" s="406"/>
      <c r="HIZ11" s="407"/>
      <c r="HJA11" s="407"/>
      <c r="HJB11" s="407"/>
      <c r="HJC11" s="407"/>
      <c r="HJD11" s="408"/>
      <c r="HJE11" s="404"/>
      <c r="HJF11" s="405"/>
      <c r="HJG11" s="406"/>
      <c r="HJH11" s="407"/>
      <c r="HJI11" s="407"/>
      <c r="HJJ11" s="407"/>
      <c r="HJK11" s="407"/>
      <c r="HJL11" s="408"/>
      <c r="HJM11" s="404"/>
      <c r="HJN11" s="405"/>
      <c r="HJO11" s="406"/>
      <c r="HJP11" s="407"/>
      <c r="HJQ11" s="407"/>
      <c r="HJR11" s="407"/>
      <c r="HJS11" s="407"/>
      <c r="HJT11" s="408"/>
      <c r="HJU11" s="404"/>
      <c r="HJV11" s="405"/>
      <c r="HJW11" s="406"/>
      <c r="HJX11" s="407"/>
      <c r="HJY11" s="407"/>
      <c r="HJZ11" s="407"/>
      <c r="HKA11" s="407"/>
      <c r="HKB11" s="408"/>
      <c r="HKC11" s="404"/>
      <c r="HKD11" s="405"/>
      <c r="HKE11" s="406"/>
      <c r="HKF11" s="407"/>
      <c r="HKG11" s="407"/>
      <c r="HKH11" s="407"/>
      <c r="HKI11" s="407"/>
      <c r="HKJ11" s="408"/>
      <c r="HKK11" s="404"/>
      <c r="HKL11" s="405"/>
      <c r="HKM11" s="406"/>
      <c r="HKN11" s="407"/>
      <c r="HKO11" s="407"/>
      <c r="HKP11" s="407"/>
      <c r="HKQ11" s="407"/>
      <c r="HKR11" s="408"/>
      <c r="HKS11" s="404"/>
      <c r="HKT11" s="405"/>
      <c r="HKU11" s="406"/>
      <c r="HKV11" s="407"/>
      <c r="HKW11" s="407"/>
      <c r="HKX11" s="407"/>
      <c r="HKY11" s="407"/>
      <c r="HKZ11" s="408"/>
      <c r="HLA11" s="404"/>
      <c r="HLB11" s="405"/>
      <c r="HLC11" s="406"/>
      <c r="HLD11" s="407"/>
      <c r="HLE11" s="407"/>
      <c r="HLF11" s="407"/>
      <c r="HLG11" s="407"/>
      <c r="HLH11" s="408"/>
      <c r="HLI11" s="404"/>
      <c r="HLJ11" s="405"/>
      <c r="HLK11" s="406"/>
      <c r="HLL11" s="407"/>
      <c r="HLM11" s="407"/>
      <c r="HLN11" s="407"/>
      <c r="HLO11" s="407"/>
      <c r="HLP11" s="408"/>
      <c r="HLQ11" s="404"/>
      <c r="HLR11" s="405"/>
      <c r="HLS11" s="406"/>
      <c r="HLT11" s="407"/>
      <c r="HLU11" s="407"/>
      <c r="HLV11" s="407"/>
      <c r="HLW11" s="407"/>
      <c r="HLX11" s="408"/>
      <c r="HLY11" s="404"/>
      <c r="HLZ11" s="405"/>
      <c r="HMA11" s="406"/>
      <c r="HMB11" s="407"/>
      <c r="HMC11" s="407"/>
      <c r="HMD11" s="407"/>
      <c r="HME11" s="407"/>
      <c r="HMF11" s="408"/>
      <c r="HMG11" s="404"/>
      <c r="HMH11" s="405"/>
      <c r="HMI11" s="406"/>
      <c r="HMJ11" s="407"/>
      <c r="HMK11" s="407"/>
      <c r="HML11" s="407"/>
      <c r="HMM11" s="407"/>
      <c r="HMN11" s="408"/>
      <c r="HMO11" s="404"/>
      <c r="HMP11" s="405"/>
      <c r="HMQ11" s="406"/>
      <c r="HMR11" s="407"/>
      <c r="HMS11" s="407"/>
      <c r="HMT11" s="407"/>
      <c r="HMU11" s="407"/>
      <c r="HMV11" s="408"/>
      <c r="HMW11" s="404"/>
      <c r="HMX11" s="405"/>
      <c r="HMY11" s="406"/>
      <c r="HMZ11" s="407"/>
      <c r="HNA11" s="407"/>
      <c r="HNB11" s="407"/>
      <c r="HNC11" s="407"/>
      <c r="HND11" s="408"/>
      <c r="HNE11" s="404"/>
      <c r="HNF11" s="405"/>
      <c r="HNG11" s="406"/>
      <c r="HNH11" s="407"/>
      <c r="HNI11" s="407"/>
      <c r="HNJ11" s="407"/>
      <c r="HNK11" s="407"/>
      <c r="HNL11" s="408"/>
      <c r="HNM11" s="404"/>
      <c r="HNN11" s="405"/>
      <c r="HNO11" s="406"/>
      <c r="HNP11" s="407"/>
      <c r="HNQ11" s="407"/>
      <c r="HNR11" s="407"/>
      <c r="HNS11" s="407"/>
      <c r="HNT11" s="408"/>
      <c r="HNU11" s="404"/>
      <c r="HNV11" s="405"/>
      <c r="HNW11" s="406"/>
      <c r="HNX11" s="407"/>
      <c r="HNY11" s="407"/>
      <c r="HNZ11" s="407"/>
      <c r="HOA11" s="407"/>
      <c r="HOB11" s="408"/>
      <c r="HOC11" s="404"/>
      <c r="HOD11" s="405"/>
      <c r="HOE11" s="406"/>
      <c r="HOF11" s="407"/>
      <c r="HOG11" s="407"/>
      <c r="HOH11" s="407"/>
      <c r="HOI11" s="407"/>
      <c r="HOJ11" s="408"/>
      <c r="HOK11" s="404"/>
      <c r="HOL11" s="405"/>
      <c r="HOM11" s="406"/>
      <c r="HON11" s="407"/>
      <c r="HOO11" s="407"/>
      <c r="HOP11" s="407"/>
      <c r="HOQ11" s="407"/>
      <c r="HOR11" s="408"/>
      <c r="HOS11" s="404"/>
      <c r="HOT11" s="405"/>
      <c r="HOU11" s="406"/>
      <c r="HOV11" s="407"/>
      <c r="HOW11" s="407"/>
      <c r="HOX11" s="407"/>
      <c r="HOY11" s="407"/>
      <c r="HOZ11" s="408"/>
      <c r="HPA11" s="404"/>
      <c r="HPB11" s="405"/>
      <c r="HPC11" s="406"/>
      <c r="HPD11" s="407"/>
      <c r="HPE11" s="407"/>
      <c r="HPF11" s="407"/>
      <c r="HPG11" s="407"/>
      <c r="HPH11" s="408"/>
      <c r="HPI11" s="404"/>
      <c r="HPJ11" s="405"/>
      <c r="HPK11" s="406"/>
      <c r="HPL11" s="407"/>
      <c r="HPM11" s="407"/>
      <c r="HPN11" s="407"/>
      <c r="HPO11" s="407"/>
      <c r="HPP11" s="408"/>
      <c r="HPQ11" s="404"/>
      <c r="HPR11" s="405"/>
      <c r="HPS11" s="406"/>
      <c r="HPT11" s="407"/>
      <c r="HPU11" s="407"/>
      <c r="HPV11" s="407"/>
      <c r="HPW11" s="407"/>
      <c r="HPX11" s="408"/>
      <c r="HPY11" s="404"/>
      <c r="HPZ11" s="405"/>
      <c r="HQA11" s="406"/>
      <c r="HQB11" s="407"/>
      <c r="HQC11" s="407"/>
      <c r="HQD11" s="407"/>
      <c r="HQE11" s="407"/>
      <c r="HQF11" s="408"/>
      <c r="HQG11" s="404"/>
      <c r="HQH11" s="405"/>
      <c r="HQI11" s="406"/>
      <c r="HQJ11" s="407"/>
      <c r="HQK11" s="407"/>
      <c r="HQL11" s="407"/>
      <c r="HQM11" s="407"/>
      <c r="HQN11" s="408"/>
      <c r="HQO11" s="404"/>
      <c r="HQP11" s="405"/>
      <c r="HQQ11" s="406"/>
      <c r="HQR11" s="407"/>
      <c r="HQS11" s="407"/>
      <c r="HQT11" s="407"/>
      <c r="HQU11" s="407"/>
      <c r="HQV11" s="408"/>
      <c r="HQW11" s="404"/>
      <c r="HQX11" s="405"/>
      <c r="HQY11" s="406"/>
      <c r="HQZ11" s="407"/>
      <c r="HRA11" s="407"/>
      <c r="HRB11" s="407"/>
      <c r="HRC11" s="407"/>
      <c r="HRD11" s="408"/>
      <c r="HRE11" s="404"/>
      <c r="HRF11" s="405"/>
      <c r="HRG11" s="406"/>
      <c r="HRH11" s="407"/>
      <c r="HRI11" s="407"/>
      <c r="HRJ11" s="407"/>
      <c r="HRK11" s="407"/>
      <c r="HRL11" s="408"/>
      <c r="HRM11" s="404"/>
      <c r="HRN11" s="405"/>
      <c r="HRO11" s="406"/>
      <c r="HRP11" s="407"/>
      <c r="HRQ11" s="407"/>
      <c r="HRR11" s="407"/>
      <c r="HRS11" s="407"/>
      <c r="HRT11" s="408"/>
      <c r="HRU11" s="404"/>
      <c r="HRV11" s="405"/>
      <c r="HRW11" s="406"/>
      <c r="HRX11" s="407"/>
      <c r="HRY11" s="407"/>
      <c r="HRZ11" s="407"/>
      <c r="HSA11" s="407"/>
      <c r="HSB11" s="408"/>
      <c r="HSC11" s="404"/>
      <c r="HSD11" s="405"/>
      <c r="HSE11" s="406"/>
      <c r="HSF11" s="407"/>
      <c r="HSG11" s="407"/>
      <c r="HSH11" s="407"/>
      <c r="HSI11" s="407"/>
      <c r="HSJ11" s="408"/>
      <c r="HSK11" s="404"/>
      <c r="HSL11" s="405"/>
      <c r="HSM11" s="406"/>
      <c r="HSN11" s="407"/>
      <c r="HSO11" s="407"/>
      <c r="HSP11" s="407"/>
      <c r="HSQ11" s="407"/>
      <c r="HSR11" s="408"/>
      <c r="HSS11" s="404"/>
      <c r="HST11" s="405"/>
      <c r="HSU11" s="406"/>
      <c r="HSV11" s="407"/>
      <c r="HSW11" s="407"/>
      <c r="HSX11" s="407"/>
      <c r="HSY11" s="407"/>
      <c r="HSZ11" s="408"/>
      <c r="HTA11" s="404"/>
      <c r="HTB11" s="405"/>
      <c r="HTC11" s="406"/>
      <c r="HTD11" s="407"/>
      <c r="HTE11" s="407"/>
      <c r="HTF11" s="407"/>
      <c r="HTG11" s="407"/>
      <c r="HTH11" s="408"/>
      <c r="HTI11" s="404"/>
      <c r="HTJ11" s="405"/>
      <c r="HTK11" s="406"/>
      <c r="HTL11" s="407"/>
      <c r="HTM11" s="407"/>
      <c r="HTN11" s="407"/>
      <c r="HTO11" s="407"/>
      <c r="HTP11" s="408"/>
      <c r="HTQ11" s="404"/>
      <c r="HTR11" s="405"/>
      <c r="HTS11" s="406"/>
      <c r="HTT11" s="407"/>
      <c r="HTU11" s="407"/>
      <c r="HTV11" s="407"/>
      <c r="HTW11" s="407"/>
      <c r="HTX11" s="408"/>
      <c r="HTY11" s="404"/>
      <c r="HTZ11" s="405"/>
      <c r="HUA11" s="406"/>
      <c r="HUB11" s="407"/>
      <c r="HUC11" s="407"/>
      <c r="HUD11" s="407"/>
      <c r="HUE11" s="407"/>
      <c r="HUF11" s="408"/>
      <c r="HUG11" s="404"/>
      <c r="HUH11" s="405"/>
      <c r="HUI11" s="406"/>
      <c r="HUJ11" s="407"/>
      <c r="HUK11" s="407"/>
      <c r="HUL11" s="407"/>
      <c r="HUM11" s="407"/>
      <c r="HUN11" s="408"/>
      <c r="HUO11" s="404"/>
      <c r="HUP11" s="405"/>
      <c r="HUQ11" s="406"/>
      <c r="HUR11" s="407"/>
      <c r="HUS11" s="407"/>
      <c r="HUT11" s="407"/>
      <c r="HUU11" s="407"/>
      <c r="HUV11" s="408"/>
      <c r="HUW11" s="404"/>
      <c r="HUX11" s="405"/>
      <c r="HUY11" s="406"/>
      <c r="HUZ11" s="407"/>
      <c r="HVA11" s="407"/>
      <c r="HVB11" s="407"/>
      <c r="HVC11" s="407"/>
      <c r="HVD11" s="408"/>
      <c r="HVE11" s="404"/>
      <c r="HVF11" s="405"/>
      <c r="HVG11" s="406"/>
      <c r="HVH11" s="407"/>
      <c r="HVI11" s="407"/>
      <c r="HVJ11" s="407"/>
      <c r="HVK11" s="407"/>
      <c r="HVL11" s="408"/>
      <c r="HVM11" s="404"/>
      <c r="HVN11" s="405"/>
      <c r="HVO11" s="406"/>
      <c r="HVP11" s="407"/>
      <c r="HVQ11" s="407"/>
      <c r="HVR11" s="407"/>
      <c r="HVS11" s="407"/>
      <c r="HVT11" s="408"/>
      <c r="HVU11" s="404"/>
      <c r="HVV11" s="405"/>
      <c r="HVW11" s="406"/>
      <c r="HVX11" s="407"/>
      <c r="HVY11" s="407"/>
      <c r="HVZ11" s="407"/>
      <c r="HWA11" s="407"/>
      <c r="HWB11" s="408"/>
      <c r="HWC11" s="404"/>
      <c r="HWD11" s="405"/>
      <c r="HWE11" s="406"/>
      <c r="HWF11" s="407"/>
      <c r="HWG11" s="407"/>
      <c r="HWH11" s="407"/>
      <c r="HWI11" s="407"/>
      <c r="HWJ11" s="408"/>
      <c r="HWK11" s="404"/>
      <c r="HWL11" s="405"/>
      <c r="HWM11" s="406"/>
      <c r="HWN11" s="407"/>
      <c r="HWO11" s="407"/>
      <c r="HWP11" s="407"/>
      <c r="HWQ11" s="407"/>
      <c r="HWR11" s="408"/>
      <c r="HWS11" s="404"/>
      <c r="HWT11" s="405"/>
      <c r="HWU11" s="406"/>
      <c r="HWV11" s="407"/>
      <c r="HWW11" s="407"/>
      <c r="HWX11" s="407"/>
      <c r="HWY11" s="407"/>
      <c r="HWZ11" s="408"/>
      <c r="HXA11" s="404"/>
      <c r="HXB11" s="405"/>
      <c r="HXC11" s="406"/>
      <c r="HXD11" s="407"/>
      <c r="HXE11" s="407"/>
      <c r="HXF11" s="407"/>
      <c r="HXG11" s="407"/>
      <c r="HXH11" s="408"/>
      <c r="HXI11" s="404"/>
      <c r="HXJ11" s="405"/>
      <c r="HXK11" s="406"/>
      <c r="HXL11" s="407"/>
      <c r="HXM11" s="407"/>
      <c r="HXN11" s="407"/>
      <c r="HXO11" s="407"/>
      <c r="HXP11" s="408"/>
      <c r="HXQ11" s="404"/>
      <c r="HXR11" s="405"/>
      <c r="HXS11" s="406"/>
      <c r="HXT11" s="407"/>
      <c r="HXU11" s="407"/>
      <c r="HXV11" s="407"/>
      <c r="HXW11" s="407"/>
      <c r="HXX11" s="408"/>
      <c r="HXY11" s="404"/>
      <c r="HXZ11" s="405"/>
      <c r="HYA11" s="406"/>
      <c r="HYB11" s="407"/>
      <c r="HYC11" s="407"/>
      <c r="HYD11" s="407"/>
      <c r="HYE11" s="407"/>
      <c r="HYF11" s="408"/>
      <c r="HYG11" s="404"/>
      <c r="HYH11" s="405"/>
      <c r="HYI11" s="406"/>
      <c r="HYJ11" s="407"/>
      <c r="HYK11" s="407"/>
      <c r="HYL11" s="407"/>
      <c r="HYM11" s="407"/>
      <c r="HYN11" s="408"/>
      <c r="HYO11" s="404"/>
      <c r="HYP11" s="405"/>
      <c r="HYQ11" s="406"/>
      <c r="HYR11" s="407"/>
      <c r="HYS11" s="407"/>
      <c r="HYT11" s="407"/>
      <c r="HYU11" s="407"/>
      <c r="HYV11" s="408"/>
      <c r="HYW11" s="404"/>
      <c r="HYX11" s="405"/>
      <c r="HYY11" s="406"/>
      <c r="HYZ11" s="407"/>
      <c r="HZA11" s="407"/>
      <c r="HZB11" s="407"/>
      <c r="HZC11" s="407"/>
      <c r="HZD11" s="408"/>
      <c r="HZE11" s="404"/>
      <c r="HZF11" s="405"/>
      <c r="HZG11" s="406"/>
      <c r="HZH11" s="407"/>
      <c r="HZI11" s="407"/>
      <c r="HZJ11" s="407"/>
      <c r="HZK11" s="407"/>
      <c r="HZL11" s="408"/>
      <c r="HZM11" s="404"/>
      <c r="HZN11" s="405"/>
      <c r="HZO11" s="406"/>
      <c r="HZP11" s="407"/>
      <c r="HZQ11" s="407"/>
      <c r="HZR11" s="407"/>
      <c r="HZS11" s="407"/>
      <c r="HZT11" s="408"/>
      <c r="HZU11" s="404"/>
      <c r="HZV11" s="405"/>
      <c r="HZW11" s="406"/>
      <c r="HZX11" s="407"/>
      <c r="HZY11" s="407"/>
      <c r="HZZ11" s="407"/>
      <c r="IAA11" s="407"/>
      <c r="IAB11" s="408"/>
      <c r="IAC11" s="404"/>
      <c r="IAD11" s="405"/>
      <c r="IAE11" s="406"/>
      <c r="IAF11" s="407"/>
      <c r="IAG11" s="407"/>
      <c r="IAH11" s="407"/>
      <c r="IAI11" s="407"/>
      <c r="IAJ11" s="408"/>
      <c r="IAK11" s="404"/>
      <c r="IAL11" s="405"/>
      <c r="IAM11" s="406"/>
      <c r="IAN11" s="407"/>
      <c r="IAO11" s="407"/>
      <c r="IAP11" s="407"/>
      <c r="IAQ11" s="407"/>
      <c r="IAR11" s="408"/>
      <c r="IAS11" s="404"/>
      <c r="IAT11" s="405"/>
      <c r="IAU11" s="406"/>
      <c r="IAV11" s="407"/>
      <c r="IAW11" s="407"/>
      <c r="IAX11" s="407"/>
      <c r="IAY11" s="407"/>
      <c r="IAZ11" s="408"/>
      <c r="IBA11" s="404"/>
      <c r="IBB11" s="405"/>
      <c r="IBC11" s="406"/>
      <c r="IBD11" s="407"/>
      <c r="IBE11" s="407"/>
      <c r="IBF11" s="407"/>
      <c r="IBG11" s="407"/>
      <c r="IBH11" s="408"/>
      <c r="IBI11" s="404"/>
      <c r="IBJ11" s="405"/>
      <c r="IBK11" s="406"/>
      <c r="IBL11" s="407"/>
      <c r="IBM11" s="407"/>
      <c r="IBN11" s="407"/>
      <c r="IBO11" s="407"/>
      <c r="IBP11" s="408"/>
      <c r="IBQ11" s="404"/>
      <c r="IBR11" s="405"/>
      <c r="IBS11" s="406"/>
      <c r="IBT11" s="407"/>
      <c r="IBU11" s="407"/>
      <c r="IBV11" s="407"/>
      <c r="IBW11" s="407"/>
      <c r="IBX11" s="408"/>
      <c r="IBY11" s="404"/>
      <c r="IBZ11" s="405"/>
      <c r="ICA11" s="406"/>
      <c r="ICB11" s="407"/>
      <c r="ICC11" s="407"/>
      <c r="ICD11" s="407"/>
      <c r="ICE11" s="407"/>
      <c r="ICF11" s="408"/>
      <c r="ICG11" s="404"/>
      <c r="ICH11" s="405"/>
      <c r="ICI11" s="406"/>
      <c r="ICJ11" s="407"/>
      <c r="ICK11" s="407"/>
      <c r="ICL11" s="407"/>
      <c r="ICM11" s="407"/>
      <c r="ICN11" s="408"/>
      <c r="ICO11" s="404"/>
      <c r="ICP11" s="405"/>
      <c r="ICQ11" s="406"/>
      <c r="ICR11" s="407"/>
      <c r="ICS11" s="407"/>
      <c r="ICT11" s="407"/>
      <c r="ICU11" s="407"/>
      <c r="ICV11" s="408"/>
      <c r="ICW11" s="404"/>
      <c r="ICX11" s="405"/>
      <c r="ICY11" s="406"/>
      <c r="ICZ11" s="407"/>
      <c r="IDA11" s="407"/>
      <c r="IDB11" s="407"/>
      <c r="IDC11" s="407"/>
      <c r="IDD11" s="408"/>
      <c r="IDE11" s="404"/>
      <c r="IDF11" s="405"/>
      <c r="IDG11" s="406"/>
      <c r="IDH11" s="407"/>
      <c r="IDI11" s="407"/>
      <c r="IDJ11" s="407"/>
      <c r="IDK11" s="407"/>
      <c r="IDL11" s="408"/>
      <c r="IDM11" s="404"/>
      <c r="IDN11" s="405"/>
      <c r="IDO11" s="406"/>
      <c r="IDP11" s="407"/>
      <c r="IDQ11" s="407"/>
      <c r="IDR11" s="407"/>
      <c r="IDS11" s="407"/>
      <c r="IDT11" s="408"/>
      <c r="IDU11" s="404"/>
      <c r="IDV11" s="405"/>
      <c r="IDW11" s="406"/>
      <c r="IDX11" s="407"/>
      <c r="IDY11" s="407"/>
      <c r="IDZ11" s="407"/>
      <c r="IEA11" s="407"/>
      <c r="IEB11" s="408"/>
      <c r="IEC11" s="404"/>
      <c r="IED11" s="405"/>
      <c r="IEE11" s="406"/>
      <c r="IEF11" s="407"/>
      <c r="IEG11" s="407"/>
      <c r="IEH11" s="407"/>
      <c r="IEI11" s="407"/>
      <c r="IEJ11" s="408"/>
      <c r="IEK11" s="404"/>
      <c r="IEL11" s="405"/>
      <c r="IEM11" s="406"/>
      <c r="IEN11" s="407"/>
      <c r="IEO11" s="407"/>
      <c r="IEP11" s="407"/>
      <c r="IEQ11" s="407"/>
      <c r="IER11" s="408"/>
      <c r="IES11" s="404"/>
      <c r="IET11" s="405"/>
      <c r="IEU11" s="406"/>
      <c r="IEV11" s="407"/>
      <c r="IEW11" s="407"/>
      <c r="IEX11" s="407"/>
      <c r="IEY11" s="407"/>
      <c r="IEZ11" s="408"/>
      <c r="IFA11" s="404"/>
      <c r="IFB11" s="405"/>
      <c r="IFC11" s="406"/>
      <c r="IFD11" s="407"/>
      <c r="IFE11" s="407"/>
      <c r="IFF11" s="407"/>
      <c r="IFG11" s="407"/>
      <c r="IFH11" s="408"/>
      <c r="IFI11" s="404"/>
      <c r="IFJ11" s="405"/>
      <c r="IFK11" s="406"/>
      <c r="IFL11" s="407"/>
      <c r="IFM11" s="407"/>
      <c r="IFN11" s="407"/>
      <c r="IFO11" s="407"/>
      <c r="IFP11" s="408"/>
      <c r="IFQ11" s="404"/>
      <c r="IFR11" s="405"/>
      <c r="IFS11" s="406"/>
      <c r="IFT11" s="407"/>
      <c r="IFU11" s="407"/>
      <c r="IFV11" s="407"/>
      <c r="IFW11" s="407"/>
      <c r="IFX11" s="408"/>
      <c r="IFY11" s="404"/>
      <c r="IFZ11" s="405"/>
      <c r="IGA11" s="406"/>
      <c r="IGB11" s="407"/>
      <c r="IGC11" s="407"/>
      <c r="IGD11" s="407"/>
      <c r="IGE11" s="407"/>
      <c r="IGF11" s="408"/>
      <c r="IGG11" s="404"/>
      <c r="IGH11" s="405"/>
      <c r="IGI11" s="406"/>
      <c r="IGJ11" s="407"/>
      <c r="IGK11" s="407"/>
      <c r="IGL11" s="407"/>
      <c r="IGM11" s="407"/>
      <c r="IGN11" s="408"/>
      <c r="IGO11" s="404"/>
      <c r="IGP11" s="405"/>
      <c r="IGQ11" s="406"/>
      <c r="IGR11" s="407"/>
      <c r="IGS11" s="407"/>
      <c r="IGT11" s="407"/>
      <c r="IGU11" s="407"/>
      <c r="IGV11" s="408"/>
      <c r="IGW11" s="404"/>
      <c r="IGX11" s="405"/>
      <c r="IGY11" s="406"/>
      <c r="IGZ11" s="407"/>
      <c r="IHA11" s="407"/>
      <c r="IHB11" s="407"/>
      <c r="IHC11" s="407"/>
      <c r="IHD11" s="408"/>
      <c r="IHE11" s="404"/>
      <c r="IHF11" s="405"/>
      <c r="IHG11" s="406"/>
      <c r="IHH11" s="407"/>
      <c r="IHI11" s="407"/>
      <c r="IHJ11" s="407"/>
      <c r="IHK11" s="407"/>
      <c r="IHL11" s="408"/>
      <c r="IHM11" s="404"/>
      <c r="IHN11" s="405"/>
      <c r="IHO11" s="406"/>
      <c r="IHP11" s="407"/>
      <c r="IHQ11" s="407"/>
      <c r="IHR11" s="407"/>
      <c r="IHS11" s="407"/>
      <c r="IHT11" s="408"/>
      <c r="IHU11" s="404"/>
      <c r="IHV11" s="405"/>
      <c r="IHW11" s="406"/>
      <c r="IHX11" s="407"/>
      <c r="IHY11" s="407"/>
      <c r="IHZ11" s="407"/>
      <c r="IIA11" s="407"/>
      <c r="IIB11" s="408"/>
      <c r="IIC11" s="404"/>
      <c r="IID11" s="405"/>
      <c r="IIE11" s="406"/>
      <c r="IIF11" s="407"/>
      <c r="IIG11" s="407"/>
      <c r="IIH11" s="407"/>
      <c r="III11" s="407"/>
      <c r="IIJ11" s="408"/>
      <c r="IIK11" s="404"/>
      <c r="IIL11" s="405"/>
      <c r="IIM11" s="406"/>
      <c r="IIN11" s="407"/>
      <c r="IIO11" s="407"/>
      <c r="IIP11" s="407"/>
      <c r="IIQ11" s="407"/>
      <c r="IIR11" s="408"/>
      <c r="IIS11" s="404"/>
      <c r="IIT11" s="405"/>
      <c r="IIU11" s="406"/>
      <c r="IIV11" s="407"/>
      <c r="IIW11" s="407"/>
      <c r="IIX11" s="407"/>
      <c r="IIY11" s="407"/>
      <c r="IIZ11" s="408"/>
      <c r="IJA11" s="404"/>
      <c r="IJB11" s="405"/>
      <c r="IJC11" s="406"/>
      <c r="IJD11" s="407"/>
      <c r="IJE11" s="407"/>
      <c r="IJF11" s="407"/>
      <c r="IJG11" s="407"/>
      <c r="IJH11" s="408"/>
      <c r="IJI11" s="404"/>
      <c r="IJJ11" s="405"/>
      <c r="IJK11" s="406"/>
      <c r="IJL11" s="407"/>
      <c r="IJM11" s="407"/>
      <c r="IJN11" s="407"/>
      <c r="IJO11" s="407"/>
      <c r="IJP11" s="408"/>
      <c r="IJQ11" s="404"/>
      <c r="IJR11" s="405"/>
      <c r="IJS11" s="406"/>
      <c r="IJT11" s="407"/>
      <c r="IJU11" s="407"/>
      <c r="IJV11" s="407"/>
      <c r="IJW11" s="407"/>
      <c r="IJX11" s="408"/>
      <c r="IJY11" s="404"/>
      <c r="IJZ11" s="405"/>
      <c r="IKA11" s="406"/>
      <c r="IKB11" s="407"/>
      <c r="IKC11" s="407"/>
      <c r="IKD11" s="407"/>
      <c r="IKE11" s="407"/>
      <c r="IKF11" s="408"/>
      <c r="IKG11" s="404"/>
      <c r="IKH11" s="405"/>
      <c r="IKI11" s="406"/>
      <c r="IKJ11" s="407"/>
      <c r="IKK11" s="407"/>
      <c r="IKL11" s="407"/>
      <c r="IKM11" s="407"/>
      <c r="IKN11" s="408"/>
      <c r="IKO11" s="404"/>
      <c r="IKP11" s="405"/>
      <c r="IKQ11" s="406"/>
      <c r="IKR11" s="407"/>
      <c r="IKS11" s="407"/>
      <c r="IKT11" s="407"/>
      <c r="IKU11" s="407"/>
      <c r="IKV11" s="408"/>
      <c r="IKW11" s="404"/>
      <c r="IKX11" s="405"/>
      <c r="IKY11" s="406"/>
      <c r="IKZ11" s="407"/>
      <c r="ILA11" s="407"/>
      <c r="ILB11" s="407"/>
      <c r="ILC11" s="407"/>
      <c r="ILD11" s="408"/>
      <c r="ILE11" s="404"/>
      <c r="ILF11" s="405"/>
      <c r="ILG11" s="406"/>
      <c r="ILH11" s="407"/>
      <c r="ILI11" s="407"/>
      <c r="ILJ11" s="407"/>
      <c r="ILK11" s="407"/>
      <c r="ILL11" s="408"/>
      <c r="ILM11" s="404"/>
      <c r="ILN11" s="405"/>
      <c r="ILO11" s="406"/>
      <c r="ILP11" s="407"/>
      <c r="ILQ11" s="407"/>
      <c r="ILR11" s="407"/>
      <c r="ILS11" s="407"/>
      <c r="ILT11" s="408"/>
      <c r="ILU11" s="404"/>
      <c r="ILV11" s="405"/>
      <c r="ILW11" s="406"/>
      <c r="ILX11" s="407"/>
      <c r="ILY11" s="407"/>
      <c r="ILZ11" s="407"/>
      <c r="IMA11" s="407"/>
      <c r="IMB11" s="408"/>
      <c r="IMC11" s="404"/>
      <c r="IMD11" s="405"/>
      <c r="IME11" s="406"/>
      <c r="IMF11" s="407"/>
      <c r="IMG11" s="407"/>
      <c r="IMH11" s="407"/>
      <c r="IMI11" s="407"/>
      <c r="IMJ11" s="408"/>
      <c r="IMK11" s="404"/>
      <c r="IML11" s="405"/>
      <c r="IMM11" s="406"/>
      <c r="IMN11" s="407"/>
      <c r="IMO11" s="407"/>
      <c r="IMP11" s="407"/>
      <c r="IMQ11" s="407"/>
      <c r="IMR11" s="408"/>
      <c r="IMS11" s="404"/>
      <c r="IMT11" s="405"/>
      <c r="IMU11" s="406"/>
      <c r="IMV11" s="407"/>
      <c r="IMW11" s="407"/>
      <c r="IMX11" s="407"/>
      <c r="IMY11" s="407"/>
      <c r="IMZ11" s="408"/>
      <c r="INA11" s="404"/>
      <c r="INB11" s="405"/>
      <c r="INC11" s="406"/>
      <c r="IND11" s="407"/>
      <c r="INE11" s="407"/>
      <c r="INF11" s="407"/>
      <c r="ING11" s="407"/>
      <c r="INH11" s="408"/>
      <c r="INI11" s="404"/>
      <c r="INJ11" s="405"/>
      <c r="INK11" s="406"/>
      <c r="INL11" s="407"/>
      <c r="INM11" s="407"/>
      <c r="INN11" s="407"/>
      <c r="INO11" s="407"/>
      <c r="INP11" s="408"/>
      <c r="INQ11" s="404"/>
      <c r="INR11" s="405"/>
      <c r="INS11" s="406"/>
      <c r="INT11" s="407"/>
      <c r="INU11" s="407"/>
      <c r="INV11" s="407"/>
      <c r="INW11" s="407"/>
      <c r="INX11" s="408"/>
      <c r="INY11" s="404"/>
      <c r="INZ11" s="405"/>
      <c r="IOA11" s="406"/>
      <c r="IOB11" s="407"/>
      <c r="IOC11" s="407"/>
      <c r="IOD11" s="407"/>
      <c r="IOE11" s="407"/>
      <c r="IOF11" s="408"/>
      <c r="IOG11" s="404"/>
      <c r="IOH11" s="405"/>
      <c r="IOI11" s="406"/>
      <c r="IOJ11" s="407"/>
      <c r="IOK11" s="407"/>
      <c r="IOL11" s="407"/>
      <c r="IOM11" s="407"/>
      <c r="ION11" s="408"/>
      <c r="IOO11" s="404"/>
      <c r="IOP11" s="405"/>
      <c r="IOQ11" s="406"/>
      <c r="IOR11" s="407"/>
      <c r="IOS11" s="407"/>
      <c r="IOT11" s="407"/>
      <c r="IOU11" s="407"/>
      <c r="IOV11" s="408"/>
      <c r="IOW11" s="404"/>
      <c r="IOX11" s="405"/>
      <c r="IOY11" s="406"/>
      <c r="IOZ11" s="407"/>
      <c r="IPA11" s="407"/>
      <c r="IPB11" s="407"/>
      <c r="IPC11" s="407"/>
      <c r="IPD11" s="408"/>
      <c r="IPE11" s="404"/>
      <c r="IPF11" s="405"/>
      <c r="IPG11" s="406"/>
      <c r="IPH11" s="407"/>
      <c r="IPI11" s="407"/>
      <c r="IPJ11" s="407"/>
      <c r="IPK11" s="407"/>
      <c r="IPL11" s="408"/>
      <c r="IPM11" s="404"/>
      <c r="IPN11" s="405"/>
      <c r="IPO11" s="406"/>
      <c r="IPP11" s="407"/>
      <c r="IPQ11" s="407"/>
      <c r="IPR11" s="407"/>
      <c r="IPS11" s="407"/>
      <c r="IPT11" s="408"/>
      <c r="IPU11" s="404"/>
      <c r="IPV11" s="405"/>
      <c r="IPW11" s="406"/>
      <c r="IPX11" s="407"/>
      <c r="IPY11" s="407"/>
      <c r="IPZ11" s="407"/>
      <c r="IQA11" s="407"/>
      <c r="IQB11" s="408"/>
      <c r="IQC11" s="404"/>
      <c r="IQD11" s="405"/>
      <c r="IQE11" s="406"/>
      <c r="IQF11" s="407"/>
      <c r="IQG11" s="407"/>
      <c r="IQH11" s="407"/>
      <c r="IQI11" s="407"/>
      <c r="IQJ11" s="408"/>
      <c r="IQK11" s="404"/>
      <c r="IQL11" s="405"/>
      <c r="IQM11" s="406"/>
      <c r="IQN11" s="407"/>
      <c r="IQO11" s="407"/>
      <c r="IQP11" s="407"/>
      <c r="IQQ11" s="407"/>
      <c r="IQR11" s="408"/>
      <c r="IQS11" s="404"/>
      <c r="IQT11" s="405"/>
      <c r="IQU11" s="406"/>
      <c r="IQV11" s="407"/>
      <c r="IQW11" s="407"/>
      <c r="IQX11" s="407"/>
      <c r="IQY11" s="407"/>
      <c r="IQZ11" s="408"/>
      <c r="IRA11" s="404"/>
      <c r="IRB11" s="405"/>
      <c r="IRC11" s="406"/>
      <c r="IRD11" s="407"/>
      <c r="IRE11" s="407"/>
      <c r="IRF11" s="407"/>
      <c r="IRG11" s="407"/>
      <c r="IRH11" s="408"/>
      <c r="IRI11" s="404"/>
      <c r="IRJ11" s="405"/>
      <c r="IRK11" s="406"/>
      <c r="IRL11" s="407"/>
      <c r="IRM11" s="407"/>
      <c r="IRN11" s="407"/>
      <c r="IRO11" s="407"/>
      <c r="IRP11" s="408"/>
      <c r="IRQ11" s="404"/>
      <c r="IRR11" s="405"/>
      <c r="IRS11" s="406"/>
      <c r="IRT11" s="407"/>
      <c r="IRU11" s="407"/>
      <c r="IRV11" s="407"/>
      <c r="IRW11" s="407"/>
      <c r="IRX11" s="408"/>
      <c r="IRY11" s="404"/>
      <c r="IRZ11" s="405"/>
      <c r="ISA11" s="406"/>
      <c r="ISB11" s="407"/>
      <c r="ISC11" s="407"/>
      <c r="ISD11" s="407"/>
      <c r="ISE11" s="407"/>
      <c r="ISF11" s="408"/>
      <c r="ISG11" s="404"/>
      <c r="ISH11" s="405"/>
      <c r="ISI11" s="406"/>
      <c r="ISJ11" s="407"/>
      <c r="ISK11" s="407"/>
      <c r="ISL11" s="407"/>
      <c r="ISM11" s="407"/>
      <c r="ISN11" s="408"/>
      <c r="ISO11" s="404"/>
      <c r="ISP11" s="405"/>
      <c r="ISQ11" s="406"/>
      <c r="ISR11" s="407"/>
      <c r="ISS11" s="407"/>
      <c r="IST11" s="407"/>
      <c r="ISU11" s="407"/>
      <c r="ISV11" s="408"/>
      <c r="ISW11" s="404"/>
      <c r="ISX11" s="405"/>
      <c r="ISY11" s="406"/>
      <c r="ISZ11" s="407"/>
      <c r="ITA11" s="407"/>
      <c r="ITB11" s="407"/>
      <c r="ITC11" s="407"/>
      <c r="ITD11" s="408"/>
      <c r="ITE11" s="404"/>
      <c r="ITF11" s="405"/>
      <c r="ITG11" s="406"/>
      <c r="ITH11" s="407"/>
      <c r="ITI11" s="407"/>
      <c r="ITJ11" s="407"/>
      <c r="ITK11" s="407"/>
      <c r="ITL11" s="408"/>
      <c r="ITM11" s="404"/>
      <c r="ITN11" s="405"/>
      <c r="ITO11" s="406"/>
      <c r="ITP11" s="407"/>
      <c r="ITQ11" s="407"/>
      <c r="ITR11" s="407"/>
      <c r="ITS11" s="407"/>
      <c r="ITT11" s="408"/>
      <c r="ITU11" s="404"/>
      <c r="ITV11" s="405"/>
      <c r="ITW11" s="406"/>
      <c r="ITX11" s="407"/>
      <c r="ITY11" s="407"/>
      <c r="ITZ11" s="407"/>
      <c r="IUA11" s="407"/>
      <c r="IUB11" s="408"/>
      <c r="IUC11" s="404"/>
      <c r="IUD11" s="405"/>
      <c r="IUE11" s="406"/>
      <c r="IUF11" s="407"/>
      <c r="IUG11" s="407"/>
      <c r="IUH11" s="407"/>
      <c r="IUI11" s="407"/>
      <c r="IUJ11" s="408"/>
      <c r="IUK11" s="404"/>
      <c r="IUL11" s="405"/>
      <c r="IUM11" s="406"/>
      <c r="IUN11" s="407"/>
      <c r="IUO11" s="407"/>
      <c r="IUP11" s="407"/>
      <c r="IUQ11" s="407"/>
      <c r="IUR11" s="408"/>
      <c r="IUS11" s="404"/>
      <c r="IUT11" s="405"/>
      <c r="IUU11" s="406"/>
      <c r="IUV11" s="407"/>
      <c r="IUW11" s="407"/>
      <c r="IUX11" s="407"/>
      <c r="IUY11" s="407"/>
      <c r="IUZ11" s="408"/>
      <c r="IVA11" s="404"/>
      <c r="IVB11" s="405"/>
      <c r="IVC11" s="406"/>
      <c r="IVD11" s="407"/>
      <c r="IVE11" s="407"/>
      <c r="IVF11" s="407"/>
      <c r="IVG11" s="407"/>
      <c r="IVH11" s="408"/>
      <c r="IVI11" s="404"/>
      <c r="IVJ11" s="405"/>
      <c r="IVK11" s="406"/>
      <c r="IVL11" s="407"/>
      <c r="IVM11" s="407"/>
      <c r="IVN11" s="407"/>
      <c r="IVO11" s="407"/>
      <c r="IVP11" s="408"/>
      <c r="IVQ11" s="404"/>
      <c r="IVR11" s="405"/>
      <c r="IVS11" s="406"/>
      <c r="IVT11" s="407"/>
      <c r="IVU11" s="407"/>
      <c r="IVV11" s="407"/>
      <c r="IVW11" s="407"/>
      <c r="IVX11" s="408"/>
      <c r="IVY11" s="404"/>
      <c r="IVZ11" s="405"/>
      <c r="IWA11" s="406"/>
      <c r="IWB11" s="407"/>
      <c r="IWC11" s="407"/>
      <c r="IWD11" s="407"/>
      <c r="IWE11" s="407"/>
      <c r="IWF11" s="408"/>
      <c r="IWG11" s="404"/>
      <c r="IWH11" s="405"/>
      <c r="IWI11" s="406"/>
      <c r="IWJ11" s="407"/>
      <c r="IWK11" s="407"/>
      <c r="IWL11" s="407"/>
      <c r="IWM11" s="407"/>
      <c r="IWN11" s="408"/>
      <c r="IWO11" s="404"/>
      <c r="IWP11" s="405"/>
      <c r="IWQ11" s="406"/>
      <c r="IWR11" s="407"/>
      <c r="IWS11" s="407"/>
      <c r="IWT11" s="407"/>
      <c r="IWU11" s="407"/>
      <c r="IWV11" s="408"/>
      <c r="IWW11" s="404"/>
      <c r="IWX11" s="405"/>
      <c r="IWY11" s="406"/>
      <c r="IWZ11" s="407"/>
      <c r="IXA11" s="407"/>
      <c r="IXB11" s="407"/>
      <c r="IXC11" s="407"/>
      <c r="IXD11" s="408"/>
      <c r="IXE11" s="404"/>
      <c r="IXF11" s="405"/>
      <c r="IXG11" s="406"/>
      <c r="IXH11" s="407"/>
      <c r="IXI11" s="407"/>
      <c r="IXJ11" s="407"/>
      <c r="IXK11" s="407"/>
      <c r="IXL11" s="408"/>
      <c r="IXM11" s="404"/>
      <c r="IXN11" s="405"/>
      <c r="IXO11" s="406"/>
      <c r="IXP11" s="407"/>
      <c r="IXQ11" s="407"/>
      <c r="IXR11" s="407"/>
      <c r="IXS11" s="407"/>
      <c r="IXT11" s="408"/>
      <c r="IXU11" s="404"/>
      <c r="IXV11" s="405"/>
      <c r="IXW11" s="406"/>
      <c r="IXX11" s="407"/>
      <c r="IXY11" s="407"/>
      <c r="IXZ11" s="407"/>
      <c r="IYA11" s="407"/>
      <c r="IYB11" s="408"/>
      <c r="IYC11" s="404"/>
      <c r="IYD11" s="405"/>
      <c r="IYE11" s="406"/>
      <c r="IYF11" s="407"/>
      <c r="IYG11" s="407"/>
      <c r="IYH11" s="407"/>
      <c r="IYI11" s="407"/>
      <c r="IYJ11" s="408"/>
      <c r="IYK11" s="404"/>
      <c r="IYL11" s="405"/>
      <c r="IYM11" s="406"/>
      <c r="IYN11" s="407"/>
      <c r="IYO11" s="407"/>
      <c r="IYP11" s="407"/>
      <c r="IYQ11" s="407"/>
      <c r="IYR11" s="408"/>
      <c r="IYS11" s="404"/>
      <c r="IYT11" s="405"/>
      <c r="IYU11" s="406"/>
      <c r="IYV11" s="407"/>
      <c r="IYW11" s="407"/>
      <c r="IYX11" s="407"/>
      <c r="IYY11" s="407"/>
      <c r="IYZ11" s="408"/>
      <c r="IZA11" s="404"/>
      <c r="IZB11" s="405"/>
      <c r="IZC11" s="406"/>
      <c r="IZD11" s="407"/>
      <c r="IZE11" s="407"/>
      <c r="IZF11" s="407"/>
      <c r="IZG11" s="407"/>
      <c r="IZH11" s="408"/>
      <c r="IZI11" s="404"/>
      <c r="IZJ11" s="405"/>
      <c r="IZK11" s="406"/>
      <c r="IZL11" s="407"/>
      <c r="IZM11" s="407"/>
      <c r="IZN11" s="407"/>
      <c r="IZO11" s="407"/>
      <c r="IZP11" s="408"/>
      <c r="IZQ11" s="404"/>
      <c r="IZR11" s="405"/>
      <c r="IZS11" s="406"/>
      <c r="IZT11" s="407"/>
      <c r="IZU11" s="407"/>
      <c r="IZV11" s="407"/>
      <c r="IZW11" s="407"/>
      <c r="IZX11" s="408"/>
      <c r="IZY11" s="404"/>
      <c r="IZZ11" s="405"/>
      <c r="JAA11" s="406"/>
      <c r="JAB11" s="407"/>
      <c r="JAC11" s="407"/>
      <c r="JAD11" s="407"/>
      <c r="JAE11" s="407"/>
      <c r="JAF11" s="408"/>
      <c r="JAG11" s="404"/>
      <c r="JAH11" s="405"/>
      <c r="JAI11" s="406"/>
      <c r="JAJ11" s="407"/>
      <c r="JAK11" s="407"/>
      <c r="JAL11" s="407"/>
      <c r="JAM11" s="407"/>
      <c r="JAN11" s="408"/>
      <c r="JAO11" s="404"/>
      <c r="JAP11" s="405"/>
      <c r="JAQ11" s="406"/>
      <c r="JAR11" s="407"/>
      <c r="JAS11" s="407"/>
      <c r="JAT11" s="407"/>
      <c r="JAU11" s="407"/>
      <c r="JAV11" s="408"/>
      <c r="JAW11" s="404"/>
      <c r="JAX11" s="405"/>
      <c r="JAY11" s="406"/>
      <c r="JAZ11" s="407"/>
      <c r="JBA11" s="407"/>
      <c r="JBB11" s="407"/>
      <c r="JBC11" s="407"/>
      <c r="JBD11" s="408"/>
      <c r="JBE11" s="404"/>
      <c r="JBF11" s="405"/>
      <c r="JBG11" s="406"/>
      <c r="JBH11" s="407"/>
      <c r="JBI11" s="407"/>
      <c r="JBJ11" s="407"/>
      <c r="JBK11" s="407"/>
      <c r="JBL11" s="408"/>
      <c r="JBM11" s="404"/>
      <c r="JBN11" s="405"/>
      <c r="JBO11" s="406"/>
      <c r="JBP11" s="407"/>
      <c r="JBQ11" s="407"/>
      <c r="JBR11" s="407"/>
      <c r="JBS11" s="407"/>
      <c r="JBT11" s="408"/>
      <c r="JBU11" s="404"/>
      <c r="JBV11" s="405"/>
      <c r="JBW11" s="406"/>
      <c r="JBX11" s="407"/>
      <c r="JBY11" s="407"/>
      <c r="JBZ11" s="407"/>
      <c r="JCA11" s="407"/>
      <c r="JCB11" s="408"/>
      <c r="JCC11" s="404"/>
      <c r="JCD11" s="405"/>
      <c r="JCE11" s="406"/>
      <c r="JCF11" s="407"/>
      <c r="JCG11" s="407"/>
      <c r="JCH11" s="407"/>
      <c r="JCI11" s="407"/>
      <c r="JCJ11" s="408"/>
      <c r="JCK11" s="404"/>
      <c r="JCL11" s="405"/>
      <c r="JCM11" s="406"/>
      <c r="JCN11" s="407"/>
      <c r="JCO11" s="407"/>
      <c r="JCP11" s="407"/>
      <c r="JCQ11" s="407"/>
      <c r="JCR11" s="408"/>
      <c r="JCS11" s="404"/>
      <c r="JCT11" s="405"/>
      <c r="JCU11" s="406"/>
      <c r="JCV11" s="407"/>
      <c r="JCW11" s="407"/>
      <c r="JCX11" s="407"/>
      <c r="JCY11" s="407"/>
      <c r="JCZ11" s="408"/>
      <c r="JDA11" s="404"/>
      <c r="JDB11" s="405"/>
      <c r="JDC11" s="406"/>
      <c r="JDD11" s="407"/>
      <c r="JDE11" s="407"/>
      <c r="JDF11" s="407"/>
      <c r="JDG11" s="407"/>
      <c r="JDH11" s="408"/>
      <c r="JDI11" s="404"/>
      <c r="JDJ11" s="405"/>
      <c r="JDK11" s="406"/>
      <c r="JDL11" s="407"/>
      <c r="JDM11" s="407"/>
      <c r="JDN11" s="407"/>
      <c r="JDO11" s="407"/>
      <c r="JDP11" s="408"/>
      <c r="JDQ11" s="404"/>
      <c r="JDR11" s="405"/>
      <c r="JDS11" s="406"/>
      <c r="JDT11" s="407"/>
      <c r="JDU11" s="407"/>
      <c r="JDV11" s="407"/>
      <c r="JDW11" s="407"/>
      <c r="JDX11" s="408"/>
      <c r="JDY11" s="404"/>
      <c r="JDZ11" s="405"/>
      <c r="JEA11" s="406"/>
      <c r="JEB11" s="407"/>
      <c r="JEC11" s="407"/>
      <c r="JED11" s="407"/>
      <c r="JEE11" s="407"/>
      <c r="JEF11" s="408"/>
      <c r="JEG11" s="404"/>
      <c r="JEH11" s="405"/>
      <c r="JEI11" s="406"/>
      <c r="JEJ11" s="407"/>
      <c r="JEK11" s="407"/>
      <c r="JEL11" s="407"/>
      <c r="JEM11" s="407"/>
      <c r="JEN11" s="408"/>
      <c r="JEO11" s="404"/>
      <c r="JEP11" s="405"/>
      <c r="JEQ11" s="406"/>
      <c r="JER11" s="407"/>
      <c r="JES11" s="407"/>
      <c r="JET11" s="407"/>
      <c r="JEU11" s="407"/>
      <c r="JEV11" s="408"/>
      <c r="JEW11" s="404"/>
      <c r="JEX11" s="405"/>
      <c r="JEY11" s="406"/>
      <c r="JEZ11" s="407"/>
      <c r="JFA11" s="407"/>
      <c r="JFB11" s="407"/>
      <c r="JFC11" s="407"/>
      <c r="JFD11" s="408"/>
      <c r="JFE11" s="404"/>
      <c r="JFF11" s="405"/>
      <c r="JFG11" s="406"/>
      <c r="JFH11" s="407"/>
      <c r="JFI11" s="407"/>
      <c r="JFJ11" s="407"/>
      <c r="JFK11" s="407"/>
      <c r="JFL11" s="408"/>
      <c r="JFM11" s="404"/>
      <c r="JFN11" s="405"/>
      <c r="JFO11" s="406"/>
      <c r="JFP11" s="407"/>
      <c r="JFQ11" s="407"/>
      <c r="JFR11" s="407"/>
      <c r="JFS11" s="407"/>
      <c r="JFT11" s="408"/>
      <c r="JFU11" s="404"/>
      <c r="JFV11" s="405"/>
      <c r="JFW11" s="406"/>
      <c r="JFX11" s="407"/>
      <c r="JFY11" s="407"/>
      <c r="JFZ11" s="407"/>
      <c r="JGA11" s="407"/>
      <c r="JGB11" s="408"/>
      <c r="JGC11" s="404"/>
      <c r="JGD11" s="405"/>
      <c r="JGE11" s="406"/>
      <c r="JGF11" s="407"/>
      <c r="JGG11" s="407"/>
      <c r="JGH11" s="407"/>
      <c r="JGI11" s="407"/>
      <c r="JGJ11" s="408"/>
      <c r="JGK11" s="404"/>
      <c r="JGL11" s="405"/>
      <c r="JGM11" s="406"/>
      <c r="JGN11" s="407"/>
      <c r="JGO11" s="407"/>
      <c r="JGP11" s="407"/>
      <c r="JGQ11" s="407"/>
      <c r="JGR11" s="408"/>
      <c r="JGS11" s="404"/>
      <c r="JGT11" s="405"/>
      <c r="JGU11" s="406"/>
      <c r="JGV11" s="407"/>
      <c r="JGW11" s="407"/>
      <c r="JGX11" s="407"/>
      <c r="JGY11" s="407"/>
      <c r="JGZ11" s="408"/>
      <c r="JHA11" s="404"/>
      <c r="JHB11" s="405"/>
      <c r="JHC11" s="406"/>
      <c r="JHD11" s="407"/>
      <c r="JHE11" s="407"/>
      <c r="JHF11" s="407"/>
      <c r="JHG11" s="407"/>
      <c r="JHH11" s="408"/>
      <c r="JHI11" s="404"/>
      <c r="JHJ11" s="405"/>
      <c r="JHK11" s="406"/>
      <c r="JHL11" s="407"/>
      <c r="JHM11" s="407"/>
      <c r="JHN11" s="407"/>
      <c r="JHO11" s="407"/>
      <c r="JHP11" s="408"/>
      <c r="JHQ11" s="404"/>
      <c r="JHR11" s="405"/>
      <c r="JHS11" s="406"/>
      <c r="JHT11" s="407"/>
      <c r="JHU11" s="407"/>
      <c r="JHV11" s="407"/>
      <c r="JHW11" s="407"/>
      <c r="JHX11" s="408"/>
      <c r="JHY11" s="404"/>
      <c r="JHZ11" s="405"/>
      <c r="JIA11" s="406"/>
      <c r="JIB11" s="407"/>
      <c r="JIC11" s="407"/>
      <c r="JID11" s="407"/>
      <c r="JIE11" s="407"/>
      <c r="JIF11" s="408"/>
      <c r="JIG11" s="404"/>
      <c r="JIH11" s="405"/>
      <c r="JII11" s="406"/>
      <c r="JIJ11" s="407"/>
      <c r="JIK11" s="407"/>
      <c r="JIL11" s="407"/>
      <c r="JIM11" s="407"/>
      <c r="JIN11" s="408"/>
      <c r="JIO11" s="404"/>
      <c r="JIP11" s="405"/>
      <c r="JIQ11" s="406"/>
      <c r="JIR11" s="407"/>
      <c r="JIS11" s="407"/>
      <c r="JIT11" s="407"/>
      <c r="JIU11" s="407"/>
      <c r="JIV11" s="408"/>
      <c r="JIW11" s="404"/>
      <c r="JIX11" s="405"/>
      <c r="JIY11" s="406"/>
      <c r="JIZ11" s="407"/>
      <c r="JJA11" s="407"/>
      <c r="JJB11" s="407"/>
      <c r="JJC11" s="407"/>
      <c r="JJD11" s="408"/>
      <c r="JJE11" s="404"/>
      <c r="JJF11" s="405"/>
      <c r="JJG11" s="406"/>
      <c r="JJH11" s="407"/>
      <c r="JJI11" s="407"/>
      <c r="JJJ11" s="407"/>
      <c r="JJK11" s="407"/>
      <c r="JJL11" s="408"/>
      <c r="JJM11" s="404"/>
      <c r="JJN11" s="405"/>
      <c r="JJO11" s="406"/>
      <c r="JJP11" s="407"/>
      <c r="JJQ11" s="407"/>
      <c r="JJR11" s="407"/>
      <c r="JJS11" s="407"/>
      <c r="JJT11" s="408"/>
      <c r="JJU11" s="404"/>
      <c r="JJV11" s="405"/>
      <c r="JJW11" s="406"/>
      <c r="JJX11" s="407"/>
      <c r="JJY11" s="407"/>
      <c r="JJZ11" s="407"/>
      <c r="JKA11" s="407"/>
      <c r="JKB11" s="408"/>
      <c r="JKC11" s="404"/>
      <c r="JKD11" s="405"/>
      <c r="JKE11" s="406"/>
      <c r="JKF11" s="407"/>
      <c r="JKG11" s="407"/>
      <c r="JKH11" s="407"/>
      <c r="JKI11" s="407"/>
      <c r="JKJ11" s="408"/>
      <c r="JKK11" s="404"/>
      <c r="JKL11" s="405"/>
      <c r="JKM11" s="406"/>
      <c r="JKN11" s="407"/>
      <c r="JKO11" s="407"/>
      <c r="JKP11" s="407"/>
      <c r="JKQ11" s="407"/>
      <c r="JKR11" s="408"/>
      <c r="JKS11" s="404"/>
      <c r="JKT11" s="405"/>
      <c r="JKU11" s="406"/>
      <c r="JKV11" s="407"/>
      <c r="JKW11" s="407"/>
      <c r="JKX11" s="407"/>
      <c r="JKY11" s="407"/>
      <c r="JKZ11" s="408"/>
      <c r="JLA11" s="404"/>
      <c r="JLB11" s="405"/>
      <c r="JLC11" s="406"/>
      <c r="JLD11" s="407"/>
      <c r="JLE11" s="407"/>
      <c r="JLF11" s="407"/>
      <c r="JLG11" s="407"/>
      <c r="JLH11" s="408"/>
      <c r="JLI11" s="404"/>
      <c r="JLJ11" s="405"/>
      <c r="JLK11" s="406"/>
      <c r="JLL11" s="407"/>
      <c r="JLM11" s="407"/>
      <c r="JLN11" s="407"/>
      <c r="JLO11" s="407"/>
      <c r="JLP11" s="408"/>
      <c r="JLQ11" s="404"/>
      <c r="JLR11" s="405"/>
      <c r="JLS11" s="406"/>
      <c r="JLT11" s="407"/>
      <c r="JLU11" s="407"/>
      <c r="JLV11" s="407"/>
      <c r="JLW11" s="407"/>
      <c r="JLX11" s="408"/>
      <c r="JLY11" s="404"/>
      <c r="JLZ11" s="405"/>
      <c r="JMA11" s="406"/>
      <c r="JMB11" s="407"/>
      <c r="JMC11" s="407"/>
      <c r="JMD11" s="407"/>
      <c r="JME11" s="407"/>
      <c r="JMF11" s="408"/>
      <c r="JMG11" s="404"/>
      <c r="JMH11" s="405"/>
      <c r="JMI11" s="406"/>
      <c r="JMJ11" s="407"/>
      <c r="JMK11" s="407"/>
      <c r="JML11" s="407"/>
      <c r="JMM11" s="407"/>
      <c r="JMN11" s="408"/>
      <c r="JMO11" s="404"/>
      <c r="JMP11" s="405"/>
      <c r="JMQ11" s="406"/>
      <c r="JMR11" s="407"/>
      <c r="JMS11" s="407"/>
      <c r="JMT11" s="407"/>
      <c r="JMU11" s="407"/>
      <c r="JMV11" s="408"/>
      <c r="JMW11" s="404"/>
      <c r="JMX11" s="405"/>
      <c r="JMY11" s="406"/>
      <c r="JMZ11" s="407"/>
      <c r="JNA11" s="407"/>
      <c r="JNB11" s="407"/>
      <c r="JNC11" s="407"/>
      <c r="JND11" s="408"/>
      <c r="JNE11" s="404"/>
      <c r="JNF11" s="405"/>
      <c r="JNG11" s="406"/>
      <c r="JNH11" s="407"/>
      <c r="JNI11" s="407"/>
      <c r="JNJ11" s="407"/>
      <c r="JNK11" s="407"/>
      <c r="JNL11" s="408"/>
      <c r="JNM11" s="404"/>
      <c r="JNN11" s="405"/>
      <c r="JNO11" s="406"/>
      <c r="JNP11" s="407"/>
      <c r="JNQ11" s="407"/>
      <c r="JNR11" s="407"/>
      <c r="JNS11" s="407"/>
      <c r="JNT11" s="408"/>
      <c r="JNU11" s="404"/>
      <c r="JNV11" s="405"/>
      <c r="JNW11" s="406"/>
      <c r="JNX11" s="407"/>
      <c r="JNY11" s="407"/>
      <c r="JNZ11" s="407"/>
      <c r="JOA11" s="407"/>
      <c r="JOB11" s="408"/>
      <c r="JOC11" s="404"/>
      <c r="JOD11" s="405"/>
      <c r="JOE11" s="406"/>
      <c r="JOF11" s="407"/>
      <c r="JOG11" s="407"/>
      <c r="JOH11" s="407"/>
      <c r="JOI11" s="407"/>
      <c r="JOJ11" s="408"/>
      <c r="JOK11" s="404"/>
      <c r="JOL11" s="405"/>
      <c r="JOM11" s="406"/>
      <c r="JON11" s="407"/>
      <c r="JOO11" s="407"/>
      <c r="JOP11" s="407"/>
      <c r="JOQ11" s="407"/>
      <c r="JOR11" s="408"/>
      <c r="JOS11" s="404"/>
      <c r="JOT11" s="405"/>
      <c r="JOU11" s="406"/>
      <c r="JOV11" s="407"/>
      <c r="JOW11" s="407"/>
      <c r="JOX11" s="407"/>
      <c r="JOY11" s="407"/>
      <c r="JOZ11" s="408"/>
      <c r="JPA11" s="404"/>
      <c r="JPB11" s="405"/>
      <c r="JPC11" s="406"/>
      <c r="JPD11" s="407"/>
      <c r="JPE11" s="407"/>
      <c r="JPF11" s="407"/>
      <c r="JPG11" s="407"/>
      <c r="JPH11" s="408"/>
      <c r="JPI11" s="404"/>
      <c r="JPJ11" s="405"/>
      <c r="JPK11" s="406"/>
      <c r="JPL11" s="407"/>
      <c r="JPM11" s="407"/>
      <c r="JPN11" s="407"/>
      <c r="JPO11" s="407"/>
      <c r="JPP11" s="408"/>
      <c r="JPQ11" s="404"/>
      <c r="JPR11" s="405"/>
      <c r="JPS11" s="406"/>
      <c r="JPT11" s="407"/>
      <c r="JPU11" s="407"/>
      <c r="JPV11" s="407"/>
      <c r="JPW11" s="407"/>
      <c r="JPX11" s="408"/>
      <c r="JPY11" s="404"/>
      <c r="JPZ11" s="405"/>
      <c r="JQA11" s="406"/>
      <c r="JQB11" s="407"/>
      <c r="JQC11" s="407"/>
      <c r="JQD11" s="407"/>
      <c r="JQE11" s="407"/>
      <c r="JQF11" s="408"/>
      <c r="JQG11" s="404"/>
      <c r="JQH11" s="405"/>
      <c r="JQI11" s="406"/>
      <c r="JQJ11" s="407"/>
      <c r="JQK11" s="407"/>
      <c r="JQL11" s="407"/>
      <c r="JQM11" s="407"/>
      <c r="JQN11" s="408"/>
      <c r="JQO11" s="404"/>
      <c r="JQP11" s="405"/>
      <c r="JQQ11" s="406"/>
      <c r="JQR11" s="407"/>
      <c r="JQS11" s="407"/>
      <c r="JQT11" s="407"/>
      <c r="JQU11" s="407"/>
      <c r="JQV11" s="408"/>
      <c r="JQW11" s="404"/>
      <c r="JQX11" s="405"/>
      <c r="JQY11" s="406"/>
      <c r="JQZ11" s="407"/>
      <c r="JRA11" s="407"/>
      <c r="JRB11" s="407"/>
      <c r="JRC11" s="407"/>
      <c r="JRD11" s="408"/>
      <c r="JRE11" s="404"/>
      <c r="JRF11" s="405"/>
      <c r="JRG11" s="406"/>
      <c r="JRH11" s="407"/>
      <c r="JRI11" s="407"/>
      <c r="JRJ11" s="407"/>
      <c r="JRK11" s="407"/>
      <c r="JRL11" s="408"/>
      <c r="JRM11" s="404"/>
      <c r="JRN11" s="405"/>
      <c r="JRO11" s="406"/>
      <c r="JRP11" s="407"/>
      <c r="JRQ11" s="407"/>
      <c r="JRR11" s="407"/>
      <c r="JRS11" s="407"/>
      <c r="JRT11" s="408"/>
      <c r="JRU11" s="404"/>
      <c r="JRV11" s="405"/>
      <c r="JRW11" s="406"/>
      <c r="JRX11" s="407"/>
      <c r="JRY11" s="407"/>
      <c r="JRZ11" s="407"/>
      <c r="JSA11" s="407"/>
      <c r="JSB11" s="408"/>
      <c r="JSC11" s="404"/>
      <c r="JSD11" s="405"/>
      <c r="JSE11" s="406"/>
      <c r="JSF11" s="407"/>
      <c r="JSG11" s="407"/>
      <c r="JSH11" s="407"/>
      <c r="JSI11" s="407"/>
      <c r="JSJ11" s="408"/>
      <c r="JSK11" s="404"/>
      <c r="JSL11" s="405"/>
      <c r="JSM11" s="406"/>
      <c r="JSN11" s="407"/>
      <c r="JSO11" s="407"/>
      <c r="JSP11" s="407"/>
      <c r="JSQ11" s="407"/>
      <c r="JSR11" s="408"/>
      <c r="JSS11" s="404"/>
      <c r="JST11" s="405"/>
      <c r="JSU11" s="406"/>
      <c r="JSV11" s="407"/>
      <c r="JSW11" s="407"/>
      <c r="JSX11" s="407"/>
      <c r="JSY11" s="407"/>
      <c r="JSZ11" s="408"/>
      <c r="JTA11" s="404"/>
      <c r="JTB11" s="405"/>
      <c r="JTC11" s="406"/>
      <c r="JTD11" s="407"/>
      <c r="JTE11" s="407"/>
      <c r="JTF11" s="407"/>
      <c r="JTG11" s="407"/>
      <c r="JTH11" s="408"/>
      <c r="JTI11" s="404"/>
      <c r="JTJ11" s="405"/>
      <c r="JTK11" s="406"/>
      <c r="JTL11" s="407"/>
      <c r="JTM11" s="407"/>
      <c r="JTN11" s="407"/>
      <c r="JTO11" s="407"/>
      <c r="JTP11" s="408"/>
      <c r="JTQ11" s="404"/>
      <c r="JTR11" s="405"/>
      <c r="JTS11" s="406"/>
      <c r="JTT11" s="407"/>
      <c r="JTU11" s="407"/>
      <c r="JTV11" s="407"/>
      <c r="JTW11" s="407"/>
      <c r="JTX11" s="408"/>
      <c r="JTY11" s="404"/>
      <c r="JTZ11" s="405"/>
      <c r="JUA11" s="406"/>
      <c r="JUB11" s="407"/>
      <c r="JUC11" s="407"/>
      <c r="JUD11" s="407"/>
      <c r="JUE11" s="407"/>
      <c r="JUF11" s="408"/>
      <c r="JUG11" s="404"/>
      <c r="JUH11" s="405"/>
      <c r="JUI11" s="406"/>
      <c r="JUJ11" s="407"/>
      <c r="JUK11" s="407"/>
      <c r="JUL11" s="407"/>
      <c r="JUM11" s="407"/>
      <c r="JUN11" s="408"/>
      <c r="JUO11" s="404"/>
      <c r="JUP11" s="405"/>
      <c r="JUQ11" s="406"/>
      <c r="JUR11" s="407"/>
      <c r="JUS11" s="407"/>
      <c r="JUT11" s="407"/>
      <c r="JUU11" s="407"/>
      <c r="JUV11" s="408"/>
      <c r="JUW11" s="404"/>
      <c r="JUX11" s="405"/>
      <c r="JUY11" s="406"/>
      <c r="JUZ11" s="407"/>
      <c r="JVA11" s="407"/>
      <c r="JVB11" s="407"/>
      <c r="JVC11" s="407"/>
      <c r="JVD11" s="408"/>
      <c r="JVE11" s="404"/>
      <c r="JVF11" s="405"/>
      <c r="JVG11" s="406"/>
      <c r="JVH11" s="407"/>
      <c r="JVI11" s="407"/>
      <c r="JVJ11" s="407"/>
      <c r="JVK11" s="407"/>
      <c r="JVL11" s="408"/>
      <c r="JVM11" s="404"/>
      <c r="JVN11" s="405"/>
      <c r="JVO11" s="406"/>
      <c r="JVP11" s="407"/>
      <c r="JVQ11" s="407"/>
      <c r="JVR11" s="407"/>
      <c r="JVS11" s="407"/>
      <c r="JVT11" s="408"/>
      <c r="JVU11" s="404"/>
      <c r="JVV11" s="405"/>
      <c r="JVW11" s="406"/>
      <c r="JVX11" s="407"/>
      <c r="JVY11" s="407"/>
      <c r="JVZ11" s="407"/>
      <c r="JWA11" s="407"/>
      <c r="JWB11" s="408"/>
      <c r="JWC11" s="404"/>
      <c r="JWD11" s="405"/>
      <c r="JWE11" s="406"/>
      <c r="JWF11" s="407"/>
      <c r="JWG11" s="407"/>
      <c r="JWH11" s="407"/>
      <c r="JWI11" s="407"/>
      <c r="JWJ11" s="408"/>
      <c r="JWK11" s="404"/>
      <c r="JWL11" s="405"/>
      <c r="JWM11" s="406"/>
      <c r="JWN11" s="407"/>
      <c r="JWO11" s="407"/>
      <c r="JWP11" s="407"/>
      <c r="JWQ11" s="407"/>
      <c r="JWR11" s="408"/>
      <c r="JWS11" s="404"/>
      <c r="JWT11" s="405"/>
      <c r="JWU11" s="406"/>
      <c r="JWV11" s="407"/>
      <c r="JWW11" s="407"/>
      <c r="JWX11" s="407"/>
      <c r="JWY11" s="407"/>
      <c r="JWZ11" s="408"/>
      <c r="JXA11" s="404"/>
      <c r="JXB11" s="405"/>
      <c r="JXC11" s="406"/>
      <c r="JXD11" s="407"/>
      <c r="JXE11" s="407"/>
      <c r="JXF11" s="407"/>
      <c r="JXG11" s="407"/>
      <c r="JXH11" s="408"/>
      <c r="JXI11" s="404"/>
      <c r="JXJ11" s="405"/>
      <c r="JXK11" s="406"/>
      <c r="JXL11" s="407"/>
      <c r="JXM11" s="407"/>
      <c r="JXN11" s="407"/>
      <c r="JXO11" s="407"/>
      <c r="JXP11" s="408"/>
      <c r="JXQ11" s="404"/>
      <c r="JXR11" s="405"/>
      <c r="JXS11" s="406"/>
      <c r="JXT11" s="407"/>
      <c r="JXU11" s="407"/>
      <c r="JXV11" s="407"/>
      <c r="JXW11" s="407"/>
      <c r="JXX11" s="408"/>
      <c r="JXY11" s="404"/>
      <c r="JXZ11" s="405"/>
      <c r="JYA11" s="406"/>
      <c r="JYB11" s="407"/>
      <c r="JYC11" s="407"/>
      <c r="JYD11" s="407"/>
      <c r="JYE11" s="407"/>
      <c r="JYF11" s="408"/>
      <c r="JYG11" s="404"/>
      <c r="JYH11" s="405"/>
      <c r="JYI11" s="406"/>
      <c r="JYJ11" s="407"/>
      <c r="JYK11" s="407"/>
      <c r="JYL11" s="407"/>
      <c r="JYM11" s="407"/>
      <c r="JYN11" s="408"/>
      <c r="JYO11" s="404"/>
      <c r="JYP11" s="405"/>
      <c r="JYQ11" s="406"/>
      <c r="JYR11" s="407"/>
      <c r="JYS11" s="407"/>
      <c r="JYT11" s="407"/>
      <c r="JYU11" s="407"/>
      <c r="JYV11" s="408"/>
      <c r="JYW11" s="404"/>
      <c r="JYX11" s="405"/>
      <c r="JYY11" s="406"/>
      <c r="JYZ11" s="407"/>
      <c r="JZA11" s="407"/>
      <c r="JZB11" s="407"/>
      <c r="JZC11" s="407"/>
      <c r="JZD11" s="408"/>
      <c r="JZE11" s="404"/>
      <c r="JZF11" s="405"/>
      <c r="JZG11" s="406"/>
      <c r="JZH11" s="407"/>
      <c r="JZI11" s="407"/>
      <c r="JZJ11" s="407"/>
      <c r="JZK11" s="407"/>
      <c r="JZL11" s="408"/>
      <c r="JZM11" s="404"/>
      <c r="JZN11" s="405"/>
      <c r="JZO11" s="406"/>
      <c r="JZP11" s="407"/>
      <c r="JZQ11" s="407"/>
      <c r="JZR11" s="407"/>
      <c r="JZS11" s="407"/>
      <c r="JZT11" s="408"/>
      <c r="JZU11" s="404"/>
      <c r="JZV11" s="405"/>
      <c r="JZW11" s="406"/>
      <c r="JZX11" s="407"/>
      <c r="JZY11" s="407"/>
      <c r="JZZ11" s="407"/>
      <c r="KAA11" s="407"/>
      <c r="KAB11" s="408"/>
      <c r="KAC11" s="404"/>
      <c r="KAD11" s="405"/>
      <c r="KAE11" s="406"/>
      <c r="KAF11" s="407"/>
      <c r="KAG11" s="407"/>
      <c r="KAH11" s="407"/>
      <c r="KAI11" s="407"/>
      <c r="KAJ11" s="408"/>
      <c r="KAK11" s="404"/>
      <c r="KAL11" s="405"/>
      <c r="KAM11" s="406"/>
      <c r="KAN11" s="407"/>
      <c r="KAO11" s="407"/>
      <c r="KAP11" s="407"/>
      <c r="KAQ11" s="407"/>
      <c r="KAR11" s="408"/>
      <c r="KAS11" s="404"/>
      <c r="KAT11" s="405"/>
      <c r="KAU11" s="406"/>
      <c r="KAV11" s="407"/>
      <c r="KAW11" s="407"/>
      <c r="KAX11" s="407"/>
      <c r="KAY11" s="407"/>
      <c r="KAZ11" s="408"/>
      <c r="KBA11" s="404"/>
      <c r="KBB11" s="405"/>
      <c r="KBC11" s="406"/>
      <c r="KBD11" s="407"/>
      <c r="KBE11" s="407"/>
      <c r="KBF11" s="407"/>
      <c r="KBG11" s="407"/>
      <c r="KBH11" s="408"/>
      <c r="KBI11" s="404"/>
      <c r="KBJ11" s="405"/>
      <c r="KBK11" s="406"/>
      <c r="KBL11" s="407"/>
      <c r="KBM11" s="407"/>
      <c r="KBN11" s="407"/>
      <c r="KBO11" s="407"/>
      <c r="KBP11" s="408"/>
      <c r="KBQ11" s="404"/>
      <c r="KBR11" s="405"/>
      <c r="KBS11" s="406"/>
      <c r="KBT11" s="407"/>
      <c r="KBU11" s="407"/>
      <c r="KBV11" s="407"/>
      <c r="KBW11" s="407"/>
      <c r="KBX11" s="408"/>
      <c r="KBY11" s="404"/>
      <c r="KBZ11" s="405"/>
      <c r="KCA11" s="406"/>
      <c r="KCB11" s="407"/>
      <c r="KCC11" s="407"/>
      <c r="KCD11" s="407"/>
      <c r="KCE11" s="407"/>
      <c r="KCF11" s="408"/>
      <c r="KCG11" s="404"/>
      <c r="KCH11" s="405"/>
      <c r="KCI11" s="406"/>
      <c r="KCJ11" s="407"/>
      <c r="KCK11" s="407"/>
      <c r="KCL11" s="407"/>
      <c r="KCM11" s="407"/>
      <c r="KCN11" s="408"/>
      <c r="KCO11" s="404"/>
      <c r="KCP11" s="405"/>
      <c r="KCQ11" s="406"/>
      <c r="KCR11" s="407"/>
      <c r="KCS11" s="407"/>
      <c r="KCT11" s="407"/>
      <c r="KCU11" s="407"/>
      <c r="KCV11" s="408"/>
      <c r="KCW11" s="404"/>
      <c r="KCX11" s="405"/>
      <c r="KCY11" s="406"/>
      <c r="KCZ11" s="407"/>
      <c r="KDA11" s="407"/>
      <c r="KDB11" s="407"/>
      <c r="KDC11" s="407"/>
      <c r="KDD11" s="408"/>
      <c r="KDE11" s="404"/>
      <c r="KDF11" s="405"/>
      <c r="KDG11" s="406"/>
      <c r="KDH11" s="407"/>
      <c r="KDI11" s="407"/>
      <c r="KDJ11" s="407"/>
      <c r="KDK11" s="407"/>
      <c r="KDL11" s="408"/>
      <c r="KDM11" s="404"/>
      <c r="KDN11" s="405"/>
      <c r="KDO11" s="406"/>
      <c r="KDP11" s="407"/>
      <c r="KDQ11" s="407"/>
      <c r="KDR11" s="407"/>
      <c r="KDS11" s="407"/>
      <c r="KDT11" s="408"/>
      <c r="KDU11" s="404"/>
      <c r="KDV11" s="405"/>
      <c r="KDW11" s="406"/>
      <c r="KDX11" s="407"/>
      <c r="KDY11" s="407"/>
      <c r="KDZ11" s="407"/>
      <c r="KEA11" s="407"/>
      <c r="KEB11" s="408"/>
      <c r="KEC11" s="404"/>
      <c r="KED11" s="405"/>
      <c r="KEE11" s="406"/>
      <c r="KEF11" s="407"/>
      <c r="KEG11" s="407"/>
      <c r="KEH11" s="407"/>
      <c r="KEI11" s="407"/>
      <c r="KEJ11" s="408"/>
      <c r="KEK11" s="404"/>
      <c r="KEL11" s="405"/>
      <c r="KEM11" s="406"/>
      <c r="KEN11" s="407"/>
      <c r="KEO11" s="407"/>
      <c r="KEP11" s="407"/>
      <c r="KEQ11" s="407"/>
      <c r="KER11" s="408"/>
      <c r="KES11" s="404"/>
      <c r="KET11" s="405"/>
      <c r="KEU11" s="406"/>
      <c r="KEV11" s="407"/>
      <c r="KEW11" s="407"/>
      <c r="KEX11" s="407"/>
      <c r="KEY11" s="407"/>
      <c r="KEZ11" s="408"/>
      <c r="KFA11" s="404"/>
      <c r="KFB11" s="405"/>
      <c r="KFC11" s="406"/>
      <c r="KFD11" s="407"/>
      <c r="KFE11" s="407"/>
      <c r="KFF11" s="407"/>
      <c r="KFG11" s="407"/>
      <c r="KFH11" s="408"/>
      <c r="KFI11" s="404"/>
      <c r="KFJ11" s="405"/>
      <c r="KFK11" s="406"/>
      <c r="KFL11" s="407"/>
      <c r="KFM11" s="407"/>
      <c r="KFN11" s="407"/>
      <c r="KFO11" s="407"/>
      <c r="KFP11" s="408"/>
      <c r="KFQ11" s="404"/>
      <c r="KFR11" s="405"/>
      <c r="KFS11" s="406"/>
      <c r="KFT11" s="407"/>
      <c r="KFU11" s="407"/>
      <c r="KFV11" s="407"/>
      <c r="KFW11" s="407"/>
      <c r="KFX11" s="408"/>
      <c r="KFY11" s="404"/>
      <c r="KFZ11" s="405"/>
      <c r="KGA11" s="406"/>
      <c r="KGB11" s="407"/>
      <c r="KGC11" s="407"/>
      <c r="KGD11" s="407"/>
      <c r="KGE11" s="407"/>
      <c r="KGF11" s="408"/>
      <c r="KGG11" s="404"/>
      <c r="KGH11" s="405"/>
      <c r="KGI11" s="406"/>
      <c r="KGJ11" s="407"/>
      <c r="KGK11" s="407"/>
      <c r="KGL11" s="407"/>
      <c r="KGM11" s="407"/>
      <c r="KGN11" s="408"/>
      <c r="KGO11" s="404"/>
      <c r="KGP11" s="405"/>
      <c r="KGQ11" s="406"/>
      <c r="KGR11" s="407"/>
      <c r="KGS11" s="407"/>
      <c r="KGT11" s="407"/>
      <c r="KGU11" s="407"/>
      <c r="KGV11" s="408"/>
      <c r="KGW11" s="404"/>
      <c r="KGX11" s="405"/>
      <c r="KGY11" s="406"/>
      <c r="KGZ11" s="407"/>
      <c r="KHA11" s="407"/>
      <c r="KHB11" s="407"/>
      <c r="KHC11" s="407"/>
      <c r="KHD11" s="408"/>
      <c r="KHE11" s="404"/>
      <c r="KHF11" s="405"/>
      <c r="KHG11" s="406"/>
      <c r="KHH11" s="407"/>
      <c r="KHI11" s="407"/>
      <c r="KHJ11" s="407"/>
      <c r="KHK11" s="407"/>
      <c r="KHL11" s="408"/>
      <c r="KHM11" s="404"/>
      <c r="KHN11" s="405"/>
      <c r="KHO11" s="406"/>
      <c r="KHP11" s="407"/>
      <c r="KHQ11" s="407"/>
      <c r="KHR11" s="407"/>
      <c r="KHS11" s="407"/>
      <c r="KHT11" s="408"/>
      <c r="KHU11" s="404"/>
      <c r="KHV11" s="405"/>
      <c r="KHW11" s="406"/>
      <c r="KHX11" s="407"/>
      <c r="KHY11" s="407"/>
      <c r="KHZ11" s="407"/>
      <c r="KIA11" s="407"/>
      <c r="KIB11" s="408"/>
      <c r="KIC11" s="404"/>
      <c r="KID11" s="405"/>
      <c r="KIE11" s="406"/>
      <c r="KIF11" s="407"/>
      <c r="KIG11" s="407"/>
      <c r="KIH11" s="407"/>
      <c r="KII11" s="407"/>
      <c r="KIJ11" s="408"/>
      <c r="KIK11" s="404"/>
      <c r="KIL11" s="405"/>
      <c r="KIM11" s="406"/>
      <c r="KIN11" s="407"/>
      <c r="KIO11" s="407"/>
      <c r="KIP11" s="407"/>
      <c r="KIQ11" s="407"/>
      <c r="KIR11" s="408"/>
      <c r="KIS11" s="404"/>
      <c r="KIT11" s="405"/>
      <c r="KIU11" s="406"/>
      <c r="KIV11" s="407"/>
      <c r="KIW11" s="407"/>
      <c r="KIX11" s="407"/>
      <c r="KIY11" s="407"/>
      <c r="KIZ11" s="408"/>
      <c r="KJA11" s="404"/>
      <c r="KJB11" s="405"/>
      <c r="KJC11" s="406"/>
      <c r="KJD11" s="407"/>
      <c r="KJE11" s="407"/>
      <c r="KJF11" s="407"/>
      <c r="KJG11" s="407"/>
      <c r="KJH11" s="408"/>
      <c r="KJI11" s="404"/>
      <c r="KJJ11" s="405"/>
      <c r="KJK11" s="406"/>
      <c r="KJL11" s="407"/>
      <c r="KJM11" s="407"/>
      <c r="KJN11" s="407"/>
      <c r="KJO11" s="407"/>
      <c r="KJP11" s="408"/>
      <c r="KJQ11" s="404"/>
      <c r="KJR11" s="405"/>
      <c r="KJS11" s="406"/>
      <c r="KJT11" s="407"/>
      <c r="KJU11" s="407"/>
      <c r="KJV11" s="407"/>
      <c r="KJW11" s="407"/>
      <c r="KJX11" s="408"/>
      <c r="KJY11" s="404"/>
      <c r="KJZ11" s="405"/>
      <c r="KKA11" s="406"/>
      <c r="KKB11" s="407"/>
      <c r="KKC11" s="407"/>
      <c r="KKD11" s="407"/>
      <c r="KKE11" s="407"/>
      <c r="KKF11" s="408"/>
      <c r="KKG11" s="404"/>
      <c r="KKH11" s="405"/>
      <c r="KKI11" s="406"/>
      <c r="KKJ11" s="407"/>
      <c r="KKK11" s="407"/>
      <c r="KKL11" s="407"/>
      <c r="KKM11" s="407"/>
      <c r="KKN11" s="408"/>
      <c r="KKO11" s="404"/>
      <c r="KKP11" s="405"/>
      <c r="KKQ11" s="406"/>
      <c r="KKR11" s="407"/>
      <c r="KKS11" s="407"/>
      <c r="KKT11" s="407"/>
      <c r="KKU11" s="407"/>
      <c r="KKV11" s="408"/>
      <c r="KKW11" s="404"/>
      <c r="KKX11" s="405"/>
      <c r="KKY11" s="406"/>
      <c r="KKZ11" s="407"/>
      <c r="KLA11" s="407"/>
      <c r="KLB11" s="407"/>
      <c r="KLC11" s="407"/>
      <c r="KLD11" s="408"/>
      <c r="KLE11" s="404"/>
      <c r="KLF11" s="405"/>
      <c r="KLG11" s="406"/>
      <c r="KLH11" s="407"/>
      <c r="KLI11" s="407"/>
      <c r="KLJ11" s="407"/>
      <c r="KLK11" s="407"/>
      <c r="KLL11" s="408"/>
      <c r="KLM11" s="404"/>
      <c r="KLN11" s="405"/>
      <c r="KLO11" s="406"/>
      <c r="KLP11" s="407"/>
      <c r="KLQ11" s="407"/>
      <c r="KLR11" s="407"/>
      <c r="KLS11" s="407"/>
      <c r="KLT11" s="408"/>
      <c r="KLU11" s="404"/>
      <c r="KLV11" s="405"/>
      <c r="KLW11" s="406"/>
      <c r="KLX11" s="407"/>
      <c r="KLY11" s="407"/>
      <c r="KLZ11" s="407"/>
      <c r="KMA11" s="407"/>
      <c r="KMB11" s="408"/>
      <c r="KMC11" s="404"/>
      <c r="KMD11" s="405"/>
      <c r="KME11" s="406"/>
      <c r="KMF11" s="407"/>
      <c r="KMG11" s="407"/>
      <c r="KMH11" s="407"/>
      <c r="KMI11" s="407"/>
      <c r="KMJ11" s="408"/>
      <c r="KMK11" s="404"/>
      <c r="KML11" s="405"/>
      <c r="KMM11" s="406"/>
      <c r="KMN11" s="407"/>
      <c r="KMO11" s="407"/>
      <c r="KMP11" s="407"/>
      <c r="KMQ11" s="407"/>
      <c r="KMR11" s="408"/>
      <c r="KMS11" s="404"/>
      <c r="KMT11" s="405"/>
      <c r="KMU11" s="406"/>
      <c r="KMV11" s="407"/>
      <c r="KMW11" s="407"/>
      <c r="KMX11" s="407"/>
      <c r="KMY11" s="407"/>
      <c r="KMZ11" s="408"/>
      <c r="KNA11" s="404"/>
      <c r="KNB11" s="405"/>
      <c r="KNC11" s="406"/>
      <c r="KND11" s="407"/>
      <c r="KNE11" s="407"/>
      <c r="KNF11" s="407"/>
      <c r="KNG11" s="407"/>
      <c r="KNH11" s="408"/>
      <c r="KNI11" s="404"/>
      <c r="KNJ11" s="405"/>
      <c r="KNK11" s="406"/>
      <c r="KNL11" s="407"/>
      <c r="KNM11" s="407"/>
      <c r="KNN11" s="407"/>
      <c r="KNO11" s="407"/>
      <c r="KNP11" s="408"/>
      <c r="KNQ11" s="404"/>
      <c r="KNR11" s="405"/>
      <c r="KNS11" s="406"/>
      <c r="KNT11" s="407"/>
      <c r="KNU11" s="407"/>
      <c r="KNV11" s="407"/>
      <c r="KNW11" s="407"/>
      <c r="KNX11" s="408"/>
      <c r="KNY11" s="404"/>
      <c r="KNZ11" s="405"/>
      <c r="KOA11" s="406"/>
      <c r="KOB11" s="407"/>
      <c r="KOC11" s="407"/>
      <c r="KOD11" s="407"/>
      <c r="KOE11" s="407"/>
      <c r="KOF11" s="408"/>
      <c r="KOG11" s="404"/>
      <c r="KOH11" s="405"/>
      <c r="KOI11" s="406"/>
      <c r="KOJ11" s="407"/>
      <c r="KOK11" s="407"/>
      <c r="KOL11" s="407"/>
      <c r="KOM11" s="407"/>
      <c r="KON11" s="408"/>
      <c r="KOO11" s="404"/>
      <c r="KOP11" s="405"/>
      <c r="KOQ11" s="406"/>
      <c r="KOR11" s="407"/>
      <c r="KOS11" s="407"/>
      <c r="KOT11" s="407"/>
      <c r="KOU11" s="407"/>
      <c r="KOV11" s="408"/>
      <c r="KOW11" s="404"/>
      <c r="KOX11" s="405"/>
      <c r="KOY11" s="406"/>
      <c r="KOZ11" s="407"/>
      <c r="KPA11" s="407"/>
      <c r="KPB11" s="407"/>
      <c r="KPC11" s="407"/>
      <c r="KPD11" s="408"/>
      <c r="KPE11" s="404"/>
      <c r="KPF11" s="405"/>
      <c r="KPG11" s="406"/>
      <c r="KPH11" s="407"/>
      <c r="KPI11" s="407"/>
      <c r="KPJ11" s="407"/>
      <c r="KPK11" s="407"/>
      <c r="KPL11" s="408"/>
      <c r="KPM11" s="404"/>
      <c r="KPN11" s="405"/>
      <c r="KPO11" s="406"/>
      <c r="KPP11" s="407"/>
      <c r="KPQ11" s="407"/>
      <c r="KPR11" s="407"/>
      <c r="KPS11" s="407"/>
      <c r="KPT11" s="408"/>
      <c r="KPU11" s="404"/>
      <c r="KPV11" s="405"/>
      <c r="KPW11" s="406"/>
      <c r="KPX11" s="407"/>
      <c r="KPY11" s="407"/>
      <c r="KPZ11" s="407"/>
      <c r="KQA11" s="407"/>
      <c r="KQB11" s="408"/>
      <c r="KQC11" s="404"/>
      <c r="KQD11" s="405"/>
      <c r="KQE11" s="406"/>
      <c r="KQF11" s="407"/>
      <c r="KQG11" s="407"/>
      <c r="KQH11" s="407"/>
      <c r="KQI11" s="407"/>
      <c r="KQJ11" s="408"/>
      <c r="KQK11" s="404"/>
      <c r="KQL11" s="405"/>
      <c r="KQM11" s="406"/>
      <c r="KQN11" s="407"/>
      <c r="KQO11" s="407"/>
      <c r="KQP11" s="407"/>
      <c r="KQQ11" s="407"/>
      <c r="KQR11" s="408"/>
      <c r="KQS11" s="404"/>
      <c r="KQT11" s="405"/>
      <c r="KQU11" s="406"/>
      <c r="KQV11" s="407"/>
      <c r="KQW11" s="407"/>
      <c r="KQX11" s="407"/>
      <c r="KQY11" s="407"/>
      <c r="KQZ11" s="408"/>
      <c r="KRA11" s="404"/>
      <c r="KRB11" s="405"/>
      <c r="KRC11" s="406"/>
      <c r="KRD11" s="407"/>
      <c r="KRE11" s="407"/>
      <c r="KRF11" s="407"/>
      <c r="KRG11" s="407"/>
      <c r="KRH11" s="408"/>
      <c r="KRI11" s="404"/>
      <c r="KRJ11" s="405"/>
      <c r="KRK11" s="406"/>
      <c r="KRL11" s="407"/>
      <c r="KRM11" s="407"/>
      <c r="KRN11" s="407"/>
      <c r="KRO11" s="407"/>
      <c r="KRP11" s="408"/>
      <c r="KRQ11" s="404"/>
      <c r="KRR11" s="405"/>
      <c r="KRS11" s="406"/>
      <c r="KRT11" s="407"/>
      <c r="KRU11" s="407"/>
      <c r="KRV11" s="407"/>
      <c r="KRW11" s="407"/>
      <c r="KRX11" s="408"/>
      <c r="KRY11" s="404"/>
      <c r="KRZ11" s="405"/>
      <c r="KSA11" s="406"/>
      <c r="KSB11" s="407"/>
      <c r="KSC11" s="407"/>
      <c r="KSD11" s="407"/>
      <c r="KSE11" s="407"/>
      <c r="KSF11" s="408"/>
      <c r="KSG11" s="404"/>
      <c r="KSH11" s="405"/>
      <c r="KSI11" s="406"/>
      <c r="KSJ11" s="407"/>
      <c r="KSK11" s="407"/>
      <c r="KSL11" s="407"/>
      <c r="KSM11" s="407"/>
      <c r="KSN11" s="408"/>
      <c r="KSO11" s="404"/>
      <c r="KSP11" s="405"/>
      <c r="KSQ11" s="406"/>
      <c r="KSR11" s="407"/>
      <c r="KSS11" s="407"/>
      <c r="KST11" s="407"/>
      <c r="KSU11" s="407"/>
      <c r="KSV11" s="408"/>
      <c r="KSW11" s="404"/>
      <c r="KSX11" s="405"/>
      <c r="KSY11" s="406"/>
      <c r="KSZ11" s="407"/>
      <c r="KTA11" s="407"/>
      <c r="KTB11" s="407"/>
      <c r="KTC11" s="407"/>
      <c r="KTD11" s="408"/>
      <c r="KTE11" s="404"/>
      <c r="KTF11" s="405"/>
      <c r="KTG11" s="406"/>
      <c r="KTH11" s="407"/>
      <c r="KTI11" s="407"/>
      <c r="KTJ11" s="407"/>
      <c r="KTK11" s="407"/>
      <c r="KTL11" s="408"/>
      <c r="KTM11" s="404"/>
      <c r="KTN11" s="405"/>
      <c r="KTO11" s="406"/>
      <c r="KTP11" s="407"/>
      <c r="KTQ11" s="407"/>
      <c r="KTR11" s="407"/>
      <c r="KTS11" s="407"/>
      <c r="KTT11" s="408"/>
      <c r="KTU11" s="404"/>
      <c r="KTV11" s="405"/>
      <c r="KTW11" s="406"/>
      <c r="KTX11" s="407"/>
      <c r="KTY11" s="407"/>
      <c r="KTZ11" s="407"/>
      <c r="KUA11" s="407"/>
      <c r="KUB11" s="408"/>
      <c r="KUC11" s="404"/>
      <c r="KUD11" s="405"/>
      <c r="KUE11" s="406"/>
      <c r="KUF11" s="407"/>
      <c r="KUG11" s="407"/>
      <c r="KUH11" s="407"/>
      <c r="KUI11" s="407"/>
      <c r="KUJ11" s="408"/>
      <c r="KUK11" s="404"/>
      <c r="KUL11" s="405"/>
      <c r="KUM11" s="406"/>
      <c r="KUN11" s="407"/>
      <c r="KUO11" s="407"/>
      <c r="KUP11" s="407"/>
      <c r="KUQ11" s="407"/>
      <c r="KUR11" s="408"/>
      <c r="KUS11" s="404"/>
      <c r="KUT11" s="405"/>
      <c r="KUU11" s="406"/>
      <c r="KUV11" s="407"/>
      <c r="KUW11" s="407"/>
      <c r="KUX11" s="407"/>
      <c r="KUY11" s="407"/>
      <c r="KUZ11" s="408"/>
      <c r="KVA11" s="404"/>
      <c r="KVB11" s="405"/>
      <c r="KVC11" s="406"/>
      <c r="KVD11" s="407"/>
      <c r="KVE11" s="407"/>
      <c r="KVF11" s="407"/>
      <c r="KVG11" s="407"/>
      <c r="KVH11" s="408"/>
      <c r="KVI11" s="404"/>
      <c r="KVJ11" s="405"/>
      <c r="KVK11" s="406"/>
      <c r="KVL11" s="407"/>
      <c r="KVM11" s="407"/>
      <c r="KVN11" s="407"/>
      <c r="KVO11" s="407"/>
      <c r="KVP11" s="408"/>
      <c r="KVQ11" s="404"/>
      <c r="KVR11" s="405"/>
      <c r="KVS11" s="406"/>
      <c r="KVT11" s="407"/>
      <c r="KVU11" s="407"/>
      <c r="KVV11" s="407"/>
      <c r="KVW11" s="407"/>
      <c r="KVX11" s="408"/>
      <c r="KVY11" s="404"/>
      <c r="KVZ11" s="405"/>
      <c r="KWA11" s="406"/>
      <c r="KWB11" s="407"/>
      <c r="KWC11" s="407"/>
      <c r="KWD11" s="407"/>
      <c r="KWE11" s="407"/>
      <c r="KWF11" s="408"/>
      <c r="KWG11" s="404"/>
      <c r="KWH11" s="405"/>
      <c r="KWI11" s="406"/>
      <c r="KWJ11" s="407"/>
      <c r="KWK11" s="407"/>
      <c r="KWL11" s="407"/>
      <c r="KWM11" s="407"/>
      <c r="KWN11" s="408"/>
      <c r="KWO11" s="404"/>
      <c r="KWP11" s="405"/>
      <c r="KWQ11" s="406"/>
      <c r="KWR11" s="407"/>
      <c r="KWS11" s="407"/>
      <c r="KWT11" s="407"/>
      <c r="KWU11" s="407"/>
      <c r="KWV11" s="408"/>
      <c r="KWW11" s="404"/>
      <c r="KWX11" s="405"/>
      <c r="KWY11" s="406"/>
      <c r="KWZ11" s="407"/>
      <c r="KXA11" s="407"/>
      <c r="KXB11" s="407"/>
      <c r="KXC11" s="407"/>
      <c r="KXD11" s="408"/>
      <c r="KXE11" s="404"/>
      <c r="KXF11" s="405"/>
      <c r="KXG11" s="406"/>
      <c r="KXH11" s="407"/>
      <c r="KXI11" s="407"/>
      <c r="KXJ11" s="407"/>
      <c r="KXK11" s="407"/>
      <c r="KXL11" s="408"/>
      <c r="KXM11" s="404"/>
      <c r="KXN11" s="405"/>
      <c r="KXO11" s="406"/>
      <c r="KXP11" s="407"/>
      <c r="KXQ11" s="407"/>
      <c r="KXR11" s="407"/>
      <c r="KXS11" s="407"/>
      <c r="KXT11" s="408"/>
      <c r="KXU11" s="404"/>
      <c r="KXV11" s="405"/>
      <c r="KXW11" s="406"/>
      <c r="KXX11" s="407"/>
      <c r="KXY11" s="407"/>
      <c r="KXZ11" s="407"/>
      <c r="KYA11" s="407"/>
      <c r="KYB11" s="408"/>
      <c r="KYC11" s="404"/>
      <c r="KYD11" s="405"/>
      <c r="KYE11" s="406"/>
      <c r="KYF11" s="407"/>
      <c r="KYG11" s="407"/>
      <c r="KYH11" s="407"/>
      <c r="KYI11" s="407"/>
      <c r="KYJ11" s="408"/>
      <c r="KYK11" s="404"/>
      <c r="KYL11" s="405"/>
      <c r="KYM11" s="406"/>
      <c r="KYN11" s="407"/>
      <c r="KYO11" s="407"/>
      <c r="KYP11" s="407"/>
      <c r="KYQ11" s="407"/>
      <c r="KYR11" s="408"/>
      <c r="KYS11" s="404"/>
      <c r="KYT11" s="405"/>
      <c r="KYU11" s="406"/>
      <c r="KYV11" s="407"/>
      <c r="KYW11" s="407"/>
      <c r="KYX11" s="407"/>
      <c r="KYY11" s="407"/>
      <c r="KYZ11" s="408"/>
      <c r="KZA11" s="404"/>
      <c r="KZB11" s="405"/>
      <c r="KZC11" s="406"/>
      <c r="KZD11" s="407"/>
      <c r="KZE11" s="407"/>
      <c r="KZF11" s="407"/>
      <c r="KZG11" s="407"/>
      <c r="KZH11" s="408"/>
      <c r="KZI11" s="404"/>
      <c r="KZJ11" s="405"/>
      <c r="KZK11" s="406"/>
      <c r="KZL11" s="407"/>
      <c r="KZM11" s="407"/>
      <c r="KZN11" s="407"/>
      <c r="KZO11" s="407"/>
      <c r="KZP11" s="408"/>
      <c r="KZQ11" s="404"/>
      <c r="KZR11" s="405"/>
      <c r="KZS11" s="406"/>
      <c r="KZT11" s="407"/>
      <c r="KZU11" s="407"/>
      <c r="KZV11" s="407"/>
      <c r="KZW11" s="407"/>
      <c r="KZX11" s="408"/>
      <c r="KZY11" s="404"/>
      <c r="KZZ11" s="405"/>
      <c r="LAA11" s="406"/>
      <c r="LAB11" s="407"/>
      <c r="LAC11" s="407"/>
      <c r="LAD11" s="407"/>
      <c r="LAE11" s="407"/>
      <c r="LAF11" s="408"/>
      <c r="LAG11" s="404"/>
      <c r="LAH11" s="405"/>
      <c r="LAI11" s="406"/>
      <c r="LAJ11" s="407"/>
      <c r="LAK11" s="407"/>
      <c r="LAL11" s="407"/>
      <c r="LAM11" s="407"/>
      <c r="LAN11" s="408"/>
      <c r="LAO11" s="404"/>
      <c r="LAP11" s="405"/>
      <c r="LAQ11" s="406"/>
      <c r="LAR11" s="407"/>
      <c r="LAS11" s="407"/>
      <c r="LAT11" s="407"/>
      <c r="LAU11" s="407"/>
      <c r="LAV11" s="408"/>
      <c r="LAW11" s="404"/>
      <c r="LAX11" s="405"/>
      <c r="LAY11" s="406"/>
      <c r="LAZ11" s="407"/>
      <c r="LBA11" s="407"/>
      <c r="LBB11" s="407"/>
      <c r="LBC11" s="407"/>
      <c r="LBD11" s="408"/>
      <c r="LBE11" s="404"/>
      <c r="LBF11" s="405"/>
      <c r="LBG11" s="406"/>
      <c r="LBH11" s="407"/>
      <c r="LBI11" s="407"/>
      <c r="LBJ11" s="407"/>
      <c r="LBK11" s="407"/>
      <c r="LBL11" s="408"/>
      <c r="LBM11" s="404"/>
      <c r="LBN11" s="405"/>
      <c r="LBO11" s="406"/>
      <c r="LBP11" s="407"/>
      <c r="LBQ11" s="407"/>
      <c r="LBR11" s="407"/>
      <c r="LBS11" s="407"/>
      <c r="LBT11" s="408"/>
      <c r="LBU11" s="404"/>
      <c r="LBV11" s="405"/>
      <c r="LBW11" s="406"/>
      <c r="LBX11" s="407"/>
      <c r="LBY11" s="407"/>
      <c r="LBZ11" s="407"/>
      <c r="LCA11" s="407"/>
      <c r="LCB11" s="408"/>
      <c r="LCC11" s="404"/>
      <c r="LCD11" s="405"/>
      <c r="LCE11" s="406"/>
      <c r="LCF11" s="407"/>
      <c r="LCG11" s="407"/>
      <c r="LCH11" s="407"/>
      <c r="LCI11" s="407"/>
      <c r="LCJ11" s="408"/>
      <c r="LCK11" s="404"/>
      <c r="LCL11" s="405"/>
      <c r="LCM11" s="406"/>
      <c r="LCN11" s="407"/>
      <c r="LCO11" s="407"/>
      <c r="LCP11" s="407"/>
      <c r="LCQ11" s="407"/>
      <c r="LCR11" s="408"/>
      <c r="LCS11" s="404"/>
      <c r="LCT11" s="405"/>
      <c r="LCU11" s="406"/>
      <c r="LCV11" s="407"/>
      <c r="LCW11" s="407"/>
      <c r="LCX11" s="407"/>
      <c r="LCY11" s="407"/>
      <c r="LCZ11" s="408"/>
      <c r="LDA11" s="404"/>
      <c r="LDB11" s="405"/>
      <c r="LDC11" s="406"/>
      <c r="LDD11" s="407"/>
      <c r="LDE11" s="407"/>
      <c r="LDF11" s="407"/>
      <c r="LDG11" s="407"/>
      <c r="LDH11" s="408"/>
      <c r="LDI11" s="404"/>
      <c r="LDJ11" s="405"/>
      <c r="LDK11" s="406"/>
      <c r="LDL11" s="407"/>
      <c r="LDM11" s="407"/>
      <c r="LDN11" s="407"/>
      <c r="LDO11" s="407"/>
      <c r="LDP11" s="408"/>
      <c r="LDQ11" s="404"/>
      <c r="LDR11" s="405"/>
      <c r="LDS11" s="406"/>
      <c r="LDT11" s="407"/>
      <c r="LDU11" s="407"/>
      <c r="LDV11" s="407"/>
      <c r="LDW11" s="407"/>
      <c r="LDX11" s="408"/>
      <c r="LDY11" s="404"/>
      <c r="LDZ11" s="405"/>
      <c r="LEA11" s="406"/>
      <c r="LEB11" s="407"/>
      <c r="LEC11" s="407"/>
      <c r="LED11" s="407"/>
      <c r="LEE11" s="407"/>
      <c r="LEF11" s="408"/>
      <c r="LEG11" s="404"/>
      <c r="LEH11" s="405"/>
      <c r="LEI11" s="406"/>
      <c r="LEJ11" s="407"/>
      <c r="LEK11" s="407"/>
      <c r="LEL11" s="407"/>
      <c r="LEM11" s="407"/>
      <c r="LEN11" s="408"/>
      <c r="LEO11" s="404"/>
      <c r="LEP11" s="405"/>
      <c r="LEQ11" s="406"/>
      <c r="LER11" s="407"/>
      <c r="LES11" s="407"/>
      <c r="LET11" s="407"/>
      <c r="LEU11" s="407"/>
      <c r="LEV11" s="408"/>
      <c r="LEW11" s="404"/>
      <c r="LEX11" s="405"/>
      <c r="LEY11" s="406"/>
      <c r="LEZ11" s="407"/>
      <c r="LFA11" s="407"/>
      <c r="LFB11" s="407"/>
      <c r="LFC11" s="407"/>
      <c r="LFD11" s="408"/>
      <c r="LFE11" s="404"/>
      <c r="LFF11" s="405"/>
      <c r="LFG11" s="406"/>
      <c r="LFH11" s="407"/>
      <c r="LFI11" s="407"/>
      <c r="LFJ11" s="407"/>
      <c r="LFK11" s="407"/>
      <c r="LFL11" s="408"/>
      <c r="LFM11" s="404"/>
      <c r="LFN11" s="405"/>
      <c r="LFO11" s="406"/>
      <c r="LFP11" s="407"/>
      <c r="LFQ11" s="407"/>
      <c r="LFR11" s="407"/>
      <c r="LFS11" s="407"/>
      <c r="LFT11" s="408"/>
      <c r="LFU11" s="404"/>
      <c r="LFV11" s="405"/>
      <c r="LFW11" s="406"/>
      <c r="LFX11" s="407"/>
      <c r="LFY11" s="407"/>
      <c r="LFZ11" s="407"/>
      <c r="LGA11" s="407"/>
      <c r="LGB11" s="408"/>
      <c r="LGC11" s="404"/>
      <c r="LGD11" s="405"/>
      <c r="LGE11" s="406"/>
      <c r="LGF11" s="407"/>
      <c r="LGG11" s="407"/>
      <c r="LGH11" s="407"/>
      <c r="LGI11" s="407"/>
      <c r="LGJ11" s="408"/>
      <c r="LGK11" s="404"/>
      <c r="LGL11" s="405"/>
      <c r="LGM11" s="406"/>
      <c r="LGN11" s="407"/>
      <c r="LGO11" s="407"/>
      <c r="LGP11" s="407"/>
      <c r="LGQ11" s="407"/>
      <c r="LGR11" s="408"/>
      <c r="LGS11" s="404"/>
      <c r="LGT11" s="405"/>
      <c r="LGU11" s="406"/>
      <c r="LGV11" s="407"/>
      <c r="LGW11" s="407"/>
      <c r="LGX11" s="407"/>
      <c r="LGY11" s="407"/>
      <c r="LGZ11" s="408"/>
      <c r="LHA11" s="404"/>
      <c r="LHB11" s="405"/>
      <c r="LHC11" s="406"/>
      <c r="LHD11" s="407"/>
      <c r="LHE11" s="407"/>
      <c r="LHF11" s="407"/>
      <c r="LHG11" s="407"/>
      <c r="LHH11" s="408"/>
      <c r="LHI11" s="404"/>
      <c r="LHJ11" s="405"/>
      <c r="LHK11" s="406"/>
      <c r="LHL11" s="407"/>
      <c r="LHM11" s="407"/>
      <c r="LHN11" s="407"/>
      <c r="LHO11" s="407"/>
      <c r="LHP11" s="408"/>
      <c r="LHQ11" s="404"/>
      <c r="LHR11" s="405"/>
      <c r="LHS11" s="406"/>
      <c r="LHT11" s="407"/>
      <c r="LHU11" s="407"/>
      <c r="LHV11" s="407"/>
      <c r="LHW11" s="407"/>
      <c r="LHX11" s="408"/>
      <c r="LHY11" s="404"/>
      <c r="LHZ11" s="405"/>
      <c r="LIA11" s="406"/>
      <c r="LIB11" s="407"/>
      <c r="LIC11" s="407"/>
      <c r="LID11" s="407"/>
      <c r="LIE11" s="407"/>
      <c r="LIF11" s="408"/>
      <c r="LIG11" s="404"/>
      <c r="LIH11" s="405"/>
      <c r="LII11" s="406"/>
      <c r="LIJ11" s="407"/>
      <c r="LIK11" s="407"/>
      <c r="LIL11" s="407"/>
      <c r="LIM11" s="407"/>
      <c r="LIN11" s="408"/>
      <c r="LIO11" s="404"/>
      <c r="LIP11" s="405"/>
      <c r="LIQ11" s="406"/>
      <c r="LIR11" s="407"/>
      <c r="LIS11" s="407"/>
      <c r="LIT11" s="407"/>
      <c r="LIU11" s="407"/>
      <c r="LIV11" s="408"/>
      <c r="LIW11" s="404"/>
      <c r="LIX11" s="405"/>
      <c r="LIY11" s="406"/>
      <c r="LIZ11" s="407"/>
      <c r="LJA11" s="407"/>
      <c r="LJB11" s="407"/>
      <c r="LJC11" s="407"/>
      <c r="LJD11" s="408"/>
      <c r="LJE11" s="404"/>
      <c r="LJF11" s="405"/>
      <c r="LJG11" s="406"/>
      <c r="LJH11" s="407"/>
      <c r="LJI11" s="407"/>
      <c r="LJJ11" s="407"/>
      <c r="LJK11" s="407"/>
      <c r="LJL11" s="408"/>
      <c r="LJM11" s="404"/>
      <c r="LJN11" s="405"/>
      <c r="LJO11" s="406"/>
      <c r="LJP11" s="407"/>
      <c r="LJQ11" s="407"/>
      <c r="LJR11" s="407"/>
      <c r="LJS11" s="407"/>
      <c r="LJT11" s="408"/>
      <c r="LJU11" s="404"/>
      <c r="LJV11" s="405"/>
      <c r="LJW11" s="406"/>
      <c r="LJX11" s="407"/>
      <c r="LJY11" s="407"/>
      <c r="LJZ11" s="407"/>
      <c r="LKA11" s="407"/>
      <c r="LKB11" s="408"/>
      <c r="LKC11" s="404"/>
      <c r="LKD11" s="405"/>
      <c r="LKE11" s="406"/>
      <c r="LKF11" s="407"/>
      <c r="LKG11" s="407"/>
      <c r="LKH11" s="407"/>
      <c r="LKI11" s="407"/>
      <c r="LKJ11" s="408"/>
      <c r="LKK11" s="404"/>
      <c r="LKL11" s="405"/>
      <c r="LKM11" s="406"/>
      <c r="LKN11" s="407"/>
      <c r="LKO11" s="407"/>
      <c r="LKP11" s="407"/>
      <c r="LKQ11" s="407"/>
      <c r="LKR11" s="408"/>
      <c r="LKS11" s="404"/>
      <c r="LKT11" s="405"/>
      <c r="LKU11" s="406"/>
      <c r="LKV11" s="407"/>
      <c r="LKW11" s="407"/>
      <c r="LKX11" s="407"/>
      <c r="LKY11" s="407"/>
      <c r="LKZ11" s="408"/>
      <c r="LLA11" s="404"/>
      <c r="LLB11" s="405"/>
      <c r="LLC11" s="406"/>
      <c r="LLD11" s="407"/>
      <c r="LLE11" s="407"/>
      <c r="LLF11" s="407"/>
      <c r="LLG11" s="407"/>
      <c r="LLH11" s="408"/>
      <c r="LLI11" s="404"/>
      <c r="LLJ11" s="405"/>
      <c r="LLK11" s="406"/>
      <c r="LLL11" s="407"/>
      <c r="LLM11" s="407"/>
      <c r="LLN11" s="407"/>
      <c r="LLO11" s="407"/>
      <c r="LLP11" s="408"/>
      <c r="LLQ11" s="404"/>
      <c r="LLR11" s="405"/>
      <c r="LLS11" s="406"/>
      <c r="LLT11" s="407"/>
      <c r="LLU11" s="407"/>
      <c r="LLV11" s="407"/>
      <c r="LLW11" s="407"/>
      <c r="LLX11" s="408"/>
      <c r="LLY11" s="404"/>
      <c r="LLZ11" s="405"/>
      <c r="LMA11" s="406"/>
      <c r="LMB11" s="407"/>
      <c r="LMC11" s="407"/>
      <c r="LMD11" s="407"/>
      <c r="LME11" s="407"/>
      <c r="LMF11" s="408"/>
      <c r="LMG11" s="404"/>
      <c r="LMH11" s="405"/>
      <c r="LMI11" s="406"/>
      <c r="LMJ11" s="407"/>
      <c r="LMK11" s="407"/>
      <c r="LML11" s="407"/>
      <c r="LMM11" s="407"/>
      <c r="LMN11" s="408"/>
      <c r="LMO11" s="404"/>
      <c r="LMP11" s="405"/>
      <c r="LMQ11" s="406"/>
      <c r="LMR11" s="407"/>
      <c r="LMS11" s="407"/>
      <c r="LMT11" s="407"/>
      <c r="LMU11" s="407"/>
      <c r="LMV11" s="408"/>
      <c r="LMW11" s="404"/>
      <c r="LMX11" s="405"/>
      <c r="LMY11" s="406"/>
      <c r="LMZ11" s="407"/>
      <c r="LNA11" s="407"/>
      <c r="LNB11" s="407"/>
      <c r="LNC11" s="407"/>
      <c r="LND11" s="408"/>
      <c r="LNE11" s="404"/>
      <c r="LNF11" s="405"/>
      <c r="LNG11" s="406"/>
      <c r="LNH11" s="407"/>
      <c r="LNI11" s="407"/>
      <c r="LNJ11" s="407"/>
      <c r="LNK11" s="407"/>
      <c r="LNL11" s="408"/>
      <c r="LNM11" s="404"/>
      <c r="LNN11" s="405"/>
      <c r="LNO11" s="406"/>
      <c r="LNP11" s="407"/>
      <c r="LNQ11" s="407"/>
      <c r="LNR11" s="407"/>
      <c r="LNS11" s="407"/>
      <c r="LNT11" s="408"/>
      <c r="LNU11" s="404"/>
      <c r="LNV11" s="405"/>
      <c r="LNW11" s="406"/>
      <c r="LNX11" s="407"/>
      <c r="LNY11" s="407"/>
      <c r="LNZ11" s="407"/>
      <c r="LOA11" s="407"/>
      <c r="LOB11" s="408"/>
      <c r="LOC11" s="404"/>
      <c r="LOD11" s="405"/>
      <c r="LOE11" s="406"/>
      <c r="LOF11" s="407"/>
      <c r="LOG11" s="407"/>
      <c r="LOH11" s="407"/>
      <c r="LOI11" s="407"/>
      <c r="LOJ11" s="408"/>
      <c r="LOK11" s="404"/>
      <c r="LOL11" s="405"/>
      <c r="LOM11" s="406"/>
      <c r="LON11" s="407"/>
      <c r="LOO11" s="407"/>
      <c r="LOP11" s="407"/>
      <c r="LOQ11" s="407"/>
      <c r="LOR11" s="408"/>
      <c r="LOS11" s="404"/>
      <c r="LOT11" s="405"/>
      <c r="LOU11" s="406"/>
      <c r="LOV11" s="407"/>
      <c r="LOW11" s="407"/>
      <c r="LOX11" s="407"/>
      <c r="LOY11" s="407"/>
      <c r="LOZ11" s="408"/>
      <c r="LPA11" s="404"/>
      <c r="LPB11" s="405"/>
      <c r="LPC11" s="406"/>
      <c r="LPD11" s="407"/>
      <c r="LPE11" s="407"/>
      <c r="LPF11" s="407"/>
      <c r="LPG11" s="407"/>
      <c r="LPH11" s="408"/>
      <c r="LPI11" s="404"/>
      <c r="LPJ11" s="405"/>
      <c r="LPK11" s="406"/>
      <c r="LPL11" s="407"/>
      <c r="LPM11" s="407"/>
      <c r="LPN11" s="407"/>
      <c r="LPO11" s="407"/>
      <c r="LPP11" s="408"/>
      <c r="LPQ11" s="404"/>
      <c r="LPR11" s="405"/>
      <c r="LPS11" s="406"/>
      <c r="LPT11" s="407"/>
      <c r="LPU11" s="407"/>
      <c r="LPV11" s="407"/>
      <c r="LPW11" s="407"/>
      <c r="LPX11" s="408"/>
      <c r="LPY11" s="404"/>
      <c r="LPZ11" s="405"/>
      <c r="LQA11" s="406"/>
      <c r="LQB11" s="407"/>
      <c r="LQC11" s="407"/>
      <c r="LQD11" s="407"/>
      <c r="LQE11" s="407"/>
      <c r="LQF11" s="408"/>
      <c r="LQG11" s="404"/>
      <c r="LQH11" s="405"/>
      <c r="LQI11" s="406"/>
      <c r="LQJ11" s="407"/>
      <c r="LQK11" s="407"/>
      <c r="LQL11" s="407"/>
      <c r="LQM11" s="407"/>
      <c r="LQN11" s="408"/>
      <c r="LQO11" s="404"/>
      <c r="LQP11" s="405"/>
      <c r="LQQ11" s="406"/>
      <c r="LQR11" s="407"/>
      <c r="LQS11" s="407"/>
      <c r="LQT11" s="407"/>
      <c r="LQU11" s="407"/>
      <c r="LQV11" s="408"/>
      <c r="LQW11" s="404"/>
      <c r="LQX11" s="405"/>
      <c r="LQY11" s="406"/>
      <c r="LQZ11" s="407"/>
      <c r="LRA11" s="407"/>
      <c r="LRB11" s="407"/>
      <c r="LRC11" s="407"/>
      <c r="LRD11" s="408"/>
      <c r="LRE11" s="404"/>
      <c r="LRF11" s="405"/>
      <c r="LRG11" s="406"/>
      <c r="LRH11" s="407"/>
      <c r="LRI11" s="407"/>
      <c r="LRJ11" s="407"/>
      <c r="LRK11" s="407"/>
      <c r="LRL11" s="408"/>
      <c r="LRM11" s="404"/>
      <c r="LRN11" s="405"/>
      <c r="LRO11" s="406"/>
      <c r="LRP11" s="407"/>
      <c r="LRQ11" s="407"/>
      <c r="LRR11" s="407"/>
      <c r="LRS11" s="407"/>
      <c r="LRT11" s="408"/>
      <c r="LRU11" s="404"/>
      <c r="LRV11" s="405"/>
      <c r="LRW11" s="406"/>
      <c r="LRX11" s="407"/>
      <c r="LRY11" s="407"/>
      <c r="LRZ11" s="407"/>
      <c r="LSA11" s="407"/>
      <c r="LSB11" s="408"/>
      <c r="LSC11" s="404"/>
      <c r="LSD11" s="405"/>
      <c r="LSE11" s="406"/>
      <c r="LSF11" s="407"/>
      <c r="LSG11" s="407"/>
      <c r="LSH11" s="407"/>
      <c r="LSI11" s="407"/>
      <c r="LSJ11" s="408"/>
      <c r="LSK11" s="404"/>
      <c r="LSL11" s="405"/>
      <c r="LSM11" s="406"/>
      <c r="LSN11" s="407"/>
      <c r="LSO11" s="407"/>
      <c r="LSP11" s="407"/>
      <c r="LSQ11" s="407"/>
      <c r="LSR11" s="408"/>
      <c r="LSS11" s="404"/>
      <c r="LST11" s="405"/>
      <c r="LSU11" s="406"/>
      <c r="LSV11" s="407"/>
      <c r="LSW11" s="407"/>
      <c r="LSX11" s="407"/>
      <c r="LSY11" s="407"/>
      <c r="LSZ11" s="408"/>
      <c r="LTA11" s="404"/>
      <c r="LTB11" s="405"/>
      <c r="LTC11" s="406"/>
      <c r="LTD11" s="407"/>
      <c r="LTE11" s="407"/>
      <c r="LTF11" s="407"/>
      <c r="LTG11" s="407"/>
      <c r="LTH11" s="408"/>
      <c r="LTI11" s="404"/>
      <c r="LTJ11" s="405"/>
      <c r="LTK11" s="406"/>
      <c r="LTL11" s="407"/>
      <c r="LTM11" s="407"/>
      <c r="LTN11" s="407"/>
      <c r="LTO11" s="407"/>
      <c r="LTP11" s="408"/>
      <c r="LTQ11" s="404"/>
      <c r="LTR11" s="405"/>
      <c r="LTS11" s="406"/>
      <c r="LTT11" s="407"/>
      <c r="LTU11" s="407"/>
      <c r="LTV11" s="407"/>
      <c r="LTW11" s="407"/>
      <c r="LTX11" s="408"/>
      <c r="LTY11" s="404"/>
      <c r="LTZ11" s="405"/>
      <c r="LUA11" s="406"/>
      <c r="LUB11" s="407"/>
      <c r="LUC11" s="407"/>
      <c r="LUD11" s="407"/>
      <c r="LUE11" s="407"/>
      <c r="LUF11" s="408"/>
      <c r="LUG11" s="404"/>
      <c r="LUH11" s="405"/>
      <c r="LUI11" s="406"/>
      <c r="LUJ11" s="407"/>
      <c r="LUK11" s="407"/>
      <c r="LUL11" s="407"/>
      <c r="LUM11" s="407"/>
      <c r="LUN11" s="408"/>
      <c r="LUO11" s="404"/>
      <c r="LUP11" s="405"/>
      <c r="LUQ11" s="406"/>
      <c r="LUR11" s="407"/>
      <c r="LUS11" s="407"/>
      <c r="LUT11" s="407"/>
      <c r="LUU11" s="407"/>
      <c r="LUV11" s="408"/>
      <c r="LUW11" s="404"/>
      <c r="LUX11" s="405"/>
      <c r="LUY11" s="406"/>
      <c r="LUZ11" s="407"/>
      <c r="LVA11" s="407"/>
      <c r="LVB11" s="407"/>
      <c r="LVC11" s="407"/>
      <c r="LVD11" s="408"/>
      <c r="LVE11" s="404"/>
      <c r="LVF11" s="405"/>
      <c r="LVG11" s="406"/>
      <c r="LVH11" s="407"/>
      <c r="LVI11" s="407"/>
      <c r="LVJ11" s="407"/>
      <c r="LVK11" s="407"/>
      <c r="LVL11" s="408"/>
      <c r="LVM11" s="404"/>
      <c r="LVN11" s="405"/>
      <c r="LVO11" s="406"/>
      <c r="LVP11" s="407"/>
      <c r="LVQ11" s="407"/>
      <c r="LVR11" s="407"/>
      <c r="LVS11" s="407"/>
      <c r="LVT11" s="408"/>
      <c r="LVU11" s="404"/>
      <c r="LVV11" s="405"/>
      <c r="LVW11" s="406"/>
      <c r="LVX11" s="407"/>
      <c r="LVY11" s="407"/>
      <c r="LVZ11" s="407"/>
      <c r="LWA11" s="407"/>
      <c r="LWB11" s="408"/>
      <c r="LWC11" s="404"/>
      <c r="LWD11" s="405"/>
      <c r="LWE11" s="406"/>
      <c r="LWF11" s="407"/>
      <c r="LWG11" s="407"/>
      <c r="LWH11" s="407"/>
      <c r="LWI11" s="407"/>
      <c r="LWJ11" s="408"/>
      <c r="LWK11" s="404"/>
      <c r="LWL11" s="405"/>
      <c r="LWM11" s="406"/>
      <c r="LWN11" s="407"/>
      <c r="LWO11" s="407"/>
      <c r="LWP11" s="407"/>
      <c r="LWQ11" s="407"/>
      <c r="LWR11" s="408"/>
      <c r="LWS11" s="404"/>
      <c r="LWT11" s="405"/>
      <c r="LWU11" s="406"/>
      <c r="LWV11" s="407"/>
      <c r="LWW11" s="407"/>
      <c r="LWX11" s="407"/>
      <c r="LWY11" s="407"/>
      <c r="LWZ11" s="408"/>
      <c r="LXA11" s="404"/>
      <c r="LXB11" s="405"/>
      <c r="LXC11" s="406"/>
      <c r="LXD11" s="407"/>
      <c r="LXE11" s="407"/>
      <c r="LXF11" s="407"/>
      <c r="LXG11" s="407"/>
      <c r="LXH11" s="408"/>
      <c r="LXI11" s="404"/>
      <c r="LXJ11" s="405"/>
      <c r="LXK11" s="406"/>
      <c r="LXL11" s="407"/>
      <c r="LXM11" s="407"/>
      <c r="LXN11" s="407"/>
      <c r="LXO11" s="407"/>
      <c r="LXP11" s="408"/>
      <c r="LXQ11" s="404"/>
      <c r="LXR11" s="405"/>
      <c r="LXS11" s="406"/>
      <c r="LXT11" s="407"/>
      <c r="LXU11" s="407"/>
      <c r="LXV11" s="407"/>
      <c r="LXW11" s="407"/>
      <c r="LXX11" s="408"/>
      <c r="LXY11" s="404"/>
      <c r="LXZ11" s="405"/>
      <c r="LYA11" s="406"/>
      <c r="LYB11" s="407"/>
      <c r="LYC11" s="407"/>
      <c r="LYD11" s="407"/>
      <c r="LYE11" s="407"/>
      <c r="LYF11" s="408"/>
      <c r="LYG11" s="404"/>
      <c r="LYH11" s="405"/>
      <c r="LYI11" s="406"/>
      <c r="LYJ11" s="407"/>
      <c r="LYK11" s="407"/>
      <c r="LYL11" s="407"/>
      <c r="LYM11" s="407"/>
      <c r="LYN11" s="408"/>
      <c r="LYO11" s="404"/>
      <c r="LYP11" s="405"/>
      <c r="LYQ11" s="406"/>
      <c r="LYR11" s="407"/>
      <c r="LYS11" s="407"/>
      <c r="LYT11" s="407"/>
      <c r="LYU11" s="407"/>
      <c r="LYV11" s="408"/>
      <c r="LYW11" s="404"/>
      <c r="LYX11" s="405"/>
      <c r="LYY11" s="406"/>
      <c r="LYZ11" s="407"/>
      <c r="LZA11" s="407"/>
      <c r="LZB11" s="407"/>
      <c r="LZC11" s="407"/>
      <c r="LZD11" s="408"/>
      <c r="LZE11" s="404"/>
      <c r="LZF11" s="405"/>
      <c r="LZG11" s="406"/>
      <c r="LZH11" s="407"/>
      <c r="LZI11" s="407"/>
      <c r="LZJ11" s="407"/>
      <c r="LZK11" s="407"/>
      <c r="LZL11" s="408"/>
      <c r="LZM11" s="404"/>
      <c r="LZN11" s="405"/>
      <c r="LZO11" s="406"/>
      <c r="LZP11" s="407"/>
      <c r="LZQ11" s="407"/>
      <c r="LZR11" s="407"/>
      <c r="LZS11" s="407"/>
      <c r="LZT11" s="408"/>
      <c r="LZU11" s="404"/>
      <c r="LZV11" s="405"/>
      <c r="LZW11" s="406"/>
      <c r="LZX11" s="407"/>
      <c r="LZY11" s="407"/>
      <c r="LZZ11" s="407"/>
      <c r="MAA11" s="407"/>
      <c r="MAB11" s="408"/>
      <c r="MAC11" s="404"/>
      <c r="MAD11" s="405"/>
      <c r="MAE11" s="406"/>
      <c r="MAF11" s="407"/>
      <c r="MAG11" s="407"/>
      <c r="MAH11" s="407"/>
      <c r="MAI11" s="407"/>
      <c r="MAJ11" s="408"/>
      <c r="MAK11" s="404"/>
      <c r="MAL11" s="405"/>
      <c r="MAM11" s="406"/>
      <c r="MAN11" s="407"/>
      <c r="MAO11" s="407"/>
      <c r="MAP11" s="407"/>
      <c r="MAQ11" s="407"/>
      <c r="MAR11" s="408"/>
      <c r="MAS11" s="404"/>
      <c r="MAT11" s="405"/>
      <c r="MAU11" s="406"/>
      <c r="MAV11" s="407"/>
      <c r="MAW11" s="407"/>
      <c r="MAX11" s="407"/>
      <c r="MAY11" s="407"/>
      <c r="MAZ11" s="408"/>
      <c r="MBA11" s="404"/>
      <c r="MBB11" s="405"/>
      <c r="MBC11" s="406"/>
      <c r="MBD11" s="407"/>
      <c r="MBE11" s="407"/>
      <c r="MBF11" s="407"/>
      <c r="MBG11" s="407"/>
      <c r="MBH11" s="408"/>
      <c r="MBI11" s="404"/>
      <c r="MBJ11" s="405"/>
      <c r="MBK11" s="406"/>
      <c r="MBL11" s="407"/>
      <c r="MBM11" s="407"/>
      <c r="MBN11" s="407"/>
      <c r="MBO11" s="407"/>
      <c r="MBP11" s="408"/>
      <c r="MBQ11" s="404"/>
      <c r="MBR11" s="405"/>
      <c r="MBS11" s="406"/>
      <c r="MBT11" s="407"/>
      <c r="MBU11" s="407"/>
      <c r="MBV11" s="407"/>
      <c r="MBW11" s="407"/>
      <c r="MBX11" s="408"/>
      <c r="MBY11" s="404"/>
      <c r="MBZ11" s="405"/>
      <c r="MCA11" s="406"/>
      <c r="MCB11" s="407"/>
      <c r="MCC11" s="407"/>
      <c r="MCD11" s="407"/>
      <c r="MCE11" s="407"/>
      <c r="MCF11" s="408"/>
      <c r="MCG11" s="404"/>
      <c r="MCH11" s="405"/>
      <c r="MCI11" s="406"/>
      <c r="MCJ11" s="407"/>
      <c r="MCK11" s="407"/>
      <c r="MCL11" s="407"/>
      <c r="MCM11" s="407"/>
      <c r="MCN11" s="408"/>
      <c r="MCO11" s="404"/>
      <c r="MCP11" s="405"/>
      <c r="MCQ11" s="406"/>
      <c r="MCR11" s="407"/>
      <c r="MCS11" s="407"/>
      <c r="MCT11" s="407"/>
      <c r="MCU11" s="407"/>
      <c r="MCV11" s="408"/>
      <c r="MCW11" s="404"/>
      <c r="MCX11" s="405"/>
      <c r="MCY11" s="406"/>
      <c r="MCZ11" s="407"/>
      <c r="MDA11" s="407"/>
      <c r="MDB11" s="407"/>
      <c r="MDC11" s="407"/>
      <c r="MDD11" s="408"/>
      <c r="MDE11" s="404"/>
      <c r="MDF11" s="405"/>
      <c r="MDG11" s="406"/>
      <c r="MDH11" s="407"/>
      <c r="MDI11" s="407"/>
      <c r="MDJ11" s="407"/>
      <c r="MDK11" s="407"/>
      <c r="MDL11" s="408"/>
      <c r="MDM11" s="404"/>
      <c r="MDN11" s="405"/>
      <c r="MDO11" s="406"/>
      <c r="MDP11" s="407"/>
      <c r="MDQ11" s="407"/>
      <c r="MDR11" s="407"/>
      <c r="MDS11" s="407"/>
      <c r="MDT11" s="408"/>
      <c r="MDU11" s="404"/>
      <c r="MDV11" s="405"/>
      <c r="MDW11" s="406"/>
      <c r="MDX11" s="407"/>
      <c r="MDY11" s="407"/>
      <c r="MDZ11" s="407"/>
      <c r="MEA11" s="407"/>
      <c r="MEB11" s="408"/>
      <c r="MEC11" s="404"/>
      <c r="MED11" s="405"/>
      <c r="MEE11" s="406"/>
      <c r="MEF11" s="407"/>
      <c r="MEG11" s="407"/>
      <c r="MEH11" s="407"/>
      <c r="MEI11" s="407"/>
      <c r="MEJ11" s="408"/>
      <c r="MEK11" s="404"/>
      <c r="MEL11" s="405"/>
      <c r="MEM11" s="406"/>
      <c r="MEN11" s="407"/>
      <c r="MEO11" s="407"/>
      <c r="MEP11" s="407"/>
      <c r="MEQ11" s="407"/>
      <c r="MER11" s="408"/>
      <c r="MES11" s="404"/>
      <c r="MET11" s="405"/>
      <c r="MEU11" s="406"/>
      <c r="MEV11" s="407"/>
      <c r="MEW11" s="407"/>
      <c r="MEX11" s="407"/>
      <c r="MEY11" s="407"/>
      <c r="MEZ11" s="408"/>
      <c r="MFA11" s="404"/>
      <c r="MFB11" s="405"/>
      <c r="MFC11" s="406"/>
      <c r="MFD11" s="407"/>
      <c r="MFE11" s="407"/>
      <c r="MFF11" s="407"/>
      <c r="MFG11" s="407"/>
      <c r="MFH11" s="408"/>
      <c r="MFI11" s="404"/>
      <c r="MFJ11" s="405"/>
      <c r="MFK11" s="406"/>
      <c r="MFL11" s="407"/>
      <c r="MFM11" s="407"/>
      <c r="MFN11" s="407"/>
      <c r="MFO11" s="407"/>
      <c r="MFP11" s="408"/>
      <c r="MFQ11" s="404"/>
      <c r="MFR11" s="405"/>
      <c r="MFS11" s="406"/>
      <c r="MFT11" s="407"/>
      <c r="MFU11" s="407"/>
      <c r="MFV11" s="407"/>
      <c r="MFW11" s="407"/>
      <c r="MFX11" s="408"/>
      <c r="MFY11" s="404"/>
      <c r="MFZ11" s="405"/>
      <c r="MGA11" s="406"/>
      <c r="MGB11" s="407"/>
      <c r="MGC11" s="407"/>
      <c r="MGD11" s="407"/>
      <c r="MGE11" s="407"/>
      <c r="MGF11" s="408"/>
      <c r="MGG11" s="404"/>
      <c r="MGH11" s="405"/>
      <c r="MGI11" s="406"/>
      <c r="MGJ11" s="407"/>
      <c r="MGK11" s="407"/>
      <c r="MGL11" s="407"/>
      <c r="MGM11" s="407"/>
      <c r="MGN11" s="408"/>
      <c r="MGO11" s="404"/>
      <c r="MGP11" s="405"/>
      <c r="MGQ11" s="406"/>
      <c r="MGR11" s="407"/>
      <c r="MGS11" s="407"/>
      <c r="MGT11" s="407"/>
      <c r="MGU11" s="407"/>
      <c r="MGV11" s="408"/>
      <c r="MGW11" s="404"/>
      <c r="MGX11" s="405"/>
      <c r="MGY11" s="406"/>
      <c r="MGZ11" s="407"/>
      <c r="MHA11" s="407"/>
      <c r="MHB11" s="407"/>
      <c r="MHC11" s="407"/>
      <c r="MHD11" s="408"/>
      <c r="MHE11" s="404"/>
      <c r="MHF11" s="405"/>
      <c r="MHG11" s="406"/>
      <c r="MHH11" s="407"/>
      <c r="MHI11" s="407"/>
      <c r="MHJ11" s="407"/>
      <c r="MHK11" s="407"/>
      <c r="MHL11" s="408"/>
      <c r="MHM11" s="404"/>
      <c r="MHN11" s="405"/>
      <c r="MHO11" s="406"/>
      <c r="MHP11" s="407"/>
      <c r="MHQ11" s="407"/>
      <c r="MHR11" s="407"/>
      <c r="MHS11" s="407"/>
      <c r="MHT11" s="408"/>
      <c r="MHU11" s="404"/>
      <c r="MHV11" s="405"/>
      <c r="MHW11" s="406"/>
      <c r="MHX11" s="407"/>
      <c r="MHY11" s="407"/>
      <c r="MHZ11" s="407"/>
      <c r="MIA11" s="407"/>
      <c r="MIB11" s="408"/>
      <c r="MIC11" s="404"/>
      <c r="MID11" s="405"/>
      <c r="MIE11" s="406"/>
      <c r="MIF11" s="407"/>
      <c r="MIG11" s="407"/>
      <c r="MIH11" s="407"/>
      <c r="MII11" s="407"/>
      <c r="MIJ11" s="408"/>
      <c r="MIK11" s="404"/>
      <c r="MIL11" s="405"/>
      <c r="MIM11" s="406"/>
      <c r="MIN11" s="407"/>
      <c r="MIO11" s="407"/>
      <c r="MIP11" s="407"/>
      <c r="MIQ11" s="407"/>
      <c r="MIR11" s="408"/>
      <c r="MIS11" s="404"/>
      <c r="MIT11" s="405"/>
      <c r="MIU11" s="406"/>
      <c r="MIV11" s="407"/>
      <c r="MIW11" s="407"/>
      <c r="MIX11" s="407"/>
      <c r="MIY11" s="407"/>
      <c r="MIZ11" s="408"/>
      <c r="MJA11" s="404"/>
      <c r="MJB11" s="405"/>
      <c r="MJC11" s="406"/>
      <c r="MJD11" s="407"/>
      <c r="MJE11" s="407"/>
      <c r="MJF11" s="407"/>
      <c r="MJG11" s="407"/>
      <c r="MJH11" s="408"/>
      <c r="MJI11" s="404"/>
      <c r="MJJ11" s="405"/>
      <c r="MJK11" s="406"/>
      <c r="MJL11" s="407"/>
      <c r="MJM11" s="407"/>
      <c r="MJN11" s="407"/>
      <c r="MJO11" s="407"/>
      <c r="MJP11" s="408"/>
      <c r="MJQ11" s="404"/>
      <c r="MJR11" s="405"/>
      <c r="MJS11" s="406"/>
      <c r="MJT11" s="407"/>
      <c r="MJU11" s="407"/>
      <c r="MJV11" s="407"/>
      <c r="MJW11" s="407"/>
      <c r="MJX11" s="408"/>
      <c r="MJY11" s="404"/>
      <c r="MJZ11" s="405"/>
      <c r="MKA11" s="406"/>
      <c r="MKB11" s="407"/>
      <c r="MKC11" s="407"/>
      <c r="MKD11" s="407"/>
      <c r="MKE11" s="407"/>
      <c r="MKF11" s="408"/>
      <c r="MKG11" s="404"/>
      <c r="MKH11" s="405"/>
      <c r="MKI11" s="406"/>
      <c r="MKJ11" s="407"/>
      <c r="MKK11" s="407"/>
      <c r="MKL11" s="407"/>
      <c r="MKM11" s="407"/>
      <c r="MKN11" s="408"/>
      <c r="MKO11" s="404"/>
      <c r="MKP11" s="405"/>
      <c r="MKQ11" s="406"/>
      <c r="MKR11" s="407"/>
      <c r="MKS11" s="407"/>
      <c r="MKT11" s="407"/>
      <c r="MKU11" s="407"/>
      <c r="MKV11" s="408"/>
      <c r="MKW11" s="404"/>
      <c r="MKX11" s="405"/>
      <c r="MKY11" s="406"/>
      <c r="MKZ11" s="407"/>
      <c r="MLA11" s="407"/>
      <c r="MLB11" s="407"/>
      <c r="MLC11" s="407"/>
      <c r="MLD11" s="408"/>
      <c r="MLE11" s="404"/>
      <c r="MLF11" s="405"/>
      <c r="MLG11" s="406"/>
      <c r="MLH11" s="407"/>
      <c r="MLI11" s="407"/>
      <c r="MLJ11" s="407"/>
      <c r="MLK11" s="407"/>
      <c r="MLL11" s="408"/>
      <c r="MLM11" s="404"/>
      <c r="MLN11" s="405"/>
      <c r="MLO11" s="406"/>
      <c r="MLP11" s="407"/>
      <c r="MLQ11" s="407"/>
      <c r="MLR11" s="407"/>
      <c r="MLS11" s="407"/>
      <c r="MLT11" s="408"/>
      <c r="MLU11" s="404"/>
      <c r="MLV11" s="405"/>
      <c r="MLW11" s="406"/>
      <c r="MLX11" s="407"/>
      <c r="MLY11" s="407"/>
      <c r="MLZ11" s="407"/>
      <c r="MMA11" s="407"/>
      <c r="MMB11" s="408"/>
      <c r="MMC11" s="404"/>
      <c r="MMD11" s="405"/>
      <c r="MME11" s="406"/>
      <c r="MMF11" s="407"/>
      <c r="MMG11" s="407"/>
      <c r="MMH11" s="407"/>
      <c r="MMI11" s="407"/>
      <c r="MMJ11" s="408"/>
      <c r="MMK11" s="404"/>
      <c r="MML11" s="405"/>
      <c r="MMM11" s="406"/>
      <c r="MMN11" s="407"/>
      <c r="MMO11" s="407"/>
      <c r="MMP11" s="407"/>
      <c r="MMQ11" s="407"/>
      <c r="MMR11" s="408"/>
      <c r="MMS11" s="404"/>
      <c r="MMT11" s="405"/>
      <c r="MMU11" s="406"/>
      <c r="MMV11" s="407"/>
      <c r="MMW11" s="407"/>
      <c r="MMX11" s="407"/>
      <c r="MMY11" s="407"/>
      <c r="MMZ11" s="408"/>
      <c r="MNA11" s="404"/>
      <c r="MNB11" s="405"/>
      <c r="MNC11" s="406"/>
      <c r="MND11" s="407"/>
      <c r="MNE11" s="407"/>
      <c r="MNF11" s="407"/>
      <c r="MNG11" s="407"/>
      <c r="MNH11" s="408"/>
      <c r="MNI11" s="404"/>
      <c r="MNJ11" s="405"/>
      <c r="MNK11" s="406"/>
      <c r="MNL11" s="407"/>
      <c r="MNM11" s="407"/>
      <c r="MNN11" s="407"/>
      <c r="MNO11" s="407"/>
      <c r="MNP11" s="408"/>
      <c r="MNQ11" s="404"/>
      <c r="MNR11" s="405"/>
      <c r="MNS11" s="406"/>
      <c r="MNT11" s="407"/>
      <c r="MNU11" s="407"/>
      <c r="MNV11" s="407"/>
      <c r="MNW11" s="407"/>
      <c r="MNX11" s="408"/>
      <c r="MNY11" s="404"/>
      <c r="MNZ11" s="405"/>
      <c r="MOA11" s="406"/>
      <c r="MOB11" s="407"/>
      <c r="MOC11" s="407"/>
      <c r="MOD11" s="407"/>
      <c r="MOE11" s="407"/>
      <c r="MOF11" s="408"/>
      <c r="MOG11" s="404"/>
      <c r="MOH11" s="405"/>
      <c r="MOI11" s="406"/>
      <c r="MOJ11" s="407"/>
      <c r="MOK11" s="407"/>
      <c r="MOL11" s="407"/>
      <c r="MOM11" s="407"/>
      <c r="MON11" s="408"/>
      <c r="MOO11" s="404"/>
      <c r="MOP11" s="405"/>
      <c r="MOQ11" s="406"/>
      <c r="MOR11" s="407"/>
      <c r="MOS11" s="407"/>
      <c r="MOT11" s="407"/>
      <c r="MOU11" s="407"/>
      <c r="MOV11" s="408"/>
      <c r="MOW11" s="404"/>
      <c r="MOX11" s="405"/>
      <c r="MOY11" s="406"/>
      <c r="MOZ11" s="407"/>
      <c r="MPA11" s="407"/>
      <c r="MPB11" s="407"/>
      <c r="MPC11" s="407"/>
      <c r="MPD11" s="408"/>
      <c r="MPE11" s="404"/>
      <c r="MPF11" s="405"/>
      <c r="MPG11" s="406"/>
      <c r="MPH11" s="407"/>
      <c r="MPI11" s="407"/>
      <c r="MPJ11" s="407"/>
      <c r="MPK11" s="407"/>
      <c r="MPL11" s="408"/>
      <c r="MPM11" s="404"/>
      <c r="MPN11" s="405"/>
      <c r="MPO11" s="406"/>
      <c r="MPP11" s="407"/>
      <c r="MPQ11" s="407"/>
      <c r="MPR11" s="407"/>
      <c r="MPS11" s="407"/>
      <c r="MPT11" s="408"/>
      <c r="MPU11" s="404"/>
      <c r="MPV11" s="405"/>
      <c r="MPW11" s="406"/>
      <c r="MPX11" s="407"/>
      <c r="MPY11" s="407"/>
      <c r="MPZ11" s="407"/>
      <c r="MQA11" s="407"/>
      <c r="MQB11" s="408"/>
      <c r="MQC11" s="404"/>
      <c r="MQD11" s="405"/>
      <c r="MQE11" s="406"/>
      <c r="MQF11" s="407"/>
      <c r="MQG11" s="407"/>
      <c r="MQH11" s="407"/>
      <c r="MQI11" s="407"/>
      <c r="MQJ11" s="408"/>
      <c r="MQK11" s="404"/>
      <c r="MQL11" s="405"/>
      <c r="MQM11" s="406"/>
      <c r="MQN11" s="407"/>
      <c r="MQO11" s="407"/>
      <c r="MQP11" s="407"/>
      <c r="MQQ11" s="407"/>
      <c r="MQR11" s="408"/>
      <c r="MQS11" s="404"/>
      <c r="MQT11" s="405"/>
      <c r="MQU11" s="406"/>
      <c r="MQV11" s="407"/>
      <c r="MQW11" s="407"/>
      <c r="MQX11" s="407"/>
      <c r="MQY11" s="407"/>
      <c r="MQZ11" s="408"/>
      <c r="MRA11" s="404"/>
      <c r="MRB11" s="405"/>
      <c r="MRC11" s="406"/>
      <c r="MRD11" s="407"/>
      <c r="MRE11" s="407"/>
      <c r="MRF11" s="407"/>
      <c r="MRG11" s="407"/>
      <c r="MRH11" s="408"/>
      <c r="MRI11" s="404"/>
      <c r="MRJ11" s="405"/>
      <c r="MRK11" s="406"/>
      <c r="MRL11" s="407"/>
      <c r="MRM11" s="407"/>
      <c r="MRN11" s="407"/>
      <c r="MRO11" s="407"/>
      <c r="MRP11" s="408"/>
      <c r="MRQ11" s="404"/>
      <c r="MRR11" s="405"/>
      <c r="MRS11" s="406"/>
      <c r="MRT11" s="407"/>
      <c r="MRU11" s="407"/>
      <c r="MRV11" s="407"/>
      <c r="MRW11" s="407"/>
      <c r="MRX11" s="408"/>
      <c r="MRY11" s="404"/>
      <c r="MRZ11" s="405"/>
      <c r="MSA11" s="406"/>
      <c r="MSB11" s="407"/>
      <c r="MSC11" s="407"/>
      <c r="MSD11" s="407"/>
      <c r="MSE11" s="407"/>
      <c r="MSF11" s="408"/>
      <c r="MSG11" s="404"/>
      <c r="MSH11" s="405"/>
      <c r="MSI11" s="406"/>
      <c r="MSJ11" s="407"/>
      <c r="MSK11" s="407"/>
      <c r="MSL11" s="407"/>
      <c r="MSM11" s="407"/>
      <c r="MSN11" s="408"/>
      <c r="MSO11" s="404"/>
      <c r="MSP11" s="405"/>
      <c r="MSQ11" s="406"/>
      <c r="MSR11" s="407"/>
      <c r="MSS11" s="407"/>
      <c r="MST11" s="407"/>
      <c r="MSU11" s="407"/>
      <c r="MSV11" s="408"/>
      <c r="MSW11" s="404"/>
      <c r="MSX11" s="405"/>
      <c r="MSY11" s="406"/>
      <c r="MSZ11" s="407"/>
      <c r="MTA11" s="407"/>
      <c r="MTB11" s="407"/>
      <c r="MTC11" s="407"/>
      <c r="MTD11" s="408"/>
      <c r="MTE11" s="404"/>
      <c r="MTF11" s="405"/>
      <c r="MTG11" s="406"/>
      <c r="MTH11" s="407"/>
      <c r="MTI11" s="407"/>
      <c r="MTJ11" s="407"/>
      <c r="MTK11" s="407"/>
      <c r="MTL11" s="408"/>
      <c r="MTM11" s="404"/>
      <c r="MTN11" s="405"/>
      <c r="MTO11" s="406"/>
      <c r="MTP11" s="407"/>
      <c r="MTQ11" s="407"/>
      <c r="MTR11" s="407"/>
      <c r="MTS11" s="407"/>
      <c r="MTT11" s="408"/>
      <c r="MTU11" s="404"/>
      <c r="MTV11" s="405"/>
      <c r="MTW11" s="406"/>
      <c r="MTX11" s="407"/>
      <c r="MTY11" s="407"/>
      <c r="MTZ11" s="407"/>
      <c r="MUA11" s="407"/>
      <c r="MUB11" s="408"/>
      <c r="MUC11" s="404"/>
      <c r="MUD11" s="405"/>
      <c r="MUE11" s="406"/>
      <c r="MUF11" s="407"/>
      <c r="MUG11" s="407"/>
      <c r="MUH11" s="407"/>
      <c r="MUI11" s="407"/>
      <c r="MUJ11" s="408"/>
      <c r="MUK11" s="404"/>
      <c r="MUL11" s="405"/>
      <c r="MUM11" s="406"/>
      <c r="MUN11" s="407"/>
      <c r="MUO11" s="407"/>
      <c r="MUP11" s="407"/>
      <c r="MUQ11" s="407"/>
      <c r="MUR11" s="408"/>
      <c r="MUS11" s="404"/>
      <c r="MUT11" s="405"/>
      <c r="MUU11" s="406"/>
      <c r="MUV11" s="407"/>
      <c r="MUW11" s="407"/>
      <c r="MUX11" s="407"/>
      <c r="MUY11" s="407"/>
      <c r="MUZ11" s="408"/>
      <c r="MVA11" s="404"/>
      <c r="MVB11" s="405"/>
      <c r="MVC11" s="406"/>
      <c r="MVD11" s="407"/>
      <c r="MVE11" s="407"/>
      <c r="MVF11" s="407"/>
      <c r="MVG11" s="407"/>
      <c r="MVH11" s="408"/>
      <c r="MVI11" s="404"/>
      <c r="MVJ11" s="405"/>
      <c r="MVK11" s="406"/>
      <c r="MVL11" s="407"/>
      <c r="MVM11" s="407"/>
      <c r="MVN11" s="407"/>
      <c r="MVO11" s="407"/>
      <c r="MVP11" s="408"/>
      <c r="MVQ11" s="404"/>
      <c r="MVR11" s="405"/>
      <c r="MVS11" s="406"/>
      <c r="MVT11" s="407"/>
      <c r="MVU11" s="407"/>
      <c r="MVV11" s="407"/>
      <c r="MVW11" s="407"/>
      <c r="MVX11" s="408"/>
      <c r="MVY11" s="404"/>
      <c r="MVZ11" s="405"/>
      <c r="MWA11" s="406"/>
      <c r="MWB11" s="407"/>
      <c r="MWC11" s="407"/>
      <c r="MWD11" s="407"/>
      <c r="MWE11" s="407"/>
      <c r="MWF11" s="408"/>
      <c r="MWG11" s="404"/>
      <c r="MWH11" s="405"/>
      <c r="MWI11" s="406"/>
      <c r="MWJ11" s="407"/>
      <c r="MWK11" s="407"/>
      <c r="MWL11" s="407"/>
      <c r="MWM11" s="407"/>
      <c r="MWN11" s="408"/>
      <c r="MWO11" s="404"/>
      <c r="MWP11" s="405"/>
      <c r="MWQ11" s="406"/>
      <c r="MWR11" s="407"/>
      <c r="MWS11" s="407"/>
      <c r="MWT11" s="407"/>
      <c r="MWU11" s="407"/>
      <c r="MWV11" s="408"/>
      <c r="MWW11" s="404"/>
      <c r="MWX11" s="405"/>
      <c r="MWY11" s="406"/>
      <c r="MWZ11" s="407"/>
      <c r="MXA11" s="407"/>
      <c r="MXB11" s="407"/>
      <c r="MXC11" s="407"/>
      <c r="MXD11" s="408"/>
      <c r="MXE11" s="404"/>
      <c r="MXF11" s="405"/>
      <c r="MXG11" s="406"/>
      <c r="MXH11" s="407"/>
      <c r="MXI11" s="407"/>
      <c r="MXJ11" s="407"/>
      <c r="MXK11" s="407"/>
      <c r="MXL11" s="408"/>
      <c r="MXM11" s="404"/>
      <c r="MXN11" s="405"/>
      <c r="MXO11" s="406"/>
      <c r="MXP11" s="407"/>
      <c r="MXQ11" s="407"/>
      <c r="MXR11" s="407"/>
      <c r="MXS11" s="407"/>
      <c r="MXT11" s="408"/>
      <c r="MXU11" s="404"/>
      <c r="MXV11" s="405"/>
      <c r="MXW11" s="406"/>
      <c r="MXX11" s="407"/>
      <c r="MXY11" s="407"/>
      <c r="MXZ11" s="407"/>
      <c r="MYA11" s="407"/>
      <c r="MYB11" s="408"/>
      <c r="MYC11" s="404"/>
      <c r="MYD11" s="405"/>
      <c r="MYE11" s="406"/>
      <c r="MYF11" s="407"/>
      <c r="MYG11" s="407"/>
      <c r="MYH11" s="407"/>
      <c r="MYI11" s="407"/>
      <c r="MYJ11" s="408"/>
      <c r="MYK11" s="404"/>
      <c r="MYL11" s="405"/>
      <c r="MYM11" s="406"/>
      <c r="MYN11" s="407"/>
      <c r="MYO11" s="407"/>
      <c r="MYP11" s="407"/>
      <c r="MYQ11" s="407"/>
      <c r="MYR11" s="408"/>
      <c r="MYS11" s="404"/>
      <c r="MYT11" s="405"/>
      <c r="MYU11" s="406"/>
      <c r="MYV11" s="407"/>
      <c r="MYW11" s="407"/>
      <c r="MYX11" s="407"/>
      <c r="MYY11" s="407"/>
      <c r="MYZ11" s="408"/>
      <c r="MZA11" s="404"/>
      <c r="MZB11" s="405"/>
      <c r="MZC11" s="406"/>
      <c r="MZD11" s="407"/>
      <c r="MZE11" s="407"/>
      <c r="MZF11" s="407"/>
      <c r="MZG11" s="407"/>
      <c r="MZH11" s="408"/>
      <c r="MZI11" s="404"/>
      <c r="MZJ11" s="405"/>
      <c r="MZK11" s="406"/>
      <c r="MZL11" s="407"/>
      <c r="MZM11" s="407"/>
      <c r="MZN11" s="407"/>
      <c r="MZO11" s="407"/>
      <c r="MZP11" s="408"/>
      <c r="MZQ11" s="404"/>
      <c r="MZR11" s="405"/>
      <c r="MZS11" s="406"/>
      <c r="MZT11" s="407"/>
      <c r="MZU11" s="407"/>
      <c r="MZV11" s="407"/>
      <c r="MZW11" s="407"/>
      <c r="MZX11" s="408"/>
      <c r="MZY11" s="404"/>
      <c r="MZZ11" s="405"/>
      <c r="NAA11" s="406"/>
      <c r="NAB11" s="407"/>
      <c r="NAC11" s="407"/>
      <c r="NAD11" s="407"/>
      <c r="NAE11" s="407"/>
      <c r="NAF11" s="408"/>
      <c r="NAG11" s="404"/>
      <c r="NAH11" s="405"/>
      <c r="NAI11" s="406"/>
      <c r="NAJ11" s="407"/>
      <c r="NAK11" s="407"/>
      <c r="NAL11" s="407"/>
      <c r="NAM11" s="407"/>
      <c r="NAN11" s="408"/>
      <c r="NAO11" s="404"/>
      <c r="NAP11" s="405"/>
      <c r="NAQ11" s="406"/>
      <c r="NAR11" s="407"/>
      <c r="NAS11" s="407"/>
      <c r="NAT11" s="407"/>
      <c r="NAU11" s="407"/>
      <c r="NAV11" s="408"/>
      <c r="NAW11" s="404"/>
      <c r="NAX11" s="405"/>
      <c r="NAY11" s="406"/>
      <c r="NAZ11" s="407"/>
      <c r="NBA11" s="407"/>
      <c r="NBB11" s="407"/>
      <c r="NBC11" s="407"/>
      <c r="NBD11" s="408"/>
      <c r="NBE11" s="404"/>
      <c r="NBF11" s="405"/>
      <c r="NBG11" s="406"/>
      <c r="NBH11" s="407"/>
      <c r="NBI11" s="407"/>
      <c r="NBJ11" s="407"/>
      <c r="NBK11" s="407"/>
      <c r="NBL11" s="408"/>
      <c r="NBM11" s="404"/>
      <c r="NBN11" s="405"/>
      <c r="NBO11" s="406"/>
      <c r="NBP11" s="407"/>
      <c r="NBQ11" s="407"/>
      <c r="NBR11" s="407"/>
      <c r="NBS11" s="407"/>
      <c r="NBT11" s="408"/>
      <c r="NBU11" s="404"/>
      <c r="NBV11" s="405"/>
      <c r="NBW11" s="406"/>
      <c r="NBX11" s="407"/>
      <c r="NBY11" s="407"/>
      <c r="NBZ11" s="407"/>
      <c r="NCA11" s="407"/>
      <c r="NCB11" s="408"/>
      <c r="NCC11" s="404"/>
      <c r="NCD11" s="405"/>
      <c r="NCE11" s="406"/>
      <c r="NCF11" s="407"/>
      <c r="NCG11" s="407"/>
      <c r="NCH11" s="407"/>
      <c r="NCI11" s="407"/>
      <c r="NCJ11" s="408"/>
      <c r="NCK11" s="404"/>
      <c r="NCL11" s="405"/>
      <c r="NCM11" s="406"/>
      <c r="NCN11" s="407"/>
      <c r="NCO11" s="407"/>
      <c r="NCP11" s="407"/>
      <c r="NCQ11" s="407"/>
      <c r="NCR11" s="408"/>
      <c r="NCS11" s="404"/>
      <c r="NCT11" s="405"/>
      <c r="NCU11" s="406"/>
      <c r="NCV11" s="407"/>
      <c r="NCW11" s="407"/>
      <c r="NCX11" s="407"/>
      <c r="NCY11" s="407"/>
      <c r="NCZ11" s="408"/>
      <c r="NDA11" s="404"/>
      <c r="NDB11" s="405"/>
      <c r="NDC11" s="406"/>
      <c r="NDD11" s="407"/>
      <c r="NDE11" s="407"/>
      <c r="NDF11" s="407"/>
      <c r="NDG11" s="407"/>
      <c r="NDH11" s="408"/>
      <c r="NDI11" s="404"/>
      <c r="NDJ11" s="405"/>
      <c r="NDK11" s="406"/>
      <c r="NDL11" s="407"/>
      <c r="NDM11" s="407"/>
      <c r="NDN11" s="407"/>
      <c r="NDO11" s="407"/>
      <c r="NDP11" s="408"/>
      <c r="NDQ11" s="404"/>
      <c r="NDR11" s="405"/>
      <c r="NDS11" s="406"/>
      <c r="NDT11" s="407"/>
      <c r="NDU11" s="407"/>
      <c r="NDV11" s="407"/>
      <c r="NDW11" s="407"/>
      <c r="NDX11" s="408"/>
      <c r="NDY11" s="404"/>
      <c r="NDZ11" s="405"/>
      <c r="NEA11" s="406"/>
      <c r="NEB11" s="407"/>
      <c r="NEC11" s="407"/>
      <c r="NED11" s="407"/>
      <c r="NEE11" s="407"/>
      <c r="NEF11" s="408"/>
      <c r="NEG11" s="404"/>
      <c r="NEH11" s="405"/>
      <c r="NEI11" s="406"/>
      <c r="NEJ11" s="407"/>
      <c r="NEK11" s="407"/>
      <c r="NEL11" s="407"/>
      <c r="NEM11" s="407"/>
      <c r="NEN11" s="408"/>
      <c r="NEO11" s="404"/>
      <c r="NEP11" s="405"/>
      <c r="NEQ11" s="406"/>
      <c r="NER11" s="407"/>
      <c r="NES11" s="407"/>
      <c r="NET11" s="407"/>
      <c r="NEU11" s="407"/>
      <c r="NEV11" s="408"/>
      <c r="NEW11" s="404"/>
      <c r="NEX11" s="405"/>
      <c r="NEY11" s="406"/>
      <c r="NEZ11" s="407"/>
      <c r="NFA11" s="407"/>
      <c r="NFB11" s="407"/>
      <c r="NFC11" s="407"/>
      <c r="NFD11" s="408"/>
      <c r="NFE11" s="404"/>
      <c r="NFF11" s="405"/>
      <c r="NFG11" s="406"/>
      <c r="NFH11" s="407"/>
      <c r="NFI11" s="407"/>
      <c r="NFJ11" s="407"/>
      <c r="NFK11" s="407"/>
      <c r="NFL11" s="408"/>
      <c r="NFM11" s="404"/>
      <c r="NFN11" s="405"/>
      <c r="NFO11" s="406"/>
      <c r="NFP11" s="407"/>
      <c r="NFQ11" s="407"/>
      <c r="NFR11" s="407"/>
      <c r="NFS11" s="407"/>
      <c r="NFT11" s="408"/>
      <c r="NFU11" s="404"/>
      <c r="NFV11" s="405"/>
      <c r="NFW11" s="406"/>
      <c r="NFX11" s="407"/>
      <c r="NFY11" s="407"/>
      <c r="NFZ11" s="407"/>
      <c r="NGA11" s="407"/>
      <c r="NGB11" s="408"/>
      <c r="NGC11" s="404"/>
      <c r="NGD11" s="405"/>
      <c r="NGE11" s="406"/>
      <c r="NGF11" s="407"/>
      <c r="NGG11" s="407"/>
      <c r="NGH11" s="407"/>
      <c r="NGI11" s="407"/>
      <c r="NGJ11" s="408"/>
      <c r="NGK11" s="404"/>
      <c r="NGL11" s="405"/>
      <c r="NGM11" s="406"/>
      <c r="NGN11" s="407"/>
      <c r="NGO11" s="407"/>
      <c r="NGP11" s="407"/>
      <c r="NGQ11" s="407"/>
      <c r="NGR11" s="408"/>
      <c r="NGS11" s="404"/>
      <c r="NGT11" s="405"/>
      <c r="NGU11" s="406"/>
      <c r="NGV11" s="407"/>
      <c r="NGW11" s="407"/>
      <c r="NGX11" s="407"/>
      <c r="NGY11" s="407"/>
      <c r="NGZ11" s="408"/>
      <c r="NHA11" s="404"/>
      <c r="NHB11" s="405"/>
      <c r="NHC11" s="406"/>
      <c r="NHD11" s="407"/>
      <c r="NHE11" s="407"/>
      <c r="NHF11" s="407"/>
      <c r="NHG11" s="407"/>
      <c r="NHH11" s="408"/>
      <c r="NHI11" s="404"/>
      <c r="NHJ11" s="405"/>
      <c r="NHK11" s="406"/>
      <c r="NHL11" s="407"/>
      <c r="NHM11" s="407"/>
      <c r="NHN11" s="407"/>
      <c r="NHO11" s="407"/>
      <c r="NHP11" s="408"/>
      <c r="NHQ11" s="404"/>
      <c r="NHR11" s="405"/>
      <c r="NHS11" s="406"/>
      <c r="NHT11" s="407"/>
      <c r="NHU11" s="407"/>
      <c r="NHV11" s="407"/>
      <c r="NHW11" s="407"/>
      <c r="NHX11" s="408"/>
      <c r="NHY11" s="404"/>
      <c r="NHZ11" s="405"/>
      <c r="NIA11" s="406"/>
      <c r="NIB11" s="407"/>
      <c r="NIC11" s="407"/>
      <c r="NID11" s="407"/>
      <c r="NIE11" s="407"/>
      <c r="NIF11" s="408"/>
      <c r="NIG11" s="404"/>
      <c r="NIH11" s="405"/>
      <c r="NII11" s="406"/>
      <c r="NIJ11" s="407"/>
      <c r="NIK11" s="407"/>
      <c r="NIL11" s="407"/>
      <c r="NIM11" s="407"/>
      <c r="NIN11" s="408"/>
      <c r="NIO11" s="404"/>
      <c r="NIP11" s="405"/>
      <c r="NIQ11" s="406"/>
      <c r="NIR11" s="407"/>
      <c r="NIS11" s="407"/>
      <c r="NIT11" s="407"/>
      <c r="NIU11" s="407"/>
      <c r="NIV11" s="408"/>
      <c r="NIW11" s="404"/>
      <c r="NIX11" s="405"/>
      <c r="NIY11" s="406"/>
      <c r="NIZ11" s="407"/>
      <c r="NJA11" s="407"/>
      <c r="NJB11" s="407"/>
      <c r="NJC11" s="407"/>
      <c r="NJD11" s="408"/>
      <c r="NJE11" s="404"/>
      <c r="NJF11" s="405"/>
      <c r="NJG11" s="406"/>
      <c r="NJH11" s="407"/>
      <c r="NJI11" s="407"/>
      <c r="NJJ11" s="407"/>
      <c r="NJK11" s="407"/>
      <c r="NJL11" s="408"/>
      <c r="NJM11" s="404"/>
      <c r="NJN11" s="405"/>
      <c r="NJO11" s="406"/>
      <c r="NJP11" s="407"/>
      <c r="NJQ11" s="407"/>
      <c r="NJR11" s="407"/>
      <c r="NJS11" s="407"/>
      <c r="NJT11" s="408"/>
      <c r="NJU11" s="404"/>
      <c r="NJV11" s="405"/>
      <c r="NJW11" s="406"/>
      <c r="NJX11" s="407"/>
      <c r="NJY11" s="407"/>
      <c r="NJZ11" s="407"/>
      <c r="NKA11" s="407"/>
      <c r="NKB11" s="408"/>
      <c r="NKC11" s="404"/>
      <c r="NKD11" s="405"/>
      <c r="NKE11" s="406"/>
      <c r="NKF11" s="407"/>
      <c r="NKG11" s="407"/>
      <c r="NKH11" s="407"/>
      <c r="NKI11" s="407"/>
      <c r="NKJ11" s="408"/>
      <c r="NKK11" s="404"/>
      <c r="NKL11" s="405"/>
      <c r="NKM11" s="406"/>
      <c r="NKN11" s="407"/>
      <c r="NKO11" s="407"/>
      <c r="NKP11" s="407"/>
      <c r="NKQ11" s="407"/>
      <c r="NKR11" s="408"/>
      <c r="NKS11" s="404"/>
      <c r="NKT11" s="405"/>
      <c r="NKU11" s="406"/>
      <c r="NKV11" s="407"/>
      <c r="NKW11" s="407"/>
      <c r="NKX11" s="407"/>
      <c r="NKY11" s="407"/>
      <c r="NKZ11" s="408"/>
      <c r="NLA11" s="404"/>
      <c r="NLB11" s="405"/>
      <c r="NLC11" s="406"/>
      <c r="NLD11" s="407"/>
      <c r="NLE11" s="407"/>
      <c r="NLF11" s="407"/>
      <c r="NLG11" s="407"/>
      <c r="NLH11" s="408"/>
      <c r="NLI11" s="404"/>
      <c r="NLJ11" s="405"/>
      <c r="NLK11" s="406"/>
      <c r="NLL11" s="407"/>
      <c r="NLM11" s="407"/>
      <c r="NLN11" s="407"/>
      <c r="NLO11" s="407"/>
      <c r="NLP11" s="408"/>
      <c r="NLQ11" s="404"/>
      <c r="NLR11" s="405"/>
      <c r="NLS11" s="406"/>
      <c r="NLT11" s="407"/>
      <c r="NLU11" s="407"/>
      <c r="NLV11" s="407"/>
      <c r="NLW11" s="407"/>
      <c r="NLX11" s="408"/>
      <c r="NLY11" s="404"/>
      <c r="NLZ11" s="405"/>
      <c r="NMA11" s="406"/>
      <c r="NMB11" s="407"/>
      <c r="NMC11" s="407"/>
      <c r="NMD11" s="407"/>
      <c r="NME11" s="407"/>
      <c r="NMF11" s="408"/>
      <c r="NMG11" s="404"/>
      <c r="NMH11" s="405"/>
      <c r="NMI11" s="406"/>
      <c r="NMJ11" s="407"/>
      <c r="NMK11" s="407"/>
      <c r="NML11" s="407"/>
      <c r="NMM11" s="407"/>
      <c r="NMN11" s="408"/>
      <c r="NMO11" s="404"/>
      <c r="NMP11" s="405"/>
      <c r="NMQ11" s="406"/>
      <c r="NMR11" s="407"/>
      <c r="NMS11" s="407"/>
      <c r="NMT11" s="407"/>
      <c r="NMU11" s="407"/>
      <c r="NMV11" s="408"/>
      <c r="NMW11" s="404"/>
      <c r="NMX11" s="405"/>
      <c r="NMY11" s="406"/>
      <c r="NMZ11" s="407"/>
      <c r="NNA11" s="407"/>
      <c r="NNB11" s="407"/>
      <c r="NNC11" s="407"/>
      <c r="NND11" s="408"/>
      <c r="NNE11" s="404"/>
      <c r="NNF11" s="405"/>
      <c r="NNG11" s="406"/>
      <c r="NNH11" s="407"/>
      <c r="NNI11" s="407"/>
      <c r="NNJ11" s="407"/>
      <c r="NNK11" s="407"/>
      <c r="NNL11" s="408"/>
      <c r="NNM11" s="404"/>
      <c r="NNN11" s="405"/>
      <c r="NNO11" s="406"/>
      <c r="NNP11" s="407"/>
      <c r="NNQ11" s="407"/>
      <c r="NNR11" s="407"/>
      <c r="NNS11" s="407"/>
      <c r="NNT11" s="408"/>
      <c r="NNU11" s="404"/>
      <c r="NNV11" s="405"/>
      <c r="NNW11" s="406"/>
      <c r="NNX11" s="407"/>
      <c r="NNY11" s="407"/>
      <c r="NNZ11" s="407"/>
      <c r="NOA11" s="407"/>
      <c r="NOB11" s="408"/>
      <c r="NOC11" s="404"/>
      <c r="NOD11" s="405"/>
      <c r="NOE11" s="406"/>
      <c r="NOF11" s="407"/>
      <c r="NOG11" s="407"/>
      <c r="NOH11" s="407"/>
      <c r="NOI11" s="407"/>
      <c r="NOJ11" s="408"/>
      <c r="NOK11" s="404"/>
      <c r="NOL11" s="405"/>
      <c r="NOM11" s="406"/>
      <c r="NON11" s="407"/>
      <c r="NOO11" s="407"/>
      <c r="NOP11" s="407"/>
      <c r="NOQ11" s="407"/>
      <c r="NOR11" s="408"/>
      <c r="NOS11" s="404"/>
      <c r="NOT11" s="405"/>
      <c r="NOU11" s="406"/>
      <c r="NOV11" s="407"/>
      <c r="NOW11" s="407"/>
      <c r="NOX11" s="407"/>
      <c r="NOY11" s="407"/>
      <c r="NOZ11" s="408"/>
      <c r="NPA11" s="404"/>
      <c r="NPB11" s="405"/>
      <c r="NPC11" s="406"/>
      <c r="NPD11" s="407"/>
      <c r="NPE11" s="407"/>
      <c r="NPF11" s="407"/>
      <c r="NPG11" s="407"/>
      <c r="NPH11" s="408"/>
      <c r="NPI11" s="404"/>
      <c r="NPJ11" s="405"/>
      <c r="NPK11" s="406"/>
      <c r="NPL11" s="407"/>
      <c r="NPM11" s="407"/>
      <c r="NPN11" s="407"/>
      <c r="NPO11" s="407"/>
      <c r="NPP11" s="408"/>
      <c r="NPQ11" s="404"/>
      <c r="NPR11" s="405"/>
      <c r="NPS11" s="406"/>
      <c r="NPT11" s="407"/>
      <c r="NPU11" s="407"/>
      <c r="NPV11" s="407"/>
      <c r="NPW11" s="407"/>
      <c r="NPX11" s="408"/>
      <c r="NPY11" s="404"/>
      <c r="NPZ11" s="405"/>
      <c r="NQA11" s="406"/>
      <c r="NQB11" s="407"/>
      <c r="NQC11" s="407"/>
      <c r="NQD11" s="407"/>
      <c r="NQE11" s="407"/>
      <c r="NQF11" s="408"/>
      <c r="NQG11" s="404"/>
      <c r="NQH11" s="405"/>
      <c r="NQI11" s="406"/>
      <c r="NQJ11" s="407"/>
      <c r="NQK11" s="407"/>
      <c r="NQL11" s="407"/>
      <c r="NQM11" s="407"/>
      <c r="NQN11" s="408"/>
      <c r="NQO11" s="404"/>
      <c r="NQP11" s="405"/>
      <c r="NQQ11" s="406"/>
      <c r="NQR11" s="407"/>
      <c r="NQS11" s="407"/>
      <c r="NQT11" s="407"/>
      <c r="NQU11" s="407"/>
      <c r="NQV11" s="408"/>
      <c r="NQW11" s="404"/>
      <c r="NQX11" s="405"/>
      <c r="NQY11" s="406"/>
      <c r="NQZ11" s="407"/>
      <c r="NRA11" s="407"/>
      <c r="NRB11" s="407"/>
      <c r="NRC11" s="407"/>
      <c r="NRD11" s="408"/>
      <c r="NRE11" s="404"/>
      <c r="NRF11" s="405"/>
      <c r="NRG11" s="406"/>
      <c r="NRH11" s="407"/>
      <c r="NRI11" s="407"/>
      <c r="NRJ11" s="407"/>
      <c r="NRK11" s="407"/>
      <c r="NRL11" s="408"/>
      <c r="NRM11" s="404"/>
      <c r="NRN11" s="405"/>
      <c r="NRO11" s="406"/>
      <c r="NRP11" s="407"/>
      <c r="NRQ11" s="407"/>
      <c r="NRR11" s="407"/>
      <c r="NRS11" s="407"/>
      <c r="NRT11" s="408"/>
      <c r="NRU11" s="404"/>
      <c r="NRV11" s="405"/>
      <c r="NRW11" s="406"/>
      <c r="NRX11" s="407"/>
      <c r="NRY11" s="407"/>
      <c r="NRZ11" s="407"/>
      <c r="NSA11" s="407"/>
      <c r="NSB11" s="408"/>
      <c r="NSC11" s="404"/>
      <c r="NSD11" s="405"/>
      <c r="NSE11" s="406"/>
      <c r="NSF11" s="407"/>
      <c r="NSG11" s="407"/>
      <c r="NSH11" s="407"/>
      <c r="NSI11" s="407"/>
      <c r="NSJ11" s="408"/>
      <c r="NSK11" s="404"/>
      <c r="NSL11" s="405"/>
      <c r="NSM11" s="406"/>
      <c r="NSN11" s="407"/>
      <c r="NSO11" s="407"/>
      <c r="NSP11" s="407"/>
      <c r="NSQ11" s="407"/>
      <c r="NSR11" s="408"/>
      <c r="NSS11" s="404"/>
      <c r="NST11" s="405"/>
      <c r="NSU11" s="406"/>
      <c r="NSV11" s="407"/>
      <c r="NSW11" s="407"/>
      <c r="NSX11" s="407"/>
      <c r="NSY11" s="407"/>
      <c r="NSZ11" s="408"/>
      <c r="NTA11" s="404"/>
      <c r="NTB11" s="405"/>
      <c r="NTC11" s="406"/>
      <c r="NTD11" s="407"/>
      <c r="NTE11" s="407"/>
      <c r="NTF11" s="407"/>
      <c r="NTG11" s="407"/>
      <c r="NTH11" s="408"/>
      <c r="NTI11" s="404"/>
      <c r="NTJ11" s="405"/>
      <c r="NTK11" s="406"/>
      <c r="NTL11" s="407"/>
      <c r="NTM11" s="407"/>
      <c r="NTN11" s="407"/>
      <c r="NTO11" s="407"/>
      <c r="NTP11" s="408"/>
      <c r="NTQ11" s="404"/>
      <c r="NTR11" s="405"/>
      <c r="NTS11" s="406"/>
      <c r="NTT11" s="407"/>
      <c r="NTU11" s="407"/>
      <c r="NTV11" s="407"/>
      <c r="NTW11" s="407"/>
      <c r="NTX11" s="408"/>
      <c r="NTY11" s="404"/>
      <c r="NTZ11" s="405"/>
      <c r="NUA11" s="406"/>
      <c r="NUB11" s="407"/>
      <c r="NUC11" s="407"/>
      <c r="NUD11" s="407"/>
      <c r="NUE11" s="407"/>
      <c r="NUF11" s="408"/>
      <c r="NUG11" s="404"/>
      <c r="NUH11" s="405"/>
      <c r="NUI11" s="406"/>
      <c r="NUJ11" s="407"/>
      <c r="NUK11" s="407"/>
      <c r="NUL11" s="407"/>
      <c r="NUM11" s="407"/>
      <c r="NUN11" s="408"/>
      <c r="NUO11" s="404"/>
      <c r="NUP11" s="405"/>
      <c r="NUQ11" s="406"/>
      <c r="NUR11" s="407"/>
      <c r="NUS11" s="407"/>
      <c r="NUT11" s="407"/>
      <c r="NUU11" s="407"/>
      <c r="NUV11" s="408"/>
      <c r="NUW11" s="404"/>
      <c r="NUX11" s="405"/>
      <c r="NUY11" s="406"/>
      <c r="NUZ11" s="407"/>
      <c r="NVA11" s="407"/>
      <c r="NVB11" s="407"/>
      <c r="NVC11" s="407"/>
      <c r="NVD11" s="408"/>
      <c r="NVE11" s="404"/>
      <c r="NVF11" s="405"/>
      <c r="NVG11" s="406"/>
      <c r="NVH11" s="407"/>
      <c r="NVI11" s="407"/>
      <c r="NVJ11" s="407"/>
      <c r="NVK11" s="407"/>
      <c r="NVL11" s="408"/>
      <c r="NVM11" s="404"/>
      <c r="NVN11" s="405"/>
      <c r="NVO11" s="406"/>
      <c r="NVP11" s="407"/>
      <c r="NVQ11" s="407"/>
      <c r="NVR11" s="407"/>
      <c r="NVS11" s="407"/>
      <c r="NVT11" s="408"/>
      <c r="NVU11" s="404"/>
      <c r="NVV11" s="405"/>
      <c r="NVW11" s="406"/>
      <c r="NVX11" s="407"/>
      <c r="NVY11" s="407"/>
      <c r="NVZ11" s="407"/>
      <c r="NWA11" s="407"/>
      <c r="NWB11" s="408"/>
      <c r="NWC11" s="404"/>
      <c r="NWD11" s="405"/>
      <c r="NWE11" s="406"/>
      <c r="NWF11" s="407"/>
      <c r="NWG11" s="407"/>
      <c r="NWH11" s="407"/>
      <c r="NWI11" s="407"/>
      <c r="NWJ11" s="408"/>
      <c r="NWK11" s="404"/>
      <c r="NWL11" s="405"/>
      <c r="NWM11" s="406"/>
      <c r="NWN11" s="407"/>
      <c r="NWO11" s="407"/>
      <c r="NWP11" s="407"/>
      <c r="NWQ11" s="407"/>
      <c r="NWR11" s="408"/>
      <c r="NWS11" s="404"/>
      <c r="NWT11" s="405"/>
      <c r="NWU11" s="406"/>
      <c r="NWV11" s="407"/>
      <c r="NWW11" s="407"/>
      <c r="NWX11" s="407"/>
      <c r="NWY11" s="407"/>
      <c r="NWZ11" s="408"/>
      <c r="NXA11" s="404"/>
      <c r="NXB11" s="405"/>
      <c r="NXC11" s="406"/>
      <c r="NXD11" s="407"/>
      <c r="NXE11" s="407"/>
      <c r="NXF11" s="407"/>
      <c r="NXG11" s="407"/>
      <c r="NXH11" s="408"/>
      <c r="NXI11" s="404"/>
      <c r="NXJ11" s="405"/>
      <c r="NXK11" s="406"/>
      <c r="NXL11" s="407"/>
      <c r="NXM11" s="407"/>
      <c r="NXN11" s="407"/>
      <c r="NXO11" s="407"/>
      <c r="NXP11" s="408"/>
      <c r="NXQ11" s="404"/>
      <c r="NXR11" s="405"/>
      <c r="NXS11" s="406"/>
      <c r="NXT11" s="407"/>
      <c r="NXU11" s="407"/>
      <c r="NXV11" s="407"/>
      <c r="NXW11" s="407"/>
      <c r="NXX11" s="408"/>
      <c r="NXY11" s="404"/>
      <c r="NXZ11" s="405"/>
      <c r="NYA11" s="406"/>
      <c r="NYB11" s="407"/>
      <c r="NYC11" s="407"/>
      <c r="NYD11" s="407"/>
      <c r="NYE11" s="407"/>
      <c r="NYF11" s="408"/>
      <c r="NYG11" s="404"/>
      <c r="NYH11" s="405"/>
      <c r="NYI11" s="406"/>
      <c r="NYJ11" s="407"/>
      <c r="NYK11" s="407"/>
      <c r="NYL11" s="407"/>
      <c r="NYM11" s="407"/>
      <c r="NYN11" s="408"/>
      <c r="NYO11" s="404"/>
      <c r="NYP11" s="405"/>
      <c r="NYQ11" s="406"/>
      <c r="NYR11" s="407"/>
      <c r="NYS11" s="407"/>
      <c r="NYT11" s="407"/>
      <c r="NYU11" s="407"/>
      <c r="NYV11" s="408"/>
      <c r="NYW11" s="404"/>
      <c r="NYX11" s="405"/>
      <c r="NYY11" s="406"/>
      <c r="NYZ11" s="407"/>
      <c r="NZA11" s="407"/>
      <c r="NZB11" s="407"/>
      <c r="NZC11" s="407"/>
      <c r="NZD11" s="408"/>
      <c r="NZE11" s="404"/>
      <c r="NZF11" s="405"/>
      <c r="NZG11" s="406"/>
      <c r="NZH11" s="407"/>
      <c r="NZI11" s="407"/>
      <c r="NZJ11" s="407"/>
      <c r="NZK11" s="407"/>
      <c r="NZL11" s="408"/>
      <c r="NZM11" s="404"/>
      <c r="NZN11" s="405"/>
      <c r="NZO11" s="406"/>
      <c r="NZP11" s="407"/>
      <c r="NZQ11" s="407"/>
      <c r="NZR11" s="407"/>
      <c r="NZS11" s="407"/>
      <c r="NZT11" s="408"/>
      <c r="NZU11" s="404"/>
      <c r="NZV11" s="405"/>
      <c r="NZW11" s="406"/>
      <c r="NZX11" s="407"/>
      <c r="NZY11" s="407"/>
      <c r="NZZ11" s="407"/>
      <c r="OAA11" s="407"/>
      <c r="OAB11" s="408"/>
      <c r="OAC11" s="404"/>
      <c r="OAD11" s="405"/>
      <c r="OAE11" s="406"/>
      <c r="OAF11" s="407"/>
      <c r="OAG11" s="407"/>
      <c r="OAH11" s="407"/>
      <c r="OAI11" s="407"/>
      <c r="OAJ11" s="408"/>
      <c r="OAK11" s="404"/>
      <c r="OAL11" s="405"/>
      <c r="OAM11" s="406"/>
      <c r="OAN11" s="407"/>
      <c r="OAO11" s="407"/>
      <c r="OAP11" s="407"/>
      <c r="OAQ11" s="407"/>
      <c r="OAR11" s="408"/>
      <c r="OAS11" s="404"/>
      <c r="OAT11" s="405"/>
      <c r="OAU11" s="406"/>
      <c r="OAV11" s="407"/>
      <c r="OAW11" s="407"/>
      <c r="OAX11" s="407"/>
      <c r="OAY11" s="407"/>
      <c r="OAZ11" s="408"/>
      <c r="OBA11" s="404"/>
      <c r="OBB11" s="405"/>
      <c r="OBC11" s="406"/>
      <c r="OBD11" s="407"/>
      <c r="OBE11" s="407"/>
      <c r="OBF11" s="407"/>
      <c r="OBG11" s="407"/>
      <c r="OBH11" s="408"/>
      <c r="OBI11" s="404"/>
      <c r="OBJ11" s="405"/>
      <c r="OBK11" s="406"/>
      <c r="OBL11" s="407"/>
      <c r="OBM11" s="407"/>
      <c r="OBN11" s="407"/>
      <c r="OBO11" s="407"/>
      <c r="OBP11" s="408"/>
      <c r="OBQ11" s="404"/>
      <c r="OBR11" s="405"/>
      <c r="OBS11" s="406"/>
      <c r="OBT11" s="407"/>
      <c r="OBU11" s="407"/>
      <c r="OBV11" s="407"/>
      <c r="OBW11" s="407"/>
      <c r="OBX11" s="408"/>
      <c r="OBY11" s="404"/>
      <c r="OBZ11" s="405"/>
      <c r="OCA11" s="406"/>
      <c r="OCB11" s="407"/>
      <c r="OCC11" s="407"/>
      <c r="OCD11" s="407"/>
      <c r="OCE11" s="407"/>
      <c r="OCF11" s="408"/>
      <c r="OCG11" s="404"/>
      <c r="OCH11" s="405"/>
      <c r="OCI11" s="406"/>
      <c r="OCJ11" s="407"/>
      <c r="OCK11" s="407"/>
      <c r="OCL11" s="407"/>
      <c r="OCM11" s="407"/>
      <c r="OCN11" s="408"/>
      <c r="OCO11" s="404"/>
      <c r="OCP11" s="405"/>
      <c r="OCQ11" s="406"/>
      <c r="OCR11" s="407"/>
      <c r="OCS11" s="407"/>
      <c r="OCT11" s="407"/>
      <c r="OCU11" s="407"/>
      <c r="OCV11" s="408"/>
      <c r="OCW11" s="404"/>
      <c r="OCX11" s="405"/>
      <c r="OCY11" s="406"/>
      <c r="OCZ11" s="407"/>
      <c r="ODA11" s="407"/>
      <c r="ODB11" s="407"/>
      <c r="ODC11" s="407"/>
      <c r="ODD11" s="408"/>
      <c r="ODE11" s="404"/>
      <c r="ODF11" s="405"/>
      <c r="ODG11" s="406"/>
      <c r="ODH11" s="407"/>
      <c r="ODI11" s="407"/>
      <c r="ODJ11" s="407"/>
      <c r="ODK11" s="407"/>
      <c r="ODL11" s="408"/>
      <c r="ODM11" s="404"/>
      <c r="ODN11" s="405"/>
      <c r="ODO11" s="406"/>
      <c r="ODP11" s="407"/>
      <c r="ODQ11" s="407"/>
      <c r="ODR11" s="407"/>
      <c r="ODS11" s="407"/>
      <c r="ODT11" s="408"/>
      <c r="ODU11" s="404"/>
      <c r="ODV11" s="405"/>
      <c r="ODW11" s="406"/>
      <c r="ODX11" s="407"/>
      <c r="ODY11" s="407"/>
      <c r="ODZ11" s="407"/>
      <c r="OEA11" s="407"/>
      <c r="OEB11" s="408"/>
      <c r="OEC11" s="404"/>
      <c r="OED11" s="405"/>
      <c r="OEE11" s="406"/>
      <c r="OEF11" s="407"/>
      <c r="OEG11" s="407"/>
      <c r="OEH11" s="407"/>
      <c r="OEI11" s="407"/>
      <c r="OEJ11" s="408"/>
      <c r="OEK11" s="404"/>
      <c r="OEL11" s="405"/>
      <c r="OEM11" s="406"/>
      <c r="OEN11" s="407"/>
      <c r="OEO11" s="407"/>
      <c r="OEP11" s="407"/>
      <c r="OEQ11" s="407"/>
      <c r="OER11" s="408"/>
      <c r="OES11" s="404"/>
      <c r="OET11" s="405"/>
      <c r="OEU11" s="406"/>
      <c r="OEV11" s="407"/>
      <c r="OEW11" s="407"/>
      <c r="OEX11" s="407"/>
      <c r="OEY11" s="407"/>
      <c r="OEZ11" s="408"/>
      <c r="OFA11" s="404"/>
      <c r="OFB11" s="405"/>
      <c r="OFC11" s="406"/>
      <c r="OFD11" s="407"/>
      <c r="OFE11" s="407"/>
      <c r="OFF11" s="407"/>
      <c r="OFG11" s="407"/>
      <c r="OFH11" s="408"/>
      <c r="OFI11" s="404"/>
      <c r="OFJ11" s="405"/>
      <c r="OFK11" s="406"/>
      <c r="OFL11" s="407"/>
      <c r="OFM11" s="407"/>
      <c r="OFN11" s="407"/>
      <c r="OFO11" s="407"/>
      <c r="OFP11" s="408"/>
      <c r="OFQ11" s="404"/>
      <c r="OFR11" s="405"/>
      <c r="OFS11" s="406"/>
      <c r="OFT11" s="407"/>
      <c r="OFU11" s="407"/>
      <c r="OFV11" s="407"/>
      <c r="OFW11" s="407"/>
      <c r="OFX11" s="408"/>
      <c r="OFY11" s="404"/>
      <c r="OFZ11" s="405"/>
      <c r="OGA11" s="406"/>
      <c r="OGB11" s="407"/>
      <c r="OGC11" s="407"/>
      <c r="OGD11" s="407"/>
      <c r="OGE11" s="407"/>
      <c r="OGF11" s="408"/>
      <c r="OGG11" s="404"/>
      <c r="OGH11" s="405"/>
      <c r="OGI11" s="406"/>
      <c r="OGJ11" s="407"/>
      <c r="OGK11" s="407"/>
      <c r="OGL11" s="407"/>
      <c r="OGM11" s="407"/>
      <c r="OGN11" s="408"/>
      <c r="OGO11" s="404"/>
      <c r="OGP11" s="405"/>
      <c r="OGQ11" s="406"/>
      <c r="OGR11" s="407"/>
      <c r="OGS11" s="407"/>
      <c r="OGT11" s="407"/>
      <c r="OGU11" s="407"/>
      <c r="OGV11" s="408"/>
      <c r="OGW11" s="404"/>
      <c r="OGX11" s="405"/>
      <c r="OGY11" s="406"/>
      <c r="OGZ11" s="407"/>
      <c r="OHA11" s="407"/>
      <c r="OHB11" s="407"/>
      <c r="OHC11" s="407"/>
      <c r="OHD11" s="408"/>
      <c r="OHE11" s="404"/>
      <c r="OHF11" s="405"/>
      <c r="OHG11" s="406"/>
      <c r="OHH11" s="407"/>
      <c r="OHI11" s="407"/>
      <c r="OHJ11" s="407"/>
      <c r="OHK11" s="407"/>
      <c r="OHL11" s="408"/>
      <c r="OHM11" s="404"/>
      <c r="OHN11" s="405"/>
      <c r="OHO11" s="406"/>
      <c r="OHP11" s="407"/>
      <c r="OHQ11" s="407"/>
      <c r="OHR11" s="407"/>
      <c r="OHS11" s="407"/>
      <c r="OHT11" s="408"/>
      <c r="OHU11" s="404"/>
      <c r="OHV11" s="405"/>
      <c r="OHW11" s="406"/>
      <c r="OHX11" s="407"/>
      <c r="OHY11" s="407"/>
      <c r="OHZ11" s="407"/>
      <c r="OIA11" s="407"/>
      <c r="OIB11" s="408"/>
      <c r="OIC11" s="404"/>
      <c r="OID11" s="405"/>
      <c r="OIE11" s="406"/>
      <c r="OIF11" s="407"/>
      <c r="OIG11" s="407"/>
      <c r="OIH11" s="407"/>
      <c r="OII11" s="407"/>
      <c r="OIJ11" s="408"/>
      <c r="OIK11" s="404"/>
      <c r="OIL11" s="405"/>
      <c r="OIM11" s="406"/>
      <c r="OIN11" s="407"/>
      <c r="OIO11" s="407"/>
      <c r="OIP11" s="407"/>
      <c r="OIQ11" s="407"/>
      <c r="OIR11" s="408"/>
      <c r="OIS11" s="404"/>
      <c r="OIT11" s="405"/>
      <c r="OIU11" s="406"/>
      <c r="OIV11" s="407"/>
      <c r="OIW11" s="407"/>
      <c r="OIX11" s="407"/>
      <c r="OIY11" s="407"/>
      <c r="OIZ11" s="408"/>
      <c r="OJA11" s="404"/>
      <c r="OJB11" s="405"/>
      <c r="OJC11" s="406"/>
      <c r="OJD11" s="407"/>
      <c r="OJE11" s="407"/>
      <c r="OJF11" s="407"/>
      <c r="OJG11" s="407"/>
      <c r="OJH11" s="408"/>
      <c r="OJI11" s="404"/>
      <c r="OJJ11" s="405"/>
      <c r="OJK11" s="406"/>
      <c r="OJL11" s="407"/>
      <c r="OJM11" s="407"/>
      <c r="OJN11" s="407"/>
      <c r="OJO11" s="407"/>
      <c r="OJP11" s="408"/>
      <c r="OJQ11" s="404"/>
      <c r="OJR11" s="405"/>
      <c r="OJS11" s="406"/>
      <c r="OJT11" s="407"/>
      <c r="OJU11" s="407"/>
      <c r="OJV11" s="407"/>
      <c r="OJW11" s="407"/>
      <c r="OJX11" s="408"/>
      <c r="OJY11" s="404"/>
      <c r="OJZ11" s="405"/>
      <c r="OKA11" s="406"/>
      <c r="OKB11" s="407"/>
      <c r="OKC11" s="407"/>
      <c r="OKD11" s="407"/>
      <c r="OKE11" s="407"/>
      <c r="OKF11" s="408"/>
      <c r="OKG11" s="404"/>
      <c r="OKH11" s="405"/>
      <c r="OKI11" s="406"/>
      <c r="OKJ11" s="407"/>
      <c r="OKK11" s="407"/>
      <c r="OKL11" s="407"/>
      <c r="OKM11" s="407"/>
      <c r="OKN11" s="408"/>
      <c r="OKO11" s="404"/>
      <c r="OKP11" s="405"/>
      <c r="OKQ11" s="406"/>
      <c r="OKR11" s="407"/>
      <c r="OKS11" s="407"/>
      <c r="OKT11" s="407"/>
      <c r="OKU11" s="407"/>
      <c r="OKV11" s="408"/>
      <c r="OKW11" s="404"/>
      <c r="OKX11" s="405"/>
      <c r="OKY11" s="406"/>
      <c r="OKZ11" s="407"/>
      <c r="OLA11" s="407"/>
      <c r="OLB11" s="407"/>
      <c r="OLC11" s="407"/>
      <c r="OLD11" s="408"/>
      <c r="OLE11" s="404"/>
      <c r="OLF11" s="405"/>
      <c r="OLG11" s="406"/>
      <c r="OLH11" s="407"/>
      <c r="OLI11" s="407"/>
      <c r="OLJ11" s="407"/>
      <c r="OLK11" s="407"/>
      <c r="OLL11" s="408"/>
      <c r="OLM11" s="404"/>
      <c r="OLN11" s="405"/>
      <c r="OLO11" s="406"/>
      <c r="OLP11" s="407"/>
      <c r="OLQ11" s="407"/>
      <c r="OLR11" s="407"/>
      <c r="OLS11" s="407"/>
      <c r="OLT11" s="408"/>
      <c r="OLU11" s="404"/>
      <c r="OLV11" s="405"/>
      <c r="OLW11" s="406"/>
      <c r="OLX11" s="407"/>
      <c r="OLY11" s="407"/>
      <c r="OLZ11" s="407"/>
      <c r="OMA11" s="407"/>
      <c r="OMB11" s="408"/>
      <c r="OMC11" s="404"/>
      <c r="OMD11" s="405"/>
      <c r="OME11" s="406"/>
      <c r="OMF11" s="407"/>
      <c r="OMG11" s="407"/>
      <c r="OMH11" s="407"/>
      <c r="OMI11" s="407"/>
      <c r="OMJ11" s="408"/>
      <c r="OMK11" s="404"/>
      <c r="OML11" s="405"/>
      <c r="OMM11" s="406"/>
      <c r="OMN11" s="407"/>
      <c r="OMO11" s="407"/>
      <c r="OMP11" s="407"/>
      <c r="OMQ11" s="407"/>
      <c r="OMR11" s="408"/>
      <c r="OMS11" s="404"/>
      <c r="OMT11" s="405"/>
      <c r="OMU11" s="406"/>
      <c r="OMV11" s="407"/>
      <c r="OMW11" s="407"/>
      <c r="OMX11" s="407"/>
      <c r="OMY11" s="407"/>
      <c r="OMZ11" s="408"/>
      <c r="ONA11" s="404"/>
      <c r="ONB11" s="405"/>
      <c r="ONC11" s="406"/>
      <c r="OND11" s="407"/>
      <c r="ONE11" s="407"/>
      <c r="ONF11" s="407"/>
      <c r="ONG11" s="407"/>
      <c r="ONH11" s="408"/>
      <c r="ONI11" s="404"/>
      <c r="ONJ11" s="405"/>
      <c r="ONK11" s="406"/>
      <c r="ONL11" s="407"/>
      <c r="ONM11" s="407"/>
      <c r="ONN11" s="407"/>
      <c r="ONO11" s="407"/>
      <c r="ONP11" s="408"/>
      <c r="ONQ11" s="404"/>
      <c r="ONR11" s="405"/>
      <c r="ONS11" s="406"/>
      <c r="ONT11" s="407"/>
      <c r="ONU11" s="407"/>
      <c r="ONV11" s="407"/>
      <c r="ONW11" s="407"/>
      <c r="ONX11" s="408"/>
      <c r="ONY11" s="404"/>
      <c r="ONZ11" s="405"/>
      <c r="OOA11" s="406"/>
      <c r="OOB11" s="407"/>
      <c r="OOC11" s="407"/>
      <c r="OOD11" s="407"/>
      <c r="OOE11" s="407"/>
      <c r="OOF11" s="408"/>
      <c r="OOG11" s="404"/>
      <c r="OOH11" s="405"/>
      <c r="OOI11" s="406"/>
      <c r="OOJ11" s="407"/>
      <c r="OOK11" s="407"/>
      <c r="OOL11" s="407"/>
      <c r="OOM11" s="407"/>
      <c r="OON11" s="408"/>
      <c r="OOO11" s="404"/>
      <c r="OOP11" s="405"/>
      <c r="OOQ11" s="406"/>
      <c r="OOR11" s="407"/>
      <c r="OOS11" s="407"/>
      <c r="OOT11" s="407"/>
      <c r="OOU11" s="407"/>
      <c r="OOV11" s="408"/>
      <c r="OOW11" s="404"/>
      <c r="OOX11" s="405"/>
      <c r="OOY11" s="406"/>
      <c r="OOZ11" s="407"/>
      <c r="OPA11" s="407"/>
      <c r="OPB11" s="407"/>
      <c r="OPC11" s="407"/>
      <c r="OPD11" s="408"/>
      <c r="OPE11" s="404"/>
      <c r="OPF11" s="405"/>
      <c r="OPG11" s="406"/>
      <c r="OPH11" s="407"/>
      <c r="OPI11" s="407"/>
      <c r="OPJ11" s="407"/>
      <c r="OPK11" s="407"/>
      <c r="OPL11" s="408"/>
      <c r="OPM11" s="404"/>
      <c r="OPN11" s="405"/>
      <c r="OPO11" s="406"/>
      <c r="OPP11" s="407"/>
      <c r="OPQ11" s="407"/>
      <c r="OPR11" s="407"/>
      <c r="OPS11" s="407"/>
      <c r="OPT11" s="408"/>
      <c r="OPU11" s="404"/>
      <c r="OPV11" s="405"/>
      <c r="OPW11" s="406"/>
      <c r="OPX11" s="407"/>
      <c r="OPY11" s="407"/>
      <c r="OPZ11" s="407"/>
      <c r="OQA11" s="407"/>
      <c r="OQB11" s="408"/>
      <c r="OQC11" s="404"/>
      <c r="OQD11" s="405"/>
      <c r="OQE11" s="406"/>
      <c r="OQF11" s="407"/>
      <c r="OQG11" s="407"/>
      <c r="OQH11" s="407"/>
      <c r="OQI11" s="407"/>
      <c r="OQJ11" s="408"/>
      <c r="OQK11" s="404"/>
      <c r="OQL11" s="405"/>
      <c r="OQM11" s="406"/>
      <c r="OQN11" s="407"/>
      <c r="OQO11" s="407"/>
      <c r="OQP11" s="407"/>
      <c r="OQQ11" s="407"/>
      <c r="OQR11" s="408"/>
      <c r="OQS11" s="404"/>
      <c r="OQT11" s="405"/>
      <c r="OQU11" s="406"/>
      <c r="OQV11" s="407"/>
      <c r="OQW11" s="407"/>
      <c r="OQX11" s="407"/>
      <c r="OQY11" s="407"/>
      <c r="OQZ11" s="408"/>
      <c r="ORA11" s="404"/>
      <c r="ORB11" s="405"/>
      <c r="ORC11" s="406"/>
      <c r="ORD11" s="407"/>
      <c r="ORE11" s="407"/>
      <c r="ORF11" s="407"/>
      <c r="ORG11" s="407"/>
      <c r="ORH11" s="408"/>
      <c r="ORI11" s="404"/>
      <c r="ORJ11" s="405"/>
      <c r="ORK11" s="406"/>
      <c r="ORL11" s="407"/>
      <c r="ORM11" s="407"/>
      <c r="ORN11" s="407"/>
      <c r="ORO11" s="407"/>
      <c r="ORP11" s="408"/>
      <c r="ORQ11" s="404"/>
      <c r="ORR11" s="405"/>
      <c r="ORS11" s="406"/>
      <c r="ORT11" s="407"/>
      <c r="ORU11" s="407"/>
      <c r="ORV11" s="407"/>
      <c r="ORW11" s="407"/>
      <c r="ORX11" s="408"/>
      <c r="ORY11" s="404"/>
      <c r="ORZ11" s="405"/>
      <c r="OSA11" s="406"/>
      <c r="OSB11" s="407"/>
      <c r="OSC11" s="407"/>
      <c r="OSD11" s="407"/>
      <c r="OSE11" s="407"/>
      <c r="OSF11" s="408"/>
      <c r="OSG11" s="404"/>
      <c r="OSH11" s="405"/>
      <c r="OSI11" s="406"/>
      <c r="OSJ11" s="407"/>
      <c r="OSK11" s="407"/>
      <c r="OSL11" s="407"/>
      <c r="OSM11" s="407"/>
      <c r="OSN11" s="408"/>
      <c r="OSO11" s="404"/>
      <c r="OSP11" s="405"/>
      <c r="OSQ11" s="406"/>
      <c r="OSR11" s="407"/>
      <c r="OSS11" s="407"/>
      <c r="OST11" s="407"/>
      <c r="OSU11" s="407"/>
      <c r="OSV11" s="408"/>
      <c r="OSW11" s="404"/>
      <c r="OSX11" s="405"/>
      <c r="OSY11" s="406"/>
      <c r="OSZ11" s="407"/>
      <c r="OTA11" s="407"/>
      <c r="OTB11" s="407"/>
      <c r="OTC11" s="407"/>
      <c r="OTD11" s="408"/>
      <c r="OTE11" s="404"/>
      <c r="OTF11" s="405"/>
      <c r="OTG11" s="406"/>
      <c r="OTH11" s="407"/>
      <c r="OTI11" s="407"/>
      <c r="OTJ11" s="407"/>
      <c r="OTK11" s="407"/>
      <c r="OTL11" s="408"/>
      <c r="OTM11" s="404"/>
      <c r="OTN11" s="405"/>
      <c r="OTO11" s="406"/>
      <c r="OTP11" s="407"/>
      <c r="OTQ11" s="407"/>
      <c r="OTR11" s="407"/>
      <c r="OTS11" s="407"/>
      <c r="OTT11" s="408"/>
      <c r="OTU11" s="404"/>
      <c r="OTV11" s="405"/>
      <c r="OTW11" s="406"/>
      <c r="OTX11" s="407"/>
      <c r="OTY11" s="407"/>
      <c r="OTZ11" s="407"/>
      <c r="OUA11" s="407"/>
      <c r="OUB11" s="408"/>
      <c r="OUC11" s="404"/>
      <c r="OUD11" s="405"/>
      <c r="OUE11" s="406"/>
      <c r="OUF11" s="407"/>
      <c r="OUG11" s="407"/>
      <c r="OUH11" s="407"/>
      <c r="OUI11" s="407"/>
      <c r="OUJ11" s="408"/>
      <c r="OUK11" s="404"/>
      <c r="OUL11" s="405"/>
      <c r="OUM11" s="406"/>
      <c r="OUN11" s="407"/>
      <c r="OUO11" s="407"/>
      <c r="OUP11" s="407"/>
      <c r="OUQ11" s="407"/>
      <c r="OUR11" s="408"/>
      <c r="OUS11" s="404"/>
      <c r="OUT11" s="405"/>
      <c r="OUU11" s="406"/>
      <c r="OUV11" s="407"/>
      <c r="OUW11" s="407"/>
      <c r="OUX11" s="407"/>
      <c r="OUY11" s="407"/>
      <c r="OUZ11" s="408"/>
      <c r="OVA11" s="404"/>
      <c r="OVB11" s="405"/>
      <c r="OVC11" s="406"/>
      <c r="OVD11" s="407"/>
      <c r="OVE11" s="407"/>
      <c r="OVF11" s="407"/>
      <c r="OVG11" s="407"/>
      <c r="OVH11" s="408"/>
      <c r="OVI11" s="404"/>
      <c r="OVJ11" s="405"/>
      <c r="OVK11" s="406"/>
      <c r="OVL11" s="407"/>
      <c r="OVM11" s="407"/>
      <c r="OVN11" s="407"/>
      <c r="OVO11" s="407"/>
      <c r="OVP11" s="408"/>
      <c r="OVQ11" s="404"/>
      <c r="OVR11" s="405"/>
      <c r="OVS11" s="406"/>
      <c r="OVT11" s="407"/>
      <c r="OVU11" s="407"/>
      <c r="OVV11" s="407"/>
      <c r="OVW11" s="407"/>
      <c r="OVX11" s="408"/>
      <c r="OVY11" s="404"/>
      <c r="OVZ11" s="405"/>
      <c r="OWA11" s="406"/>
      <c r="OWB11" s="407"/>
      <c r="OWC11" s="407"/>
      <c r="OWD11" s="407"/>
      <c r="OWE11" s="407"/>
      <c r="OWF11" s="408"/>
      <c r="OWG11" s="404"/>
      <c r="OWH11" s="405"/>
      <c r="OWI11" s="406"/>
      <c r="OWJ11" s="407"/>
      <c r="OWK11" s="407"/>
      <c r="OWL11" s="407"/>
      <c r="OWM11" s="407"/>
      <c r="OWN11" s="408"/>
      <c r="OWO11" s="404"/>
      <c r="OWP11" s="405"/>
      <c r="OWQ11" s="406"/>
      <c r="OWR11" s="407"/>
      <c r="OWS11" s="407"/>
      <c r="OWT11" s="407"/>
      <c r="OWU11" s="407"/>
      <c r="OWV11" s="408"/>
      <c r="OWW11" s="404"/>
      <c r="OWX11" s="405"/>
      <c r="OWY11" s="406"/>
      <c r="OWZ11" s="407"/>
      <c r="OXA11" s="407"/>
      <c r="OXB11" s="407"/>
      <c r="OXC11" s="407"/>
      <c r="OXD11" s="408"/>
      <c r="OXE11" s="404"/>
      <c r="OXF11" s="405"/>
      <c r="OXG11" s="406"/>
      <c r="OXH11" s="407"/>
      <c r="OXI11" s="407"/>
      <c r="OXJ11" s="407"/>
      <c r="OXK11" s="407"/>
      <c r="OXL11" s="408"/>
      <c r="OXM11" s="404"/>
      <c r="OXN11" s="405"/>
      <c r="OXO11" s="406"/>
      <c r="OXP11" s="407"/>
      <c r="OXQ11" s="407"/>
      <c r="OXR11" s="407"/>
      <c r="OXS11" s="407"/>
      <c r="OXT11" s="408"/>
      <c r="OXU11" s="404"/>
      <c r="OXV11" s="405"/>
      <c r="OXW11" s="406"/>
      <c r="OXX11" s="407"/>
      <c r="OXY11" s="407"/>
      <c r="OXZ11" s="407"/>
      <c r="OYA11" s="407"/>
      <c r="OYB11" s="408"/>
      <c r="OYC11" s="404"/>
      <c r="OYD11" s="405"/>
      <c r="OYE11" s="406"/>
      <c r="OYF11" s="407"/>
      <c r="OYG11" s="407"/>
      <c r="OYH11" s="407"/>
      <c r="OYI11" s="407"/>
      <c r="OYJ11" s="408"/>
      <c r="OYK11" s="404"/>
      <c r="OYL11" s="405"/>
      <c r="OYM11" s="406"/>
      <c r="OYN11" s="407"/>
      <c r="OYO11" s="407"/>
      <c r="OYP11" s="407"/>
      <c r="OYQ11" s="407"/>
      <c r="OYR11" s="408"/>
      <c r="OYS11" s="404"/>
      <c r="OYT11" s="405"/>
      <c r="OYU11" s="406"/>
      <c r="OYV11" s="407"/>
      <c r="OYW11" s="407"/>
      <c r="OYX11" s="407"/>
      <c r="OYY11" s="407"/>
      <c r="OYZ11" s="408"/>
      <c r="OZA11" s="404"/>
      <c r="OZB11" s="405"/>
      <c r="OZC11" s="406"/>
      <c r="OZD11" s="407"/>
      <c r="OZE11" s="407"/>
      <c r="OZF11" s="407"/>
      <c r="OZG11" s="407"/>
      <c r="OZH11" s="408"/>
      <c r="OZI11" s="404"/>
      <c r="OZJ11" s="405"/>
      <c r="OZK11" s="406"/>
      <c r="OZL11" s="407"/>
      <c r="OZM11" s="407"/>
      <c r="OZN11" s="407"/>
      <c r="OZO11" s="407"/>
      <c r="OZP11" s="408"/>
      <c r="OZQ11" s="404"/>
      <c r="OZR11" s="405"/>
      <c r="OZS11" s="406"/>
      <c r="OZT11" s="407"/>
      <c r="OZU11" s="407"/>
      <c r="OZV11" s="407"/>
      <c r="OZW11" s="407"/>
      <c r="OZX11" s="408"/>
      <c r="OZY11" s="404"/>
      <c r="OZZ11" s="405"/>
      <c r="PAA11" s="406"/>
      <c r="PAB11" s="407"/>
      <c r="PAC11" s="407"/>
      <c r="PAD11" s="407"/>
      <c r="PAE11" s="407"/>
      <c r="PAF11" s="408"/>
      <c r="PAG11" s="404"/>
      <c r="PAH11" s="405"/>
      <c r="PAI11" s="406"/>
      <c r="PAJ11" s="407"/>
      <c r="PAK11" s="407"/>
      <c r="PAL11" s="407"/>
      <c r="PAM11" s="407"/>
      <c r="PAN11" s="408"/>
      <c r="PAO11" s="404"/>
      <c r="PAP11" s="405"/>
      <c r="PAQ11" s="406"/>
      <c r="PAR11" s="407"/>
      <c r="PAS11" s="407"/>
      <c r="PAT11" s="407"/>
      <c r="PAU11" s="407"/>
      <c r="PAV11" s="408"/>
      <c r="PAW11" s="404"/>
      <c r="PAX11" s="405"/>
      <c r="PAY11" s="406"/>
      <c r="PAZ11" s="407"/>
      <c r="PBA11" s="407"/>
      <c r="PBB11" s="407"/>
      <c r="PBC11" s="407"/>
      <c r="PBD11" s="408"/>
      <c r="PBE11" s="404"/>
      <c r="PBF11" s="405"/>
      <c r="PBG11" s="406"/>
      <c r="PBH11" s="407"/>
      <c r="PBI11" s="407"/>
      <c r="PBJ11" s="407"/>
      <c r="PBK11" s="407"/>
      <c r="PBL11" s="408"/>
      <c r="PBM11" s="404"/>
      <c r="PBN11" s="405"/>
      <c r="PBO11" s="406"/>
      <c r="PBP11" s="407"/>
      <c r="PBQ11" s="407"/>
      <c r="PBR11" s="407"/>
      <c r="PBS11" s="407"/>
      <c r="PBT11" s="408"/>
      <c r="PBU11" s="404"/>
      <c r="PBV11" s="405"/>
      <c r="PBW11" s="406"/>
      <c r="PBX11" s="407"/>
      <c r="PBY11" s="407"/>
      <c r="PBZ11" s="407"/>
      <c r="PCA11" s="407"/>
      <c r="PCB11" s="408"/>
      <c r="PCC11" s="404"/>
      <c r="PCD11" s="405"/>
      <c r="PCE11" s="406"/>
      <c r="PCF11" s="407"/>
      <c r="PCG11" s="407"/>
      <c r="PCH11" s="407"/>
      <c r="PCI11" s="407"/>
      <c r="PCJ11" s="408"/>
      <c r="PCK11" s="404"/>
      <c r="PCL11" s="405"/>
      <c r="PCM11" s="406"/>
      <c r="PCN11" s="407"/>
      <c r="PCO11" s="407"/>
      <c r="PCP11" s="407"/>
      <c r="PCQ11" s="407"/>
      <c r="PCR11" s="408"/>
      <c r="PCS11" s="404"/>
      <c r="PCT11" s="405"/>
      <c r="PCU11" s="406"/>
      <c r="PCV11" s="407"/>
      <c r="PCW11" s="407"/>
      <c r="PCX11" s="407"/>
      <c r="PCY11" s="407"/>
      <c r="PCZ11" s="408"/>
      <c r="PDA11" s="404"/>
      <c r="PDB11" s="405"/>
      <c r="PDC11" s="406"/>
      <c r="PDD11" s="407"/>
      <c r="PDE11" s="407"/>
      <c r="PDF11" s="407"/>
      <c r="PDG11" s="407"/>
      <c r="PDH11" s="408"/>
      <c r="PDI11" s="404"/>
      <c r="PDJ11" s="405"/>
      <c r="PDK11" s="406"/>
      <c r="PDL11" s="407"/>
      <c r="PDM11" s="407"/>
      <c r="PDN11" s="407"/>
      <c r="PDO11" s="407"/>
      <c r="PDP11" s="408"/>
      <c r="PDQ11" s="404"/>
      <c r="PDR11" s="405"/>
      <c r="PDS11" s="406"/>
      <c r="PDT11" s="407"/>
      <c r="PDU11" s="407"/>
      <c r="PDV11" s="407"/>
      <c r="PDW11" s="407"/>
      <c r="PDX11" s="408"/>
      <c r="PDY11" s="404"/>
      <c r="PDZ11" s="405"/>
      <c r="PEA11" s="406"/>
      <c r="PEB11" s="407"/>
      <c r="PEC11" s="407"/>
      <c r="PED11" s="407"/>
      <c r="PEE11" s="407"/>
      <c r="PEF11" s="408"/>
      <c r="PEG11" s="404"/>
      <c r="PEH11" s="405"/>
      <c r="PEI11" s="406"/>
      <c r="PEJ11" s="407"/>
      <c r="PEK11" s="407"/>
      <c r="PEL11" s="407"/>
      <c r="PEM11" s="407"/>
      <c r="PEN11" s="408"/>
      <c r="PEO11" s="404"/>
      <c r="PEP11" s="405"/>
      <c r="PEQ11" s="406"/>
      <c r="PER11" s="407"/>
      <c r="PES11" s="407"/>
      <c r="PET11" s="407"/>
      <c r="PEU11" s="407"/>
      <c r="PEV11" s="408"/>
      <c r="PEW11" s="404"/>
      <c r="PEX11" s="405"/>
      <c r="PEY11" s="406"/>
      <c r="PEZ11" s="407"/>
      <c r="PFA11" s="407"/>
      <c r="PFB11" s="407"/>
      <c r="PFC11" s="407"/>
      <c r="PFD11" s="408"/>
      <c r="PFE11" s="404"/>
      <c r="PFF11" s="405"/>
      <c r="PFG11" s="406"/>
      <c r="PFH11" s="407"/>
      <c r="PFI11" s="407"/>
      <c r="PFJ11" s="407"/>
      <c r="PFK11" s="407"/>
      <c r="PFL11" s="408"/>
      <c r="PFM11" s="404"/>
      <c r="PFN11" s="405"/>
      <c r="PFO11" s="406"/>
      <c r="PFP11" s="407"/>
      <c r="PFQ11" s="407"/>
      <c r="PFR11" s="407"/>
      <c r="PFS11" s="407"/>
      <c r="PFT11" s="408"/>
      <c r="PFU11" s="404"/>
      <c r="PFV11" s="405"/>
      <c r="PFW11" s="406"/>
      <c r="PFX11" s="407"/>
      <c r="PFY11" s="407"/>
      <c r="PFZ11" s="407"/>
      <c r="PGA11" s="407"/>
      <c r="PGB11" s="408"/>
      <c r="PGC11" s="404"/>
      <c r="PGD11" s="405"/>
      <c r="PGE11" s="406"/>
      <c r="PGF11" s="407"/>
      <c r="PGG11" s="407"/>
      <c r="PGH11" s="407"/>
      <c r="PGI11" s="407"/>
      <c r="PGJ11" s="408"/>
      <c r="PGK11" s="404"/>
      <c r="PGL11" s="405"/>
      <c r="PGM11" s="406"/>
      <c r="PGN11" s="407"/>
      <c r="PGO11" s="407"/>
      <c r="PGP11" s="407"/>
      <c r="PGQ11" s="407"/>
      <c r="PGR11" s="408"/>
      <c r="PGS11" s="404"/>
      <c r="PGT11" s="405"/>
      <c r="PGU11" s="406"/>
      <c r="PGV11" s="407"/>
      <c r="PGW11" s="407"/>
      <c r="PGX11" s="407"/>
      <c r="PGY11" s="407"/>
      <c r="PGZ11" s="408"/>
      <c r="PHA11" s="404"/>
      <c r="PHB11" s="405"/>
      <c r="PHC11" s="406"/>
      <c r="PHD11" s="407"/>
      <c r="PHE11" s="407"/>
      <c r="PHF11" s="407"/>
      <c r="PHG11" s="407"/>
      <c r="PHH11" s="408"/>
      <c r="PHI11" s="404"/>
      <c r="PHJ11" s="405"/>
      <c r="PHK11" s="406"/>
      <c r="PHL11" s="407"/>
      <c r="PHM11" s="407"/>
      <c r="PHN11" s="407"/>
      <c r="PHO11" s="407"/>
      <c r="PHP11" s="408"/>
      <c r="PHQ11" s="404"/>
      <c r="PHR11" s="405"/>
      <c r="PHS11" s="406"/>
      <c r="PHT11" s="407"/>
      <c r="PHU11" s="407"/>
      <c r="PHV11" s="407"/>
      <c r="PHW11" s="407"/>
      <c r="PHX11" s="408"/>
      <c r="PHY11" s="404"/>
      <c r="PHZ11" s="405"/>
      <c r="PIA11" s="406"/>
      <c r="PIB11" s="407"/>
      <c r="PIC11" s="407"/>
      <c r="PID11" s="407"/>
      <c r="PIE11" s="407"/>
      <c r="PIF11" s="408"/>
      <c r="PIG11" s="404"/>
      <c r="PIH11" s="405"/>
      <c r="PII11" s="406"/>
      <c r="PIJ11" s="407"/>
      <c r="PIK11" s="407"/>
      <c r="PIL11" s="407"/>
      <c r="PIM11" s="407"/>
      <c r="PIN11" s="408"/>
      <c r="PIO11" s="404"/>
      <c r="PIP11" s="405"/>
      <c r="PIQ11" s="406"/>
      <c r="PIR11" s="407"/>
      <c r="PIS11" s="407"/>
      <c r="PIT11" s="407"/>
      <c r="PIU11" s="407"/>
      <c r="PIV11" s="408"/>
      <c r="PIW11" s="404"/>
      <c r="PIX11" s="405"/>
      <c r="PIY11" s="406"/>
      <c r="PIZ11" s="407"/>
      <c r="PJA11" s="407"/>
      <c r="PJB11" s="407"/>
      <c r="PJC11" s="407"/>
      <c r="PJD11" s="408"/>
      <c r="PJE11" s="404"/>
      <c r="PJF11" s="405"/>
      <c r="PJG11" s="406"/>
      <c r="PJH11" s="407"/>
      <c r="PJI11" s="407"/>
      <c r="PJJ11" s="407"/>
      <c r="PJK11" s="407"/>
      <c r="PJL11" s="408"/>
      <c r="PJM11" s="404"/>
      <c r="PJN11" s="405"/>
      <c r="PJO11" s="406"/>
      <c r="PJP11" s="407"/>
      <c r="PJQ11" s="407"/>
      <c r="PJR11" s="407"/>
      <c r="PJS11" s="407"/>
      <c r="PJT11" s="408"/>
      <c r="PJU11" s="404"/>
      <c r="PJV11" s="405"/>
      <c r="PJW11" s="406"/>
      <c r="PJX11" s="407"/>
      <c r="PJY11" s="407"/>
      <c r="PJZ11" s="407"/>
      <c r="PKA11" s="407"/>
      <c r="PKB11" s="408"/>
      <c r="PKC11" s="404"/>
      <c r="PKD11" s="405"/>
      <c r="PKE11" s="406"/>
      <c r="PKF11" s="407"/>
      <c r="PKG11" s="407"/>
      <c r="PKH11" s="407"/>
      <c r="PKI11" s="407"/>
      <c r="PKJ11" s="408"/>
      <c r="PKK11" s="404"/>
      <c r="PKL11" s="405"/>
      <c r="PKM11" s="406"/>
      <c r="PKN11" s="407"/>
      <c r="PKO11" s="407"/>
      <c r="PKP11" s="407"/>
      <c r="PKQ11" s="407"/>
      <c r="PKR11" s="408"/>
      <c r="PKS11" s="404"/>
      <c r="PKT11" s="405"/>
      <c r="PKU11" s="406"/>
      <c r="PKV11" s="407"/>
      <c r="PKW11" s="407"/>
      <c r="PKX11" s="407"/>
      <c r="PKY11" s="407"/>
      <c r="PKZ11" s="408"/>
      <c r="PLA11" s="404"/>
      <c r="PLB11" s="405"/>
      <c r="PLC11" s="406"/>
      <c r="PLD11" s="407"/>
      <c r="PLE11" s="407"/>
      <c r="PLF11" s="407"/>
      <c r="PLG11" s="407"/>
      <c r="PLH11" s="408"/>
      <c r="PLI11" s="404"/>
      <c r="PLJ11" s="405"/>
      <c r="PLK11" s="406"/>
      <c r="PLL11" s="407"/>
      <c r="PLM11" s="407"/>
      <c r="PLN11" s="407"/>
      <c r="PLO11" s="407"/>
      <c r="PLP11" s="408"/>
      <c r="PLQ11" s="404"/>
      <c r="PLR11" s="405"/>
      <c r="PLS11" s="406"/>
      <c r="PLT11" s="407"/>
      <c r="PLU11" s="407"/>
      <c r="PLV11" s="407"/>
      <c r="PLW11" s="407"/>
      <c r="PLX11" s="408"/>
      <c r="PLY11" s="404"/>
      <c r="PLZ11" s="405"/>
      <c r="PMA11" s="406"/>
      <c r="PMB11" s="407"/>
      <c r="PMC11" s="407"/>
      <c r="PMD11" s="407"/>
      <c r="PME11" s="407"/>
      <c r="PMF11" s="408"/>
      <c r="PMG11" s="404"/>
      <c r="PMH11" s="405"/>
      <c r="PMI11" s="406"/>
      <c r="PMJ11" s="407"/>
      <c r="PMK11" s="407"/>
      <c r="PML11" s="407"/>
      <c r="PMM11" s="407"/>
      <c r="PMN11" s="408"/>
      <c r="PMO11" s="404"/>
      <c r="PMP11" s="405"/>
      <c r="PMQ11" s="406"/>
      <c r="PMR11" s="407"/>
      <c r="PMS11" s="407"/>
      <c r="PMT11" s="407"/>
      <c r="PMU11" s="407"/>
      <c r="PMV11" s="408"/>
      <c r="PMW11" s="404"/>
      <c r="PMX11" s="405"/>
      <c r="PMY11" s="406"/>
      <c r="PMZ11" s="407"/>
      <c r="PNA11" s="407"/>
      <c r="PNB11" s="407"/>
      <c r="PNC11" s="407"/>
      <c r="PND11" s="408"/>
      <c r="PNE11" s="404"/>
      <c r="PNF11" s="405"/>
      <c r="PNG11" s="406"/>
      <c r="PNH11" s="407"/>
      <c r="PNI11" s="407"/>
      <c r="PNJ11" s="407"/>
      <c r="PNK11" s="407"/>
      <c r="PNL11" s="408"/>
      <c r="PNM11" s="404"/>
      <c r="PNN11" s="405"/>
      <c r="PNO11" s="406"/>
      <c r="PNP11" s="407"/>
      <c r="PNQ11" s="407"/>
      <c r="PNR11" s="407"/>
      <c r="PNS11" s="407"/>
      <c r="PNT11" s="408"/>
      <c r="PNU11" s="404"/>
      <c r="PNV11" s="405"/>
      <c r="PNW11" s="406"/>
      <c r="PNX11" s="407"/>
      <c r="PNY11" s="407"/>
      <c r="PNZ11" s="407"/>
      <c r="POA11" s="407"/>
      <c r="POB11" s="408"/>
      <c r="POC11" s="404"/>
      <c r="POD11" s="405"/>
      <c r="POE11" s="406"/>
      <c r="POF11" s="407"/>
      <c r="POG11" s="407"/>
      <c r="POH11" s="407"/>
      <c r="POI11" s="407"/>
      <c r="POJ11" s="408"/>
      <c r="POK11" s="404"/>
      <c r="POL11" s="405"/>
      <c r="POM11" s="406"/>
      <c r="PON11" s="407"/>
      <c r="POO11" s="407"/>
      <c r="POP11" s="407"/>
      <c r="POQ11" s="407"/>
      <c r="POR11" s="408"/>
      <c r="POS11" s="404"/>
      <c r="POT11" s="405"/>
      <c r="POU11" s="406"/>
      <c r="POV11" s="407"/>
      <c r="POW11" s="407"/>
      <c r="POX11" s="407"/>
      <c r="POY11" s="407"/>
      <c r="POZ11" s="408"/>
      <c r="PPA11" s="404"/>
      <c r="PPB11" s="405"/>
      <c r="PPC11" s="406"/>
      <c r="PPD11" s="407"/>
      <c r="PPE11" s="407"/>
      <c r="PPF11" s="407"/>
      <c r="PPG11" s="407"/>
      <c r="PPH11" s="408"/>
      <c r="PPI11" s="404"/>
      <c r="PPJ11" s="405"/>
      <c r="PPK11" s="406"/>
      <c r="PPL11" s="407"/>
      <c r="PPM11" s="407"/>
      <c r="PPN11" s="407"/>
      <c r="PPO11" s="407"/>
      <c r="PPP11" s="408"/>
      <c r="PPQ11" s="404"/>
      <c r="PPR11" s="405"/>
      <c r="PPS11" s="406"/>
      <c r="PPT11" s="407"/>
      <c r="PPU11" s="407"/>
      <c r="PPV11" s="407"/>
      <c r="PPW11" s="407"/>
      <c r="PPX11" s="408"/>
      <c r="PPY11" s="404"/>
      <c r="PPZ11" s="405"/>
      <c r="PQA11" s="406"/>
      <c r="PQB11" s="407"/>
      <c r="PQC11" s="407"/>
      <c r="PQD11" s="407"/>
      <c r="PQE11" s="407"/>
      <c r="PQF11" s="408"/>
      <c r="PQG11" s="404"/>
      <c r="PQH11" s="405"/>
      <c r="PQI11" s="406"/>
      <c r="PQJ11" s="407"/>
      <c r="PQK11" s="407"/>
      <c r="PQL11" s="407"/>
      <c r="PQM11" s="407"/>
      <c r="PQN11" s="408"/>
      <c r="PQO11" s="404"/>
      <c r="PQP11" s="405"/>
      <c r="PQQ11" s="406"/>
      <c r="PQR11" s="407"/>
      <c r="PQS11" s="407"/>
      <c r="PQT11" s="407"/>
      <c r="PQU11" s="407"/>
      <c r="PQV11" s="408"/>
      <c r="PQW11" s="404"/>
      <c r="PQX11" s="405"/>
      <c r="PQY11" s="406"/>
      <c r="PQZ11" s="407"/>
      <c r="PRA11" s="407"/>
      <c r="PRB11" s="407"/>
      <c r="PRC11" s="407"/>
      <c r="PRD11" s="408"/>
      <c r="PRE11" s="404"/>
      <c r="PRF11" s="405"/>
      <c r="PRG11" s="406"/>
      <c r="PRH11" s="407"/>
      <c r="PRI11" s="407"/>
      <c r="PRJ11" s="407"/>
      <c r="PRK11" s="407"/>
      <c r="PRL11" s="408"/>
      <c r="PRM11" s="404"/>
      <c r="PRN11" s="405"/>
      <c r="PRO11" s="406"/>
      <c r="PRP11" s="407"/>
      <c r="PRQ11" s="407"/>
      <c r="PRR11" s="407"/>
      <c r="PRS11" s="407"/>
      <c r="PRT11" s="408"/>
      <c r="PRU11" s="404"/>
      <c r="PRV11" s="405"/>
      <c r="PRW11" s="406"/>
      <c r="PRX11" s="407"/>
      <c r="PRY11" s="407"/>
      <c r="PRZ11" s="407"/>
      <c r="PSA11" s="407"/>
      <c r="PSB11" s="408"/>
      <c r="PSC11" s="404"/>
      <c r="PSD11" s="405"/>
      <c r="PSE11" s="406"/>
      <c r="PSF11" s="407"/>
      <c r="PSG11" s="407"/>
      <c r="PSH11" s="407"/>
      <c r="PSI11" s="407"/>
      <c r="PSJ11" s="408"/>
      <c r="PSK11" s="404"/>
      <c r="PSL11" s="405"/>
      <c r="PSM11" s="406"/>
      <c r="PSN11" s="407"/>
      <c r="PSO11" s="407"/>
      <c r="PSP11" s="407"/>
      <c r="PSQ11" s="407"/>
      <c r="PSR11" s="408"/>
      <c r="PSS11" s="404"/>
      <c r="PST11" s="405"/>
      <c r="PSU11" s="406"/>
      <c r="PSV11" s="407"/>
      <c r="PSW11" s="407"/>
      <c r="PSX11" s="407"/>
      <c r="PSY11" s="407"/>
      <c r="PSZ11" s="408"/>
      <c r="PTA11" s="404"/>
      <c r="PTB11" s="405"/>
      <c r="PTC11" s="406"/>
      <c r="PTD11" s="407"/>
      <c r="PTE11" s="407"/>
      <c r="PTF11" s="407"/>
      <c r="PTG11" s="407"/>
      <c r="PTH11" s="408"/>
      <c r="PTI11" s="404"/>
      <c r="PTJ11" s="405"/>
      <c r="PTK11" s="406"/>
      <c r="PTL11" s="407"/>
      <c r="PTM11" s="407"/>
      <c r="PTN11" s="407"/>
      <c r="PTO11" s="407"/>
      <c r="PTP11" s="408"/>
      <c r="PTQ11" s="404"/>
      <c r="PTR11" s="405"/>
      <c r="PTS11" s="406"/>
      <c r="PTT11" s="407"/>
      <c r="PTU11" s="407"/>
      <c r="PTV11" s="407"/>
      <c r="PTW11" s="407"/>
      <c r="PTX11" s="408"/>
      <c r="PTY11" s="404"/>
      <c r="PTZ11" s="405"/>
      <c r="PUA11" s="406"/>
      <c r="PUB11" s="407"/>
      <c r="PUC11" s="407"/>
      <c r="PUD11" s="407"/>
      <c r="PUE11" s="407"/>
      <c r="PUF11" s="408"/>
      <c r="PUG11" s="404"/>
      <c r="PUH11" s="405"/>
      <c r="PUI11" s="406"/>
      <c r="PUJ11" s="407"/>
      <c r="PUK11" s="407"/>
      <c r="PUL11" s="407"/>
      <c r="PUM11" s="407"/>
      <c r="PUN11" s="408"/>
      <c r="PUO11" s="404"/>
      <c r="PUP11" s="405"/>
      <c r="PUQ11" s="406"/>
      <c r="PUR11" s="407"/>
      <c r="PUS11" s="407"/>
      <c r="PUT11" s="407"/>
      <c r="PUU11" s="407"/>
      <c r="PUV11" s="408"/>
      <c r="PUW11" s="404"/>
      <c r="PUX11" s="405"/>
      <c r="PUY11" s="406"/>
      <c r="PUZ11" s="407"/>
      <c r="PVA11" s="407"/>
      <c r="PVB11" s="407"/>
      <c r="PVC11" s="407"/>
      <c r="PVD11" s="408"/>
      <c r="PVE11" s="404"/>
      <c r="PVF11" s="405"/>
      <c r="PVG11" s="406"/>
      <c r="PVH11" s="407"/>
      <c r="PVI11" s="407"/>
      <c r="PVJ11" s="407"/>
      <c r="PVK11" s="407"/>
      <c r="PVL11" s="408"/>
      <c r="PVM11" s="404"/>
      <c r="PVN11" s="405"/>
      <c r="PVO11" s="406"/>
      <c r="PVP11" s="407"/>
      <c r="PVQ11" s="407"/>
      <c r="PVR11" s="407"/>
      <c r="PVS11" s="407"/>
      <c r="PVT11" s="408"/>
      <c r="PVU11" s="404"/>
      <c r="PVV11" s="405"/>
      <c r="PVW11" s="406"/>
      <c r="PVX11" s="407"/>
      <c r="PVY11" s="407"/>
      <c r="PVZ11" s="407"/>
      <c r="PWA11" s="407"/>
      <c r="PWB11" s="408"/>
      <c r="PWC11" s="404"/>
      <c r="PWD11" s="405"/>
      <c r="PWE11" s="406"/>
      <c r="PWF11" s="407"/>
      <c r="PWG11" s="407"/>
      <c r="PWH11" s="407"/>
      <c r="PWI11" s="407"/>
      <c r="PWJ11" s="408"/>
      <c r="PWK11" s="404"/>
      <c r="PWL11" s="405"/>
      <c r="PWM11" s="406"/>
      <c r="PWN11" s="407"/>
      <c r="PWO11" s="407"/>
      <c r="PWP11" s="407"/>
      <c r="PWQ11" s="407"/>
      <c r="PWR11" s="408"/>
      <c r="PWS11" s="404"/>
      <c r="PWT11" s="405"/>
      <c r="PWU11" s="406"/>
      <c r="PWV11" s="407"/>
      <c r="PWW11" s="407"/>
      <c r="PWX11" s="407"/>
      <c r="PWY11" s="407"/>
      <c r="PWZ11" s="408"/>
      <c r="PXA11" s="404"/>
      <c r="PXB11" s="405"/>
      <c r="PXC11" s="406"/>
      <c r="PXD11" s="407"/>
      <c r="PXE11" s="407"/>
      <c r="PXF11" s="407"/>
      <c r="PXG11" s="407"/>
      <c r="PXH11" s="408"/>
      <c r="PXI11" s="404"/>
      <c r="PXJ11" s="405"/>
      <c r="PXK11" s="406"/>
      <c r="PXL11" s="407"/>
      <c r="PXM11" s="407"/>
      <c r="PXN11" s="407"/>
      <c r="PXO11" s="407"/>
      <c r="PXP11" s="408"/>
      <c r="PXQ11" s="404"/>
      <c r="PXR11" s="405"/>
      <c r="PXS11" s="406"/>
      <c r="PXT11" s="407"/>
      <c r="PXU11" s="407"/>
      <c r="PXV11" s="407"/>
      <c r="PXW11" s="407"/>
      <c r="PXX11" s="408"/>
      <c r="PXY11" s="404"/>
      <c r="PXZ11" s="405"/>
      <c r="PYA11" s="406"/>
      <c r="PYB11" s="407"/>
      <c r="PYC11" s="407"/>
      <c r="PYD11" s="407"/>
      <c r="PYE11" s="407"/>
      <c r="PYF11" s="408"/>
      <c r="PYG11" s="404"/>
      <c r="PYH11" s="405"/>
      <c r="PYI11" s="406"/>
      <c r="PYJ11" s="407"/>
      <c r="PYK11" s="407"/>
      <c r="PYL11" s="407"/>
      <c r="PYM11" s="407"/>
      <c r="PYN11" s="408"/>
      <c r="PYO11" s="404"/>
      <c r="PYP11" s="405"/>
      <c r="PYQ11" s="406"/>
      <c r="PYR11" s="407"/>
      <c r="PYS11" s="407"/>
      <c r="PYT11" s="407"/>
      <c r="PYU11" s="407"/>
      <c r="PYV11" s="408"/>
      <c r="PYW11" s="404"/>
      <c r="PYX11" s="405"/>
      <c r="PYY11" s="406"/>
      <c r="PYZ11" s="407"/>
      <c r="PZA11" s="407"/>
      <c r="PZB11" s="407"/>
      <c r="PZC11" s="407"/>
      <c r="PZD11" s="408"/>
      <c r="PZE11" s="404"/>
      <c r="PZF11" s="405"/>
      <c r="PZG11" s="406"/>
      <c r="PZH11" s="407"/>
      <c r="PZI11" s="407"/>
      <c r="PZJ11" s="407"/>
      <c r="PZK11" s="407"/>
      <c r="PZL11" s="408"/>
      <c r="PZM11" s="404"/>
      <c r="PZN11" s="405"/>
      <c r="PZO11" s="406"/>
      <c r="PZP11" s="407"/>
      <c r="PZQ11" s="407"/>
      <c r="PZR11" s="407"/>
      <c r="PZS11" s="407"/>
      <c r="PZT11" s="408"/>
      <c r="PZU11" s="404"/>
      <c r="PZV11" s="405"/>
      <c r="PZW11" s="406"/>
      <c r="PZX11" s="407"/>
      <c r="PZY11" s="407"/>
      <c r="PZZ11" s="407"/>
      <c r="QAA11" s="407"/>
      <c r="QAB11" s="408"/>
      <c r="QAC11" s="404"/>
      <c r="QAD11" s="405"/>
      <c r="QAE11" s="406"/>
      <c r="QAF11" s="407"/>
      <c r="QAG11" s="407"/>
      <c r="QAH11" s="407"/>
      <c r="QAI11" s="407"/>
      <c r="QAJ11" s="408"/>
      <c r="QAK11" s="404"/>
      <c r="QAL11" s="405"/>
      <c r="QAM11" s="406"/>
      <c r="QAN11" s="407"/>
      <c r="QAO11" s="407"/>
      <c r="QAP11" s="407"/>
      <c r="QAQ11" s="407"/>
      <c r="QAR11" s="408"/>
      <c r="QAS11" s="404"/>
      <c r="QAT11" s="405"/>
      <c r="QAU11" s="406"/>
      <c r="QAV11" s="407"/>
      <c r="QAW11" s="407"/>
      <c r="QAX11" s="407"/>
      <c r="QAY11" s="407"/>
      <c r="QAZ11" s="408"/>
      <c r="QBA11" s="404"/>
      <c r="QBB11" s="405"/>
      <c r="QBC11" s="406"/>
      <c r="QBD11" s="407"/>
      <c r="QBE11" s="407"/>
      <c r="QBF11" s="407"/>
      <c r="QBG11" s="407"/>
      <c r="QBH11" s="408"/>
      <c r="QBI11" s="404"/>
      <c r="QBJ11" s="405"/>
      <c r="QBK11" s="406"/>
      <c r="QBL11" s="407"/>
      <c r="QBM11" s="407"/>
      <c r="QBN11" s="407"/>
      <c r="QBO11" s="407"/>
      <c r="QBP11" s="408"/>
      <c r="QBQ11" s="404"/>
      <c r="QBR11" s="405"/>
      <c r="QBS11" s="406"/>
      <c r="QBT11" s="407"/>
      <c r="QBU11" s="407"/>
      <c r="QBV11" s="407"/>
      <c r="QBW11" s="407"/>
      <c r="QBX11" s="408"/>
      <c r="QBY11" s="404"/>
      <c r="QBZ11" s="405"/>
      <c r="QCA11" s="406"/>
      <c r="QCB11" s="407"/>
      <c r="QCC11" s="407"/>
      <c r="QCD11" s="407"/>
      <c r="QCE11" s="407"/>
      <c r="QCF11" s="408"/>
      <c r="QCG11" s="404"/>
      <c r="QCH11" s="405"/>
      <c r="QCI11" s="406"/>
      <c r="QCJ11" s="407"/>
      <c r="QCK11" s="407"/>
      <c r="QCL11" s="407"/>
      <c r="QCM11" s="407"/>
      <c r="QCN11" s="408"/>
      <c r="QCO11" s="404"/>
      <c r="QCP11" s="405"/>
      <c r="QCQ11" s="406"/>
      <c r="QCR11" s="407"/>
      <c r="QCS11" s="407"/>
      <c r="QCT11" s="407"/>
      <c r="QCU11" s="407"/>
      <c r="QCV11" s="408"/>
      <c r="QCW11" s="404"/>
      <c r="QCX11" s="405"/>
      <c r="QCY11" s="406"/>
      <c r="QCZ11" s="407"/>
      <c r="QDA11" s="407"/>
      <c r="QDB11" s="407"/>
      <c r="QDC11" s="407"/>
      <c r="QDD11" s="408"/>
      <c r="QDE11" s="404"/>
      <c r="QDF11" s="405"/>
      <c r="QDG11" s="406"/>
      <c r="QDH11" s="407"/>
      <c r="QDI11" s="407"/>
      <c r="QDJ11" s="407"/>
      <c r="QDK11" s="407"/>
      <c r="QDL11" s="408"/>
      <c r="QDM11" s="404"/>
      <c r="QDN11" s="405"/>
      <c r="QDO11" s="406"/>
      <c r="QDP11" s="407"/>
      <c r="QDQ11" s="407"/>
      <c r="QDR11" s="407"/>
      <c r="QDS11" s="407"/>
      <c r="QDT11" s="408"/>
      <c r="QDU11" s="404"/>
      <c r="QDV11" s="405"/>
      <c r="QDW11" s="406"/>
      <c r="QDX11" s="407"/>
      <c r="QDY11" s="407"/>
      <c r="QDZ11" s="407"/>
      <c r="QEA11" s="407"/>
      <c r="QEB11" s="408"/>
      <c r="QEC11" s="404"/>
      <c r="QED11" s="405"/>
      <c r="QEE11" s="406"/>
      <c r="QEF11" s="407"/>
      <c r="QEG11" s="407"/>
      <c r="QEH11" s="407"/>
      <c r="QEI11" s="407"/>
      <c r="QEJ11" s="408"/>
      <c r="QEK11" s="404"/>
      <c r="QEL11" s="405"/>
      <c r="QEM11" s="406"/>
      <c r="QEN11" s="407"/>
      <c r="QEO11" s="407"/>
      <c r="QEP11" s="407"/>
      <c r="QEQ11" s="407"/>
      <c r="QER11" s="408"/>
      <c r="QES11" s="404"/>
      <c r="QET11" s="405"/>
      <c r="QEU11" s="406"/>
      <c r="QEV11" s="407"/>
      <c r="QEW11" s="407"/>
      <c r="QEX11" s="407"/>
      <c r="QEY11" s="407"/>
      <c r="QEZ11" s="408"/>
      <c r="QFA11" s="404"/>
      <c r="QFB11" s="405"/>
      <c r="QFC11" s="406"/>
      <c r="QFD11" s="407"/>
      <c r="QFE11" s="407"/>
      <c r="QFF11" s="407"/>
      <c r="QFG11" s="407"/>
      <c r="QFH11" s="408"/>
      <c r="QFI11" s="404"/>
      <c r="QFJ11" s="405"/>
      <c r="QFK11" s="406"/>
      <c r="QFL11" s="407"/>
      <c r="QFM11" s="407"/>
      <c r="QFN11" s="407"/>
      <c r="QFO11" s="407"/>
      <c r="QFP11" s="408"/>
      <c r="QFQ11" s="404"/>
      <c r="QFR11" s="405"/>
      <c r="QFS11" s="406"/>
      <c r="QFT11" s="407"/>
      <c r="QFU11" s="407"/>
      <c r="QFV11" s="407"/>
      <c r="QFW11" s="407"/>
      <c r="QFX11" s="408"/>
      <c r="QFY11" s="404"/>
      <c r="QFZ11" s="405"/>
      <c r="QGA11" s="406"/>
      <c r="QGB11" s="407"/>
      <c r="QGC11" s="407"/>
      <c r="QGD11" s="407"/>
      <c r="QGE11" s="407"/>
      <c r="QGF11" s="408"/>
      <c r="QGG11" s="404"/>
      <c r="QGH11" s="405"/>
      <c r="QGI11" s="406"/>
      <c r="QGJ11" s="407"/>
      <c r="QGK11" s="407"/>
      <c r="QGL11" s="407"/>
      <c r="QGM11" s="407"/>
      <c r="QGN11" s="408"/>
      <c r="QGO11" s="404"/>
      <c r="QGP11" s="405"/>
      <c r="QGQ11" s="406"/>
      <c r="QGR11" s="407"/>
      <c r="QGS11" s="407"/>
      <c r="QGT11" s="407"/>
      <c r="QGU11" s="407"/>
      <c r="QGV11" s="408"/>
      <c r="QGW11" s="404"/>
      <c r="QGX11" s="405"/>
      <c r="QGY11" s="406"/>
      <c r="QGZ11" s="407"/>
      <c r="QHA11" s="407"/>
      <c r="QHB11" s="407"/>
      <c r="QHC11" s="407"/>
      <c r="QHD11" s="408"/>
      <c r="QHE11" s="404"/>
      <c r="QHF11" s="405"/>
      <c r="QHG11" s="406"/>
      <c r="QHH11" s="407"/>
      <c r="QHI11" s="407"/>
      <c r="QHJ11" s="407"/>
      <c r="QHK11" s="407"/>
      <c r="QHL11" s="408"/>
      <c r="QHM11" s="404"/>
      <c r="QHN11" s="405"/>
      <c r="QHO11" s="406"/>
      <c r="QHP11" s="407"/>
      <c r="QHQ11" s="407"/>
      <c r="QHR11" s="407"/>
      <c r="QHS11" s="407"/>
      <c r="QHT11" s="408"/>
      <c r="QHU11" s="404"/>
      <c r="QHV11" s="405"/>
      <c r="QHW11" s="406"/>
      <c r="QHX11" s="407"/>
      <c r="QHY11" s="407"/>
      <c r="QHZ11" s="407"/>
      <c r="QIA11" s="407"/>
      <c r="QIB11" s="408"/>
      <c r="QIC11" s="404"/>
      <c r="QID11" s="405"/>
      <c r="QIE11" s="406"/>
      <c r="QIF11" s="407"/>
      <c r="QIG11" s="407"/>
      <c r="QIH11" s="407"/>
      <c r="QII11" s="407"/>
      <c r="QIJ11" s="408"/>
      <c r="QIK11" s="404"/>
      <c r="QIL11" s="405"/>
      <c r="QIM11" s="406"/>
      <c r="QIN11" s="407"/>
      <c r="QIO11" s="407"/>
      <c r="QIP11" s="407"/>
      <c r="QIQ11" s="407"/>
      <c r="QIR11" s="408"/>
      <c r="QIS11" s="404"/>
      <c r="QIT11" s="405"/>
      <c r="QIU11" s="406"/>
      <c r="QIV11" s="407"/>
      <c r="QIW11" s="407"/>
      <c r="QIX11" s="407"/>
      <c r="QIY11" s="407"/>
      <c r="QIZ11" s="408"/>
      <c r="QJA11" s="404"/>
      <c r="QJB11" s="405"/>
      <c r="QJC11" s="406"/>
      <c r="QJD11" s="407"/>
      <c r="QJE11" s="407"/>
      <c r="QJF11" s="407"/>
      <c r="QJG11" s="407"/>
      <c r="QJH11" s="408"/>
      <c r="QJI11" s="404"/>
      <c r="QJJ11" s="405"/>
      <c r="QJK11" s="406"/>
      <c r="QJL11" s="407"/>
      <c r="QJM11" s="407"/>
      <c r="QJN11" s="407"/>
      <c r="QJO11" s="407"/>
      <c r="QJP11" s="408"/>
      <c r="QJQ11" s="404"/>
      <c r="QJR11" s="405"/>
      <c r="QJS11" s="406"/>
      <c r="QJT11" s="407"/>
      <c r="QJU11" s="407"/>
      <c r="QJV11" s="407"/>
      <c r="QJW11" s="407"/>
      <c r="QJX11" s="408"/>
      <c r="QJY11" s="404"/>
      <c r="QJZ11" s="405"/>
      <c r="QKA11" s="406"/>
      <c r="QKB11" s="407"/>
      <c r="QKC11" s="407"/>
      <c r="QKD11" s="407"/>
      <c r="QKE11" s="407"/>
      <c r="QKF11" s="408"/>
      <c r="QKG11" s="404"/>
      <c r="QKH11" s="405"/>
      <c r="QKI11" s="406"/>
      <c r="QKJ11" s="407"/>
      <c r="QKK11" s="407"/>
      <c r="QKL11" s="407"/>
      <c r="QKM11" s="407"/>
      <c r="QKN11" s="408"/>
      <c r="QKO11" s="404"/>
      <c r="QKP11" s="405"/>
      <c r="QKQ11" s="406"/>
      <c r="QKR11" s="407"/>
      <c r="QKS11" s="407"/>
      <c r="QKT11" s="407"/>
      <c r="QKU11" s="407"/>
      <c r="QKV11" s="408"/>
      <c r="QKW11" s="404"/>
      <c r="QKX11" s="405"/>
      <c r="QKY11" s="406"/>
      <c r="QKZ11" s="407"/>
      <c r="QLA11" s="407"/>
      <c r="QLB11" s="407"/>
      <c r="QLC11" s="407"/>
      <c r="QLD11" s="408"/>
      <c r="QLE11" s="404"/>
      <c r="QLF11" s="405"/>
      <c r="QLG11" s="406"/>
      <c r="QLH11" s="407"/>
      <c r="QLI11" s="407"/>
      <c r="QLJ11" s="407"/>
      <c r="QLK11" s="407"/>
      <c r="QLL11" s="408"/>
      <c r="QLM11" s="404"/>
      <c r="QLN11" s="405"/>
      <c r="QLO11" s="406"/>
      <c r="QLP11" s="407"/>
      <c r="QLQ11" s="407"/>
      <c r="QLR11" s="407"/>
      <c r="QLS11" s="407"/>
      <c r="QLT11" s="408"/>
      <c r="QLU11" s="404"/>
      <c r="QLV11" s="405"/>
      <c r="QLW11" s="406"/>
      <c r="QLX11" s="407"/>
      <c r="QLY11" s="407"/>
      <c r="QLZ11" s="407"/>
      <c r="QMA11" s="407"/>
      <c r="QMB11" s="408"/>
      <c r="QMC11" s="404"/>
      <c r="QMD11" s="405"/>
      <c r="QME11" s="406"/>
      <c r="QMF11" s="407"/>
      <c r="QMG11" s="407"/>
      <c r="QMH11" s="407"/>
      <c r="QMI11" s="407"/>
      <c r="QMJ11" s="408"/>
      <c r="QMK11" s="404"/>
      <c r="QML11" s="405"/>
      <c r="QMM11" s="406"/>
      <c r="QMN11" s="407"/>
      <c r="QMO11" s="407"/>
      <c r="QMP11" s="407"/>
      <c r="QMQ11" s="407"/>
      <c r="QMR11" s="408"/>
      <c r="QMS11" s="404"/>
      <c r="QMT11" s="405"/>
      <c r="QMU11" s="406"/>
      <c r="QMV11" s="407"/>
      <c r="QMW11" s="407"/>
      <c r="QMX11" s="407"/>
      <c r="QMY11" s="407"/>
      <c r="QMZ11" s="408"/>
      <c r="QNA11" s="404"/>
      <c r="QNB11" s="405"/>
      <c r="QNC11" s="406"/>
      <c r="QND11" s="407"/>
      <c r="QNE11" s="407"/>
      <c r="QNF11" s="407"/>
      <c r="QNG11" s="407"/>
      <c r="QNH11" s="408"/>
      <c r="QNI11" s="404"/>
      <c r="QNJ11" s="405"/>
      <c r="QNK11" s="406"/>
      <c r="QNL11" s="407"/>
      <c r="QNM11" s="407"/>
      <c r="QNN11" s="407"/>
      <c r="QNO11" s="407"/>
      <c r="QNP11" s="408"/>
      <c r="QNQ11" s="404"/>
      <c r="QNR11" s="405"/>
      <c r="QNS11" s="406"/>
      <c r="QNT11" s="407"/>
      <c r="QNU11" s="407"/>
      <c r="QNV11" s="407"/>
      <c r="QNW11" s="407"/>
      <c r="QNX11" s="408"/>
      <c r="QNY11" s="404"/>
      <c r="QNZ11" s="405"/>
      <c r="QOA11" s="406"/>
      <c r="QOB11" s="407"/>
      <c r="QOC11" s="407"/>
      <c r="QOD11" s="407"/>
      <c r="QOE11" s="407"/>
      <c r="QOF11" s="408"/>
      <c r="QOG11" s="404"/>
      <c r="QOH11" s="405"/>
      <c r="QOI11" s="406"/>
      <c r="QOJ11" s="407"/>
      <c r="QOK11" s="407"/>
      <c r="QOL11" s="407"/>
      <c r="QOM11" s="407"/>
      <c r="QON11" s="408"/>
      <c r="QOO11" s="404"/>
      <c r="QOP11" s="405"/>
      <c r="QOQ11" s="406"/>
      <c r="QOR11" s="407"/>
      <c r="QOS11" s="407"/>
      <c r="QOT11" s="407"/>
      <c r="QOU11" s="407"/>
      <c r="QOV11" s="408"/>
      <c r="QOW11" s="404"/>
      <c r="QOX11" s="405"/>
      <c r="QOY11" s="406"/>
      <c r="QOZ11" s="407"/>
      <c r="QPA11" s="407"/>
      <c r="QPB11" s="407"/>
      <c r="QPC11" s="407"/>
      <c r="QPD11" s="408"/>
      <c r="QPE11" s="404"/>
      <c r="QPF11" s="405"/>
      <c r="QPG11" s="406"/>
      <c r="QPH11" s="407"/>
      <c r="QPI11" s="407"/>
      <c r="QPJ11" s="407"/>
      <c r="QPK11" s="407"/>
      <c r="QPL11" s="408"/>
      <c r="QPM11" s="404"/>
      <c r="QPN11" s="405"/>
      <c r="QPO11" s="406"/>
      <c r="QPP11" s="407"/>
      <c r="QPQ11" s="407"/>
      <c r="QPR11" s="407"/>
      <c r="QPS11" s="407"/>
      <c r="QPT11" s="408"/>
      <c r="QPU11" s="404"/>
      <c r="QPV11" s="405"/>
      <c r="QPW11" s="406"/>
      <c r="QPX11" s="407"/>
      <c r="QPY11" s="407"/>
      <c r="QPZ11" s="407"/>
      <c r="QQA11" s="407"/>
      <c r="QQB11" s="408"/>
      <c r="QQC11" s="404"/>
      <c r="QQD11" s="405"/>
      <c r="QQE11" s="406"/>
      <c r="QQF11" s="407"/>
      <c r="QQG11" s="407"/>
      <c r="QQH11" s="407"/>
      <c r="QQI11" s="407"/>
      <c r="QQJ11" s="408"/>
      <c r="QQK11" s="404"/>
      <c r="QQL11" s="405"/>
      <c r="QQM11" s="406"/>
      <c r="QQN11" s="407"/>
      <c r="QQO11" s="407"/>
      <c r="QQP11" s="407"/>
      <c r="QQQ11" s="407"/>
      <c r="QQR11" s="408"/>
      <c r="QQS11" s="404"/>
      <c r="QQT11" s="405"/>
      <c r="QQU11" s="406"/>
      <c r="QQV11" s="407"/>
      <c r="QQW11" s="407"/>
      <c r="QQX11" s="407"/>
      <c r="QQY11" s="407"/>
      <c r="QQZ11" s="408"/>
      <c r="QRA11" s="404"/>
      <c r="QRB11" s="405"/>
      <c r="QRC11" s="406"/>
      <c r="QRD11" s="407"/>
      <c r="QRE11" s="407"/>
      <c r="QRF11" s="407"/>
      <c r="QRG11" s="407"/>
      <c r="QRH11" s="408"/>
      <c r="QRI11" s="404"/>
      <c r="QRJ11" s="405"/>
      <c r="QRK11" s="406"/>
      <c r="QRL11" s="407"/>
      <c r="QRM11" s="407"/>
      <c r="QRN11" s="407"/>
      <c r="QRO11" s="407"/>
      <c r="QRP11" s="408"/>
      <c r="QRQ11" s="404"/>
      <c r="QRR11" s="405"/>
      <c r="QRS11" s="406"/>
      <c r="QRT11" s="407"/>
      <c r="QRU11" s="407"/>
      <c r="QRV11" s="407"/>
      <c r="QRW11" s="407"/>
      <c r="QRX11" s="408"/>
      <c r="QRY11" s="404"/>
      <c r="QRZ11" s="405"/>
      <c r="QSA11" s="406"/>
      <c r="QSB11" s="407"/>
      <c r="QSC11" s="407"/>
      <c r="QSD11" s="407"/>
      <c r="QSE11" s="407"/>
      <c r="QSF11" s="408"/>
      <c r="QSG11" s="404"/>
      <c r="QSH11" s="405"/>
      <c r="QSI11" s="406"/>
      <c r="QSJ11" s="407"/>
      <c r="QSK11" s="407"/>
      <c r="QSL11" s="407"/>
      <c r="QSM11" s="407"/>
      <c r="QSN11" s="408"/>
      <c r="QSO11" s="404"/>
      <c r="QSP11" s="405"/>
      <c r="QSQ11" s="406"/>
      <c r="QSR11" s="407"/>
      <c r="QSS11" s="407"/>
      <c r="QST11" s="407"/>
      <c r="QSU11" s="407"/>
      <c r="QSV11" s="408"/>
      <c r="QSW11" s="404"/>
      <c r="QSX11" s="405"/>
      <c r="QSY11" s="406"/>
      <c r="QSZ11" s="407"/>
      <c r="QTA11" s="407"/>
      <c r="QTB11" s="407"/>
      <c r="QTC11" s="407"/>
      <c r="QTD11" s="408"/>
      <c r="QTE11" s="404"/>
      <c r="QTF11" s="405"/>
      <c r="QTG11" s="406"/>
      <c r="QTH11" s="407"/>
      <c r="QTI11" s="407"/>
      <c r="QTJ11" s="407"/>
      <c r="QTK11" s="407"/>
      <c r="QTL11" s="408"/>
      <c r="QTM11" s="404"/>
      <c r="QTN11" s="405"/>
      <c r="QTO11" s="406"/>
      <c r="QTP11" s="407"/>
      <c r="QTQ11" s="407"/>
      <c r="QTR11" s="407"/>
      <c r="QTS11" s="407"/>
      <c r="QTT11" s="408"/>
      <c r="QTU11" s="404"/>
      <c r="QTV11" s="405"/>
      <c r="QTW11" s="406"/>
      <c r="QTX11" s="407"/>
      <c r="QTY11" s="407"/>
      <c r="QTZ11" s="407"/>
      <c r="QUA11" s="407"/>
      <c r="QUB11" s="408"/>
      <c r="QUC11" s="404"/>
      <c r="QUD11" s="405"/>
      <c r="QUE11" s="406"/>
      <c r="QUF11" s="407"/>
      <c r="QUG11" s="407"/>
      <c r="QUH11" s="407"/>
      <c r="QUI11" s="407"/>
      <c r="QUJ11" s="408"/>
      <c r="QUK11" s="404"/>
      <c r="QUL11" s="405"/>
      <c r="QUM11" s="406"/>
      <c r="QUN11" s="407"/>
      <c r="QUO11" s="407"/>
      <c r="QUP11" s="407"/>
      <c r="QUQ11" s="407"/>
      <c r="QUR11" s="408"/>
      <c r="QUS11" s="404"/>
      <c r="QUT11" s="405"/>
      <c r="QUU11" s="406"/>
      <c r="QUV11" s="407"/>
      <c r="QUW11" s="407"/>
      <c r="QUX11" s="407"/>
      <c r="QUY11" s="407"/>
      <c r="QUZ11" s="408"/>
      <c r="QVA11" s="404"/>
      <c r="QVB11" s="405"/>
      <c r="QVC11" s="406"/>
      <c r="QVD11" s="407"/>
      <c r="QVE11" s="407"/>
      <c r="QVF11" s="407"/>
      <c r="QVG11" s="407"/>
      <c r="QVH11" s="408"/>
      <c r="QVI11" s="404"/>
      <c r="QVJ11" s="405"/>
      <c r="QVK11" s="406"/>
      <c r="QVL11" s="407"/>
      <c r="QVM11" s="407"/>
      <c r="QVN11" s="407"/>
      <c r="QVO11" s="407"/>
      <c r="QVP11" s="408"/>
      <c r="QVQ11" s="404"/>
      <c r="QVR11" s="405"/>
      <c r="QVS11" s="406"/>
      <c r="QVT11" s="407"/>
      <c r="QVU11" s="407"/>
      <c r="QVV11" s="407"/>
      <c r="QVW11" s="407"/>
      <c r="QVX11" s="408"/>
      <c r="QVY11" s="404"/>
      <c r="QVZ11" s="405"/>
      <c r="QWA11" s="406"/>
      <c r="QWB11" s="407"/>
      <c r="QWC11" s="407"/>
      <c r="QWD11" s="407"/>
      <c r="QWE11" s="407"/>
      <c r="QWF11" s="408"/>
      <c r="QWG11" s="404"/>
      <c r="QWH11" s="405"/>
      <c r="QWI11" s="406"/>
      <c r="QWJ11" s="407"/>
      <c r="QWK11" s="407"/>
      <c r="QWL11" s="407"/>
      <c r="QWM11" s="407"/>
      <c r="QWN11" s="408"/>
      <c r="QWO11" s="404"/>
      <c r="QWP11" s="405"/>
      <c r="QWQ11" s="406"/>
      <c r="QWR11" s="407"/>
      <c r="QWS11" s="407"/>
      <c r="QWT11" s="407"/>
      <c r="QWU11" s="407"/>
      <c r="QWV11" s="408"/>
      <c r="QWW11" s="404"/>
      <c r="QWX11" s="405"/>
      <c r="QWY11" s="406"/>
      <c r="QWZ11" s="407"/>
      <c r="QXA11" s="407"/>
      <c r="QXB11" s="407"/>
      <c r="QXC11" s="407"/>
      <c r="QXD11" s="408"/>
      <c r="QXE11" s="404"/>
      <c r="QXF11" s="405"/>
      <c r="QXG11" s="406"/>
      <c r="QXH11" s="407"/>
      <c r="QXI11" s="407"/>
      <c r="QXJ11" s="407"/>
      <c r="QXK11" s="407"/>
      <c r="QXL11" s="408"/>
      <c r="QXM11" s="404"/>
      <c r="QXN11" s="405"/>
      <c r="QXO11" s="406"/>
      <c r="QXP11" s="407"/>
      <c r="QXQ11" s="407"/>
      <c r="QXR11" s="407"/>
      <c r="QXS11" s="407"/>
      <c r="QXT11" s="408"/>
      <c r="QXU11" s="404"/>
      <c r="QXV11" s="405"/>
      <c r="QXW11" s="406"/>
      <c r="QXX11" s="407"/>
      <c r="QXY11" s="407"/>
      <c r="QXZ11" s="407"/>
      <c r="QYA11" s="407"/>
      <c r="QYB11" s="408"/>
      <c r="QYC11" s="404"/>
      <c r="QYD11" s="405"/>
      <c r="QYE11" s="406"/>
      <c r="QYF11" s="407"/>
      <c r="QYG11" s="407"/>
      <c r="QYH11" s="407"/>
      <c r="QYI11" s="407"/>
      <c r="QYJ11" s="408"/>
      <c r="QYK11" s="404"/>
      <c r="QYL11" s="405"/>
      <c r="QYM11" s="406"/>
      <c r="QYN11" s="407"/>
      <c r="QYO11" s="407"/>
      <c r="QYP11" s="407"/>
      <c r="QYQ11" s="407"/>
      <c r="QYR11" s="408"/>
      <c r="QYS11" s="404"/>
      <c r="QYT11" s="405"/>
      <c r="QYU11" s="406"/>
      <c r="QYV11" s="407"/>
      <c r="QYW11" s="407"/>
      <c r="QYX11" s="407"/>
      <c r="QYY11" s="407"/>
      <c r="QYZ11" s="408"/>
      <c r="QZA11" s="404"/>
      <c r="QZB11" s="405"/>
      <c r="QZC11" s="406"/>
      <c r="QZD11" s="407"/>
      <c r="QZE11" s="407"/>
      <c r="QZF11" s="407"/>
      <c r="QZG11" s="407"/>
      <c r="QZH11" s="408"/>
      <c r="QZI11" s="404"/>
      <c r="QZJ11" s="405"/>
      <c r="QZK11" s="406"/>
      <c r="QZL11" s="407"/>
      <c r="QZM11" s="407"/>
      <c r="QZN11" s="407"/>
      <c r="QZO11" s="407"/>
      <c r="QZP11" s="408"/>
      <c r="QZQ11" s="404"/>
      <c r="QZR11" s="405"/>
      <c r="QZS11" s="406"/>
      <c r="QZT11" s="407"/>
      <c r="QZU11" s="407"/>
      <c r="QZV11" s="407"/>
      <c r="QZW11" s="407"/>
      <c r="QZX11" s="408"/>
      <c r="QZY11" s="404"/>
      <c r="QZZ11" s="405"/>
      <c r="RAA11" s="406"/>
      <c r="RAB11" s="407"/>
      <c r="RAC11" s="407"/>
      <c r="RAD11" s="407"/>
      <c r="RAE11" s="407"/>
      <c r="RAF11" s="408"/>
      <c r="RAG11" s="404"/>
      <c r="RAH11" s="405"/>
      <c r="RAI11" s="406"/>
      <c r="RAJ11" s="407"/>
      <c r="RAK11" s="407"/>
      <c r="RAL11" s="407"/>
      <c r="RAM11" s="407"/>
      <c r="RAN11" s="408"/>
      <c r="RAO11" s="404"/>
      <c r="RAP11" s="405"/>
      <c r="RAQ11" s="406"/>
      <c r="RAR11" s="407"/>
      <c r="RAS11" s="407"/>
      <c r="RAT11" s="407"/>
      <c r="RAU11" s="407"/>
      <c r="RAV11" s="408"/>
      <c r="RAW11" s="404"/>
      <c r="RAX11" s="405"/>
      <c r="RAY11" s="406"/>
      <c r="RAZ11" s="407"/>
      <c r="RBA11" s="407"/>
      <c r="RBB11" s="407"/>
      <c r="RBC11" s="407"/>
      <c r="RBD11" s="408"/>
      <c r="RBE11" s="404"/>
      <c r="RBF11" s="405"/>
      <c r="RBG11" s="406"/>
      <c r="RBH11" s="407"/>
      <c r="RBI11" s="407"/>
      <c r="RBJ11" s="407"/>
      <c r="RBK11" s="407"/>
      <c r="RBL11" s="408"/>
      <c r="RBM11" s="404"/>
      <c r="RBN11" s="405"/>
      <c r="RBO11" s="406"/>
      <c r="RBP11" s="407"/>
      <c r="RBQ11" s="407"/>
      <c r="RBR11" s="407"/>
      <c r="RBS11" s="407"/>
      <c r="RBT11" s="408"/>
      <c r="RBU11" s="404"/>
      <c r="RBV11" s="405"/>
      <c r="RBW11" s="406"/>
      <c r="RBX11" s="407"/>
      <c r="RBY11" s="407"/>
      <c r="RBZ11" s="407"/>
      <c r="RCA11" s="407"/>
      <c r="RCB11" s="408"/>
      <c r="RCC11" s="404"/>
      <c r="RCD11" s="405"/>
      <c r="RCE11" s="406"/>
      <c r="RCF11" s="407"/>
      <c r="RCG11" s="407"/>
      <c r="RCH11" s="407"/>
      <c r="RCI11" s="407"/>
      <c r="RCJ11" s="408"/>
      <c r="RCK11" s="404"/>
      <c r="RCL11" s="405"/>
      <c r="RCM11" s="406"/>
      <c r="RCN11" s="407"/>
      <c r="RCO11" s="407"/>
      <c r="RCP11" s="407"/>
      <c r="RCQ11" s="407"/>
      <c r="RCR11" s="408"/>
      <c r="RCS11" s="404"/>
      <c r="RCT11" s="405"/>
      <c r="RCU11" s="406"/>
      <c r="RCV11" s="407"/>
      <c r="RCW11" s="407"/>
      <c r="RCX11" s="407"/>
      <c r="RCY11" s="407"/>
      <c r="RCZ11" s="408"/>
      <c r="RDA11" s="404"/>
      <c r="RDB11" s="405"/>
      <c r="RDC11" s="406"/>
      <c r="RDD11" s="407"/>
      <c r="RDE11" s="407"/>
      <c r="RDF11" s="407"/>
      <c r="RDG11" s="407"/>
      <c r="RDH11" s="408"/>
      <c r="RDI11" s="404"/>
      <c r="RDJ11" s="405"/>
      <c r="RDK11" s="406"/>
      <c r="RDL11" s="407"/>
      <c r="RDM11" s="407"/>
      <c r="RDN11" s="407"/>
      <c r="RDO11" s="407"/>
      <c r="RDP11" s="408"/>
      <c r="RDQ11" s="404"/>
      <c r="RDR11" s="405"/>
      <c r="RDS11" s="406"/>
      <c r="RDT11" s="407"/>
      <c r="RDU11" s="407"/>
      <c r="RDV11" s="407"/>
      <c r="RDW11" s="407"/>
      <c r="RDX11" s="408"/>
      <c r="RDY11" s="404"/>
      <c r="RDZ11" s="405"/>
      <c r="REA11" s="406"/>
      <c r="REB11" s="407"/>
      <c r="REC11" s="407"/>
      <c r="RED11" s="407"/>
      <c r="REE11" s="407"/>
      <c r="REF11" s="408"/>
      <c r="REG11" s="404"/>
      <c r="REH11" s="405"/>
      <c r="REI11" s="406"/>
      <c r="REJ11" s="407"/>
      <c r="REK11" s="407"/>
      <c r="REL11" s="407"/>
      <c r="REM11" s="407"/>
      <c r="REN11" s="408"/>
      <c r="REO11" s="404"/>
      <c r="REP11" s="405"/>
      <c r="REQ11" s="406"/>
      <c r="RER11" s="407"/>
      <c r="RES11" s="407"/>
      <c r="RET11" s="407"/>
      <c r="REU11" s="407"/>
      <c r="REV11" s="408"/>
      <c r="REW11" s="404"/>
      <c r="REX11" s="405"/>
      <c r="REY11" s="406"/>
      <c r="REZ11" s="407"/>
      <c r="RFA11" s="407"/>
      <c r="RFB11" s="407"/>
      <c r="RFC11" s="407"/>
      <c r="RFD11" s="408"/>
      <c r="RFE11" s="404"/>
      <c r="RFF11" s="405"/>
      <c r="RFG11" s="406"/>
      <c r="RFH11" s="407"/>
      <c r="RFI11" s="407"/>
      <c r="RFJ11" s="407"/>
      <c r="RFK11" s="407"/>
      <c r="RFL11" s="408"/>
      <c r="RFM11" s="404"/>
      <c r="RFN11" s="405"/>
      <c r="RFO11" s="406"/>
      <c r="RFP11" s="407"/>
      <c r="RFQ11" s="407"/>
      <c r="RFR11" s="407"/>
      <c r="RFS11" s="407"/>
      <c r="RFT11" s="408"/>
      <c r="RFU11" s="404"/>
      <c r="RFV11" s="405"/>
      <c r="RFW11" s="406"/>
      <c r="RFX11" s="407"/>
      <c r="RFY11" s="407"/>
      <c r="RFZ11" s="407"/>
      <c r="RGA11" s="407"/>
      <c r="RGB11" s="408"/>
      <c r="RGC11" s="404"/>
      <c r="RGD11" s="405"/>
      <c r="RGE11" s="406"/>
      <c r="RGF11" s="407"/>
      <c r="RGG11" s="407"/>
      <c r="RGH11" s="407"/>
      <c r="RGI11" s="407"/>
      <c r="RGJ11" s="408"/>
      <c r="RGK11" s="404"/>
      <c r="RGL11" s="405"/>
      <c r="RGM11" s="406"/>
      <c r="RGN11" s="407"/>
      <c r="RGO11" s="407"/>
      <c r="RGP11" s="407"/>
      <c r="RGQ11" s="407"/>
      <c r="RGR11" s="408"/>
      <c r="RGS11" s="404"/>
      <c r="RGT11" s="405"/>
      <c r="RGU11" s="406"/>
      <c r="RGV11" s="407"/>
      <c r="RGW11" s="407"/>
      <c r="RGX11" s="407"/>
      <c r="RGY11" s="407"/>
      <c r="RGZ11" s="408"/>
      <c r="RHA11" s="404"/>
      <c r="RHB11" s="405"/>
      <c r="RHC11" s="406"/>
      <c r="RHD11" s="407"/>
      <c r="RHE11" s="407"/>
      <c r="RHF11" s="407"/>
      <c r="RHG11" s="407"/>
      <c r="RHH11" s="408"/>
      <c r="RHI11" s="404"/>
      <c r="RHJ11" s="405"/>
      <c r="RHK11" s="406"/>
      <c r="RHL11" s="407"/>
      <c r="RHM11" s="407"/>
      <c r="RHN11" s="407"/>
      <c r="RHO11" s="407"/>
      <c r="RHP11" s="408"/>
      <c r="RHQ11" s="404"/>
      <c r="RHR11" s="405"/>
      <c r="RHS11" s="406"/>
      <c r="RHT11" s="407"/>
      <c r="RHU11" s="407"/>
      <c r="RHV11" s="407"/>
      <c r="RHW11" s="407"/>
      <c r="RHX11" s="408"/>
      <c r="RHY11" s="404"/>
      <c r="RHZ11" s="405"/>
      <c r="RIA11" s="406"/>
      <c r="RIB11" s="407"/>
      <c r="RIC11" s="407"/>
      <c r="RID11" s="407"/>
      <c r="RIE11" s="407"/>
      <c r="RIF11" s="408"/>
      <c r="RIG11" s="404"/>
      <c r="RIH11" s="405"/>
      <c r="RII11" s="406"/>
      <c r="RIJ11" s="407"/>
      <c r="RIK11" s="407"/>
      <c r="RIL11" s="407"/>
      <c r="RIM11" s="407"/>
      <c r="RIN11" s="408"/>
      <c r="RIO11" s="404"/>
      <c r="RIP11" s="405"/>
      <c r="RIQ11" s="406"/>
      <c r="RIR11" s="407"/>
      <c r="RIS11" s="407"/>
      <c r="RIT11" s="407"/>
      <c r="RIU11" s="407"/>
      <c r="RIV11" s="408"/>
      <c r="RIW11" s="404"/>
      <c r="RIX11" s="405"/>
      <c r="RIY11" s="406"/>
      <c r="RIZ11" s="407"/>
      <c r="RJA11" s="407"/>
      <c r="RJB11" s="407"/>
      <c r="RJC11" s="407"/>
      <c r="RJD11" s="408"/>
      <c r="RJE11" s="404"/>
      <c r="RJF11" s="405"/>
      <c r="RJG11" s="406"/>
      <c r="RJH11" s="407"/>
      <c r="RJI11" s="407"/>
      <c r="RJJ11" s="407"/>
      <c r="RJK11" s="407"/>
      <c r="RJL11" s="408"/>
      <c r="RJM11" s="404"/>
      <c r="RJN11" s="405"/>
      <c r="RJO11" s="406"/>
      <c r="RJP11" s="407"/>
      <c r="RJQ11" s="407"/>
      <c r="RJR11" s="407"/>
      <c r="RJS11" s="407"/>
      <c r="RJT11" s="408"/>
      <c r="RJU11" s="404"/>
      <c r="RJV11" s="405"/>
      <c r="RJW11" s="406"/>
      <c r="RJX11" s="407"/>
      <c r="RJY11" s="407"/>
      <c r="RJZ11" s="407"/>
      <c r="RKA11" s="407"/>
      <c r="RKB11" s="408"/>
      <c r="RKC11" s="404"/>
      <c r="RKD11" s="405"/>
      <c r="RKE11" s="406"/>
      <c r="RKF11" s="407"/>
      <c r="RKG11" s="407"/>
      <c r="RKH11" s="407"/>
      <c r="RKI11" s="407"/>
      <c r="RKJ11" s="408"/>
      <c r="RKK11" s="404"/>
      <c r="RKL11" s="405"/>
      <c r="RKM11" s="406"/>
      <c r="RKN11" s="407"/>
      <c r="RKO11" s="407"/>
      <c r="RKP11" s="407"/>
      <c r="RKQ11" s="407"/>
      <c r="RKR11" s="408"/>
      <c r="RKS11" s="404"/>
      <c r="RKT11" s="405"/>
      <c r="RKU11" s="406"/>
      <c r="RKV11" s="407"/>
      <c r="RKW11" s="407"/>
      <c r="RKX11" s="407"/>
      <c r="RKY11" s="407"/>
      <c r="RKZ11" s="408"/>
      <c r="RLA11" s="404"/>
      <c r="RLB11" s="405"/>
      <c r="RLC11" s="406"/>
      <c r="RLD11" s="407"/>
      <c r="RLE11" s="407"/>
      <c r="RLF11" s="407"/>
      <c r="RLG11" s="407"/>
      <c r="RLH11" s="408"/>
      <c r="RLI11" s="404"/>
      <c r="RLJ11" s="405"/>
      <c r="RLK11" s="406"/>
      <c r="RLL11" s="407"/>
      <c r="RLM11" s="407"/>
      <c r="RLN11" s="407"/>
      <c r="RLO11" s="407"/>
      <c r="RLP11" s="408"/>
      <c r="RLQ11" s="404"/>
      <c r="RLR11" s="405"/>
      <c r="RLS11" s="406"/>
      <c r="RLT11" s="407"/>
      <c r="RLU11" s="407"/>
      <c r="RLV11" s="407"/>
      <c r="RLW11" s="407"/>
      <c r="RLX11" s="408"/>
      <c r="RLY11" s="404"/>
      <c r="RLZ11" s="405"/>
      <c r="RMA11" s="406"/>
      <c r="RMB11" s="407"/>
      <c r="RMC11" s="407"/>
      <c r="RMD11" s="407"/>
      <c r="RME11" s="407"/>
      <c r="RMF11" s="408"/>
      <c r="RMG11" s="404"/>
      <c r="RMH11" s="405"/>
      <c r="RMI11" s="406"/>
      <c r="RMJ11" s="407"/>
      <c r="RMK11" s="407"/>
      <c r="RML11" s="407"/>
      <c r="RMM11" s="407"/>
      <c r="RMN11" s="408"/>
      <c r="RMO11" s="404"/>
      <c r="RMP11" s="405"/>
      <c r="RMQ11" s="406"/>
      <c r="RMR11" s="407"/>
      <c r="RMS11" s="407"/>
      <c r="RMT11" s="407"/>
      <c r="RMU11" s="407"/>
      <c r="RMV11" s="408"/>
      <c r="RMW11" s="404"/>
      <c r="RMX11" s="405"/>
      <c r="RMY11" s="406"/>
      <c r="RMZ11" s="407"/>
      <c r="RNA11" s="407"/>
      <c r="RNB11" s="407"/>
      <c r="RNC11" s="407"/>
      <c r="RND11" s="408"/>
      <c r="RNE11" s="404"/>
      <c r="RNF11" s="405"/>
      <c r="RNG11" s="406"/>
      <c r="RNH11" s="407"/>
      <c r="RNI11" s="407"/>
      <c r="RNJ11" s="407"/>
      <c r="RNK11" s="407"/>
      <c r="RNL11" s="408"/>
      <c r="RNM11" s="404"/>
      <c r="RNN11" s="405"/>
      <c r="RNO11" s="406"/>
      <c r="RNP11" s="407"/>
      <c r="RNQ11" s="407"/>
      <c r="RNR11" s="407"/>
      <c r="RNS11" s="407"/>
      <c r="RNT11" s="408"/>
      <c r="RNU11" s="404"/>
      <c r="RNV11" s="405"/>
      <c r="RNW11" s="406"/>
      <c r="RNX11" s="407"/>
      <c r="RNY11" s="407"/>
      <c r="RNZ11" s="407"/>
      <c r="ROA11" s="407"/>
      <c r="ROB11" s="408"/>
      <c r="ROC11" s="404"/>
      <c r="ROD11" s="405"/>
      <c r="ROE11" s="406"/>
      <c r="ROF11" s="407"/>
      <c r="ROG11" s="407"/>
      <c r="ROH11" s="407"/>
      <c r="ROI11" s="407"/>
      <c r="ROJ11" s="408"/>
      <c r="ROK11" s="404"/>
      <c r="ROL11" s="405"/>
      <c r="ROM11" s="406"/>
      <c r="RON11" s="407"/>
      <c r="ROO11" s="407"/>
      <c r="ROP11" s="407"/>
      <c r="ROQ11" s="407"/>
      <c r="ROR11" s="408"/>
      <c r="ROS11" s="404"/>
      <c r="ROT11" s="405"/>
      <c r="ROU11" s="406"/>
      <c r="ROV11" s="407"/>
      <c r="ROW11" s="407"/>
      <c r="ROX11" s="407"/>
      <c r="ROY11" s="407"/>
      <c r="ROZ11" s="408"/>
      <c r="RPA11" s="404"/>
      <c r="RPB11" s="405"/>
      <c r="RPC11" s="406"/>
      <c r="RPD11" s="407"/>
      <c r="RPE11" s="407"/>
      <c r="RPF11" s="407"/>
      <c r="RPG11" s="407"/>
      <c r="RPH11" s="408"/>
      <c r="RPI11" s="404"/>
      <c r="RPJ11" s="405"/>
      <c r="RPK11" s="406"/>
      <c r="RPL11" s="407"/>
      <c r="RPM11" s="407"/>
      <c r="RPN11" s="407"/>
      <c r="RPO11" s="407"/>
      <c r="RPP11" s="408"/>
      <c r="RPQ11" s="404"/>
      <c r="RPR11" s="405"/>
      <c r="RPS11" s="406"/>
      <c r="RPT11" s="407"/>
      <c r="RPU11" s="407"/>
      <c r="RPV11" s="407"/>
      <c r="RPW11" s="407"/>
      <c r="RPX11" s="408"/>
      <c r="RPY11" s="404"/>
      <c r="RPZ11" s="405"/>
      <c r="RQA11" s="406"/>
      <c r="RQB11" s="407"/>
      <c r="RQC11" s="407"/>
      <c r="RQD11" s="407"/>
      <c r="RQE11" s="407"/>
      <c r="RQF11" s="408"/>
      <c r="RQG11" s="404"/>
      <c r="RQH11" s="405"/>
      <c r="RQI11" s="406"/>
      <c r="RQJ11" s="407"/>
      <c r="RQK11" s="407"/>
      <c r="RQL11" s="407"/>
      <c r="RQM11" s="407"/>
      <c r="RQN11" s="408"/>
      <c r="RQO11" s="404"/>
      <c r="RQP11" s="405"/>
      <c r="RQQ11" s="406"/>
      <c r="RQR11" s="407"/>
      <c r="RQS11" s="407"/>
      <c r="RQT11" s="407"/>
      <c r="RQU11" s="407"/>
      <c r="RQV11" s="408"/>
      <c r="RQW11" s="404"/>
      <c r="RQX11" s="405"/>
      <c r="RQY11" s="406"/>
      <c r="RQZ11" s="407"/>
      <c r="RRA11" s="407"/>
      <c r="RRB11" s="407"/>
      <c r="RRC11" s="407"/>
      <c r="RRD11" s="408"/>
      <c r="RRE11" s="404"/>
      <c r="RRF11" s="405"/>
      <c r="RRG11" s="406"/>
      <c r="RRH11" s="407"/>
      <c r="RRI11" s="407"/>
      <c r="RRJ11" s="407"/>
      <c r="RRK11" s="407"/>
      <c r="RRL11" s="408"/>
      <c r="RRM11" s="404"/>
      <c r="RRN11" s="405"/>
      <c r="RRO11" s="406"/>
      <c r="RRP11" s="407"/>
      <c r="RRQ11" s="407"/>
      <c r="RRR11" s="407"/>
      <c r="RRS11" s="407"/>
      <c r="RRT11" s="408"/>
      <c r="RRU11" s="404"/>
      <c r="RRV11" s="405"/>
      <c r="RRW11" s="406"/>
      <c r="RRX11" s="407"/>
      <c r="RRY11" s="407"/>
      <c r="RRZ11" s="407"/>
      <c r="RSA11" s="407"/>
      <c r="RSB11" s="408"/>
      <c r="RSC11" s="404"/>
      <c r="RSD11" s="405"/>
      <c r="RSE11" s="406"/>
      <c r="RSF11" s="407"/>
      <c r="RSG11" s="407"/>
      <c r="RSH11" s="407"/>
      <c r="RSI11" s="407"/>
      <c r="RSJ11" s="408"/>
      <c r="RSK11" s="404"/>
      <c r="RSL11" s="405"/>
      <c r="RSM11" s="406"/>
      <c r="RSN11" s="407"/>
      <c r="RSO11" s="407"/>
      <c r="RSP11" s="407"/>
      <c r="RSQ11" s="407"/>
      <c r="RSR11" s="408"/>
      <c r="RSS11" s="404"/>
      <c r="RST11" s="405"/>
      <c r="RSU11" s="406"/>
      <c r="RSV11" s="407"/>
      <c r="RSW11" s="407"/>
      <c r="RSX11" s="407"/>
      <c r="RSY11" s="407"/>
      <c r="RSZ11" s="408"/>
      <c r="RTA11" s="404"/>
      <c r="RTB11" s="405"/>
      <c r="RTC11" s="406"/>
      <c r="RTD11" s="407"/>
      <c r="RTE11" s="407"/>
      <c r="RTF11" s="407"/>
      <c r="RTG11" s="407"/>
      <c r="RTH11" s="408"/>
      <c r="RTI11" s="404"/>
      <c r="RTJ11" s="405"/>
      <c r="RTK11" s="406"/>
      <c r="RTL11" s="407"/>
      <c r="RTM11" s="407"/>
      <c r="RTN11" s="407"/>
      <c r="RTO11" s="407"/>
      <c r="RTP11" s="408"/>
      <c r="RTQ11" s="404"/>
      <c r="RTR11" s="405"/>
      <c r="RTS11" s="406"/>
      <c r="RTT11" s="407"/>
      <c r="RTU11" s="407"/>
      <c r="RTV11" s="407"/>
      <c r="RTW11" s="407"/>
      <c r="RTX11" s="408"/>
      <c r="RTY11" s="404"/>
      <c r="RTZ11" s="405"/>
      <c r="RUA11" s="406"/>
      <c r="RUB11" s="407"/>
      <c r="RUC11" s="407"/>
      <c r="RUD11" s="407"/>
      <c r="RUE11" s="407"/>
      <c r="RUF11" s="408"/>
      <c r="RUG11" s="404"/>
      <c r="RUH11" s="405"/>
      <c r="RUI11" s="406"/>
      <c r="RUJ11" s="407"/>
      <c r="RUK11" s="407"/>
      <c r="RUL11" s="407"/>
      <c r="RUM11" s="407"/>
      <c r="RUN11" s="408"/>
      <c r="RUO11" s="404"/>
      <c r="RUP11" s="405"/>
      <c r="RUQ11" s="406"/>
      <c r="RUR11" s="407"/>
      <c r="RUS11" s="407"/>
      <c r="RUT11" s="407"/>
      <c r="RUU11" s="407"/>
      <c r="RUV11" s="408"/>
      <c r="RUW11" s="404"/>
      <c r="RUX11" s="405"/>
      <c r="RUY11" s="406"/>
      <c r="RUZ11" s="407"/>
      <c r="RVA11" s="407"/>
      <c r="RVB11" s="407"/>
      <c r="RVC11" s="407"/>
      <c r="RVD11" s="408"/>
      <c r="RVE11" s="404"/>
      <c r="RVF11" s="405"/>
      <c r="RVG11" s="406"/>
      <c r="RVH11" s="407"/>
      <c r="RVI11" s="407"/>
      <c r="RVJ11" s="407"/>
      <c r="RVK11" s="407"/>
      <c r="RVL11" s="408"/>
      <c r="RVM11" s="404"/>
      <c r="RVN11" s="405"/>
      <c r="RVO11" s="406"/>
      <c r="RVP11" s="407"/>
      <c r="RVQ11" s="407"/>
      <c r="RVR11" s="407"/>
      <c r="RVS11" s="407"/>
      <c r="RVT11" s="408"/>
      <c r="RVU11" s="404"/>
      <c r="RVV11" s="405"/>
      <c r="RVW11" s="406"/>
      <c r="RVX11" s="407"/>
      <c r="RVY11" s="407"/>
      <c r="RVZ11" s="407"/>
      <c r="RWA11" s="407"/>
      <c r="RWB11" s="408"/>
      <c r="RWC11" s="404"/>
      <c r="RWD11" s="405"/>
      <c r="RWE11" s="406"/>
      <c r="RWF11" s="407"/>
      <c r="RWG11" s="407"/>
      <c r="RWH11" s="407"/>
      <c r="RWI11" s="407"/>
      <c r="RWJ11" s="408"/>
      <c r="RWK11" s="404"/>
      <c r="RWL11" s="405"/>
      <c r="RWM11" s="406"/>
      <c r="RWN11" s="407"/>
      <c r="RWO11" s="407"/>
      <c r="RWP11" s="407"/>
      <c r="RWQ11" s="407"/>
      <c r="RWR11" s="408"/>
      <c r="RWS11" s="404"/>
      <c r="RWT11" s="405"/>
      <c r="RWU11" s="406"/>
      <c r="RWV11" s="407"/>
      <c r="RWW11" s="407"/>
      <c r="RWX11" s="407"/>
      <c r="RWY11" s="407"/>
      <c r="RWZ11" s="408"/>
      <c r="RXA11" s="404"/>
      <c r="RXB11" s="405"/>
      <c r="RXC11" s="406"/>
      <c r="RXD11" s="407"/>
      <c r="RXE11" s="407"/>
      <c r="RXF11" s="407"/>
      <c r="RXG11" s="407"/>
      <c r="RXH11" s="408"/>
      <c r="RXI11" s="404"/>
      <c r="RXJ11" s="405"/>
      <c r="RXK11" s="406"/>
      <c r="RXL11" s="407"/>
      <c r="RXM11" s="407"/>
      <c r="RXN11" s="407"/>
      <c r="RXO11" s="407"/>
      <c r="RXP11" s="408"/>
      <c r="RXQ11" s="404"/>
      <c r="RXR11" s="405"/>
      <c r="RXS11" s="406"/>
      <c r="RXT11" s="407"/>
      <c r="RXU11" s="407"/>
      <c r="RXV11" s="407"/>
      <c r="RXW11" s="407"/>
      <c r="RXX11" s="408"/>
      <c r="RXY11" s="404"/>
      <c r="RXZ11" s="405"/>
      <c r="RYA11" s="406"/>
      <c r="RYB11" s="407"/>
      <c r="RYC11" s="407"/>
      <c r="RYD11" s="407"/>
      <c r="RYE11" s="407"/>
      <c r="RYF11" s="408"/>
      <c r="RYG11" s="404"/>
      <c r="RYH11" s="405"/>
      <c r="RYI11" s="406"/>
      <c r="RYJ11" s="407"/>
      <c r="RYK11" s="407"/>
      <c r="RYL11" s="407"/>
      <c r="RYM11" s="407"/>
      <c r="RYN11" s="408"/>
      <c r="RYO11" s="404"/>
      <c r="RYP11" s="405"/>
      <c r="RYQ11" s="406"/>
      <c r="RYR11" s="407"/>
      <c r="RYS11" s="407"/>
      <c r="RYT11" s="407"/>
      <c r="RYU11" s="407"/>
      <c r="RYV11" s="408"/>
      <c r="RYW11" s="404"/>
      <c r="RYX11" s="405"/>
      <c r="RYY11" s="406"/>
      <c r="RYZ11" s="407"/>
      <c r="RZA11" s="407"/>
      <c r="RZB11" s="407"/>
      <c r="RZC11" s="407"/>
      <c r="RZD11" s="408"/>
      <c r="RZE11" s="404"/>
      <c r="RZF11" s="405"/>
      <c r="RZG11" s="406"/>
      <c r="RZH11" s="407"/>
      <c r="RZI11" s="407"/>
      <c r="RZJ11" s="407"/>
      <c r="RZK11" s="407"/>
      <c r="RZL11" s="408"/>
      <c r="RZM11" s="404"/>
      <c r="RZN11" s="405"/>
      <c r="RZO11" s="406"/>
      <c r="RZP11" s="407"/>
      <c r="RZQ11" s="407"/>
      <c r="RZR11" s="407"/>
      <c r="RZS11" s="407"/>
      <c r="RZT11" s="408"/>
      <c r="RZU11" s="404"/>
      <c r="RZV11" s="405"/>
      <c r="RZW11" s="406"/>
      <c r="RZX11" s="407"/>
      <c r="RZY11" s="407"/>
      <c r="RZZ11" s="407"/>
      <c r="SAA11" s="407"/>
      <c r="SAB11" s="408"/>
      <c r="SAC11" s="404"/>
      <c r="SAD11" s="405"/>
      <c r="SAE11" s="406"/>
      <c r="SAF11" s="407"/>
      <c r="SAG11" s="407"/>
      <c r="SAH11" s="407"/>
      <c r="SAI11" s="407"/>
      <c r="SAJ11" s="408"/>
      <c r="SAK11" s="404"/>
      <c r="SAL11" s="405"/>
      <c r="SAM11" s="406"/>
      <c r="SAN11" s="407"/>
      <c r="SAO11" s="407"/>
      <c r="SAP11" s="407"/>
      <c r="SAQ11" s="407"/>
      <c r="SAR11" s="408"/>
      <c r="SAS11" s="404"/>
      <c r="SAT11" s="405"/>
      <c r="SAU11" s="406"/>
      <c r="SAV11" s="407"/>
      <c r="SAW11" s="407"/>
      <c r="SAX11" s="407"/>
      <c r="SAY11" s="407"/>
      <c r="SAZ11" s="408"/>
      <c r="SBA11" s="404"/>
      <c r="SBB11" s="405"/>
      <c r="SBC11" s="406"/>
      <c r="SBD11" s="407"/>
      <c r="SBE11" s="407"/>
      <c r="SBF11" s="407"/>
      <c r="SBG11" s="407"/>
      <c r="SBH11" s="408"/>
      <c r="SBI11" s="404"/>
      <c r="SBJ11" s="405"/>
      <c r="SBK11" s="406"/>
      <c r="SBL11" s="407"/>
      <c r="SBM11" s="407"/>
      <c r="SBN11" s="407"/>
      <c r="SBO11" s="407"/>
      <c r="SBP11" s="408"/>
      <c r="SBQ11" s="404"/>
      <c r="SBR11" s="405"/>
      <c r="SBS11" s="406"/>
      <c r="SBT11" s="407"/>
      <c r="SBU11" s="407"/>
      <c r="SBV11" s="407"/>
      <c r="SBW11" s="407"/>
      <c r="SBX11" s="408"/>
      <c r="SBY11" s="404"/>
      <c r="SBZ11" s="405"/>
      <c r="SCA11" s="406"/>
      <c r="SCB11" s="407"/>
      <c r="SCC11" s="407"/>
      <c r="SCD11" s="407"/>
      <c r="SCE11" s="407"/>
      <c r="SCF11" s="408"/>
      <c r="SCG11" s="404"/>
      <c r="SCH11" s="405"/>
      <c r="SCI11" s="406"/>
      <c r="SCJ11" s="407"/>
      <c r="SCK11" s="407"/>
      <c r="SCL11" s="407"/>
      <c r="SCM11" s="407"/>
      <c r="SCN11" s="408"/>
      <c r="SCO11" s="404"/>
      <c r="SCP11" s="405"/>
      <c r="SCQ11" s="406"/>
      <c r="SCR11" s="407"/>
      <c r="SCS11" s="407"/>
      <c r="SCT11" s="407"/>
      <c r="SCU11" s="407"/>
      <c r="SCV11" s="408"/>
      <c r="SCW11" s="404"/>
      <c r="SCX11" s="405"/>
      <c r="SCY11" s="406"/>
      <c r="SCZ11" s="407"/>
      <c r="SDA11" s="407"/>
      <c r="SDB11" s="407"/>
      <c r="SDC11" s="407"/>
      <c r="SDD11" s="408"/>
      <c r="SDE11" s="404"/>
      <c r="SDF11" s="405"/>
      <c r="SDG11" s="406"/>
      <c r="SDH11" s="407"/>
      <c r="SDI11" s="407"/>
      <c r="SDJ11" s="407"/>
      <c r="SDK11" s="407"/>
      <c r="SDL11" s="408"/>
      <c r="SDM11" s="404"/>
      <c r="SDN11" s="405"/>
      <c r="SDO11" s="406"/>
      <c r="SDP11" s="407"/>
      <c r="SDQ11" s="407"/>
      <c r="SDR11" s="407"/>
      <c r="SDS11" s="407"/>
      <c r="SDT11" s="408"/>
      <c r="SDU11" s="404"/>
      <c r="SDV11" s="405"/>
      <c r="SDW11" s="406"/>
      <c r="SDX11" s="407"/>
      <c r="SDY11" s="407"/>
      <c r="SDZ11" s="407"/>
      <c r="SEA11" s="407"/>
      <c r="SEB11" s="408"/>
      <c r="SEC11" s="404"/>
      <c r="SED11" s="405"/>
      <c r="SEE11" s="406"/>
      <c r="SEF11" s="407"/>
      <c r="SEG11" s="407"/>
      <c r="SEH11" s="407"/>
      <c r="SEI11" s="407"/>
      <c r="SEJ11" s="408"/>
      <c r="SEK11" s="404"/>
      <c r="SEL11" s="405"/>
      <c r="SEM11" s="406"/>
      <c r="SEN11" s="407"/>
      <c r="SEO11" s="407"/>
      <c r="SEP11" s="407"/>
      <c r="SEQ11" s="407"/>
      <c r="SER11" s="408"/>
      <c r="SES11" s="404"/>
      <c r="SET11" s="405"/>
      <c r="SEU11" s="406"/>
      <c r="SEV11" s="407"/>
      <c r="SEW11" s="407"/>
      <c r="SEX11" s="407"/>
      <c r="SEY11" s="407"/>
      <c r="SEZ11" s="408"/>
      <c r="SFA11" s="404"/>
      <c r="SFB11" s="405"/>
      <c r="SFC11" s="406"/>
      <c r="SFD11" s="407"/>
      <c r="SFE11" s="407"/>
      <c r="SFF11" s="407"/>
      <c r="SFG11" s="407"/>
      <c r="SFH11" s="408"/>
      <c r="SFI11" s="404"/>
      <c r="SFJ11" s="405"/>
      <c r="SFK11" s="406"/>
      <c r="SFL11" s="407"/>
      <c r="SFM11" s="407"/>
      <c r="SFN11" s="407"/>
      <c r="SFO11" s="407"/>
      <c r="SFP11" s="408"/>
      <c r="SFQ11" s="404"/>
      <c r="SFR11" s="405"/>
      <c r="SFS11" s="406"/>
      <c r="SFT11" s="407"/>
      <c r="SFU11" s="407"/>
      <c r="SFV11" s="407"/>
      <c r="SFW11" s="407"/>
      <c r="SFX11" s="408"/>
      <c r="SFY11" s="404"/>
      <c r="SFZ11" s="405"/>
      <c r="SGA11" s="406"/>
      <c r="SGB11" s="407"/>
      <c r="SGC11" s="407"/>
      <c r="SGD11" s="407"/>
      <c r="SGE11" s="407"/>
      <c r="SGF11" s="408"/>
      <c r="SGG11" s="404"/>
      <c r="SGH11" s="405"/>
      <c r="SGI11" s="406"/>
      <c r="SGJ11" s="407"/>
      <c r="SGK11" s="407"/>
      <c r="SGL11" s="407"/>
      <c r="SGM11" s="407"/>
      <c r="SGN11" s="408"/>
      <c r="SGO11" s="404"/>
      <c r="SGP11" s="405"/>
      <c r="SGQ11" s="406"/>
      <c r="SGR11" s="407"/>
      <c r="SGS11" s="407"/>
      <c r="SGT11" s="407"/>
      <c r="SGU11" s="407"/>
      <c r="SGV11" s="408"/>
      <c r="SGW11" s="404"/>
      <c r="SGX11" s="405"/>
      <c r="SGY11" s="406"/>
      <c r="SGZ11" s="407"/>
      <c r="SHA11" s="407"/>
      <c r="SHB11" s="407"/>
      <c r="SHC11" s="407"/>
      <c r="SHD11" s="408"/>
      <c r="SHE11" s="404"/>
      <c r="SHF11" s="405"/>
      <c r="SHG11" s="406"/>
      <c r="SHH11" s="407"/>
      <c r="SHI11" s="407"/>
      <c r="SHJ11" s="407"/>
      <c r="SHK11" s="407"/>
      <c r="SHL11" s="408"/>
      <c r="SHM11" s="404"/>
      <c r="SHN11" s="405"/>
      <c r="SHO11" s="406"/>
      <c r="SHP11" s="407"/>
      <c r="SHQ11" s="407"/>
      <c r="SHR11" s="407"/>
      <c r="SHS11" s="407"/>
      <c r="SHT11" s="408"/>
      <c r="SHU11" s="404"/>
      <c r="SHV11" s="405"/>
      <c r="SHW11" s="406"/>
      <c r="SHX11" s="407"/>
      <c r="SHY11" s="407"/>
      <c r="SHZ11" s="407"/>
      <c r="SIA11" s="407"/>
      <c r="SIB11" s="408"/>
      <c r="SIC11" s="404"/>
      <c r="SID11" s="405"/>
      <c r="SIE11" s="406"/>
      <c r="SIF11" s="407"/>
      <c r="SIG11" s="407"/>
      <c r="SIH11" s="407"/>
      <c r="SII11" s="407"/>
      <c r="SIJ11" s="408"/>
      <c r="SIK11" s="404"/>
      <c r="SIL11" s="405"/>
      <c r="SIM11" s="406"/>
      <c r="SIN11" s="407"/>
      <c r="SIO11" s="407"/>
      <c r="SIP11" s="407"/>
      <c r="SIQ11" s="407"/>
      <c r="SIR11" s="408"/>
      <c r="SIS11" s="404"/>
      <c r="SIT11" s="405"/>
      <c r="SIU11" s="406"/>
      <c r="SIV11" s="407"/>
      <c r="SIW11" s="407"/>
      <c r="SIX11" s="407"/>
      <c r="SIY11" s="407"/>
      <c r="SIZ11" s="408"/>
      <c r="SJA11" s="404"/>
      <c r="SJB11" s="405"/>
      <c r="SJC11" s="406"/>
      <c r="SJD11" s="407"/>
      <c r="SJE11" s="407"/>
      <c r="SJF11" s="407"/>
      <c r="SJG11" s="407"/>
      <c r="SJH11" s="408"/>
      <c r="SJI11" s="404"/>
      <c r="SJJ11" s="405"/>
      <c r="SJK11" s="406"/>
      <c r="SJL11" s="407"/>
      <c r="SJM11" s="407"/>
      <c r="SJN11" s="407"/>
      <c r="SJO11" s="407"/>
      <c r="SJP11" s="408"/>
      <c r="SJQ11" s="404"/>
      <c r="SJR11" s="405"/>
      <c r="SJS11" s="406"/>
      <c r="SJT11" s="407"/>
      <c r="SJU11" s="407"/>
      <c r="SJV11" s="407"/>
      <c r="SJW11" s="407"/>
      <c r="SJX11" s="408"/>
      <c r="SJY11" s="404"/>
      <c r="SJZ11" s="405"/>
      <c r="SKA11" s="406"/>
      <c r="SKB11" s="407"/>
      <c r="SKC11" s="407"/>
      <c r="SKD11" s="407"/>
      <c r="SKE11" s="407"/>
      <c r="SKF11" s="408"/>
      <c r="SKG11" s="404"/>
      <c r="SKH11" s="405"/>
      <c r="SKI11" s="406"/>
      <c r="SKJ11" s="407"/>
      <c r="SKK11" s="407"/>
      <c r="SKL11" s="407"/>
      <c r="SKM11" s="407"/>
      <c r="SKN11" s="408"/>
      <c r="SKO11" s="404"/>
      <c r="SKP11" s="405"/>
      <c r="SKQ11" s="406"/>
      <c r="SKR11" s="407"/>
      <c r="SKS11" s="407"/>
      <c r="SKT11" s="407"/>
      <c r="SKU11" s="407"/>
      <c r="SKV11" s="408"/>
      <c r="SKW11" s="404"/>
      <c r="SKX11" s="405"/>
      <c r="SKY11" s="406"/>
      <c r="SKZ11" s="407"/>
      <c r="SLA11" s="407"/>
      <c r="SLB11" s="407"/>
      <c r="SLC11" s="407"/>
      <c r="SLD11" s="408"/>
      <c r="SLE11" s="404"/>
      <c r="SLF11" s="405"/>
      <c r="SLG11" s="406"/>
      <c r="SLH11" s="407"/>
      <c r="SLI11" s="407"/>
      <c r="SLJ11" s="407"/>
      <c r="SLK11" s="407"/>
      <c r="SLL11" s="408"/>
      <c r="SLM11" s="404"/>
      <c r="SLN11" s="405"/>
      <c r="SLO11" s="406"/>
      <c r="SLP11" s="407"/>
      <c r="SLQ11" s="407"/>
      <c r="SLR11" s="407"/>
      <c r="SLS11" s="407"/>
      <c r="SLT11" s="408"/>
      <c r="SLU11" s="404"/>
      <c r="SLV11" s="405"/>
      <c r="SLW11" s="406"/>
      <c r="SLX11" s="407"/>
      <c r="SLY11" s="407"/>
      <c r="SLZ11" s="407"/>
      <c r="SMA11" s="407"/>
      <c r="SMB11" s="408"/>
      <c r="SMC11" s="404"/>
      <c r="SMD11" s="405"/>
      <c r="SME11" s="406"/>
      <c r="SMF11" s="407"/>
      <c r="SMG11" s="407"/>
      <c r="SMH11" s="407"/>
      <c r="SMI11" s="407"/>
      <c r="SMJ11" s="408"/>
      <c r="SMK11" s="404"/>
      <c r="SML11" s="405"/>
      <c r="SMM11" s="406"/>
      <c r="SMN11" s="407"/>
      <c r="SMO11" s="407"/>
      <c r="SMP11" s="407"/>
      <c r="SMQ11" s="407"/>
      <c r="SMR11" s="408"/>
      <c r="SMS11" s="404"/>
      <c r="SMT11" s="405"/>
      <c r="SMU11" s="406"/>
      <c r="SMV11" s="407"/>
      <c r="SMW11" s="407"/>
      <c r="SMX11" s="407"/>
      <c r="SMY11" s="407"/>
      <c r="SMZ11" s="408"/>
      <c r="SNA11" s="404"/>
      <c r="SNB11" s="405"/>
      <c r="SNC11" s="406"/>
      <c r="SND11" s="407"/>
      <c r="SNE11" s="407"/>
      <c r="SNF11" s="407"/>
      <c r="SNG11" s="407"/>
      <c r="SNH11" s="408"/>
      <c r="SNI11" s="404"/>
      <c r="SNJ11" s="405"/>
      <c r="SNK11" s="406"/>
      <c r="SNL11" s="407"/>
      <c r="SNM11" s="407"/>
      <c r="SNN11" s="407"/>
      <c r="SNO11" s="407"/>
      <c r="SNP11" s="408"/>
      <c r="SNQ11" s="404"/>
      <c r="SNR11" s="405"/>
      <c r="SNS11" s="406"/>
      <c r="SNT11" s="407"/>
      <c r="SNU11" s="407"/>
      <c r="SNV11" s="407"/>
      <c r="SNW11" s="407"/>
      <c r="SNX11" s="408"/>
      <c r="SNY11" s="404"/>
      <c r="SNZ11" s="405"/>
      <c r="SOA11" s="406"/>
      <c r="SOB11" s="407"/>
      <c r="SOC11" s="407"/>
      <c r="SOD11" s="407"/>
      <c r="SOE11" s="407"/>
      <c r="SOF11" s="408"/>
      <c r="SOG11" s="404"/>
      <c r="SOH11" s="405"/>
      <c r="SOI11" s="406"/>
      <c r="SOJ11" s="407"/>
      <c r="SOK11" s="407"/>
      <c r="SOL11" s="407"/>
      <c r="SOM11" s="407"/>
      <c r="SON11" s="408"/>
      <c r="SOO11" s="404"/>
      <c r="SOP11" s="405"/>
      <c r="SOQ11" s="406"/>
      <c r="SOR11" s="407"/>
      <c r="SOS11" s="407"/>
      <c r="SOT11" s="407"/>
      <c r="SOU11" s="407"/>
      <c r="SOV11" s="408"/>
      <c r="SOW11" s="404"/>
      <c r="SOX11" s="405"/>
      <c r="SOY11" s="406"/>
      <c r="SOZ11" s="407"/>
      <c r="SPA11" s="407"/>
      <c r="SPB11" s="407"/>
      <c r="SPC11" s="407"/>
      <c r="SPD11" s="408"/>
      <c r="SPE11" s="404"/>
      <c r="SPF11" s="405"/>
      <c r="SPG11" s="406"/>
      <c r="SPH11" s="407"/>
      <c r="SPI11" s="407"/>
      <c r="SPJ11" s="407"/>
      <c r="SPK11" s="407"/>
      <c r="SPL11" s="408"/>
      <c r="SPM11" s="404"/>
      <c r="SPN11" s="405"/>
      <c r="SPO11" s="406"/>
      <c r="SPP11" s="407"/>
      <c r="SPQ11" s="407"/>
      <c r="SPR11" s="407"/>
      <c r="SPS11" s="407"/>
      <c r="SPT11" s="408"/>
      <c r="SPU11" s="404"/>
      <c r="SPV11" s="405"/>
      <c r="SPW11" s="406"/>
      <c r="SPX11" s="407"/>
      <c r="SPY11" s="407"/>
      <c r="SPZ11" s="407"/>
      <c r="SQA11" s="407"/>
      <c r="SQB11" s="408"/>
      <c r="SQC11" s="404"/>
      <c r="SQD11" s="405"/>
      <c r="SQE11" s="406"/>
      <c r="SQF11" s="407"/>
      <c r="SQG11" s="407"/>
      <c r="SQH11" s="407"/>
      <c r="SQI11" s="407"/>
      <c r="SQJ11" s="408"/>
      <c r="SQK11" s="404"/>
      <c r="SQL11" s="405"/>
      <c r="SQM11" s="406"/>
      <c r="SQN11" s="407"/>
      <c r="SQO11" s="407"/>
      <c r="SQP11" s="407"/>
      <c r="SQQ11" s="407"/>
      <c r="SQR11" s="408"/>
      <c r="SQS11" s="404"/>
      <c r="SQT11" s="405"/>
      <c r="SQU11" s="406"/>
      <c r="SQV11" s="407"/>
      <c r="SQW11" s="407"/>
      <c r="SQX11" s="407"/>
      <c r="SQY11" s="407"/>
      <c r="SQZ11" s="408"/>
      <c r="SRA11" s="404"/>
      <c r="SRB11" s="405"/>
      <c r="SRC11" s="406"/>
      <c r="SRD11" s="407"/>
      <c r="SRE11" s="407"/>
      <c r="SRF11" s="407"/>
      <c r="SRG11" s="407"/>
      <c r="SRH11" s="408"/>
      <c r="SRI11" s="404"/>
      <c r="SRJ11" s="405"/>
      <c r="SRK11" s="406"/>
      <c r="SRL11" s="407"/>
      <c r="SRM11" s="407"/>
      <c r="SRN11" s="407"/>
      <c r="SRO11" s="407"/>
      <c r="SRP11" s="408"/>
      <c r="SRQ11" s="404"/>
      <c r="SRR11" s="405"/>
      <c r="SRS11" s="406"/>
      <c r="SRT11" s="407"/>
      <c r="SRU11" s="407"/>
      <c r="SRV11" s="407"/>
      <c r="SRW11" s="407"/>
      <c r="SRX11" s="408"/>
      <c r="SRY11" s="404"/>
      <c r="SRZ11" s="405"/>
      <c r="SSA11" s="406"/>
      <c r="SSB11" s="407"/>
      <c r="SSC11" s="407"/>
      <c r="SSD11" s="407"/>
      <c r="SSE11" s="407"/>
      <c r="SSF11" s="408"/>
      <c r="SSG11" s="404"/>
      <c r="SSH11" s="405"/>
      <c r="SSI11" s="406"/>
      <c r="SSJ11" s="407"/>
      <c r="SSK11" s="407"/>
      <c r="SSL11" s="407"/>
      <c r="SSM11" s="407"/>
      <c r="SSN11" s="408"/>
      <c r="SSO11" s="404"/>
      <c r="SSP11" s="405"/>
      <c r="SSQ11" s="406"/>
      <c r="SSR11" s="407"/>
      <c r="SSS11" s="407"/>
      <c r="SST11" s="407"/>
      <c r="SSU11" s="407"/>
      <c r="SSV11" s="408"/>
      <c r="SSW11" s="404"/>
      <c r="SSX11" s="405"/>
      <c r="SSY11" s="406"/>
      <c r="SSZ11" s="407"/>
      <c r="STA11" s="407"/>
      <c r="STB11" s="407"/>
      <c r="STC11" s="407"/>
      <c r="STD11" s="408"/>
      <c r="STE11" s="404"/>
      <c r="STF11" s="405"/>
      <c r="STG11" s="406"/>
      <c r="STH11" s="407"/>
      <c r="STI11" s="407"/>
      <c r="STJ11" s="407"/>
      <c r="STK11" s="407"/>
      <c r="STL11" s="408"/>
      <c r="STM11" s="404"/>
      <c r="STN11" s="405"/>
      <c r="STO11" s="406"/>
      <c r="STP11" s="407"/>
      <c r="STQ11" s="407"/>
      <c r="STR11" s="407"/>
      <c r="STS11" s="407"/>
      <c r="STT11" s="408"/>
      <c r="STU11" s="404"/>
      <c r="STV11" s="405"/>
      <c r="STW11" s="406"/>
      <c r="STX11" s="407"/>
      <c r="STY11" s="407"/>
      <c r="STZ11" s="407"/>
      <c r="SUA11" s="407"/>
      <c r="SUB11" s="408"/>
      <c r="SUC11" s="404"/>
      <c r="SUD11" s="405"/>
      <c r="SUE11" s="406"/>
      <c r="SUF11" s="407"/>
      <c r="SUG11" s="407"/>
      <c r="SUH11" s="407"/>
      <c r="SUI11" s="407"/>
      <c r="SUJ11" s="408"/>
      <c r="SUK11" s="404"/>
      <c r="SUL11" s="405"/>
      <c r="SUM11" s="406"/>
      <c r="SUN11" s="407"/>
      <c r="SUO11" s="407"/>
      <c r="SUP11" s="407"/>
      <c r="SUQ11" s="407"/>
      <c r="SUR11" s="408"/>
      <c r="SUS11" s="404"/>
      <c r="SUT11" s="405"/>
      <c r="SUU11" s="406"/>
      <c r="SUV11" s="407"/>
      <c r="SUW11" s="407"/>
      <c r="SUX11" s="407"/>
      <c r="SUY11" s="407"/>
      <c r="SUZ11" s="408"/>
      <c r="SVA11" s="404"/>
      <c r="SVB11" s="405"/>
      <c r="SVC11" s="406"/>
      <c r="SVD11" s="407"/>
      <c r="SVE11" s="407"/>
      <c r="SVF11" s="407"/>
      <c r="SVG11" s="407"/>
      <c r="SVH11" s="408"/>
      <c r="SVI11" s="404"/>
      <c r="SVJ11" s="405"/>
      <c r="SVK11" s="406"/>
      <c r="SVL11" s="407"/>
      <c r="SVM11" s="407"/>
      <c r="SVN11" s="407"/>
      <c r="SVO11" s="407"/>
      <c r="SVP11" s="408"/>
      <c r="SVQ11" s="404"/>
      <c r="SVR11" s="405"/>
      <c r="SVS11" s="406"/>
      <c r="SVT11" s="407"/>
      <c r="SVU11" s="407"/>
      <c r="SVV11" s="407"/>
      <c r="SVW11" s="407"/>
      <c r="SVX11" s="408"/>
      <c r="SVY11" s="404"/>
      <c r="SVZ11" s="405"/>
      <c r="SWA11" s="406"/>
      <c r="SWB11" s="407"/>
      <c r="SWC11" s="407"/>
      <c r="SWD11" s="407"/>
      <c r="SWE11" s="407"/>
      <c r="SWF11" s="408"/>
      <c r="SWG11" s="404"/>
      <c r="SWH11" s="405"/>
      <c r="SWI11" s="406"/>
      <c r="SWJ11" s="407"/>
      <c r="SWK11" s="407"/>
      <c r="SWL11" s="407"/>
      <c r="SWM11" s="407"/>
      <c r="SWN11" s="408"/>
      <c r="SWO11" s="404"/>
      <c r="SWP11" s="405"/>
      <c r="SWQ11" s="406"/>
      <c r="SWR11" s="407"/>
      <c r="SWS11" s="407"/>
      <c r="SWT11" s="407"/>
      <c r="SWU11" s="407"/>
      <c r="SWV11" s="408"/>
      <c r="SWW11" s="404"/>
      <c r="SWX11" s="405"/>
      <c r="SWY11" s="406"/>
      <c r="SWZ11" s="407"/>
      <c r="SXA11" s="407"/>
      <c r="SXB11" s="407"/>
      <c r="SXC11" s="407"/>
      <c r="SXD11" s="408"/>
      <c r="SXE11" s="404"/>
      <c r="SXF11" s="405"/>
      <c r="SXG11" s="406"/>
      <c r="SXH11" s="407"/>
      <c r="SXI11" s="407"/>
      <c r="SXJ11" s="407"/>
      <c r="SXK11" s="407"/>
      <c r="SXL11" s="408"/>
      <c r="SXM11" s="404"/>
      <c r="SXN11" s="405"/>
      <c r="SXO11" s="406"/>
      <c r="SXP11" s="407"/>
      <c r="SXQ11" s="407"/>
      <c r="SXR11" s="407"/>
      <c r="SXS11" s="407"/>
      <c r="SXT11" s="408"/>
      <c r="SXU11" s="404"/>
      <c r="SXV11" s="405"/>
      <c r="SXW11" s="406"/>
      <c r="SXX11" s="407"/>
      <c r="SXY11" s="407"/>
      <c r="SXZ11" s="407"/>
      <c r="SYA11" s="407"/>
      <c r="SYB11" s="408"/>
      <c r="SYC11" s="404"/>
      <c r="SYD11" s="405"/>
      <c r="SYE11" s="406"/>
      <c r="SYF11" s="407"/>
      <c r="SYG11" s="407"/>
      <c r="SYH11" s="407"/>
      <c r="SYI11" s="407"/>
      <c r="SYJ11" s="408"/>
      <c r="SYK11" s="404"/>
      <c r="SYL11" s="405"/>
      <c r="SYM11" s="406"/>
      <c r="SYN11" s="407"/>
      <c r="SYO11" s="407"/>
      <c r="SYP11" s="407"/>
      <c r="SYQ11" s="407"/>
      <c r="SYR11" s="408"/>
      <c r="SYS11" s="404"/>
      <c r="SYT11" s="405"/>
      <c r="SYU11" s="406"/>
      <c r="SYV11" s="407"/>
      <c r="SYW11" s="407"/>
      <c r="SYX11" s="407"/>
      <c r="SYY11" s="407"/>
      <c r="SYZ11" s="408"/>
      <c r="SZA11" s="404"/>
      <c r="SZB11" s="405"/>
      <c r="SZC11" s="406"/>
      <c r="SZD11" s="407"/>
      <c r="SZE11" s="407"/>
      <c r="SZF11" s="407"/>
      <c r="SZG11" s="407"/>
      <c r="SZH11" s="408"/>
      <c r="SZI11" s="404"/>
      <c r="SZJ11" s="405"/>
      <c r="SZK11" s="406"/>
      <c r="SZL11" s="407"/>
      <c r="SZM11" s="407"/>
      <c r="SZN11" s="407"/>
      <c r="SZO11" s="407"/>
      <c r="SZP11" s="408"/>
      <c r="SZQ11" s="404"/>
      <c r="SZR11" s="405"/>
      <c r="SZS11" s="406"/>
      <c r="SZT11" s="407"/>
      <c r="SZU11" s="407"/>
      <c r="SZV11" s="407"/>
      <c r="SZW11" s="407"/>
      <c r="SZX11" s="408"/>
      <c r="SZY11" s="404"/>
      <c r="SZZ11" s="405"/>
      <c r="TAA11" s="406"/>
      <c r="TAB11" s="407"/>
      <c r="TAC11" s="407"/>
      <c r="TAD11" s="407"/>
      <c r="TAE11" s="407"/>
      <c r="TAF11" s="408"/>
      <c r="TAG11" s="404"/>
      <c r="TAH11" s="405"/>
      <c r="TAI11" s="406"/>
      <c r="TAJ11" s="407"/>
      <c r="TAK11" s="407"/>
      <c r="TAL11" s="407"/>
      <c r="TAM11" s="407"/>
      <c r="TAN11" s="408"/>
      <c r="TAO11" s="404"/>
      <c r="TAP11" s="405"/>
      <c r="TAQ11" s="406"/>
      <c r="TAR11" s="407"/>
      <c r="TAS11" s="407"/>
      <c r="TAT11" s="407"/>
      <c r="TAU11" s="407"/>
      <c r="TAV11" s="408"/>
      <c r="TAW11" s="404"/>
      <c r="TAX11" s="405"/>
      <c r="TAY11" s="406"/>
      <c r="TAZ11" s="407"/>
      <c r="TBA11" s="407"/>
      <c r="TBB11" s="407"/>
      <c r="TBC11" s="407"/>
      <c r="TBD11" s="408"/>
      <c r="TBE11" s="404"/>
      <c r="TBF11" s="405"/>
      <c r="TBG11" s="406"/>
      <c r="TBH11" s="407"/>
      <c r="TBI11" s="407"/>
      <c r="TBJ11" s="407"/>
      <c r="TBK11" s="407"/>
      <c r="TBL11" s="408"/>
      <c r="TBM11" s="404"/>
      <c r="TBN11" s="405"/>
      <c r="TBO11" s="406"/>
      <c r="TBP11" s="407"/>
      <c r="TBQ11" s="407"/>
      <c r="TBR11" s="407"/>
      <c r="TBS11" s="407"/>
      <c r="TBT11" s="408"/>
      <c r="TBU11" s="404"/>
      <c r="TBV11" s="405"/>
      <c r="TBW11" s="406"/>
      <c r="TBX11" s="407"/>
      <c r="TBY11" s="407"/>
      <c r="TBZ11" s="407"/>
      <c r="TCA11" s="407"/>
      <c r="TCB11" s="408"/>
      <c r="TCC11" s="404"/>
      <c r="TCD11" s="405"/>
      <c r="TCE11" s="406"/>
      <c r="TCF11" s="407"/>
      <c r="TCG11" s="407"/>
      <c r="TCH11" s="407"/>
      <c r="TCI11" s="407"/>
      <c r="TCJ11" s="408"/>
      <c r="TCK11" s="404"/>
      <c r="TCL11" s="405"/>
      <c r="TCM11" s="406"/>
      <c r="TCN11" s="407"/>
      <c r="TCO11" s="407"/>
      <c r="TCP11" s="407"/>
      <c r="TCQ11" s="407"/>
      <c r="TCR11" s="408"/>
      <c r="TCS11" s="404"/>
      <c r="TCT11" s="405"/>
      <c r="TCU11" s="406"/>
      <c r="TCV11" s="407"/>
      <c r="TCW11" s="407"/>
      <c r="TCX11" s="407"/>
      <c r="TCY11" s="407"/>
      <c r="TCZ11" s="408"/>
      <c r="TDA11" s="404"/>
      <c r="TDB11" s="405"/>
      <c r="TDC11" s="406"/>
      <c r="TDD11" s="407"/>
      <c r="TDE11" s="407"/>
      <c r="TDF11" s="407"/>
      <c r="TDG11" s="407"/>
      <c r="TDH11" s="408"/>
      <c r="TDI11" s="404"/>
      <c r="TDJ11" s="405"/>
      <c r="TDK11" s="406"/>
      <c r="TDL11" s="407"/>
      <c r="TDM11" s="407"/>
      <c r="TDN11" s="407"/>
      <c r="TDO11" s="407"/>
      <c r="TDP11" s="408"/>
      <c r="TDQ11" s="404"/>
      <c r="TDR11" s="405"/>
      <c r="TDS11" s="406"/>
      <c r="TDT11" s="407"/>
      <c r="TDU11" s="407"/>
      <c r="TDV11" s="407"/>
      <c r="TDW11" s="407"/>
      <c r="TDX11" s="408"/>
      <c r="TDY11" s="404"/>
      <c r="TDZ11" s="405"/>
      <c r="TEA11" s="406"/>
      <c r="TEB11" s="407"/>
      <c r="TEC11" s="407"/>
      <c r="TED11" s="407"/>
      <c r="TEE11" s="407"/>
      <c r="TEF11" s="408"/>
      <c r="TEG11" s="404"/>
      <c r="TEH11" s="405"/>
      <c r="TEI11" s="406"/>
      <c r="TEJ11" s="407"/>
      <c r="TEK11" s="407"/>
      <c r="TEL11" s="407"/>
      <c r="TEM11" s="407"/>
      <c r="TEN11" s="408"/>
      <c r="TEO11" s="404"/>
      <c r="TEP11" s="405"/>
      <c r="TEQ11" s="406"/>
      <c r="TER11" s="407"/>
      <c r="TES11" s="407"/>
      <c r="TET11" s="407"/>
      <c r="TEU11" s="407"/>
      <c r="TEV11" s="408"/>
      <c r="TEW11" s="404"/>
      <c r="TEX11" s="405"/>
      <c r="TEY11" s="406"/>
      <c r="TEZ11" s="407"/>
      <c r="TFA11" s="407"/>
      <c r="TFB11" s="407"/>
      <c r="TFC11" s="407"/>
      <c r="TFD11" s="408"/>
      <c r="TFE11" s="404"/>
      <c r="TFF11" s="405"/>
      <c r="TFG11" s="406"/>
      <c r="TFH11" s="407"/>
      <c r="TFI11" s="407"/>
      <c r="TFJ11" s="407"/>
      <c r="TFK11" s="407"/>
      <c r="TFL11" s="408"/>
      <c r="TFM11" s="404"/>
      <c r="TFN11" s="405"/>
      <c r="TFO11" s="406"/>
      <c r="TFP11" s="407"/>
      <c r="TFQ11" s="407"/>
      <c r="TFR11" s="407"/>
      <c r="TFS11" s="407"/>
      <c r="TFT11" s="408"/>
      <c r="TFU11" s="404"/>
      <c r="TFV11" s="405"/>
      <c r="TFW11" s="406"/>
      <c r="TFX11" s="407"/>
      <c r="TFY11" s="407"/>
      <c r="TFZ11" s="407"/>
      <c r="TGA11" s="407"/>
      <c r="TGB11" s="408"/>
      <c r="TGC11" s="404"/>
      <c r="TGD11" s="405"/>
      <c r="TGE11" s="406"/>
      <c r="TGF11" s="407"/>
      <c r="TGG11" s="407"/>
      <c r="TGH11" s="407"/>
      <c r="TGI11" s="407"/>
      <c r="TGJ11" s="408"/>
      <c r="TGK11" s="404"/>
      <c r="TGL11" s="405"/>
      <c r="TGM11" s="406"/>
      <c r="TGN11" s="407"/>
      <c r="TGO11" s="407"/>
      <c r="TGP11" s="407"/>
      <c r="TGQ11" s="407"/>
      <c r="TGR11" s="408"/>
      <c r="TGS11" s="404"/>
      <c r="TGT11" s="405"/>
      <c r="TGU11" s="406"/>
      <c r="TGV11" s="407"/>
      <c r="TGW11" s="407"/>
      <c r="TGX11" s="407"/>
      <c r="TGY11" s="407"/>
      <c r="TGZ11" s="408"/>
      <c r="THA11" s="404"/>
      <c r="THB11" s="405"/>
      <c r="THC11" s="406"/>
      <c r="THD11" s="407"/>
      <c r="THE11" s="407"/>
      <c r="THF11" s="407"/>
      <c r="THG11" s="407"/>
      <c r="THH11" s="408"/>
      <c r="THI11" s="404"/>
      <c r="THJ11" s="405"/>
      <c r="THK11" s="406"/>
      <c r="THL11" s="407"/>
      <c r="THM11" s="407"/>
      <c r="THN11" s="407"/>
      <c r="THO11" s="407"/>
      <c r="THP11" s="408"/>
      <c r="THQ11" s="404"/>
      <c r="THR11" s="405"/>
      <c r="THS11" s="406"/>
      <c r="THT11" s="407"/>
      <c r="THU11" s="407"/>
      <c r="THV11" s="407"/>
      <c r="THW11" s="407"/>
      <c r="THX11" s="408"/>
      <c r="THY11" s="404"/>
      <c r="THZ11" s="405"/>
      <c r="TIA11" s="406"/>
      <c r="TIB11" s="407"/>
      <c r="TIC11" s="407"/>
      <c r="TID11" s="407"/>
      <c r="TIE11" s="407"/>
      <c r="TIF11" s="408"/>
      <c r="TIG11" s="404"/>
      <c r="TIH11" s="405"/>
      <c r="TII11" s="406"/>
      <c r="TIJ11" s="407"/>
      <c r="TIK11" s="407"/>
      <c r="TIL11" s="407"/>
      <c r="TIM11" s="407"/>
      <c r="TIN11" s="408"/>
      <c r="TIO11" s="404"/>
      <c r="TIP11" s="405"/>
      <c r="TIQ11" s="406"/>
      <c r="TIR11" s="407"/>
      <c r="TIS11" s="407"/>
      <c r="TIT11" s="407"/>
      <c r="TIU11" s="407"/>
      <c r="TIV11" s="408"/>
      <c r="TIW11" s="404"/>
      <c r="TIX11" s="405"/>
      <c r="TIY11" s="406"/>
      <c r="TIZ11" s="407"/>
      <c r="TJA11" s="407"/>
      <c r="TJB11" s="407"/>
      <c r="TJC11" s="407"/>
      <c r="TJD11" s="408"/>
      <c r="TJE11" s="404"/>
      <c r="TJF11" s="405"/>
      <c r="TJG11" s="406"/>
      <c r="TJH11" s="407"/>
      <c r="TJI11" s="407"/>
      <c r="TJJ11" s="407"/>
      <c r="TJK11" s="407"/>
      <c r="TJL11" s="408"/>
      <c r="TJM11" s="404"/>
      <c r="TJN11" s="405"/>
      <c r="TJO11" s="406"/>
      <c r="TJP11" s="407"/>
      <c r="TJQ11" s="407"/>
      <c r="TJR11" s="407"/>
      <c r="TJS11" s="407"/>
      <c r="TJT11" s="408"/>
      <c r="TJU11" s="404"/>
      <c r="TJV11" s="405"/>
      <c r="TJW11" s="406"/>
      <c r="TJX11" s="407"/>
      <c r="TJY11" s="407"/>
      <c r="TJZ11" s="407"/>
      <c r="TKA11" s="407"/>
      <c r="TKB11" s="408"/>
      <c r="TKC11" s="404"/>
      <c r="TKD11" s="405"/>
      <c r="TKE11" s="406"/>
      <c r="TKF11" s="407"/>
      <c r="TKG11" s="407"/>
      <c r="TKH11" s="407"/>
      <c r="TKI11" s="407"/>
      <c r="TKJ11" s="408"/>
      <c r="TKK11" s="404"/>
      <c r="TKL11" s="405"/>
      <c r="TKM11" s="406"/>
      <c r="TKN11" s="407"/>
      <c r="TKO11" s="407"/>
      <c r="TKP11" s="407"/>
      <c r="TKQ11" s="407"/>
      <c r="TKR11" s="408"/>
      <c r="TKS11" s="404"/>
      <c r="TKT11" s="405"/>
      <c r="TKU11" s="406"/>
      <c r="TKV11" s="407"/>
      <c r="TKW11" s="407"/>
      <c r="TKX11" s="407"/>
      <c r="TKY11" s="407"/>
      <c r="TKZ11" s="408"/>
      <c r="TLA11" s="404"/>
      <c r="TLB11" s="405"/>
      <c r="TLC11" s="406"/>
      <c r="TLD11" s="407"/>
      <c r="TLE11" s="407"/>
      <c r="TLF11" s="407"/>
      <c r="TLG11" s="407"/>
      <c r="TLH11" s="408"/>
      <c r="TLI11" s="404"/>
      <c r="TLJ11" s="405"/>
      <c r="TLK11" s="406"/>
      <c r="TLL11" s="407"/>
      <c r="TLM11" s="407"/>
      <c r="TLN11" s="407"/>
      <c r="TLO11" s="407"/>
      <c r="TLP11" s="408"/>
      <c r="TLQ11" s="404"/>
      <c r="TLR11" s="405"/>
      <c r="TLS11" s="406"/>
      <c r="TLT11" s="407"/>
      <c r="TLU11" s="407"/>
      <c r="TLV11" s="407"/>
      <c r="TLW11" s="407"/>
      <c r="TLX11" s="408"/>
      <c r="TLY11" s="404"/>
      <c r="TLZ11" s="405"/>
      <c r="TMA11" s="406"/>
      <c r="TMB11" s="407"/>
      <c r="TMC11" s="407"/>
      <c r="TMD11" s="407"/>
      <c r="TME11" s="407"/>
      <c r="TMF11" s="408"/>
      <c r="TMG11" s="404"/>
      <c r="TMH11" s="405"/>
      <c r="TMI11" s="406"/>
      <c r="TMJ11" s="407"/>
      <c r="TMK11" s="407"/>
      <c r="TML11" s="407"/>
      <c r="TMM11" s="407"/>
      <c r="TMN11" s="408"/>
      <c r="TMO11" s="404"/>
      <c r="TMP11" s="405"/>
      <c r="TMQ11" s="406"/>
      <c r="TMR11" s="407"/>
      <c r="TMS11" s="407"/>
      <c r="TMT11" s="407"/>
      <c r="TMU11" s="407"/>
      <c r="TMV11" s="408"/>
      <c r="TMW11" s="404"/>
      <c r="TMX11" s="405"/>
      <c r="TMY11" s="406"/>
      <c r="TMZ11" s="407"/>
      <c r="TNA11" s="407"/>
      <c r="TNB11" s="407"/>
      <c r="TNC11" s="407"/>
      <c r="TND11" s="408"/>
      <c r="TNE11" s="404"/>
      <c r="TNF11" s="405"/>
      <c r="TNG11" s="406"/>
      <c r="TNH11" s="407"/>
      <c r="TNI11" s="407"/>
      <c r="TNJ11" s="407"/>
      <c r="TNK11" s="407"/>
      <c r="TNL11" s="408"/>
      <c r="TNM11" s="404"/>
      <c r="TNN11" s="405"/>
      <c r="TNO11" s="406"/>
      <c r="TNP11" s="407"/>
      <c r="TNQ11" s="407"/>
      <c r="TNR11" s="407"/>
      <c r="TNS11" s="407"/>
      <c r="TNT11" s="408"/>
      <c r="TNU11" s="404"/>
      <c r="TNV11" s="405"/>
      <c r="TNW11" s="406"/>
      <c r="TNX11" s="407"/>
      <c r="TNY11" s="407"/>
      <c r="TNZ11" s="407"/>
      <c r="TOA11" s="407"/>
      <c r="TOB11" s="408"/>
      <c r="TOC11" s="404"/>
      <c r="TOD11" s="405"/>
      <c r="TOE11" s="406"/>
      <c r="TOF11" s="407"/>
      <c r="TOG11" s="407"/>
      <c r="TOH11" s="407"/>
      <c r="TOI11" s="407"/>
      <c r="TOJ11" s="408"/>
      <c r="TOK11" s="404"/>
      <c r="TOL11" s="405"/>
      <c r="TOM11" s="406"/>
      <c r="TON11" s="407"/>
      <c r="TOO11" s="407"/>
      <c r="TOP11" s="407"/>
      <c r="TOQ11" s="407"/>
      <c r="TOR11" s="408"/>
      <c r="TOS11" s="404"/>
      <c r="TOT11" s="405"/>
      <c r="TOU11" s="406"/>
      <c r="TOV11" s="407"/>
      <c r="TOW11" s="407"/>
      <c r="TOX11" s="407"/>
      <c r="TOY11" s="407"/>
      <c r="TOZ11" s="408"/>
      <c r="TPA11" s="404"/>
      <c r="TPB11" s="405"/>
      <c r="TPC11" s="406"/>
      <c r="TPD11" s="407"/>
      <c r="TPE11" s="407"/>
      <c r="TPF11" s="407"/>
      <c r="TPG11" s="407"/>
      <c r="TPH11" s="408"/>
      <c r="TPI11" s="404"/>
      <c r="TPJ11" s="405"/>
      <c r="TPK11" s="406"/>
      <c r="TPL11" s="407"/>
      <c r="TPM11" s="407"/>
      <c r="TPN11" s="407"/>
      <c r="TPO11" s="407"/>
      <c r="TPP11" s="408"/>
      <c r="TPQ11" s="404"/>
      <c r="TPR11" s="405"/>
      <c r="TPS11" s="406"/>
      <c r="TPT11" s="407"/>
      <c r="TPU11" s="407"/>
      <c r="TPV11" s="407"/>
      <c r="TPW11" s="407"/>
      <c r="TPX11" s="408"/>
      <c r="TPY11" s="404"/>
      <c r="TPZ11" s="405"/>
      <c r="TQA11" s="406"/>
      <c r="TQB11" s="407"/>
      <c r="TQC11" s="407"/>
      <c r="TQD11" s="407"/>
      <c r="TQE11" s="407"/>
      <c r="TQF11" s="408"/>
      <c r="TQG11" s="404"/>
      <c r="TQH11" s="405"/>
      <c r="TQI11" s="406"/>
      <c r="TQJ11" s="407"/>
      <c r="TQK11" s="407"/>
      <c r="TQL11" s="407"/>
      <c r="TQM11" s="407"/>
      <c r="TQN11" s="408"/>
      <c r="TQO11" s="404"/>
      <c r="TQP11" s="405"/>
      <c r="TQQ11" s="406"/>
      <c r="TQR11" s="407"/>
      <c r="TQS11" s="407"/>
      <c r="TQT11" s="407"/>
      <c r="TQU11" s="407"/>
      <c r="TQV11" s="408"/>
      <c r="TQW11" s="404"/>
      <c r="TQX11" s="405"/>
      <c r="TQY11" s="406"/>
      <c r="TQZ11" s="407"/>
      <c r="TRA11" s="407"/>
      <c r="TRB11" s="407"/>
      <c r="TRC11" s="407"/>
      <c r="TRD11" s="408"/>
      <c r="TRE11" s="404"/>
      <c r="TRF11" s="405"/>
      <c r="TRG11" s="406"/>
      <c r="TRH11" s="407"/>
      <c r="TRI11" s="407"/>
      <c r="TRJ11" s="407"/>
      <c r="TRK11" s="407"/>
      <c r="TRL11" s="408"/>
      <c r="TRM11" s="404"/>
      <c r="TRN11" s="405"/>
      <c r="TRO11" s="406"/>
      <c r="TRP11" s="407"/>
      <c r="TRQ11" s="407"/>
      <c r="TRR11" s="407"/>
      <c r="TRS11" s="407"/>
      <c r="TRT11" s="408"/>
      <c r="TRU11" s="404"/>
      <c r="TRV11" s="405"/>
      <c r="TRW11" s="406"/>
      <c r="TRX11" s="407"/>
      <c r="TRY11" s="407"/>
      <c r="TRZ11" s="407"/>
      <c r="TSA11" s="407"/>
      <c r="TSB11" s="408"/>
      <c r="TSC11" s="404"/>
      <c r="TSD11" s="405"/>
      <c r="TSE11" s="406"/>
      <c r="TSF11" s="407"/>
      <c r="TSG11" s="407"/>
      <c r="TSH11" s="407"/>
      <c r="TSI11" s="407"/>
      <c r="TSJ11" s="408"/>
      <c r="TSK11" s="404"/>
      <c r="TSL11" s="405"/>
      <c r="TSM11" s="406"/>
      <c r="TSN11" s="407"/>
      <c r="TSO11" s="407"/>
      <c r="TSP11" s="407"/>
      <c r="TSQ11" s="407"/>
      <c r="TSR11" s="408"/>
      <c r="TSS11" s="404"/>
      <c r="TST11" s="405"/>
      <c r="TSU11" s="406"/>
      <c r="TSV11" s="407"/>
      <c r="TSW11" s="407"/>
      <c r="TSX11" s="407"/>
      <c r="TSY11" s="407"/>
      <c r="TSZ11" s="408"/>
      <c r="TTA11" s="404"/>
      <c r="TTB11" s="405"/>
      <c r="TTC11" s="406"/>
      <c r="TTD11" s="407"/>
      <c r="TTE11" s="407"/>
      <c r="TTF11" s="407"/>
      <c r="TTG11" s="407"/>
      <c r="TTH11" s="408"/>
      <c r="TTI11" s="404"/>
      <c r="TTJ11" s="405"/>
      <c r="TTK11" s="406"/>
      <c r="TTL11" s="407"/>
      <c r="TTM11" s="407"/>
      <c r="TTN11" s="407"/>
      <c r="TTO11" s="407"/>
      <c r="TTP11" s="408"/>
      <c r="TTQ11" s="404"/>
      <c r="TTR11" s="405"/>
      <c r="TTS11" s="406"/>
      <c r="TTT11" s="407"/>
      <c r="TTU11" s="407"/>
      <c r="TTV11" s="407"/>
      <c r="TTW11" s="407"/>
      <c r="TTX11" s="408"/>
      <c r="TTY11" s="404"/>
      <c r="TTZ11" s="405"/>
      <c r="TUA11" s="406"/>
      <c r="TUB11" s="407"/>
      <c r="TUC11" s="407"/>
      <c r="TUD11" s="407"/>
      <c r="TUE11" s="407"/>
      <c r="TUF11" s="408"/>
      <c r="TUG11" s="404"/>
      <c r="TUH11" s="405"/>
      <c r="TUI11" s="406"/>
      <c r="TUJ11" s="407"/>
      <c r="TUK11" s="407"/>
      <c r="TUL11" s="407"/>
      <c r="TUM11" s="407"/>
      <c r="TUN11" s="408"/>
      <c r="TUO11" s="404"/>
      <c r="TUP11" s="405"/>
      <c r="TUQ11" s="406"/>
      <c r="TUR11" s="407"/>
      <c r="TUS11" s="407"/>
      <c r="TUT11" s="407"/>
      <c r="TUU11" s="407"/>
      <c r="TUV11" s="408"/>
      <c r="TUW11" s="404"/>
      <c r="TUX11" s="405"/>
      <c r="TUY11" s="406"/>
      <c r="TUZ11" s="407"/>
      <c r="TVA11" s="407"/>
      <c r="TVB11" s="407"/>
      <c r="TVC11" s="407"/>
      <c r="TVD11" s="408"/>
      <c r="TVE11" s="404"/>
      <c r="TVF11" s="405"/>
      <c r="TVG11" s="406"/>
      <c r="TVH11" s="407"/>
      <c r="TVI11" s="407"/>
      <c r="TVJ11" s="407"/>
      <c r="TVK11" s="407"/>
      <c r="TVL11" s="408"/>
      <c r="TVM11" s="404"/>
      <c r="TVN11" s="405"/>
      <c r="TVO11" s="406"/>
      <c r="TVP11" s="407"/>
      <c r="TVQ11" s="407"/>
      <c r="TVR11" s="407"/>
      <c r="TVS11" s="407"/>
      <c r="TVT11" s="408"/>
      <c r="TVU11" s="404"/>
      <c r="TVV11" s="405"/>
      <c r="TVW11" s="406"/>
      <c r="TVX11" s="407"/>
      <c r="TVY11" s="407"/>
      <c r="TVZ11" s="407"/>
      <c r="TWA11" s="407"/>
      <c r="TWB11" s="408"/>
      <c r="TWC11" s="404"/>
      <c r="TWD11" s="405"/>
      <c r="TWE11" s="406"/>
      <c r="TWF11" s="407"/>
      <c r="TWG11" s="407"/>
      <c r="TWH11" s="407"/>
      <c r="TWI11" s="407"/>
      <c r="TWJ11" s="408"/>
      <c r="TWK11" s="404"/>
      <c r="TWL11" s="405"/>
      <c r="TWM11" s="406"/>
      <c r="TWN11" s="407"/>
      <c r="TWO11" s="407"/>
      <c r="TWP11" s="407"/>
      <c r="TWQ11" s="407"/>
      <c r="TWR11" s="408"/>
      <c r="TWS11" s="404"/>
      <c r="TWT11" s="405"/>
      <c r="TWU11" s="406"/>
      <c r="TWV11" s="407"/>
      <c r="TWW11" s="407"/>
      <c r="TWX11" s="407"/>
      <c r="TWY11" s="407"/>
      <c r="TWZ11" s="408"/>
      <c r="TXA11" s="404"/>
      <c r="TXB11" s="405"/>
      <c r="TXC11" s="406"/>
      <c r="TXD11" s="407"/>
      <c r="TXE11" s="407"/>
      <c r="TXF11" s="407"/>
      <c r="TXG11" s="407"/>
      <c r="TXH11" s="408"/>
      <c r="TXI11" s="404"/>
      <c r="TXJ11" s="405"/>
      <c r="TXK11" s="406"/>
      <c r="TXL11" s="407"/>
      <c r="TXM11" s="407"/>
      <c r="TXN11" s="407"/>
      <c r="TXO11" s="407"/>
      <c r="TXP11" s="408"/>
      <c r="TXQ11" s="404"/>
      <c r="TXR11" s="405"/>
      <c r="TXS11" s="406"/>
      <c r="TXT11" s="407"/>
      <c r="TXU11" s="407"/>
      <c r="TXV11" s="407"/>
      <c r="TXW11" s="407"/>
      <c r="TXX11" s="408"/>
      <c r="TXY11" s="404"/>
      <c r="TXZ11" s="405"/>
      <c r="TYA11" s="406"/>
      <c r="TYB11" s="407"/>
      <c r="TYC11" s="407"/>
      <c r="TYD11" s="407"/>
      <c r="TYE11" s="407"/>
      <c r="TYF11" s="408"/>
      <c r="TYG11" s="404"/>
      <c r="TYH11" s="405"/>
      <c r="TYI11" s="406"/>
      <c r="TYJ11" s="407"/>
      <c r="TYK11" s="407"/>
      <c r="TYL11" s="407"/>
      <c r="TYM11" s="407"/>
      <c r="TYN11" s="408"/>
      <c r="TYO11" s="404"/>
      <c r="TYP11" s="405"/>
      <c r="TYQ11" s="406"/>
      <c r="TYR11" s="407"/>
      <c r="TYS11" s="407"/>
      <c r="TYT11" s="407"/>
      <c r="TYU11" s="407"/>
      <c r="TYV11" s="408"/>
      <c r="TYW11" s="404"/>
      <c r="TYX11" s="405"/>
      <c r="TYY11" s="406"/>
      <c r="TYZ11" s="407"/>
      <c r="TZA11" s="407"/>
      <c r="TZB11" s="407"/>
      <c r="TZC11" s="407"/>
      <c r="TZD11" s="408"/>
      <c r="TZE11" s="404"/>
      <c r="TZF11" s="405"/>
      <c r="TZG11" s="406"/>
      <c r="TZH11" s="407"/>
      <c r="TZI11" s="407"/>
      <c r="TZJ11" s="407"/>
      <c r="TZK11" s="407"/>
      <c r="TZL11" s="408"/>
      <c r="TZM11" s="404"/>
      <c r="TZN11" s="405"/>
      <c r="TZO11" s="406"/>
      <c r="TZP11" s="407"/>
      <c r="TZQ11" s="407"/>
      <c r="TZR11" s="407"/>
      <c r="TZS11" s="407"/>
      <c r="TZT11" s="408"/>
      <c r="TZU11" s="404"/>
      <c r="TZV11" s="405"/>
      <c r="TZW11" s="406"/>
      <c r="TZX11" s="407"/>
      <c r="TZY11" s="407"/>
      <c r="TZZ11" s="407"/>
      <c r="UAA11" s="407"/>
      <c r="UAB11" s="408"/>
      <c r="UAC11" s="404"/>
      <c r="UAD11" s="405"/>
      <c r="UAE11" s="406"/>
      <c r="UAF11" s="407"/>
      <c r="UAG11" s="407"/>
      <c r="UAH11" s="407"/>
      <c r="UAI11" s="407"/>
      <c r="UAJ11" s="408"/>
      <c r="UAK11" s="404"/>
      <c r="UAL11" s="405"/>
      <c r="UAM11" s="406"/>
      <c r="UAN11" s="407"/>
      <c r="UAO11" s="407"/>
      <c r="UAP11" s="407"/>
      <c r="UAQ11" s="407"/>
      <c r="UAR11" s="408"/>
      <c r="UAS11" s="404"/>
      <c r="UAT11" s="405"/>
      <c r="UAU11" s="406"/>
      <c r="UAV11" s="407"/>
      <c r="UAW11" s="407"/>
      <c r="UAX11" s="407"/>
      <c r="UAY11" s="407"/>
      <c r="UAZ11" s="408"/>
      <c r="UBA11" s="404"/>
      <c r="UBB11" s="405"/>
      <c r="UBC11" s="406"/>
      <c r="UBD11" s="407"/>
      <c r="UBE11" s="407"/>
      <c r="UBF11" s="407"/>
      <c r="UBG11" s="407"/>
      <c r="UBH11" s="408"/>
      <c r="UBI11" s="404"/>
      <c r="UBJ11" s="405"/>
      <c r="UBK11" s="406"/>
      <c r="UBL11" s="407"/>
      <c r="UBM11" s="407"/>
      <c r="UBN11" s="407"/>
      <c r="UBO11" s="407"/>
      <c r="UBP11" s="408"/>
      <c r="UBQ11" s="404"/>
      <c r="UBR11" s="405"/>
      <c r="UBS11" s="406"/>
      <c r="UBT11" s="407"/>
      <c r="UBU11" s="407"/>
      <c r="UBV11" s="407"/>
      <c r="UBW11" s="407"/>
      <c r="UBX11" s="408"/>
      <c r="UBY11" s="404"/>
      <c r="UBZ11" s="405"/>
      <c r="UCA11" s="406"/>
      <c r="UCB11" s="407"/>
      <c r="UCC11" s="407"/>
      <c r="UCD11" s="407"/>
      <c r="UCE11" s="407"/>
      <c r="UCF11" s="408"/>
      <c r="UCG11" s="404"/>
      <c r="UCH11" s="405"/>
      <c r="UCI11" s="406"/>
      <c r="UCJ11" s="407"/>
      <c r="UCK11" s="407"/>
      <c r="UCL11" s="407"/>
      <c r="UCM11" s="407"/>
      <c r="UCN11" s="408"/>
      <c r="UCO11" s="404"/>
      <c r="UCP11" s="405"/>
      <c r="UCQ11" s="406"/>
      <c r="UCR11" s="407"/>
      <c r="UCS11" s="407"/>
      <c r="UCT11" s="407"/>
      <c r="UCU11" s="407"/>
      <c r="UCV11" s="408"/>
      <c r="UCW11" s="404"/>
      <c r="UCX11" s="405"/>
      <c r="UCY11" s="406"/>
      <c r="UCZ11" s="407"/>
      <c r="UDA11" s="407"/>
      <c r="UDB11" s="407"/>
      <c r="UDC11" s="407"/>
      <c r="UDD11" s="408"/>
      <c r="UDE11" s="404"/>
      <c r="UDF11" s="405"/>
      <c r="UDG11" s="406"/>
      <c r="UDH11" s="407"/>
      <c r="UDI11" s="407"/>
      <c r="UDJ11" s="407"/>
      <c r="UDK11" s="407"/>
      <c r="UDL11" s="408"/>
      <c r="UDM11" s="404"/>
      <c r="UDN11" s="405"/>
      <c r="UDO11" s="406"/>
      <c r="UDP11" s="407"/>
      <c r="UDQ11" s="407"/>
      <c r="UDR11" s="407"/>
      <c r="UDS11" s="407"/>
      <c r="UDT11" s="408"/>
      <c r="UDU11" s="404"/>
      <c r="UDV11" s="405"/>
      <c r="UDW11" s="406"/>
      <c r="UDX11" s="407"/>
      <c r="UDY11" s="407"/>
      <c r="UDZ11" s="407"/>
      <c r="UEA11" s="407"/>
      <c r="UEB11" s="408"/>
      <c r="UEC11" s="404"/>
      <c r="UED11" s="405"/>
      <c r="UEE11" s="406"/>
      <c r="UEF11" s="407"/>
      <c r="UEG11" s="407"/>
      <c r="UEH11" s="407"/>
      <c r="UEI11" s="407"/>
      <c r="UEJ11" s="408"/>
      <c r="UEK11" s="404"/>
      <c r="UEL11" s="405"/>
      <c r="UEM11" s="406"/>
      <c r="UEN11" s="407"/>
      <c r="UEO11" s="407"/>
      <c r="UEP11" s="407"/>
      <c r="UEQ11" s="407"/>
      <c r="UER11" s="408"/>
      <c r="UES11" s="404"/>
      <c r="UET11" s="405"/>
      <c r="UEU11" s="406"/>
      <c r="UEV11" s="407"/>
      <c r="UEW11" s="407"/>
      <c r="UEX11" s="407"/>
      <c r="UEY11" s="407"/>
      <c r="UEZ11" s="408"/>
      <c r="UFA11" s="404"/>
      <c r="UFB11" s="405"/>
      <c r="UFC11" s="406"/>
      <c r="UFD11" s="407"/>
      <c r="UFE11" s="407"/>
      <c r="UFF11" s="407"/>
      <c r="UFG11" s="407"/>
      <c r="UFH11" s="408"/>
      <c r="UFI11" s="404"/>
      <c r="UFJ11" s="405"/>
      <c r="UFK11" s="406"/>
      <c r="UFL11" s="407"/>
      <c r="UFM11" s="407"/>
      <c r="UFN11" s="407"/>
      <c r="UFO11" s="407"/>
      <c r="UFP11" s="408"/>
      <c r="UFQ11" s="404"/>
      <c r="UFR11" s="405"/>
      <c r="UFS11" s="406"/>
      <c r="UFT11" s="407"/>
      <c r="UFU11" s="407"/>
      <c r="UFV11" s="407"/>
      <c r="UFW11" s="407"/>
      <c r="UFX11" s="408"/>
      <c r="UFY11" s="404"/>
      <c r="UFZ11" s="405"/>
      <c r="UGA11" s="406"/>
      <c r="UGB11" s="407"/>
      <c r="UGC11" s="407"/>
      <c r="UGD11" s="407"/>
      <c r="UGE11" s="407"/>
      <c r="UGF11" s="408"/>
      <c r="UGG11" s="404"/>
      <c r="UGH11" s="405"/>
      <c r="UGI11" s="406"/>
      <c r="UGJ11" s="407"/>
      <c r="UGK11" s="407"/>
      <c r="UGL11" s="407"/>
      <c r="UGM11" s="407"/>
      <c r="UGN11" s="408"/>
      <c r="UGO11" s="404"/>
      <c r="UGP11" s="405"/>
      <c r="UGQ11" s="406"/>
      <c r="UGR11" s="407"/>
      <c r="UGS11" s="407"/>
      <c r="UGT11" s="407"/>
      <c r="UGU11" s="407"/>
      <c r="UGV11" s="408"/>
      <c r="UGW11" s="404"/>
      <c r="UGX11" s="405"/>
      <c r="UGY11" s="406"/>
      <c r="UGZ11" s="407"/>
      <c r="UHA11" s="407"/>
      <c r="UHB11" s="407"/>
      <c r="UHC11" s="407"/>
      <c r="UHD11" s="408"/>
      <c r="UHE11" s="404"/>
      <c r="UHF11" s="405"/>
      <c r="UHG11" s="406"/>
      <c r="UHH11" s="407"/>
      <c r="UHI11" s="407"/>
      <c r="UHJ11" s="407"/>
      <c r="UHK11" s="407"/>
      <c r="UHL11" s="408"/>
      <c r="UHM11" s="404"/>
      <c r="UHN11" s="405"/>
      <c r="UHO11" s="406"/>
      <c r="UHP11" s="407"/>
      <c r="UHQ11" s="407"/>
      <c r="UHR11" s="407"/>
      <c r="UHS11" s="407"/>
      <c r="UHT11" s="408"/>
      <c r="UHU11" s="404"/>
      <c r="UHV11" s="405"/>
      <c r="UHW11" s="406"/>
      <c r="UHX11" s="407"/>
      <c r="UHY11" s="407"/>
      <c r="UHZ11" s="407"/>
      <c r="UIA11" s="407"/>
      <c r="UIB11" s="408"/>
      <c r="UIC11" s="404"/>
      <c r="UID11" s="405"/>
      <c r="UIE11" s="406"/>
      <c r="UIF11" s="407"/>
      <c r="UIG11" s="407"/>
      <c r="UIH11" s="407"/>
      <c r="UII11" s="407"/>
      <c r="UIJ11" s="408"/>
      <c r="UIK11" s="404"/>
      <c r="UIL11" s="405"/>
      <c r="UIM11" s="406"/>
      <c r="UIN11" s="407"/>
      <c r="UIO11" s="407"/>
      <c r="UIP11" s="407"/>
      <c r="UIQ11" s="407"/>
      <c r="UIR11" s="408"/>
      <c r="UIS11" s="404"/>
      <c r="UIT11" s="405"/>
      <c r="UIU11" s="406"/>
      <c r="UIV11" s="407"/>
      <c r="UIW11" s="407"/>
      <c r="UIX11" s="407"/>
      <c r="UIY11" s="407"/>
      <c r="UIZ11" s="408"/>
      <c r="UJA11" s="404"/>
      <c r="UJB11" s="405"/>
      <c r="UJC11" s="406"/>
      <c r="UJD11" s="407"/>
      <c r="UJE11" s="407"/>
      <c r="UJF11" s="407"/>
      <c r="UJG11" s="407"/>
      <c r="UJH11" s="408"/>
      <c r="UJI11" s="404"/>
      <c r="UJJ11" s="405"/>
      <c r="UJK11" s="406"/>
      <c r="UJL11" s="407"/>
      <c r="UJM11" s="407"/>
      <c r="UJN11" s="407"/>
      <c r="UJO11" s="407"/>
      <c r="UJP11" s="408"/>
      <c r="UJQ11" s="404"/>
      <c r="UJR11" s="405"/>
      <c r="UJS11" s="406"/>
      <c r="UJT11" s="407"/>
      <c r="UJU11" s="407"/>
      <c r="UJV11" s="407"/>
      <c r="UJW11" s="407"/>
      <c r="UJX11" s="408"/>
      <c r="UJY11" s="404"/>
      <c r="UJZ11" s="405"/>
      <c r="UKA11" s="406"/>
      <c r="UKB11" s="407"/>
      <c r="UKC11" s="407"/>
      <c r="UKD11" s="407"/>
      <c r="UKE11" s="407"/>
      <c r="UKF11" s="408"/>
      <c r="UKG11" s="404"/>
      <c r="UKH11" s="405"/>
      <c r="UKI11" s="406"/>
      <c r="UKJ11" s="407"/>
      <c r="UKK11" s="407"/>
      <c r="UKL11" s="407"/>
      <c r="UKM11" s="407"/>
      <c r="UKN11" s="408"/>
      <c r="UKO11" s="404"/>
      <c r="UKP11" s="405"/>
      <c r="UKQ11" s="406"/>
      <c r="UKR11" s="407"/>
      <c r="UKS11" s="407"/>
      <c r="UKT11" s="407"/>
      <c r="UKU11" s="407"/>
      <c r="UKV11" s="408"/>
      <c r="UKW11" s="404"/>
      <c r="UKX11" s="405"/>
      <c r="UKY11" s="406"/>
      <c r="UKZ11" s="407"/>
      <c r="ULA11" s="407"/>
      <c r="ULB11" s="407"/>
      <c r="ULC11" s="407"/>
      <c r="ULD11" s="408"/>
      <c r="ULE11" s="404"/>
      <c r="ULF11" s="405"/>
      <c r="ULG11" s="406"/>
      <c r="ULH11" s="407"/>
      <c r="ULI11" s="407"/>
      <c r="ULJ11" s="407"/>
      <c r="ULK11" s="407"/>
      <c r="ULL11" s="408"/>
      <c r="ULM11" s="404"/>
      <c r="ULN11" s="405"/>
      <c r="ULO11" s="406"/>
      <c r="ULP11" s="407"/>
      <c r="ULQ11" s="407"/>
      <c r="ULR11" s="407"/>
      <c r="ULS11" s="407"/>
      <c r="ULT11" s="408"/>
      <c r="ULU11" s="404"/>
      <c r="ULV11" s="405"/>
      <c r="ULW11" s="406"/>
      <c r="ULX11" s="407"/>
      <c r="ULY11" s="407"/>
      <c r="ULZ11" s="407"/>
      <c r="UMA11" s="407"/>
      <c r="UMB11" s="408"/>
      <c r="UMC11" s="404"/>
      <c r="UMD11" s="405"/>
      <c r="UME11" s="406"/>
      <c r="UMF11" s="407"/>
      <c r="UMG11" s="407"/>
      <c r="UMH11" s="407"/>
      <c r="UMI11" s="407"/>
      <c r="UMJ11" s="408"/>
      <c r="UMK11" s="404"/>
      <c r="UML11" s="405"/>
      <c r="UMM11" s="406"/>
      <c r="UMN11" s="407"/>
      <c r="UMO11" s="407"/>
      <c r="UMP11" s="407"/>
      <c r="UMQ11" s="407"/>
      <c r="UMR11" s="408"/>
      <c r="UMS11" s="404"/>
      <c r="UMT11" s="405"/>
      <c r="UMU11" s="406"/>
      <c r="UMV11" s="407"/>
      <c r="UMW11" s="407"/>
      <c r="UMX11" s="407"/>
      <c r="UMY11" s="407"/>
      <c r="UMZ11" s="408"/>
      <c r="UNA11" s="404"/>
      <c r="UNB11" s="405"/>
      <c r="UNC11" s="406"/>
      <c r="UND11" s="407"/>
      <c r="UNE11" s="407"/>
      <c r="UNF11" s="407"/>
      <c r="UNG11" s="407"/>
      <c r="UNH11" s="408"/>
      <c r="UNI11" s="404"/>
      <c r="UNJ11" s="405"/>
      <c r="UNK11" s="406"/>
      <c r="UNL11" s="407"/>
      <c r="UNM11" s="407"/>
      <c r="UNN11" s="407"/>
      <c r="UNO11" s="407"/>
      <c r="UNP11" s="408"/>
      <c r="UNQ11" s="404"/>
      <c r="UNR11" s="405"/>
      <c r="UNS11" s="406"/>
      <c r="UNT11" s="407"/>
      <c r="UNU11" s="407"/>
      <c r="UNV11" s="407"/>
      <c r="UNW11" s="407"/>
      <c r="UNX11" s="408"/>
      <c r="UNY11" s="404"/>
      <c r="UNZ11" s="405"/>
      <c r="UOA11" s="406"/>
      <c r="UOB11" s="407"/>
      <c r="UOC11" s="407"/>
      <c r="UOD11" s="407"/>
      <c r="UOE11" s="407"/>
      <c r="UOF11" s="408"/>
      <c r="UOG11" s="404"/>
      <c r="UOH11" s="405"/>
      <c r="UOI11" s="406"/>
      <c r="UOJ11" s="407"/>
      <c r="UOK11" s="407"/>
      <c r="UOL11" s="407"/>
      <c r="UOM11" s="407"/>
      <c r="UON11" s="408"/>
      <c r="UOO11" s="404"/>
      <c r="UOP11" s="405"/>
      <c r="UOQ11" s="406"/>
      <c r="UOR11" s="407"/>
      <c r="UOS11" s="407"/>
      <c r="UOT11" s="407"/>
      <c r="UOU11" s="407"/>
      <c r="UOV11" s="408"/>
      <c r="UOW11" s="404"/>
      <c r="UOX11" s="405"/>
      <c r="UOY11" s="406"/>
      <c r="UOZ11" s="407"/>
      <c r="UPA11" s="407"/>
      <c r="UPB11" s="407"/>
      <c r="UPC11" s="407"/>
      <c r="UPD11" s="408"/>
      <c r="UPE11" s="404"/>
      <c r="UPF11" s="405"/>
      <c r="UPG11" s="406"/>
      <c r="UPH11" s="407"/>
      <c r="UPI11" s="407"/>
      <c r="UPJ11" s="407"/>
      <c r="UPK11" s="407"/>
      <c r="UPL11" s="408"/>
      <c r="UPM11" s="404"/>
      <c r="UPN11" s="405"/>
      <c r="UPO11" s="406"/>
      <c r="UPP11" s="407"/>
      <c r="UPQ11" s="407"/>
      <c r="UPR11" s="407"/>
      <c r="UPS11" s="407"/>
      <c r="UPT11" s="408"/>
      <c r="UPU11" s="404"/>
      <c r="UPV11" s="405"/>
      <c r="UPW11" s="406"/>
      <c r="UPX11" s="407"/>
      <c r="UPY11" s="407"/>
      <c r="UPZ11" s="407"/>
      <c r="UQA11" s="407"/>
      <c r="UQB11" s="408"/>
      <c r="UQC11" s="404"/>
      <c r="UQD11" s="405"/>
      <c r="UQE11" s="406"/>
      <c r="UQF11" s="407"/>
      <c r="UQG11" s="407"/>
      <c r="UQH11" s="407"/>
      <c r="UQI11" s="407"/>
      <c r="UQJ11" s="408"/>
      <c r="UQK11" s="404"/>
      <c r="UQL11" s="405"/>
      <c r="UQM11" s="406"/>
      <c r="UQN11" s="407"/>
      <c r="UQO11" s="407"/>
      <c r="UQP11" s="407"/>
      <c r="UQQ11" s="407"/>
      <c r="UQR11" s="408"/>
      <c r="UQS11" s="404"/>
      <c r="UQT11" s="405"/>
      <c r="UQU11" s="406"/>
      <c r="UQV11" s="407"/>
      <c r="UQW11" s="407"/>
      <c r="UQX11" s="407"/>
      <c r="UQY11" s="407"/>
      <c r="UQZ11" s="408"/>
      <c r="URA11" s="404"/>
      <c r="URB11" s="405"/>
      <c r="URC11" s="406"/>
      <c r="URD11" s="407"/>
      <c r="URE11" s="407"/>
      <c r="URF11" s="407"/>
      <c r="URG11" s="407"/>
      <c r="URH11" s="408"/>
      <c r="URI11" s="404"/>
      <c r="URJ11" s="405"/>
      <c r="URK11" s="406"/>
      <c r="URL11" s="407"/>
      <c r="URM11" s="407"/>
      <c r="URN11" s="407"/>
      <c r="URO11" s="407"/>
      <c r="URP11" s="408"/>
      <c r="URQ11" s="404"/>
      <c r="URR11" s="405"/>
      <c r="URS11" s="406"/>
      <c r="URT11" s="407"/>
      <c r="URU11" s="407"/>
      <c r="URV11" s="407"/>
      <c r="URW11" s="407"/>
      <c r="URX11" s="408"/>
      <c r="URY11" s="404"/>
      <c r="URZ11" s="405"/>
      <c r="USA11" s="406"/>
      <c r="USB11" s="407"/>
      <c r="USC11" s="407"/>
      <c r="USD11" s="407"/>
      <c r="USE11" s="407"/>
      <c r="USF11" s="408"/>
      <c r="USG11" s="404"/>
      <c r="USH11" s="405"/>
      <c r="USI11" s="406"/>
      <c r="USJ11" s="407"/>
      <c r="USK11" s="407"/>
      <c r="USL11" s="407"/>
      <c r="USM11" s="407"/>
      <c r="USN11" s="408"/>
      <c r="USO11" s="404"/>
      <c r="USP11" s="405"/>
      <c r="USQ11" s="406"/>
      <c r="USR11" s="407"/>
      <c r="USS11" s="407"/>
      <c r="UST11" s="407"/>
      <c r="USU11" s="407"/>
      <c r="USV11" s="408"/>
      <c r="USW11" s="404"/>
      <c r="USX11" s="405"/>
      <c r="USY11" s="406"/>
      <c r="USZ11" s="407"/>
      <c r="UTA11" s="407"/>
      <c r="UTB11" s="407"/>
      <c r="UTC11" s="407"/>
      <c r="UTD11" s="408"/>
      <c r="UTE11" s="404"/>
      <c r="UTF11" s="405"/>
      <c r="UTG11" s="406"/>
      <c r="UTH11" s="407"/>
      <c r="UTI11" s="407"/>
      <c r="UTJ11" s="407"/>
      <c r="UTK11" s="407"/>
      <c r="UTL11" s="408"/>
      <c r="UTM11" s="404"/>
      <c r="UTN11" s="405"/>
      <c r="UTO11" s="406"/>
      <c r="UTP11" s="407"/>
      <c r="UTQ11" s="407"/>
      <c r="UTR11" s="407"/>
      <c r="UTS11" s="407"/>
      <c r="UTT11" s="408"/>
      <c r="UTU11" s="404"/>
      <c r="UTV11" s="405"/>
      <c r="UTW11" s="406"/>
      <c r="UTX11" s="407"/>
      <c r="UTY11" s="407"/>
      <c r="UTZ11" s="407"/>
      <c r="UUA11" s="407"/>
      <c r="UUB11" s="408"/>
      <c r="UUC11" s="404"/>
      <c r="UUD11" s="405"/>
      <c r="UUE11" s="406"/>
      <c r="UUF11" s="407"/>
      <c r="UUG11" s="407"/>
      <c r="UUH11" s="407"/>
      <c r="UUI11" s="407"/>
      <c r="UUJ11" s="408"/>
      <c r="UUK11" s="404"/>
      <c r="UUL11" s="405"/>
      <c r="UUM11" s="406"/>
      <c r="UUN11" s="407"/>
      <c r="UUO11" s="407"/>
      <c r="UUP11" s="407"/>
      <c r="UUQ11" s="407"/>
      <c r="UUR11" s="408"/>
      <c r="UUS11" s="404"/>
      <c r="UUT11" s="405"/>
      <c r="UUU11" s="406"/>
      <c r="UUV11" s="407"/>
      <c r="UUW11" s="407"/>
      <c r="UUX11" s="407"/>
      <c r="UUY11" s="407"/>
      <c r="UUZ11" s="408"/>
      <c r="UVA11" s="404"/>
      <c r="UVB11" s="405"/>
      <c r="UVC11" s="406"/>
      <c r="UVD11" s="407"/>
      <c r="UVE11" s="407"/>
      <c r="UVF11" s="407"/>
      <c r="UVG11" s="407"/>
      <c r="UVH11" s="408"/>
      <c r="UVI11" s="404"/>
      <c r="UVJ11" s="405"/>
      <c r="UVK11" s="406"/>
      <c r="UVL11" s="407"/>
      <c r="UVM11" s="407"/>
      <c r="UVN11" s="407"/>
      <c r="UVO11" s="407"/>
      <c r="UVP11" s="408"/>
      <c r="UVQ11" s="404"/>
      <c r="UVR11" s="405"/>
      <c r="UVS11" s="406"/>
      <c r="UVT11" s="407"/>
      <c r="UVU11" s="407"/>
      <c r="UVV11" s="407"/>
      <c r="UVW11" s="407"/>
      <c r="UVX11" s="408"/>
      <c r="UVY11" s="404"/>
      <c r="UVZ11" s="405"/>
      <c r="UWA11" s="406"/>
      <c r="UWB11" s="407"/>
      <c r="UWC11" s="407"/>
      <c r="UWD11" s="407"/>
      <c r="UWE11" s="407"/>
      <c r="UWF11" s="408"/>
      <c r="UWG11" s="404"/>
      <c r="UWH11" s="405"/>
      <c r="UWI11" s="406"/>
      <c r="UWJ11" s="407"/>
      <c r="UWK11" s="407"/>
      <c r="UWL11" s="407"/>
      <c r="UWM11" s="407"/>
      <c r="UWN11" s="408"/>
      <c r="UWO11" s="404"/>
      <c r="UWP11" s="405"/>
      <c r="UWQ11" s="406"/>
      <c r="UWR11" s="407"/>
      <c r="UWS11" s="407"/>
      <c r="UWT11" s="407"/>
      <c r="UWU11" s="407"/>
      <c r="UWV11" s="408"/>
      <c r="UWW11" s="404"/>
      <c r="UWX11" s="405"/>
      <c r="UWY11" s="406"/>
      <c r="UWZ11" s="407"/>
      <c r="UXA11" s="407"/>
      <c r="UXB11" s="407"/>
      <c r="UXC11" s="407"/>
      <c r="UXD11" s="408"/>
      <c r="UXE11" s="404"/>
      <c r="UXF11" s="405"/>
      <c r="UXG11" s="406"/>
      <c r="UXH11" s="407"/>
      <c r="UXI11" s="407"/>
      <c r="UXJ11" s="407"/>
      <c r="UXK11" s="407"/>
      <c r="UXL11" s="408"/>
      <c r="UXM11" s="404"/>
      <c r="UXN11" s="405"/>
      <c r="UXO11" s="406"/>
      <c r="UXP11" s="407"/>
      <c r="UXQ11" s="407"/>
      <c r="UXR11" s="407"/>
      <c r="UXS11" s="407"/>
      <c r="UXT11" s="408"/>
      <c r="UXU11" s="404"/>
      <c r="UXV11" s="405"/>
      <c r="UXW11" s="406"/>
      <c r="UXX11" s="407"/>
      <c r="UXY11" s="407"/>
      <c r="UXZ11" s="407"/>
      <c r="UYA11" s="407"/>
      <c r="UYB11" s="408"/>
      <c r="UYC11" s="404"/>
      <c r="UYD11" s="405"/>
      <c r="UYE11" s="406"/>
      <c r="UYF11" s="407"/>
      <c r="UYG11" s="407"/>
      <c r="UYH11" s="407"/>
      <c r="UYI11" s="407"/>
      <c r="UYJ11" s="408"/>
      <c r="UYK11" s="404"/>
      <c r="UYL11" s="405"/>
      <c r="UYM11" s="406"/>
      <c r="UYN11" s="407"/>
      <c r="UYO11" s="407"/>
      <c r="UYP11" s="407"/>
      <c r="UYQ11" s="407"/>
      <c r="UYR11" s="408"/>
      <c r="UYS11" s="404"/>
      <c r="UYT11" s="405"/>
      <c r="UYU11" s="406"/>
      <c r="UYV11" s="407"/>
      <c r="UYW11" s="407"/>
      <c r="UYX11" s="407"/>
      <c r="UYY11" s="407"/>
      <c r="UYZ11" s="408"/>
      <c r="UZA11" s="404"/>
      <c r="UZB11" s="405"/>
      <c r="UZC11" s="406"/>
      <c r="UZD11" s="407"/>
      <c r="UZE11" s="407"/>
      <c r="UZF11" s="407"/>
      <c r="UZG11" s="407"/>
      <c r="UZH11" s="408"/>
      <c r="UZI11" s="404"/>
      <c r="UZJ11" s="405"/>
      <c r="UZK11" s="406"/>
      <c r="UZL11" s="407"/>
      <c r="UZM11" s="407"/>
      <c r="UZN11" s="407"/>
      <c r="UZO11" s="407"/>
      <c r="UZP11" s="408"/>
      <c r="UZQ11" s="404"/>
      <c r="UZR11" s="405"/>
      <c r="UZS11" s="406"/>
      <c r="UZT11" s="407"/>
      <c r="UZU11" s="407"/>
      <c r="UZV11" s="407"/>
      <c r="UZW11" s="407"/>
      <c r="UZX11" s="408"/>
      <c r="UZY11" s="404"/>
      <c r="UZZ11" s="405"/>
      <c r="VAA11" s="406"/>
      <c r="VAB11" s="407"/>
      <c r="VAC11" s="407"/>
      <c r="VAD11" s="407"/>
      <c r="VAE11" s="407"/>
      <c r="VAF11" s="408"/>
      <c r="VAG11" s="404"/>
      <c r="VAH11" s="405"/>
      <c r="VAI11" s="406"/>
      <c r="VAJ11" s="407"/>
      <c r="VAK11" s="407"/>
      <c r="VAL11" s="407"/>
      <c r="VAM11" s="407"/>
      <c r="VAN11" s="408"/>
      <c r="VAO11" s="404"/>
      <c r="VAP11" s="405"/>
      <c r="VAQ11" s="406"/>
      <c r="VAR11" s="407"/>
      <c r="VAS11" s="407"/>
      <c r="VAT11" s="407"/>
      <c r="VAU11" s="407"/>
      <c r="VAV11" s="408"/>
      <c r="VAW11" s="404"/>
      <c r="VAX11" s="405"/>
      <c r="VAY11" s="406"/>
      <c r="VAZ11" s="407"/>
      <c r="VBA11" s="407"/>
      <c r="VBB11" s="407"/>
      <c r="VBC11" s="407"/>
      <c r="VBD11" s="408"/>
      <c r="VBE11" s="404"/>
      <c r="VBF11" s="405"/>
      <c r="VBG11" s="406"/>
      <c r="VBH11" s="407"/>
      <c r="VBI11" s="407"/>
      <c r="VBJ11" s="407"/>
      <c r="VBK11" s="407"/>
      <c r="VBL11" s="408"/>
      <c r="VBM11" s="404"/>
      <c r="VBN11" s="405"/>
      <c r="VBO11" s="406"/>
      <c r="VBP11" s="407"/>
      <c r="VBQ11" s="407"/>
      <c r="VBR11" s="407"/>
      <c r="VBS11" s="407"/>
      <c r="VBT11" s="408"/>
      <c r="VBU11" s="404"/>
      <c r="VBV11" s="405"/>
      <c r="VBW11" s="406"/>
      <c r="VBX11" s="407"/>
      <c r="VBY11" s="407"/>
      <c r="VBZ11" s="407"/>
      <c r="VCA11" s="407"/>
      <c r="VCB11" s="408"/>
      <c r="VCC11" s="404"/>
      <c r="VCD11" s="405"/>
      <c r="VCE11" s="406"/>
      <c r="VCF11" s="407"/>
      <c r="VCG11" s="407"/>
      <c r="VCH11" s="407"/>
      <c r="VCI11" s="407"/>
      <c r="VCJ11" s="408"/>
      <c r="VCK11" s="404"/>
      <c r="VCL11" s="405"/>
      <c r="VCM11" s="406"/>
      <c r="VCN11" s="407"/>
      <c r="VCO11" s="407"/>
      <c r="VCP11" s="407"/>
      <c r="VCQ11" s="407"/>
      <c r="VCR11" s="408"/>
      <c r="VCS11" s="404"/>
      <c r="VCT11" s="405"/>
      <c r="VCU11" s="406"/>
      <c r="VCV11" s="407"/>
      <c r="VCW11" s="407"/>
      <c r="VCX11" s="407"/>
      <c r="VCY11" s="407"/>
      <c r="VCZ11" s="408"/>
      <c r="VDA11" s="404"/>
      <c r="VDB11" s="405"/>
      <c r="VDC11" s="406"/>
      <c r="VDD11" s="407"/>
      <c r="VDE11" s="407"/>
      <c r="VDF11" s="407"/>
      <c r="VDG11" s="407"/>
      <c r="VDH11" s="408"/>
      <c r="VDI11" s="404"/>
      <c r="VDJ11" s="405"/>
      <c r="VDK11" s="406"/>
      <c r="VDL11" s="407"/>
      <c r="VDM11" s="407"/>
      <c r="VDN11" s="407"/>
      <c r="VDO11" s="407"/>
      <c r="VDP11" s="408"/>
      <c r="VDQ11" s="404"/>
      <c r="VDR11" s="405"/>
      <c r="VDS11" s="406"/>
      <c r="VDT11" s="407"/>
      <c r="VDU11" s="407"/>
      <c r="VDV11" s="407"/>
      <c r="VDW11" s="407"/>
      <c r="VDX11" s="408"/>
      <c r="VDY11" s="404"/>
      <c r="VDZ11" s="405"/>
      <c r="VEA11" s="406"/>
      <c r="VEB11" s="407"/>
      <c r="VEC11" s="407"/>
      <c r="VED11" s="407"/>
      <c r="VEE11" s="407"/>
      <c r="VEF11" s="408"/>
      <c r="VEG11" s="404"/>
      <c r="VEH11" s="405"/>
      <c r="VEI11" s="406"/>
      <c r="VEJ11" s="407"/>
      <c r="VEK11" s="407"/>
      <c r="VEL11" s="407"/>
      <c r="VEM11" s="407"/>
      <c r="VEN11" s="408"/>
      <c r="VEO11" s="404"/>
      <c r="VEP11" s="405"/>
      <c r="VEQ11" s="406"/>
      <c r="VER11" s="407"/>
      <c r="VES11" s="407"/>
      <c r="VET11" s="407"/>
      <c r="VEU11" s="407"/>
      <c r="VEV11" s="408"/>
      <c r="VEW11" s="404"/>
      <c r="VEX11" s="405"/>
      <c r="VEY11" s="406"/>
      <c r="VEZ11" s="407"/>
      <c r="VFA11" s="407"/>
      <c r="VFB11" s="407"/>
      <c r="VFC11" s="407"/>
      <c r="VFD11" s="408"/>
      <c r="VFE11" s="404"/>
      <c r="VFF11" s="405"/>
      <c r="VFG11" s="406"/>
      <c r="VFH11" s="407"/>
      <c r="VFI11" s="407"/>
      <c r="VFJ11" s="407"/>
      <c r="VFK11" s="407"/>
      <c r="VFL11" s="408"/>
      <c r="VFM11" s="404"/>
      <c r="VFN11" s="405"/>
      <c r="VFO11" s="406"/>
      <c r="VFP11" s="407"/>
      <c r="VFQ11" s="407"/>
      <c r="VFR11" s="407"/>
      <c r="VFS11" s="407"/>
      <c r="VFT11" s="408"/>
      <c r="VFU11" s="404"/>
      <c r="VFV11" s="405"/>
      <c r="VFW11" s="406"/>
      <c r="VFX11" s="407"/>
      <c r="VFY11" s="407"/>
      <c r="VFZ11" s="407"/>
      <c r="VGA11" s="407"/>
      <c r="VGB11" s="408"/>
      <c r="VGC11" s="404"/>
      <c r="VGD11" s="405"/>
      <c r="VGE11" s="406"/>
      <c r="VGF11" s="407"/>
      <c r="VGG11" s="407"/>
      <c r="VGH11" s="407"/>
      <c r="VGI11" s="407"/>
      <c r="VGJ11" s="408"/>
      <c r="VGK11" s="404"/>
      <c r="VGL11" s="405"/>
      <c r="VGM11" s="406"/>
      <c r="VGN11" s="407"/>
      <c r="VGO11" s="407"/>
      <c r="VGP11" s="407"/>
      <c r="VGQ11" s="407"/>
      <c r="VGR11" s="408"/>
      <c r="VGS11" s="404"/>
      <c r="VGT11" s="405"/>
      <c r="VGU11" s="406"/>
      <c r="VGV11" s="407"/>
      <c r="VGW11" s="407"/>
      <c r="VGX11" s="407"/>
      <c r="VGY11" s="407"/>
      <c r="VGZ11" s="408"/>
      <c r="VHA11" s="404"/>
      <c r="VHB11" s="405"/>
      <c r="VHC11" s="406"/>
      <c r="VHD11" s="407"/>
      <c r="VHE11" s="407"/>
      <c r="VHF11" s="407"/>
      <c r="VHG11" s="407"/>
      <c r="VHH11" s="408"/>
      <c r="VHI11" s="404"/>
      <c r="VHJ11" s="405"/>
      <c r="VHK11" s="406"/>
      <c r="VHL11" s="407"/>
      <c r="VHM11" s="407"/>
      <c r="VHN11" s="407"/>
      <c r="VHO11" s="407"/>
      <c r="VHP11" s="408"/>
      <c r="VHQ11" s="404"/>
      <c r="VHR11" s="405"/>
      <c r="VHS11" s="406"/>
      <c r="VHT11" s="407"/>
      <c r="VHU11" s="407"/>
      <c r="VHV11" s="407"/>
      <c r="VHW11" s="407"/>
      <c r="VHX11" s="408"/>
      <c r="VHY11" s="404"/>
      <c r="VHZ11" s="405"/>
      <c r="VIA11" s="406"/>
      <c r="VIB11" s="407"/>
      <c r="VIC11" s="407"/>
      <c r="VID11" s="407"/>
      <c r="VIE11" s="407"/>
      <c r="VIF11" s="408"/>
      <c r="VIG11" s="404"/>
      <c r="VIH11" s="405"/>
      <c r="VII11" s="406"/>
      <c r="VIJ11" s="407"/>
      <c r="VIK11" s="407"/>
      <c r="VIL11" s="407"/>
      <c r="VIM11" s="407"/>
      <c r="VIN11" s="408"/>
      <c r="VIO11" s="404"/>
      <c r="VIP11" s="405"/>
      <c r="VIQ11" s="406"/>
      <c r="VIR11" s="407"/>
      <c r="VIS11" s="407"/>
      <c r="VIT11" s="407"/>
      <c r="VIU11" s="407"/>
      <c r="VIV11" s="408"/>
      <c r="VIW11" s="404"/>
      <c r="VIX11" s="405"/>
      <c r="VIY11" s="406"/>
      <c r="VIZ11" s="407"/>
      <c r="VJA11" s="407"/>
      <c r="VJB11" s="407"/>
      <c r="VJC11" s="407"/>
      <c r="VJD11" s="408"/>
      <c r="VJE11" s="404"/>
      <c r="VJF11" s="405"/>
      <c r="VJG11" s="406"/>
      <c r="VJH11" s="407"/>
      <c r="VJI11" s="407"/>
      <c r="VJJ11" s="407"/>
      <c r="VJK11" s="407"/>
      <c r="VJL11" s="408"/>
      <c r="VJM11" s="404"/>
      <c r="VJN11" s="405"/>
      <c r="VJO11" s="406"/>
      <c r="VJP11" s="407"/>
      <c r="VJQ11" s="407"/>
      <c r="VJR11" s="407"/>
      <c r="VJS11" s="407"/>
      <c r="VJT11" s="408"/>
      <c r="VJU11" s="404"/>
      <c r="VJV11" s="405"/>
      <c r="VJW11" s="406"/>
      <c r="VJX11" s="407"/>
      <c r="VJY11" s="407"/>
      <c r="VJZ11" s="407"/>
      <c r="VKA11" s="407"/>
      <c r="VKB11" s="408"/>
      <c r="VKC11" s="404"/>
      <c r="VKD11" s="405"/>
      <c r="VKE11" s="406"/>
      <c r="VKF11" s="407"/>
      <c r="VKG11" s="407"/>
      <c r="VKH11" s="407"/>
      <c r="VKI11" s="407"/>
      <c r="VKJ11" s="408"/>
      <c r="VKK11" s="404"/>
      <c r="VKL11" s="405"/>
      <c r="VKM11" s="406"/>
      <c r="VKN11" s="407"/>
      <c r="VKO11" s="407"/>
      <c r="VKP11" s="407"/>
      <c r="VKQ11" s="407"/>
      <c r="VKR11" s="408"/>
      <c r="VKS11" s="404"/>
      <c r="VKT11" s="405"/>
      <c r="VKU11" s="406"/>
      <c r="VKV11" s="407"/>
      <c r="VKW11" s="407"/>
      <c r="VKX11" s="407"/>
      <c r="VKY11" s="407"/>
      <c r="VKZ11" s="408"/>
      <c r="VLA11" s="404"/>
      <c r="VLB11" s="405"/>
      <c r="VLC11" s="406"/>
      <c r="VLD11" s="407"/>
      <c r="VLE11" s="407"/>
      <c r="VLF11" s="407"/>
      <c r="VLG11" s="407"/>
      <c r="VLH11" s="408"/>
      <c r="VLI11" s="404"/>
      <c r="VLJ11" s="405"/>
      <c r="VLK11" s="406"/>
      <c r="VLL11" s="407"/>
      <c r="VLM11" s="407"/>
      <c r="VLN11" s="407"/>
      <c r="VLO11" s="407"/>
      <c r="VLP11" s="408"/>
      <c r="VLQ11" s="404"/>
      <c r="VLR11" s="405"/>
      <c r="VLS11" s="406"/>
      <c r="VLT11" s="407"/>
      <c r="VLU11" s="407"/>
      <c r="VLV11" s="407"/>
      <c r="VLW11" s="407"/>
      <c r="VLX11" s="408"/>
      <c r="VLY11" s="404"/>
      <c r="VLZ11" s="405"/>
      <c r="VMA11" s="406"/>
      <c r="VMB11" s="407"/>
      <c r="VMC11" s="407"/>
      <c r="VMD11" s="407"/>
      <c r="VME11" s="407"/>
      <c r="VMF11" s="408"/>
      <c r="VMG11" s="404"/>
      <c r="VMH11" s="405"/>
      <c r="VMI11" s="406"/>
      <c r="VMJ11" s="407"/>
      <c r="VMK11" s="407"/>
      <c r="VML11" s="407"/>
      <c r="VMM11" s="407"/>
      <c r="VMN11" s="408"/>
      <c r="VMO11" s="404"/>
      <c r="VMP11" s="405"/>
      <c r="VMQ11" s="406"/>
      <c r="VMR11" s="407"/>
      <c r="VMS11" s="407"/>
      <c r="VMT11" s="407"/>
      <c r="VMU11" s="407"/>
      <c r="VMV11" s="408"/>
      <c r="VMW11" s="404"/>
      <c r="VMX11" s="405"/>
      <c r="VMY11" s="406"/>
      <c r="VMZ11" s="407"/>
      <c r="VNA11" s="407"/>
      <c r="VNB11" s="407"/>
      <c r="VNC11" s="407"/>
      <c r="VND11" s="408"/>
      <c r="VNE11" s="404"/>
      <c r="VNF11" s="405"/>
      <c r="VNG11" s="406"/>
      <c r="VNH11" s="407"/>
      <c r="VNI11" s="407"/>
      <c r="VNJ11" s="407"/>
      <c r="VNK11" s="407"/>
      <c r="VNL11" s="408"/>
      <c r="VNM11" s="404"/>
      <c r="VNN11" s="405"/>
      <c r="VNO11" s="406"/>
      <c r="VNP11" s="407"/>
      <c r="VNQ11" s="407"/>
      <c r="VNR11" s="407"/>
      <c r="VNS11" s="407"/>
      <c r="VNT11" s="408"/>
      <c r="VNU11" s="404"/>
      <c r="VNV11" s="405"/>
      <c r="VNW11" s="406"/>
      <c r="VNX11" s="407"/>
      <c r="VNY11" s="407"/>
      <c r="VNZ11" s="407"/>
      <c r="VOA11" s="407"/>
      <c r="VOB11" s="408"/>
      <c r="VOC11" s="404"/>
      <c r="VOD11" s="405"/>
      <c r="VOE11" s="406"/>
      <c r="VOF11" s="407"/>
      <c r="VOG11" s="407"/>
      <c r="VOH11" s="407"/>
      <c r="VOI11" s="407"/>
      <c r="VOJ11" s="408"/>
      <c r="VOK11" s="404"/>
      <c r="VOL11" s="405"/>
      <c r="VOM11" s="406"/>
      <c r="VON11" s="407"/>
      <c r="VOO11" s="407"/>
      <c r="VOP11" s="407"/>
      <c r="VOQ11" s="407"/>
      <c r="VOR11" s="408"/>
      <c r="VOS11" s="404"/>
      <c r="VOT11" s="405"/>
      <c r="VOU11" s="406"/>
      <c r="VOV11" s="407"/>
      <c r="VOW11" s="407"/>
      <c r="VOX11" s="407"/>
      <c r="VOY11" s="407"/>
      <c r="VOZ11" s="408"/>
      <c r="VPA11" s="404"/>
      <c r="VPB11" s="405"/>
      <c r="VPC11" s="406"/>
      <c r="VPD11" s="407"/>
      <c r="VPE11" s="407"/>
      <c r="VPF11" s="407"/>
      <c r="VPG11" s="407"/>
      <c r="VPH11" s="408"/>
      <c r="VPI11" s="404"/>
      <c r="VPJ11" s="405"/>
      <c r="VPK11" s="406"/>
      <c r="VPL11" s="407"/>
      <c r="VPM11" s="407"/>
      <c r="VPN11" s="407"/>
      <c r="VPO11" s="407"/>
      <c r="VPP11" s="408"/>
      <c r="VPQ11" s="404"/>
      <c r="VPR11" s="405"/>
      <c r="VPS11" s="406"/>
      <c r="VPT11" s="407"/>
      <c r="VPU11" s="407"/>
      <c r="VPV11" s="407"/>
      <c r="VPW11" s="407"/>
      <c r="VPX11" s="408"/>
      <c r="VPY11" s="404"/>
      <c r="VPZ11" s="405"/>
      <c r="VQA11" s="406"/>
      <c r="VQB11" s="407"/>
      <c r="VQC11" s="407"/>
      <c r="VQD11" s="407"/>
      <c r="VQE11" s="407"/>
      <c r="VQF11" s="408"/>
      <c r="VQG11" s="404"/>
      <c r="VQH11" s="405"/>
      <c r="VQI11" s="406"/>
      <c r="VQJ11" s="407"/>
      <c r="VQK11" s="407"/>
      <c r="VQL11" s="407"/>
      <c r="VQM11" s="407"/>
      <c r="VQN11" s="408"/>
      <c r="VQO11" s="404"/>
      <c r="VQP11" s="405"/>
      <c r="VQQ11" s="406"/>
      <c r="VQR11" s="407"/>
      <c r="VQS11" s="407"/>
      <c r="VQT11" s="407"/>
      <c r="VQU11" s="407"/>
      <c r="VQV11" s="408"/>
      <c r="VQW11" s="404"/>
      <c r="VQX11" s="405"/>
      <c r="VQY11" s="406"/>
      <c r="VQZ11" s="407"/>
      <c r="VRA11" s="407"/>
      <c r="VRB11" s="407"/>
      <c r="VRC11" s="407"/>
      <c r="VRD11" s="408"/>
      <c r="VRE11" s="404"/>
      <c r="VRF11" s="405"/>
      <c r="VRG11" s="406"/>
      <c r="VRH11" s="407"/>
      <c r="VRI11" s="407"/>
      <c r="VRJ11" s="407"/>
      <c r="VRK11" s="407"/>
      <c r="VRL11" s="408"/>
      <c r="VRM11" s="404"/>
      <c r="VRN11" s="405"/>
      <c r="VRO11" s="406"/>
      <c r="VRP11" s="407"/>
      <c r="VRQ11" s="407"/>
      <c r="VRR11" s="407"/>
      <c r="VRS11" s="407"/>
      <c r="VRT11" s="408"/>
      <c r="VRU11" s="404"/>
      <c r="VRV11" s="405"/>
      <c r="VRW11" s="406"/>
      <c r="VRX11" s="407"/>
      <c r="VRY11" s="407"/>
      <c r="VRZ11" s="407"/>
      <c r="VSA11" s="407"/>
      <c r="VSB11" s="408"/>
      <c r="VSC11" s="404"/>
      <c r="VSD11" s="405"/>
      <c r="VSE11" s="406"/>
      <c r="VSF11" s="407"/>
      <c r="VSG11" s="407"/>
      <c r="VSH11" s="407"/>
      <c r="VSI11" s="407"/>
      <c r="VSJ11" s="408"/>
      <c r="VSK11" s="404"/>
      <c r="VSL11" s="405"/>
      <c r="VSM11" s="406"/>
      <c r="VSN11" s="407"/>
      <c r="VSO11" s="407"/>
      <c r="VSP11" s="407"/>
      <c r="VSQ11" s="407"/>
      <c r="VSR11" s="408"/>
      <c r="VSS11" s="404"/>
      <c r="VST11" s="405"/>
      <c r="VSU11" s="406"/>
      <c r="VSV11" s="407"/>
      <c r="VSW11" s="407"/>
      <c r="VSX11" s="407"/>
      <c r="VSY11" s="407"/>
      <c r="VSZ11" s="408"/>
      <c r="VTA11" s="404"/>
      <c r="VTB11" s="405"/>
      <c r="VTC11" s="406"/>
      <c r="VTD11" s="407"/>
      <c r="VTE11" s="407"/>
      <c r="VTF11" s="407"/>
      <c r="VTG11" s="407"/>
      <c r="VTH11" s="408"/>
      <c r="VTI11" s="404"/>
      <c r="VTJ11" s="405"/>
      <c r="VTK11" s="406"/>
      <c r="VTL11" s="407"/>
      <c r="VTM11" s="407"/>
      <c r="VTN11" s="407"/>
      <c r="VTO11" s="407"/>
      <c r="VTP11" s="408"/>
      <c r="VTQ11" s="404"/>
      <c r="VTR11" s="405"/>
      <c r="VTS11" s="406"/>
      <c r="VTT11" s="407"/>
      <c r="VTU11" s="407"/>
      <c r="VTV11" s="407"/>
      <c r="VTW11" s="407"/>
      <c r="VTX11" s="408"/>
      <c r="VTY11" s="404"/>
      <c r="VTZ11" s="405"/>
      <c r="VUA11" s="406"/>
      <c r="VUB11" s="407"/>
      <c r="VUC11" s="407"/>
      <c r="VUD11" s="407"/>
      <c r="VUE11" s="407"/>
      <c r="VUF11" s="408"/>
      <c r="VUG11" s="404"/>
      <c r="VUH11" s="405"/>
      <c r="VUI11" s="406"/>
      <c r="VUJ11" s="407"/>
      <c r="VUK11" s="407"/>
      <c r="VUL11" s="407"/>
      <c r="VUM11" s="407"/>
      <c r="VUN11" s="408"/>
      <c r="VUO11" s="404"/>
      <c r="VUP11" s="405"/>
      <c r="VUQ11" s="406"/>
      <c r="VUR11" s="407"/>
      <c r="VUS11" s="407"/>
      <c r="VUT11" s="407"/>
      <c r="VUU11" s="407"/>
      <c r="VUV11" s="408"/>
      <c r="VUW11" s="404"/>
      <c r="VUX11" s="405"/>
      <c r="VUY11" s="406"/>
      <c r="VUZ11" s="407"/>
      <c r="VVA11" s="407"/>
      <c r="VVB11" s="407"/>
      <c r="VVC11" s="407"/>
      <c r="VVD11" s="408"/>
      <c r="VVE11" s="404"/>
      <c r="VVF11" s="405"/>
      <c r="VVG11" s="406"/>
      <c r="VVH11" s="407"/>
      <c r="VVI11" s="407"/>
      <c r="VVJ11" s="407"/>
      <c r="VVK11" s="407"/>
      <c r="VVL11" s="408"/>
      <c r="VVM11" s="404"/>
      <c r="VVN11" s="405"/>
      <c r="VVO11" s="406"/>
      <c r="VVP11" s="407"/>
      <c r="VVQ11" s="407"/>
      <c r="VVR11" s="407"/>
      <c r="VVS11" s="407"/>
      <c r="VVT11" s="408"/>
      <c r="VVU11" s="404"/>
      <c r="VVV11" s="405"/>
      <c r="VVW11" s="406"/>
      <c r="VVX11" s="407"/>
      <c r="VVY11" s="407"/>
      <c r="VVZ11" s="407"/>
      <c r="VWA11" s="407"/>
      <c r="VWB11" s="408"/>
      <c r="VWC11" s="404"/>
      <c r="VWD11" s="405"/>
      <c r="VWE11" s="406"/>
      <c r="VWF11" s="407"/>
      <c r="VWG11" s="407"/>
      <c r="VWH11" s="407"/>
      <c r="VWI11" s="407"/>
      <c r="VWJ11" s="408"/>
      <c r="VWK11" s="404"/>
      <c r="VWL11" s="405"/>
      <c r="VWM11" s="406"/>
      <c r="VWN11" s="407"/>
      <c r="VWO11" s="407"/>
      <c r="VWP11" s="407"/>
      <c r="VWQ11" s="407"/>
      <c r="VWR11" s="408"/>
      <c r="VWS11" s="404"/>
      <c r="VWT11" s="405"/>
      <c r="VWU11" s="406"/>
      <c r="VWV11" s="407"/>
      <c r="VWW11" s="407"/>
      <c r="VWX11" s="407"/>
      <c r="VWY11" s="407"/>
      <c r="VWZ11" s="408"/>
      <c r="VXA11" s="404"/>
      <c r="VXB11" s="405"/>
      <c r="VXC11" s="406"/>
      <c r="VXD11" s="407"/>
      <c r="VXE11" s="407"/>
      <c r="VXF11" s="407"/>
      <c r="VXG11" s="407"/>
      <c r="VXH11" s="408"/>
      <c r="VXI11" s="404"/>
      <c r="VXJ11" s="405"/>
      <c r="VXK11" s="406"/>
      <c r="VXL11" s="407"/>
      <c r="VXM11" s="407"/>
      <c r="VXN11" s="407"/>
      <c r="VXO11" s="407"/>
      <c r="VXP11" s="408"/>
      <c r="VXQ11" s="404"/>
      <c r="VXR11" s="405"/>
      <c r="VXS11" s="406"/>
      <c r="VXT11" s="407"/>
      <c r="VXU11" s="407"/>
      <c r="VXV11" s="407"/>
      <c r="VXW11" s="407"/>
      <c r="VXX11" s="408"/>
      <c r="VXY11" s="404"/>
      <c r="VXZ11" s="405"/>
      <c r="VYA11" s="406"/>
      <c r="VYB11" s="407"/>
      <c r="VYC11" s="407"/>
      <c r="VYD11" s="407"/>
      <c r="VYE11" s="407"/>
      <c r="VYF11" s="408"/>
      <c r="VYG11" s="404"/>
      <c r="VYH11" s="405"/>
      <c r="VYI11" s="406"/>
      <c r="VYJ11" s="407"/>
      <c r="VYK11" s="407"/>
      <c r="VYL11" s="407"/>
      <c r="VYM11" s="407"/>
      <c r="VYN11" s="408"/>
      <c r="VYO11" s="404"/>
      <c r="VYP11" s="405"/>
      <c r="VYQ11" s="406"/>
      <c r="VYR11" s="407"/>
      <c r="VYS11" s="407"/>
      <c r="VYT11" s="407"/>
      <c r="VYU11" s="407"/>
      <c r="VYV11" s="408"/>
      <c r="VYW11" s="404"/>
      <c r="VYX11" s="405"/>
      <c r="VYY11" s="406"/>
      <c r="VYZ11" s="407"/>
      <c r="VZA11" s="407"/>
      <c r="VZB11" s="407"/>
      <c r="VZC11" s="407"/>
      <c r="VZD11" s="408"/>
      <c r="VZE11" s="404"/>
      <c r="VZF11" s="405"/>
      <c r="VZG11" s="406"/>
      <c r="VZH11" s="407"/>
      <c r="VZI11" s="407"/>
      <c r="VZJ11" s="407"/>
      <c r="VZK11" s="407"/>
      <c r="VZL11" s="408"/>
      <c r="VZM11" s="404"/>
      <c r="VZN11" s="405"/>
      <c r="VZO11" s="406"/>
      <c r="VZP11" s="407"/>
      <c r="VZQ11" s="407"/>
      <c r="VZR11" s="407"/>
      <c r="VZS11" s="407"/>
      <c r="VZT11" s="408"/>
      <c r="VZU11" s="404"/>
      <c r="VZV11" s="405"/>
      <c r="VZW11" s="406"/>
      <c r="VZX11" s="407"/>
      <c r="VZY11" s="407"/>
      <c r="VZZ11" s="407"/>
      <c r="WAA11" s="407"/>
      <c r="WAB11" s="408"/>
      <c r="WAC11" s="404"/>
      <c r="WAD11" s="405"/>
      <c r="WAE11" s="406"/>
      <c r="WAF11" s="407"/>
      <c r="WAG11" s="407"/>
      <c r="WAH11" s="407"/>
      <c r="WAI11" s="407"/>
      <c r="WAJ11" s="408"/>
      <c r="WAK11" s="404"/>
      <c r="WAL11" s="405"/>
      <c r="WAM11" s="406"/>
      <c r="WAN11" s="407"/>
      <c r="WAO11" s="407"/>
      <c r="WAP11" s="407"/>
      <c r="WAQ11" s="407"/>
      <c r="WAR11" s="408"/>
      <c r="WAS11" s="404"/>
      <c r="WAT11" s="405"/>
      <c r="WAU11" s="406"/>
      <c r="WAV11" s="407"/>
      <c r="WAW11" s="407"/>
      <c r="WAX11" s="407"/>
      <c r="WAY11" s="407"/>
      <c r="WAZ11" s="408"/>
      <c r="WBA11" s="404"/>
      <c r="WBB11" s="405"/>
      <c r="WBC11" s="406"/>
      <c r="WBD11" s="407"/>
      <c r="WBE11" s="407"/>
      <c r="WBF11" s="407"/>
      <c r="WBG11" s="407"/>
      <c r="WBH11" s="408"/>
      <c r="WBI11" s="404"/>
      <c r="WBJ11" s="405"/>
      <c r="WBK11" s="406"/>
      <c r="WBL11" s="407"/>
      <c r="WBM11" s="407"/>
      <c r="WBN11" s="407"/>
      <c r="WBO11" s="407"/>
      <c r="WBP11" s="408"/>
      <c r="WBQ11" s="404"/>
      <c r="WBR11" s="405"/>
      <c r="WBS11" s="406"/>
      <c r="WBT11" s="407"/>
      <c r="WBU11" s="407"/>
      <c r="WBV11" s="407"/>
      <c r="WBW11" s="407"/>
      <c r="WBX11" s="408"/>
      <c r="WBY11" s="404"/>
      <c r="WBZ11" s="405"/>
      <c r="WCA11" s="406"/>
      <c r="WCB11" s="407"/>
      <c r="WCC11" s="407"/>
      <c r="WCD11" s="407"/>
      <c r="WCE11" s="407"/>
      <c r="WCF11" s="408"/>
      <c r="WCG11" s="404"/>
      <c r="WCH11" s="405"/>
      <c r="WCI11" s="406"/>
      <c r="WCJ11" s="407"/>
      <c r="WCK11" s="407"/>
      <c r="WCL11" s="407"/>
      <c r="WCM11" s="407"/>
      <c r="WCN11" s="408"/>
      <c r="WCO11" s="404"/>
      <c r="WCP11" s="405"/>
      <c r="WCQ11" s="406"/>
      <c r="WCR11" s="407"/>
      <c r="WCS11" s="407"/>
      <c r="WCT11" s="407"/>
      <c r="WCU11" s="407"/>
      <c r="WCV11" s="408"/>
      <c r="WCW11" s="404"/>
      <c r="WCX11" s="405"/>
      <c r="WCY11" s="406"/>
      <c r="WCZ11" s="407"/>
      <c r="WDA11" s="407"/>
      <c r="WDB11" s="407"/>
      <c r="WDC11" s="407"/>
      <c r="WDD11" s="408"/>
      <c r="WDE11" s="404"/>
      <c r="WDF11" s="405"/>
      <c r="WDG11" s="406"/>
      <c r="WDH11" s="407"/>
      <c r="WDI11" s="407"/>
      <c r="WDJ11" s="407"/>
      <c r="WDK11" s="407"/>
      <c r="WDL11" s="408"/>
      <c r="WDM11" s="404"/>
      <c r="WDN11" s="405"/>
      <c r="WDO11" s="406"/>
      <c r="WDP11" s="407"/>
      <c r="WDQ11" s="407"/>
      <c r="WDR11" s="407"/>
      <c r="WDS11" s="407"/>
      <c r="WDT11" s="408"/>
      <c r="WDU11" s="404"/>
      <c r="WDV11" s="405"/>
      <c r="WDW11" s="406"/>
      <c r="WDX11" s="407"/>
      <c r="WDY11" s="407"/>
      <c r="WDZ11" s="407"/>
      <c r="WEA11" s="407"/>
      <c r="WEB11" s="408"/>
      <c r="WEC11" s="404"/>
      <c r="WED11" s="405"/>
      <c r="WEE11" s="406"/>
      <c r="WEF11" s="407"/>
      <c r="WEG11" s="407"/>
      <c r="WEH11" s="407"/>
      <c r="WEI11" s="407"/>
      <c r="WEJ11" s="408"/>
      <c r="WEK11" s="404"/>
      <c r="WEL11" s="405"/>
      <c r="WEM11" s="406"/>
      <c r="WEN11" s="407"/>
      <c r="WEO11" s="407"/>
      <c r="WEP11" s="407"/>
      <c r="WEQ11" s="407"/>
      <c r="WER11" s="408"/>
      <c r="WES11" s="404"/>
      <c r="WET11" s="405"/>
      <c r="WEU11" s="406"/>
      <c r="WEV11" s="407"/>
      <c r="WEW11" s="407"/>
      <c r="WEX11" s="407"/>
      <c r="WEY11" s="407"/>
      <c r="WEZ11" s="408"/>
      <c r="WFA11" s="404"/>
      <c r="WFB11" s="405"/>
      <c r="WFC11" s="406"/>
      <c r="WFD11" s="407"/>
      <c r="WFE11" s="407"/>
      <c r="WFF11" s="407"/>
      <c r="WFG11" s="407"/>
      <c r="WFH11" s="408"/>
      <c r="WFI11" s="404"/>
      <c r="WFJ11" s="405"/>
      <c r="WFK11" s="406"/>
      <c r="WFL11" s="407"/>
      <c r="WFM11" s="407"/>
      <c r="WFN11" s="407"/>
      <c r="WFO11" s="407"/>
      <c r="WFP11" s="408"/>
      <c r="WFQ11" s="404"/>
      <c r="WFR11" s="405"/>
      <c r="WFS11" s="406"/>
      <c r="WFT11" s="407"/>
      <c r="WFU11" s="407"/>
      <c r="WFV11" s="407"/>
      <c r="WFW11" s="407"/>
      <c r="WFX11" s="408"/>
      <c r="WFY11" s="404"/>
      <c r="WFZ11" s="405"/>
      <c r="WGA11" s="406"/>
      <c r="WGB11" s="407"/>
      <c r="WGC11" s="407"/>
      <c r="WGD11" s="407"/>
      <c r="WGE11" s="407"/>
      <c r="WGF11" s="408"/>
      <c r="WGG11" s="404"/>
      <c r="WGH11" s="405"/>
      <c r="WGI11" s="406"/>
      <c r="WGJ11" s="407"/>
      <c r="WGK11" s="407"/>
      <c r="WGL11" s="407"/>
      <c r="WGM11" s="407"/>
      <c r="WGN11" s="408"/>
      <c r="WGO11" s="404"/>
      <c r="WGP11" s="405"/>
      <c r="WGQ11" s="406"/>
      <c r="WGR11" s="407"/>
      <c r="WGS11" s="407"/>
      <c r="WGT11" s="407"/>
      <c r="WGU11" s="407"/>
      <c r="WGV11" s="408"/>
      <c r="WGW11" s="404"/>
      <c r="WGX11" s="405"/>
      <c r="WGY11" s="406"/>
      <c r="WGZ11" s="407"/>
      <c r="WHA11" s="407"/>
      <c r="WHB11" s="407"/>
      <c r="WHC11" s="407"/>
      <c r="WHD11" s="408"/>
      <c r="WHE11" s="404"/>
      <c r="WHF11" s="405"/>
      <c r="WHG11" s="406"/>
      <c r="WHH11" s="407"/>
      <c r="WHI11" s="407"/>
      <c r="WHJ11" s="407"/>
      <c r="WHK11" s="407"/>
      <c r="WHL11" s="408"/>
      <c r="WHM11" s="404"/>
      <c r="WHN11" s="405"/>
      <c r="WHO11" s="406"/>
      <c r="WHP11" s="407"/>
      <c r="WHQ11" s="407"/>
      <c r="WHR11" s="407"/>
      <c r="WHS11" s="407"/>
      <c r="WHT11" s="408"/>
      <c r="WHU11" s="404"/>
      <c r="WHV11" s="405"/>
      <c r="WHW11" s="406"/>
      <c r="WHX11" s="407"/>
      <c r="WHY11" s="407"/>
      <c r="WHZ11" s="407"/>
      <c r="WIA11" s="407"/>
      <c r="WIB11" s="408"/>
      <c r="WIC11" s="404"/>
      <c r="WID11" s="405"/>
      <c r="WIE11" s="406"/>
      <c r="WIF11" s="407"/>
      <c r="WIG11" s="407"/>
      <c r="WIH11" s="407"/>
      <c r="WII11" s="407"/>
      <c r="WIJ11" s="408"/>
      <c r="WIK11" s="404"/>
      <c r="WIL11" s="405"/>
      <c r="WIM11" s="406"/>
      <c r="WIN11" s="407"/>
      <c r="WIO11" s="407"/>
      <c r="WIP11" s="407"/>
      <c r="WIQ11" s="407"/>
      <c r="WIR11" s="408"/>
      <c r="WIS11" s="404"/>
      <c r="WIT11" s="405"/>
      <c r="WIU11" s="406"/>
      <c r="WIV11" s="407"/>
      <c r="WIW11" s="407"/>
      <c r="WIX11" s="407"/>
      <c r="WIY11" s="407"/>
      <c r="WIZ11" s="408"/>
      <c r="WJA11" s="404"/>
      <c r="WJB11" s="405"/>
      <c r="WJC11" s="406"/>
      <c r="WJD11" s="407"/>
      <c r="WJE11" s="407"/>
      <c r="WJF11" s="407"/>
      <c r="WJG11" s="407"/>
      <c r="WJH11" s="408"/>
      <c r="WJI11" s="404"/>
      <c r="WJJ11" s="405"/>
      <c r="WJK11" s="406"/>
      <c r="WJL11" s="407"/>
      <c r="WJM11" s="407"/>
      <c r="WJN11" s="407"/>
      <c r="WJO11" s="407"/>
      <c r="WJP11" s="408"/>
      <c r="WJQ11" s="404"/>
      <c r="WJR11" s="405"/>
      <c r="WJS11" s="406"/>
      <c r="WJT11" s="407"/>
      <c r="WJU11" s="407"/>
      <c r="WJV11" s="407"/>
      <c r="WJW11" s="407"/>
      <c r="WJX11" s="408"/>
      <c r="WJY11" s="404"/>
      <c r="WJZ11" s="405"/>
      <c r="WKA11" s="406"/>
      <c r="WKB11" s="407"/>
      <c r="WKC11" s="407"/>
      <c r="WKD11" s="407"/>
      <c r="WKE11" s="407"/>
      <c r="WKF11" s="408"/>
      <c r="WKG11" s="404"/>
      <c r="WKH11" s="405"/>
      <c r="WKI11" s="406"/>
      <c r="WKJ11" s="407"/>
      <c r="WKK11" s="407"/>
      <c r="WKL11" s="407"/>
      <c r="WKM11" s="407"/>
      <c r="WKN11" s="408"/>
      <c r="WKO11" s="404"/>
      <c r="WKP11" s="405"/>
      <c r="WKQ11" s="406"/>
      <c r="WKR11" s="407"/>
      <c r="WKS11" s="407"/>
      <c r="WKT11" s="407"/>
      <c r="WKU11" s="407"/>
      <c r="WKV11" s="408"/>
      <c r="WKW11" s="404"/>
      <c r="WKX11" s="405"/>
      <c r="WKY11" s="406"/>
      <c r="WKZ11" s="407"/>
      <c r="WLA11" s="407"/>
      <c r="WLB11" s="407"/>
      <c r="WLC11" s="407"/>
      <c r="WLD11" s="408"/>
      <c r="WLE11" s="404"/>
      <c r="WLF11" s="405"/>
      <c r="WLG11" s="406"/>
      <c r="WLH11" s="407"/>
      <c r="WLI11" s="407"/>
      <c r="WLJ11" s="407"/>
      <c r="WLK11" s="407"/>
      <c r="WLL11" s="408"/>
      <c r="WLM11" s="404"/>
      <c r="WLN11" s="405"/>
      <c r="WLO11" s="406"/>
      <c r="WLP11" s="407"/>
      <c r="WLQ11" s="407"/>
      <c r="WLR11" s="407"/>
      <c r="WLS11" s="407"/>
      <c r="WLT11" s="408"/>
      <c r="WLU11" s="404"/>
      <c r="WLV11" s="405"/>
      <c r="WLW11" s="406"/>
      <c r="WLX11" s="407"/>
      <c r="WLY11" s="407"/>
      <c r="WLZ11" s="407"/>
      <c r="WMA11" s="407"/>
      <c r="WMB11" s="408"/>
      <c r="WMC11" s="404"/>
      <c r="WMD11" s="405"/>
      <c r="WME11" s="406"/>
      <c r="WMF11" s="407"/>
      <c r="WMG11" s="407"/>
      <c r="WMH11" s="407"/>
      <c r="WMI11" s="407"/>
      <c r="WMJ11" s="408"/>
      <c r="WMK11" s="404"/>
      <c r="WML11" s="405"/>
      <c r="WMM11" s="406"/>
      <c r="WMN11" s="407"/>
      <c r="WMO11" s="407"/>
      <c r="WMP11" s="407"/>
      <c r="WMQ11" s="407"/>
      <c r="WMR11" s="408"/>
      <c r="WMS11" s="404"/>
      <c r="WMT11" s="405"/>
      <c r="WMU11" s="406"/>
      <c r="WMV11" s="407"/>
      <c r="WMW11" s="407"/>
      <c r="WMX11" s="407"/>
      <c r="WMY11" s="407"/>
      <c r="WMZ11" s="408"/>
      <c r="WNA11" s="404"/>
      <c r="WNB11" s="405"/>
      <c r="WNC11" s="406"/>
      <c r="WND11" s="407"/>
      <c r="WNE11" s="407"/>
      <c r="WNF11" s="407"/>
      <c r="WNG11" s="407"/>
      <c r="WNH11" s="408"/>
      <c r="WNI11" s="404"/>
      <c r="WNJ11" s="405"/>
      <c r="WNK11" s="406"/>
      <c r="WNL11" s="407"/>
      <c r="WNM11" s="407"/>
      <c r="WNN11" s="407"/>
      <c r="WNO11" s="407"/>
      <c r="WNP11" s="408"/>
      <c r="WNQ11" s="404"/>
      <c r="WNR11" s="405"/>
      <c r="WNS11" s="406"/>
      <c r="WNT11" s="407"/>
      <c r="WNU11" s="407"/>
      <c r="WNV11" s="407"/>
      <c r="WNW11" s="407"/>
      <c r="WNX11" s="408"/>
      <c r="WNY11" s="404"/>
      <c r="WNZ11" s="405"/>
      <c r="WOA11" s="406"/>
      <c r="WOB11" s="407"/>
      <c r="WOC11" s="407"/>
      <c r="WOD11" s="407"/>
      <c r="WOE11" s="407"/>
      <c r="WOF11" s="408"/>
      <c r="WOG11" s="404"/>
      <c r="WOH11" s="405"/>
      <c r="WOI11" s="406"/>
      <c r="WOJ11" s="407"/>
      <c r="WOK11" s="407"/>
      <c r="WOL11" s="407"/>
      <c r="WOM11" s="407"/>
      <c r="WON11" s="408"/>
      <c r="WOO11" s="404"/>
      <c r="WOP11" s="405"/>
      <c r="WOQ11" s="406"/>
      <c r="WOR11" s="407"/>
      <c r="WOS11" s="407"/>
      <c r="WOT11" s="407"/>
      <c r="WOU11" s="407"/>
      <c r="WOV11" s="408"/>
      <c r="WOW11" s="404"/>
      <c r="WOX11" s="405"/>
      <c r="WOY11" s="406"/>
      <c r="WOZ11" s="407"/>
      <c r="WPA11" s="407"/>
      <c r="WPB11" s="407"/>
      <c r="WPC11" s="407"/>
      <c r="WPD11" s="408"/>
      <c r="WPE11" s="404"/>
      <c r="WPF11" s="405"/>
      <c r="WPG11" s="406"/>
      <c r="WPH11" s="407"/>
      <c r="WPI11" s="407"/>
      <c r="WPJ11" s="407"/>
      <c r="WPK11" s="407"/>
      <c r="WPL11" s="408"/>
      <c r="WPM11" s="404"/>
      <c r="WPN11" s="405"/>
      <c r="WPO11" s="406"/>
      <c r="WPP11" s="407"/>
      <c r="WPQ11" s="407"/>
      <c r="WPR11" s="407"/>
      <c r="WPS11" s="407"/>
      <c r="WPT11" s="408"/>
      <c r="WPU11" s="404"/>
      <c r="WPV11" s="405"/>
      <c r="WPW11" s="406"/>
      <c r="WPX11" s="407"/>
      <c r="WPY11" s="407"/>
      <c r="WPZ11" s="407"/>
      <c r="WQA11" s="407"/>
      <c r="WQB11" s="408"/>
      <c r="WQC11" s="404"/>
      <c r="WQD11" s="405"/>
      <c r="WQE11" s="406"/>
      <c r="WQF11" s="407"/>
      <c r="WQG11" s="407"/>
      <c r="WQH11" s="407"/>
      <c r="WQI11" s="407"/>
      <c r="WQJ11" s="408"/>
      <c r="WQK11" s="404"/>
      <c r="WQL11" s="405"/>
      <c r="WQM11" s="406"/>
      <c r="WQN11" s="407"/>
      <c r="WQO11" s="407"/>
      <c r="WQP11" s="407"/>
      <c r="WQQ11" s="407"/>
      <c r="WQR11" s="408"/>
      <c r="WQS11" s="404"/>
      <c r="WQT11" s="405"/>
      <c r="WQU11" s="406"/>
      <c r="WQV11" s="407"/>
      <c r="WQW11" s="407"/>
      <c r="WQX11" s="407"/>
      <c r="WQY11" s="407"/>
      <c r="WQZ11" s="408"/>
      <c r="WRA11" s="404"/>
      <c r="WRB11" s="405"/>
      <c r="WRC11" s="406"/>
      <c r="WRD11" s="407"/>
      <c r="WRE11" s="407"/>
      <c r="WRF11" s="407"/>
      <c r="WRG11" s="407"/>
      <c r="WRH11" s="408"/>
      <c r="WRI11" s="404"/>
      <c r="WRJ11" s="405"/>
      <c r="WRK11" s="406"/>
      <c r="WRL11" s="407"/>
      <c r="WRM11" s="407"/>
      <c r="WRN11" s="407"/>
      <c r="WRO11" s="407"/>
      <c r="WRP11" s="408"/>
      <c r="WRQ11" s="404"/>
      <c r="WRR11" s="405"/>
      <c r="WRS11" s="406"/>
      <c r="WRT11" s="407"/>
      <c r="WRU11" s="407"/>
      <c r="WRV11" s="407"/>
      <c r="WRW11" s="407"/>
      <c r="WRX11" s="408"/>
      <c r="WRY11" s="404"/>
      <c r="WRZ11" s="405"/>
      <c r="WSA11" s="406"/>
      <c r="WSB11" s="407"/>
      <c r="WSC11" s="407"/>
      <c r="WSD11" s="407"/>
      <c r="WSE11" s="407"/>
      <c r="WSF11" s="408"/>
      <c r="WSG11" s="404"/>
      <c r="WSH11" s="405"/>
      <c r="WSI11" s="406"/>
      <c r="WSJ11" s="407"/>
      <c r="WSK11" s="407"/>
      <c r="WSL11" s="407"/>
      <c r="WSM11" s="407"/>
      <c r="WSN11" s="408"/>
      <c r="WSO11" s="404"/>
      <c r="WSP11" s="405"/>
      <c r="WSQ11" s="406"/>
      <c r="WSR11" s="407"/>
      <c r="WSS11" s="407"/>
      <c r="WST11" s="407"/>
      <c r="WSU11" s="407"/>
      <c r="WSV11" s="408"/>
      <c r="WSW11" s="404"/>
      <c r="WSX11" s="405"/>
      <c r="WSY11" s="406"/>
      <c r="WSZ11" s="407"/>
      <c r="WTA11" s="407"/>
      <c r="WTB11" s="407"/>
      <c r="WTC11" s="407"/>
      <c r="WTD11" s="408"/>
      <c r="WTE11" s="404"/>
      <c r="WTF11" s="405"/>
      <c r="WTG11" s="406"/>
      <c r="WTH11" s="407"/>
      <c r="WTI11" s="407"/>
      <c r="WTJ11" s="407"/>
      <c r="WTK11" s="407"/>
      <c r="WTL11" s="408"/>
      <c r="WTM11" s="404"/>
      <c r="WTN11" s="405"/>
      <c r="WTO11" s="406"/>
      <c r="WTP11" s="407"/>
      <c r="WTQ11" s="407"/>
      <c r="WTR11" s="407"/>
      <c r="WTS11" s="407"/>
      <c r="WTT11" s="408"/>
      <c r="WTU11" s="404"/>
      <c r="WTV11" s="405"/>
      <c r="WTW11" s="406"/>
      <c r="WTX11" s="407"/>
      <c r="WTY11" s="407"/>
      <c r="WTZ11" s="407"/>
      <c r="WUA11" s="407"/>
      <c r="WUB11" s="408"/>
      <c r="WUC11" s="404"/>
      <c r="WUD11" s="405"/>
      <c r="WUE11" s="406"/>
      <c r="WUF11" s="407"/>
      <c r="WUG11" s="407"/>
      <c r="WUH11" s="407"/>
      <c r="WUI11" s="407"/>
      <c r="WUJ11" s="408"/>
      <c r="WUK11" s="404"/>
      <c r="WUL11" s="405"/>
      <c r="WUM11" s="406"/>
      <c r="WUN11" s="407"/>
      <c r="WUO11" s="407"/>
      <c r="WUP11" s="407"/>
      <c r="WUQ11" s="407"/>
      <c r="WUR11" s="408"/>
      <c r="WUS11" s="404"/>
      <c r="WUT11" s="405"/>
      <c r="WUU11" s="406"/>
      <c r="WUV11" s="407"/>
      <c r="WUW11" s="407"/>
      <c r="WUX11" s="407"/>
      <c r="WUY11" s="407"/>
      <c r="WUZ11" s="408"/>
      <c r="WVA11" s="404"/>
      <c r="WVB11" s="405"/>
      <c r="WVC11" s="406"/>
      <c r="WVD11" s="407"/>
      <c r="WVE11" s="407"/>
      <c r="WVF11" s="407"/>
      <c r="WVG11" s="407"/>
      <c r="WVH11" s="408"/>
      <c r="WVI11" s="404"/>
      <c r="WVJ11" s="405"/>
      <c r="WVK11" s="406"/>
      <c r="WVL11" s="407"/>
      <c r="WVM11" s="407"/>
      <c r="WVN11" s="407"/>
      <c r="WVO11" s="407"/>
      <c r="WVP11" s="408"/>
      <c r="WVQ11" s="404"/>
      <c r="WVR11" s="405"/>
      <c r="WVS11" s="406"/>
      <c r="WVT11" s="407"/>
      <c r="WVU11" s="407"/>
      <c r="WVV11" s="407"/>
      <c r="WVW11" s="407"/>
      <c r="WVX11" s="408"/>
      <c r="WVY11" s="404"/>
      <c r="WVZ11" s="405"/>
      <c r="WWA11" s="406"/>
      <c r="WWB11" s="407"/>
      <c r="WWC11" s="407"/>
      <c r="WWD11" s="407"/>
      <c r="WWE11" s="407"/>
      <c r="WWF11" s="408"/>
      <c r="WWG11" s="404"/>
      <c r="WWH11" s="405"/>
      <c r="WWI11" s="406"/>
      <c r="WWJ11" s="407"/>
      <c r="WWK11" s="407"/>
      <c r="WWL11" s="407"/>
      <c r="WWM11" s="407"/>
      <c r="WWN11" s="408"/>
      <c r="WWO11" s="404"/>
      <c r="WWP11" s="405"/>
      <c r="WWQ11" s="406"/>
      <c r="WWR11" s="407"/>
      <c r="WWS11" s="407"/>
      <c r="WWT11" s="407"/>
      <c r="WWU11" s="407"/>
      <c r="WWV11" s="408"/>
      <c r="WWW11" s="404"/>
      <c r="WWX11" s="405"/>
      <c r="WWY11" s="406"/>
      <c r="WWZ11" s="407"/>
      <c r="WXA11" s="407"/>
      <c r="WXB11" s="407"/>
      <c r="WXC11" s="407"/>
      <c r="WXD11" s="408"/>
      <c r="WXE11" s="404"/>
      <c r="WXF11" s="405"/>
      <c r="WXG11" s="406"/>
      <c r="WXH11" s="407"/>
      <c r="WXI11" s="407"/>
      <c r="WXJ11" s="407"/>
      <c r="WXK11" s="407"/>
      <c r="WXL11" s="408"/>
      <c r="WXM11" s="404"/>
      <c r="WXN11" s="405"/>
      <c r="WXO11" s="406"/>
      <c r="WXP11" s="407"/>
      <c r="WXQ11" s="407"/>
      <c r="WXR11" s="407"/>
      <c r="WXS11" s="407"/>
      <c r="WXT11" s="408"/>
      <c r="WXU11" s="404"/>
      <c r="WXV11" s="405"/>
      <c r="WXW11" s="406"/>
      <c r="WXX11" s="407"/>
      <c r="WXY11" s="407"/>
      <c r="WXZ11" s="407"/>
      <c r="WYA11" s="407"/>
      <c r="WYB11" s="408"/>
      <c r="WYC11" s="404"/>
      <c r="WYD11" s="405"/>
      <c r="WYE11" s="406"/>
      <c r="WYF11" s="407"/>
      <c r="WYG11" s="407"/>
      <c r="WYH11" s="407"/>
      <c r="WYI11" s="407"/>
      <c r="WYJ11" s="408"/>
      <c r="WYK11" s="404"/>
      <c r="WYL11" s="405"/>
      <c r="WYM11" s="406"/>
      <c r="WYN11" s="407"/>
      <c r="WYO11" s="407"/>
      <c r="WYP11" s="407"/>
      <c r="WYQ11" s="407"/>
      <c r="WYR11" s="408"/>
      <c r="WYS11" s="404"/>
      <c r="WYT11" s="405"/>
      <c r="WYU11" s="406"/>
      <c r="WYV11" s="407"/>
      <c r="WYW11" s="407"/>
      <c r="WYX11" s="407"/>
      <c r="WYY11" s="407"/>
      <c r="WYZ11" s="408"/>
      <c r="WZA11" s="404"/>
      <c r="WZB11" s="405"/>
      <c r="WZC11" s="406"/>
      <c r="WZD11" s="407"/>
      <c r="WZE11" s="407"/>
      <c r="WZF11" s="407"/>
      <c r="WZG11" s="407"/>
      <c r="WZH11" s="408"/>
      <c r="WZI11" s="404"/>
      <c r="WZJ11" s="405"/>
      <c r="WZK11" s="406"/>
      <c r="WZL11" s="407"/>
      <c r="WZM11" s="407"/>
      <c r="WZN11" s="407"/>
      <c r="WZO11" s="407"/>
      <c r="WZP11" s="408"/>
      <c r="WZQ11" s="404"/>
      <c r="WZR11" s="405"/>
      <c r="WZS11" s="406"/>
      <c r="WZT11" s="407"/>
      <c r="WZU11" s="407"/>
      <c r="WZV11" s="407"/>
      <c r="WZW11" s="407"/>
      <c r="WZX11" s="408"/>
      <c r="WZY11" s="404"/>
      <c r="WZZ11" s="405"/>
      <c r="XAA11" s="406"/>
      <c r="XAB11" s="407"/>
      <c r="XAC11" s="407"/>
      <c r="XAD11" s="407"/>
      <c r="XAE11" s="407"/>
      <c r="XAF11" s="408"/>
      <c r="XAG11" s="404"/>
      <c r="XAH11" s="405"/>
      <c r="XAI11" s="406"/>
      <c r="XAJ11" s="407"/>
      <c r="XAK11" s="407"/>
      <c r="XAL11" s="407"/>
      <c r="XAM11" s="407"/>
      <c r="XAN11" s="408"/>
      <c r="XAO11" s="404"/>
      <c r="XAP11" s="405"/>
      <c r="XAQ11" s="406"/>
      <c r="XAR11" s="407"/>
      <c r="XAS11" s="407"/>
      <c r="XAT11" s="407"/>
      <c r="XAU11" s="407"/>
      <c r="XAV11" s="408"/>
      <c r="XAW11" s="404"/>
      <c r="XAX11" s="405"/>
      <c r="XAY11" s="406"/>
      <c r="XAZ11" s="407"/>
      <c r="XBA11" s="407"/>
      <c r="XBB11" s="407"/>
      <c r="XBC11" s="407"/>
      <c r="XBD11" s="408"/>
      <c r="XBE11" s="404"/>
      <c r="XBF11" s="405"/>
      <c r="XBG11" s="406"/>
      <c r="XBH11" s="407"/>
      <c r="XBI11" s="407"/>
      <c r="XBJ11" s="407"/>
      <c r="XBK11" s="407"/>
      <c r="XBL11" s="408"/>
      <c r="XBM11" s="404"/>
      <c r="XBN11" s="405"/>
      <c r="XBO11" s="406"/>
      <c r="XBP11" s="407"/>
      <c r="XBQ11" s="407"/>
      <c r="XBR11" s="407"/>
      <c r="XBS11" s="407"/>
      <c r="XBT11" s="408"/>
      <c r="XBU11" s="404"/>
      <c r="XBV11" s="405"/>
      <c r="XBW11" s="406"/>
      <c r="XBX11" s="407"/>
      <c r="XBY11" s="407"/>
      <c r="XBZ11" s="407"/>
      <c r="XCA11" s="407"/>
      <c r="XCB11" s="408"/>
      <c r="XCC11" s="404"/>
      <c r="XCD11" s="405"/>
      <c r="XCE11" s="406"/>
      <c r="XCF11" s="407"/>
      <c r="XCG11" s="407"/>
      <c r="XCH11" s="407"/>
      <c r="XCI11" s="407"/>
      <c r="XCJ11" s="408"/>
      <c r="XCK11" s="404"/>
      <c r="XCL11" s="405"/>
      <c r="XCM11" s="406"/>
      <c r="XCN11" s="407"/>
      <c r="XCO11" s="407"/>
      <c r="XCP11" s="407"/>
      <c r="XCQ11" s="407"/>
      <c r="XCR11" s="408"/>
      <c r="XCS11" s="404"/>
      <c r="XCT11" s="405"/>
      <c r="XCU11" s="406"/>
      <c r="XCV11" s="407"/>
      <c r="XCW11" s="407"/>
      <c r="XCX11" s="407"/>
      <c r="XCY11" s="407"/>
      <c r="XCZ11" s="408"/>
      <c r="XDA11" s="404"/>
      <c r="XDB11" s="405"/>
      <c r="XDC11" s="406"/>
      <c r="XDD11" s="407"/>
      <c r="XDE11" s="407"/>
      <c r="XDF11" s="407"/>
      <c r="XDG11" s="407"/>
      <c r="XDH11" s="408"/>
      <c r="XDI11" s="404"/>
      <c r="XDJ11" s="405"/>
      <c r="XDK11" s="406"/>
      <c r="XDL11" s="407"/>
      <c r="XDM11" s="407"/>
      <c r="XDN11" s="407"/>
      <c r="XDO11" s="407"/>
      <c r="XDP11" s="408"/>
      <c r="XDQ11" s="404"/>
      <c r="XDR11" s="405"/>
      <c r="XDS11" s="406"/>
      <c r="XDT11" s="407"/>
      <c r="XDU11" s="407"/>
      <c r="XDV11" s="407"/>
      <c r="XDW11" s="407"/>
      <c r="XDX11" s="408"/>
      <c r="XDY11" s="404"/>
      <c r="XDZ11" s="405"/>
      <c r="XEA11" s="406"/>
      <c r="XEB11" s="407"/>
      <c r="XEC11" s="407"/>
      <c r="XED11" s="407"/>
      <c r="XEE11" s="407"/>
      <c r="XEF11" s="408"/>
      <c r="XEG11" s="404"/>
      <c r="XEH11" s="405"/>
      <c r="XEI11" s="406"/>
      <c r="XEJ11" s="407"/>
      <c r="XEK11" s="407"/>
      <c r="XEL11" s="407"/>
      <c r="XEM11" s="407"/>
      <c r="XEN11" s="408"/>
      <c r="XEO11" s="404"/>
      <c r="XEP11" s="405"/>
      <c r="XEQ11" s="406"/>
      <c r="XER11" s="407"/>
      <c r="XES11" s="407"/>
      <c r="XET11" s="407"/>
      <c r="XEU11" s="407"/>
      <c r="XEV11" s="408"/>
      <c r="XEW11" s="404"/>
      <c r="XEX11" s="405"/>
      <c r="XEY11" s="406"/>
      <c r="XEZ11" s="407"/>
      <c r="XFA11" s="407"/>
      <c r="XFB11" s="407"/>
      <c r="XFC11" s="407"/>
      <c r="XFD11" s="408"/>
    </row>
    <row r="12" spans="1:16384" s="403" customFormat="1" ht="30" hidden="1" x14ac:dyDescent="0.25">
      <c r="A12" s="395" t="s">
        <v>299</v>
      </c>
      <c r="B12" s="396" t="s">
        <v>290</v>
      </c>
      <c r="C12" s="397">
        <v>3756930000</v>
      </c>
      <c r="D12" s="397">
        <v>3756930000</v>
      </c>
      <c r="E12" s="397">
        <v>1465355900</v>
      </c>
      <c r="F12" s="397">
        <v>395991002</v>
      </c>
      <c r="G12" s="397">
        <v>395991002</v>
      </c>
      <c r="H12" s="398">
        <f t="shared" si="0"/>
        <v>0.27023537558350158</v>
      </c>
      <c r="I12" s="404"/>
      <c r="J12" s="405"/>
      <c r="K12" s="406"/>
      <c r="L12" s="407"/>
      <c r="M12" s="407"/>
      <c r="N12" s="407"/>
      <c r="O12" s="407"/>
      <c r="P12" s="408"/>
      <c r="Q12" s="404"/>
      <c r="R12" s="405"/>
      <c r="S12" s="406"/>
      <c r="T12" s="407"/>
      <c r="U12" s="407"/>
      <c r="V12" s="407"/>
      <c r="W12" s="407"/>
      <c r="X12" s="408"/>
      <c r="Y12" s="404"/>
      <c r="Z12" s="405"/>
      <c r="AA12" s="406"/>
      <c r="AB12" s="407"/>
      <c r="AC12" s="407"/>
      <c r="AD12" s="407"/>
      <c r="AE12" s="407"/>
      <c r="AF12" s="408"/>
      <c r="AG12" s="404"/>
      <c r="AH12" s="405"/>
      <c r="AI12" s="406"/>
      <c r="AJ12" s="407"/>
      <c r="AK12" s="407"/>
      <c r="AL12" s="407"/>
      <c r="AM12" s="407"/>
      <c r="AN12" s="408"/>
      <c r="AO12" s="404"/>
      <c r="AP12" s="405"/>
      <c r="AQ12" s="406"/>
      <c r="AR12" s="407"/>
      <c r="AS12" s="407"/>
      <c r="AT12" s="407"/>
      <c r="AU12" s="407"/>
      <c r="AV12" s="408"/>
      <c r="AW12" s="404"/>
      <c r="AX12" s="405"/>
      <c r="AY12" s="406"/>
      <c r="AZ12" s="407"/>
      <c r="BA12" s="407"/>
      <c r="BB12" s="407"/>
      <c r="BC12" s="407"/>
      <c r="BD12" s="408"/>
      <c r="BE12" s="404"/>
      <c r="BF12" s="405"/>
      <c r="BG12" s="406"/>
      <c r="BH12" s="407"/>
      <c r="BI12" s="407"/>
      <c r="BJ12" s="407"/>
      <c r="BK12" s="407"/>
      <c r="BL12" s="408"/>
      <c r="BM12" s="404"/>
      <c r="BN12" s="405"/>
      <c r="BO12" s="406"/>
      <c r="BP12" s="407"/>
      <c r="BQ12" s="407"/>
      <c r="BR12" s="407"/>
      <c r="BS12" s="407"/>
      <c r="BT12" s="408"/>
      <c r="BU12" s="404"/>
      <c r="BV12" s="405"/>
      <c r="BW12" s="406"/>
      <c r="BX12" s="407"/>
      <c r="BY12" s="407"/>
      <c r="BZ12" s="407"/>
      <c r="CA12" s="407"/>
      <c r="CB12" s="408"/>
      <c r="CC12" s="404"/>
      <c r="CD12" s="405"/>
      <c r="CE12" s="406"/>
      <c r="CF12" s="407"/>
      <c r="CG12" s="407"/>
      <c r="CH12" s="407"/>
      <c r="CI12" s="407"/>
      <c r="CJ12" s="408"/>
      <c r="CK12" s="404"/>
      <c r="CL12" s="405"/>
      <c r="CM12" s="406"/>
      <c r="CN12" s="407"/>
      <c r="CO12" s="407"/>
      <c r="CP12" s="407"/>
      <c r="CQ12" s="407"/>
      <c r="CR12" s="408"/>
      <c r="CS12" s="404"/>
      <c r="CT12" s="405"/>
      <c r="CU12" s="406"/>
      <c r="CV12" s="407"/>
      <c r="CW12" s="407"/>
      <c r="CX12" s="407"/>
      <c r="CY12" s="407"/>
      <c r="CZ12" s="408"/>
      <c r="DA12" s="404"/>
      <c r="DB12" s="405"/>
      <c r="DC12" s="406"/>
      <c r="DD12" s="407"/>
      <c r="DE12" s="407"/>
      <c r="DF12" s="407"/>
      <c r="DG12" s="407"/>
      <c r="DH12" s="408"/>
      <c r="DI12" s="404"/>
      <c r="DJ12" s="405"/>
      <c r="DK12" s="406"/>
      <c r="DL12" s="407"/>
      <c r="DM12" s="407"/>
      <c r="DN12" s="407"/>
      <c r="DO12" s="407"/>
      <c r="DP12" s="408"/>
      <c r="DQ12" s="404"/>
      <c r="DR12" s="405"/>
      <c r="DS12" s="406"/>
      <c r="DT12" s="407"/>
      <c r="DU12" s="407"/>
      <c r="DV12" s="407"/>
      <c r="DW12" s="407"/>
      <c r="DX12" s="408"/>
      <c r="DY12" s="404"/>
      <c r="DZ12" s="405"/>
      <c r="EA12" s="406"/>
      <c r="EB12" s="407"/>
      <c r="EC12" s="407"/>
      <c r="ED12" s="407"/>
      <c r="EE12" s="407"/>
      <c r="EF12" s="408"/>
      <c r="EG12" s="404"/>
      <c r="EH12" s="405"/>
      <c r="EI12" s="406"/>
      <c r="EJ12" s="407"/>
      <c r="EK12" s="407"/>
      <c r="EL12" s="407"/>
      <c r="EM12" s="407"/>
      <c r="EN12" s="408"/>
      <c r="EO12" s="404"/>
      <c r="EP12" s="405"/>
      <c r="EQ12" s="406"/>
      <c r="ER12" s="407"/>
      <c r="ES12" s="407"/>
      <c r="ET12" s="407"/>
      <c r="EU12" s="407"/>
      <c r="EV12" s="408"/>
      <c r="EW12" s="404"/>
      <c r="EX12" s="405"/>
      <c r="EY12" s="406"/>
      <c r="EZ12" s="407"/>
      <c r="FA12" s="407"/>
      <c r="FB12" s="407"/>
      <c r="FC12" s="407"/>
      <c r="FD12" s="408"/>
      <c r="FE12" s="404"/>
      <c r="FF12" s="405"/>
      <c r="FG12" s="406"/>
      <c r="FH12" s="407"/>
      <c r="FI12" s="407"/>
      <c r="FJ12" s="407"/>
      <c r="FK12" s="407"/>
      <c r="FL12" s="408"/>
      <c r="FM12" s="404"/>
      <c r="FN12" s="405"/>
      <c r="FO12" s="406"/>
      <c r="FP12" s="407"/>
      <c r="FQ12" s="407"/>
      <c r="FR12" s="407"/>
      <c r="FS12" s="407"/>
      <c r="FT12" s="408"/>
      <c r="FU12" s="404"/>
      <c r="FV12" s="405"/>
      <c r="FW12" s="406"/>
      <c r="FX12" s="407"/>
      <c r="FY12" s="407"/>
      <c r="FZ12" s="407"/>
      <c r="GA12" s="407"/>
      <c r="GB12" s="408"/>
      <c r="GC12" s="404"/>
      <c r="GD12" s="405"/>
      <c r="GE12" s="406"/>
      <c r="GF12" s="407"/>
      <c r="GG12" s="407"/>
      <c r="GH12" s="407"/>
      <c r="GI12" s="407"/>
      <c r="GJ12" s="408"/>
      <c r="GK12" s="404"/>
      <c r="GL12" s="405"/>
      <c r="GM12" s="406"/>
      <c r="GN12" s="407"/>
      <c r="GO12" s="407"/>
      <c r="GP12" s="407"/>
      <c r="GQ12" s="407"/>
      <c r="GR12" s="408"/>
      <c r="GS12" s="404"/>
      <c r="GT12" s="405"/>
      <c r="GU12" s="406"/>
      <c r="GV12" s="407"/>
      <c r="GW12" s="407"/>
      <c r="GX12" s="407"/>
      <c r="GY12" s="407"/>
      <c r="GZ12" s="408"/>
      <c r="HA12" s="404"/>
      <c r="HB12" s="405"/>
      <c r="HC12" s="406"/>
      <c r="HD12" s="407"/>
      <c r="HE12" s="407"/>
      <c r="HF12" s="407"/>
      <c r="HG12" s="407"/>
      <c r="HH12" s="408"/>
      <c r="HI12" s="404"/>
      <c r="HJ12" s="405"/>
      <c r="HK12" s="406"/>
      <c r="HL12" s="407"/>
      <c r="HM12" s="407"/>
      <c r="HN12" s="407"/>
      <c r="HO12" s="407"/>
      <c r="HP12" s="408"/>
      <c r="HQ12" s="404"/>
      <c r="HR12" s="405"/>
      <c r="HS12" s="406"/>
      <c r="HT12" s="407"/>
      <c r="HU12" s="407"/>
      <c r="HV12" s="407"/>
      <c r="HW12" s="407"/>
      <c r="HX12" s="408"/>
      <c r="HY12" s="404"/>
      <c r="HZ12" s="405"/>
      <c r="IA12" s="406"/>
      <c r="IB12" s="407"/>
      <c r="IC12" s="407"/>
      <c r="ID12" s="407"/>
      <c r="IE12" s="407"/>
      <c r="IF12" s="408"/>
      <c r="IG12" s="404"/>
      <c r="IH12" s="405"/>
      <c r="II12" s="406"/>
      <c r="IJ12" s="407"/>
      <c r="IK12" s="407"/>
      <c r="IL12" s="407"/>
      <c r="IM12" s="407"/>
      <c r="IN12" s="408"/>
      <c r="IO12" s="404"/>
      <c r="IP12" s="405"/>
      <c r="IQ12" s="406"/>
      <c r="IR12" s="407"/>
      <c r="IS12" s="407"/>
      <c r="IT12" s="407"/>
      <c r="IU12" s="407"/>
      <c r="IV12" s="408"/>
      <c r="IW12" s="404"/>
      <c r="IX12" s="405"/>
      <c r="IY12" s="406"/>
      <c r="IZ12" s="407"/>
      <c r="JA12" s="407"/>
      <c r="JB12" s="407"/>
      <c r="JC12" s="407"/>
      <c r="JD12" s="408"/>
      <c r="JE12" s="404"/>
      <c r="JF12" s="405"/>
      <c r="JG12" s="406"/>
      <c r="JH12" s="407"/>
      <c r="JI12" s="407"/>
      <c r="JJ12" s="407"/>
      <c r="JK12" s="407"/>
      <c r="JL12" s="408"/>
      <c r="JM12" s="404"/>
      <c r="JN12" s="405"/>
      <c r="JO12" s="406"/>
      <c r="JP12" s="407"/>
      <c r="JQ12" s="407"/>
      <c r="JR12" s="407"/>
      <c r="JS12" s="407"/>
      <c r="JT12" s="408"/>
      <c r="JU12" s="404"/>
      <c r="JV12" s="405"/>
      <c r="JW12" s="406"/>
      <c r="JX12" s="407"/>
      <c r="JY12" s="407"/>
      <c r="JZ12" s="407"/>
      <c r="KA12" s="407"/>
      <c r="KB12" s="408"/>
      <c r="KC12" s="404"/>
      <c r="KD12" s="405"/>
      <c r="KE12" s="406"/>
      <c r="KF12" s="407"/>
      <c r="KG12" s="407"/>
      <c r="KH12" s="407"/>
      <c r="KI12" s="407"/>
      <c r="KJ12" s="408"/>
      <c r="KK12" s="404"/>
      <c r="KL12" s="405"/>
      <c r="KM12" s="406"/>
      <c r="KN12" s="407"/>
      <c r="KO12" s="407"/>
      <c r="KP12" s="407"/>
      <c r="KQ12" s="407"/>
      <c r="KR12" s="408"/>
      <c r="KS12" s="404"/>
      <c r="KT12" s="405"/>
      <c r="KU12" s="406"/>
      <c r="KV12" s="407"/>
      <c r="KW12" s="407"/>
      <c r="KX12" s="407"/>
      <c r="KY12" s="407"/>
      <c r="KZ12" s="408"/>
      <c r="LA12" s="404"/>
      <c r="LB12" s="405"/>
      <c r="LC12" s="406"/>
      <c r="LD12" s="407"/>
      <c r="LE12" s="407"/>
      <c r="LF12" s="407"/>
      <c r="LG12" s="407"/>
      <c r="LH12" s="408"/>
      <c r="LI12" s="404"/>
      <c r="LJ12" s="405"/>
      <c r="LK12" s="406"/>
      <c r="LL12" s="407"/>
      <c r="LM12" s="407"/>
      <c r="LN12" s="407"/>
      <c r="LO12" s="407"/>
      <c r="LP12" s="408"/>
      <c r="LQ12" s="404"/>
      <c r="LR12" s="405"/>
      <c r="LS12" s="406"/>
      <c r="LT12" s="407"/>
      <c r="LU12" s="407"/>
      <c r="LV12" s="407"/>
      <c r="LW12" s="407"/>
      <c r="LX12" s="408"/>
      <c r="LY12" s="404"/>
      <c r="LZ12" s="405"/>
      <c r="MA12" s="406"/>
      <c r="MB12" s="407"/>
      <c r="MC12" s="407"/>
      <c r="MD12" s="407"/>
      <c r="ME12" s="407"/>
      <c r="MF12" s="408"/>
      <c r="MG12" s="404"/>
      <c r="MH12" s="405"/>
      <c r="MI12" s="406"/>
      <c r="MJ12" s="407"/>
      <c r="MK12" s="407"/>
      <c r="ML12" s="407"/>
      <c r="MM12" s="407"/>
      <c r="MN12" s="408"/>
      <c r="MO12" s="404"/>
      <c r="MP12" s="405"/>
      <c r="MQ12" s="406"/>
      <c r="MR12" s="407"/>
      <c r="MS12" s="407"/>
      <c r="MT12" s="407"/>
      <c r="MU12" s="407"/>
      <c r="MV12" s="408"/>
      <c r="MW12" s="404"/>
      <c r="MX12" s="405"/>
      <c r="MY12" s="406"/>
      <c r="MZ12" s="407"/>
      <c r="NA12" s="407"/>
      <c r="NB12" s="407"/>
      <c r="NC12" s="407"/>
      <c r="ND12" s="408"/>
      <c r="NE12" s="404"/>
      <c r="NF12" s="405"/>
      <c r="NG12" s="406"/>
      <c r="NH12" s="407"/>
      <c r="NI12" s="407"/>
      <c r="NJ12" s="407"/>
      <c r="NK12" s="407"/>
      <c r="NL12" s="408"/>
      <c r="NM12" s="404"/>
      <c r="NN12" s="405"/>
      <c r="NO12" s="406"/>
      <c r="NP12" s="407"/>
      <c r="NQ12" s="407"/>
      <c r="NR12" s="407"/>
      <c r="NS12" s="407"/>
      <c r="NT12" s="408"/>
      <c r="NU12" s="404"/>
      <c r="NV12" s="405"/>
      <c r="NW12" s="406"/>
      <c r="NX12" s="407"/>
      <c r="NY12" s="407"/>
      <c r="NZ12" s="407"/>
      <c r="OA12" s="407"/>
      <c r="OB12" s="408"/>
      <c r="OC12" s="404"/>
      <c r="OD12" s="405"/>
      <c r="OE12" s="406"/>
      <c r="OF12" s="407"/>
      <c r="OG12" s="407"/>
      <c r="OH12" s="407"/>
      <c r="OI12" s="407"/>
      <c r="OJ12" s="408"/>
      <c r="OK12" s="404"/>
      <c r="OL12" s="405"/>
      <c r="OM12" s="406"/>
      <c r="ON12" s="407"/>
      <c r="OO12" s="407"/>
      <c r="OP12" s="407"/>
      <c r="OQ12" s="407"/>
      <c r="OR12" s="408"/>
      <c r="OS12" s="404"/>
      <c r="OT12" s="405"/>
      <c r="OU12" s="406"/>
      <c r="OV12" s="407"/>
      <c r="OW12" s="407"/>
      <c r="OX12" s="407"/>
      <c r="OY12" s="407"/>
      <c r="OZ12" s="408"/>
      <c r="PA12" s="404"/>
      <c r="PB12" s="405"/>
      <c r="PC12" s="406"/>
      <c r="PD12" s="407"/>
      <c r="PE12" s="407"/>
      <c r="PF12" s="407"/>
      <c r="PG12" s="407"/>
      <c r="PH12" s="408"/>
      <c r="PI12" s="404"/>
      <c r="PJ12" s="405"/>
      <c r="PK12" s="406"/>
      <c r="PL12" s="407"/>
      <c r="PM12" s="407"/>
      <c r="PN12" s="407"/>
      <c r="PO12" s="407"/>
      <c r="PP12" s="408"/>
      <c r="PQ12" s="404"/>
      <c r="PR12" s="405"/>
      <c r="PS12" s="406"/>
      <c r="PT12" s="407"/>
      <c r="PU12" s="407"/>
      <c r="PV12" s="407"/>
      <c r="PW12" s="407"/>
      <c r="PX12" s="408"/>
      <c r="PY12" s="404"/>
      <c r="PZ12" s="405"/>
      <c r="QA12" s="406"/>
      <c r="QB12" s="407"/>
      <c r="QC12" s="407"/>
      <c r="QD12" s="407"/>
      <c r="QE12" s="407"/>
      <c r="QF12" s="408"/>
      <c r="QG12" s="404"/>
      <c r="QH12" s="405"/>
      <c r="QI12" s="406"/>
      <c r="QJ12" s="407"/>
      <c r="QK12" s="407"/>
      <c r="QL12" s="407"/>
      <c r="QM12" s="407"/>
      <c r="QN12" s="408"/>
      <c r="QO12" s="404"/>
      <c r="QP12" s="405"/>
      <c r="QQ12" s="406"/>
      <c r="QR12" s="407"/>
      <c r="QS12" s="407"/>
      <c r="QT12" s="407"/>
      <c r="QU12" s="407"/>
      <c r="QV12" s="408"/>
      <c r="QW12" s="404"/>
      <c r="QX12" s="405"/>
      <c r="QY12" s="406"/>
      <c r="QZ12" s="407"/>
      <c r="RA12" s="407"/>
      <c r="RB12" s="407"/>
      <c r="RC12" s="407"/>
      <c r="RD12" s="408"/>
      <c r="RE12" s="404"/>
      <c r="RF12" s="405"/>
      <c r="RG12" s="406"/>
      <c r="RH12" s="407"/>
      <c r="RI12" s="407"/>
      <c r="RJ12" s="407"/>
      <c r="RK12" s="407"/>
      <c r="RL12" s="408"/>
      <c r="RM12" s="404"/>
      <c r="RN12" s="405"/>
      <c r="RO12" s="406"/>
      <c r="RP12" s="407"/>
      <c r="RQ12" s="407"/>
      <c r="RR12" s="407"/>
      <c r="RS12" s="407"/>
      <c r="RT12" s="408"/>
      <c r="RU12" s="404"/>
      <c r="RV12" s="405"/>
      <c r="RW12" s="406"/>
      <c r="RX12" s="407"/>
      <c r="RY12" s="407"/>
      <c r="RZ12" s="407"/>
      <c r="SA12" s="407"/>
      <c r="SB12" s="408"/>
      <c r="SC12" s="404"/>
      <c r="SD12" s="405"/>
      <c r="SE12" s="406"/>
      <c r="SF12" s="407"/>
      <c r="SG12" s="407"/>
      <c r="SH12" s="407"/>
      <c r="SI12" s="407"/>
      <c r="SJ12" s="408"/>
      <c r="SK12" s="404"/>
      <c r="SL12" s="405"/>
      <c r="SM12" s="406"/>
      <c r="SN12" s="407"/>
      <c r="SO12" s="407"/>
      <c r="SP12" s="407"/>
      <c r="SQ12" s="407"/>
      <c r="SR12" s="408"/>
      <c r="SS12" s="404"/>
      <c r="ST12" s="405"/>
      <c r="SU12" s="406"/>
      <c r="SV12" s="407"/>
      <c r="SW12" s="407"/>
      <c r="SX12" s="407"/>
      <c r="SY12" s="407"/>
      <c r="SZ12" s="408"/>
      <c r="TA12" s="404"/>
      <c r="TB12" s="405"/>
      <c r="TC12" s="406"/>
      <c r="TD12" s="407"/>
      <c r="TE12" s="407"/>
      <c r="TF12" s="407"/>
      <c r="TG12" s="407"/>
      <c r="TH12" s="408"/>
      <c r="TI12" s="404"/>
      <c r="TJ12" s="405"/>
      <c r="TK12" s="406"/>
      <c r="TL12" s="407"/>
      <c r="TM12" s="407"/>
      <c r="TN12" s="407"/>
      <c r="TO12" s="407"/>
      <c r="TP12" s="408"/>
      <c r="TQ12" s="404"/>
      <c r="TR12" s="405"/>
      <c r="TS12" s="406"/>
      <c r="TT12" s="407"/>
      <c r="TU12" s="407"/>
      <c r="TV12" s="407"/>
      <c r="TW12" s="407"/>
      <c r="TX12" s="408"/>
      <c r="TY12" s="404"/>
      <c r="TZ12" s="405"/>
      <c r="UA12" s="406"/>
      <c r="UB12" s="407"/>
      <c r="UC12" s="407"/>
      <c r="UD12" s="407"/>
      <c r="UE12" s="407"/>
      <c r="UF12" s="408"/>
      <c r="UG12" s="404"/>
      <c r="UH12" s="405"/>
      <c r="UI12" s="406"/>
      <c r="UJ12" s="407"/>
      <c r="UK12" s="407"/>
      <c r="UL12" s="407"/>
      <c r="UM12" s="407"/>
      <c r="UN12" s="408"/>
      <c r="UO12" s="404"/>
      <c r="UP12" s="405"/>
      <c r="UQ12" s="406"/>
      <c r="UR12" s="407"/>
      <c r="US12" s="407"/>
      <c r="UT12" s="407"/>
      <c r="UU12" s="407"/>
      <c r="UV12" s="408"/>
      <c r="UW12" s="404"/>
      <c r="UX12" s="405"/>
      <c r="UY12" s="406"/>
      <c r="UZ12" s="407"/>
      <c r="VA12" s="407"/>
      <c r="VB12" s="407"/>
      <c r="VC12" s="407"/>
      <c r="VD12" s="408"/>
      <c r="VE12" s="404"/>
      <c r="VF12" s="405"/>
      <c r="VG12" s="406"/>
      <c r="VH12" s="407"/>
      <c r="VI12" s="407"/>
      <c r="VJ12" s="407"/>
      <c r="VK12" s="407"/>
      <c r="VL12" s="408"/>
      <c r="VM12" s="404"/>
      <c r="VN12" s="405"/>
      <c r="VO12" s="406"/>
      <c r="VP12" s="407"/>
      <c r="VQ12" s="407"/>
      <c r="VR12" s="407"/>
      <c r="VS12" s="407"/>
      <c r="VT12" s="408"/>
      <c r="VU12" s="404"/>
      <c r="VV12" s="405"/>
      <c r="VW12" s="406"/>
      <c r="VX12" s="407"/>
      <c r="VY12" s="407"/>
      <c r="VZ12" s="407"/>
      <c r="WA12" s="407"/>
      <c r="WB12" s="408"/>
      <c r="WC12" s="404"/>
      <c r="WD12" s="405"/>
      <c r="WE12" s="406"/>
      <c r="WF12" s="407"/>
      <c r="WG12" s="407"/>
      <c r="WH12" s="407"/>
      <c r="WI12" s="407"/>
      <c r="WJ12" s="408"/>
      <c r="WK12" s="404"/>
      <c r="WL12" s="405"/>
      <c r="WM12" s="406"/>
      <c r="WN12" s="407"/>
      <c r="WO12" s="407"/>
      <c r="WP12" s="407"/>
      <c r="WQ12" s="407"/>
      <c r="WR12" s="408"/>
      <c r="WS12" s="404"/>
      <c r="WT12" s="405"/>
      <c r="WU12" s="406"/>
      <c r="WV12" s="407"/>
      <c r="WW12" s="407"/>
      <c r="WX12" s="407"/>
      <c r="WY12" s="407"/>
      <c r="WZ12" s="408"/>
      <c r="XA12" s="404"/>
      <c r="XB12" s="405"/>
      <c r="XC12" s="406"/>
      <c r="XD12" s="407"/>
      <c r="XE12" s="407"/>
      <c r="XF12" s="407"/>
      <c r="XG12" s="407"/>
      <c r="XH12" s="408"/>
      <c r="XI12" s="404"/>
      <c r="XJ12" s="405"/>
      <c r="XK12" s="406"/>
      <c r="XL12" s="407"/>
      <c r="XM12" s="407"/>
      <c r="XN12" s="407"/>
      <c r="XO12" s="407"/>
      <c r="XP12" s="408"/>
      <c r="XQ12" s="404"/>
      <c r="XR12" s="405"/>
      <c r="XS12" s="406"/>
      <c r="XT12" s="407"/>
      <c r="XU12" s="407"/>
      <c r="XV12" s="407"/>
      <c r="XW12" s="407"/>
      <c r="XX12" s="408"/>
      <c r="XY12" s="404"/>
      <c r="XZ12" s="405"/>
      <c r="YA12" s="406"/>
      <c r="YB12" s="407"/>
      <c r="YC12" s="407"/>
      <c r="YD12" s="407"/>
      <c r="YE12" s="407"/>
      <c r="YF12" s="408"/>
      <c r="YG12" s="404"/>
      <c r="YH12" s="405"/>
      <c r="YI12" s="406"/>
      <c r="YJ12" s="407"/>
      <c r="YK12" s="407"/>
      <c r="YL12" s="407"/>
      <c r="YM12" s="407"/>
      <c r="YN12" s="408"/>
      <c r="YO12" s="404"/>
      <c r="YP12" s="405"/>
      <c r="YQ12" s="406"/>
      <c r="YR12" s="407"/>
      <c r="YS12" s="407"/>
      <c r="YT12" s="407"/>
      <c r="YU12" s="407"/>
      <c r="YV12" s="408"/>
      <c r="YW12" s="404"/>
      <c r="YX12" s="405"/>
      <c r="YY12" s="406"/>
      <c r="YZ12" s="407"/>
      <c r="ZA12" s="407"/>
      <c r="ZB12" s="407"/>
      <c r="ZC12" s="407"/>
      <c r="ZD12" s="408"/>
      <c r="ZE12" s="404"/>
      <c r="ZF12" s="405"/>
      <c r="ZG12" s="406"/>
      <c r="ZH12" s="407"/>
      <c r="ZI12" s="407"/>
      <c r="ZJ12" s="407"/>
      <c r="ZK12" s="407"/>
      <c r="ZL12" s="408"/>
      <c r="ZM12" s="404"/>
      <c r="ZN12" s="405"/>
      <c r="ZO12" s="406"/>
      <c r="ZP12" s="407"/>
      <c r="ZQ12" s="407"/>
      <c r="ZR12" s="407"/>
      <c r="ZS12" s="407"/>
      <c r="ZT12" s="408"/>
      <c r="ZU12" s="404"/>
      <c r="ZV12" s="405"/>
      <c r="ZW12" s="406"/>
      <c r="ZX12" s="407"/>
      <c r="ZY12" s="407"/>
      <c r="ZZ12" s="407"/>
      <c r="AAA12" s="407"/>
      <c r="AAB12" s="408"/>
      <c r="AAC12" s="404"/>
      <c r="AAD12" s="405"/>
      <c r="AAE12" s="406"/>
      <c r="AAF12" s="407"/>
      <c r="AAG12" s="407"/>
      <c r="AAH12" s="407"/>
      <c r="AAI12" s="407"/>
      <c r="AAJ12" s="408"/>
      <c r="AAK12" s="404"/>
      <c r="AAL12" s="405"/>
      <c r="AAM12" s="406"/>
      <c r="AAN12" s="407"/>
      <c r="AAO12" s="407"/>
      <c r="AAP12" s="407"/>
      <c r="AAQ12" s="407"/>
      <c r="AAR12" s="408"/>
      <c r="AAS12" s="404"/>
      <c r="AAT12" s="405"/>
      <c r="AAU12" s="406"/>
      <c r="AAV12" s="407"/>
      <c r="AAW12" s="407"/>
      <c r="AAX12" s="407"/>
      <c r="AAY12" s="407"/>
      <c r="AAZ12" s="408"/>
      <c r="ABA12" s="404"/>
      <c r="ABB12" s="405"/>
      <c r="ABC12" s="406"/>
      <c r="ABD12" s="407"/>
      <c r="ABE12" s="407"/>
      <c r="ABF12" s="407"/>
      <c r="ABG12" s="407"/>
      <c r="ABH12" s="408"/>
      <c r="ABI12" s="404"/>
      <c r="ABJ12" s="405"/>
      <c r="ABK12" s="406"/>
      <c r="ABL12" s="407"/>
      <c r="ABM12" s="407"/>
      <c r="ABN12" s="407"/>
      <c r="ABO12" s="407"/>
      <c r="ABP12" s="408"/>
      <c r="ABQ12" s="404"/>
      <c r="ABR12" s="405"/>
      <c r="ABS12" s="406"/>
      <c r="ABT12" s="407"/>
      <c r="ABU12" s="407"/>
      <c r="ABV12" s="407"/>
      <c r="ABW12" s="407"/>
      <c r="ABX12" s="408"/>
      <c r="ABY12" s="404"/>
      <c r="ABZ12" s="405"/>
      <c r="ACA12" s="406"/>
      <c r="ACB12" s="407"/>
      <c r="ACC12" s="407"/>
      <c r="ACD12" s="407"/>
      <c r="ACE12" s="407"/>
      <c r="ACF12" s="408"/>
      <c r="ACG12" s="404"/>
      <c r="ACH12" s="405"/>
      <c r="ACI12" s="406"/>
      <c r="ACJ12" s="407"/>
      <c r="ACK12" s="407"/>
      <c r="ACL12" s="407"/>
      <c r="ACM12" s="407"/>
      <c r="ACN12" s="408"/>
      <c r="ACO12" s="404"/>
      <c r="ACP12" s="405"/>
      <c r="ACQ12" s="406"/>
      <c r="ACR12" s="407"/>
      <c r="ACS12" s="407"/>
      <c r="ACT12" s="407"/>
      <c r="ACU12" s="407"/>
      <c r="ACV12" s="408"/>
      <c r="ACW12" s="404"/>
      <c r="ACX12" s="405"/>
      <c r="ACY12" s="406"/>
      <c r="ACZ12" s="407"/>
      <c r="ADA12" s="407"/>
      <c r="ADB12" s="407"/>
      <c r="ADC12" s="407"/>
      <c r="ADD12" s="408"/>
      <c r="ADE12" s="404"/>
      <c r="ADF12" s="405"/>
      <c r="ADG12" s="406"/>
      <c r="ADH12" s="407"/>
      <c r="ADI12" s="407"/>
      <c r="ADJ12" s="407"/>
      <c r="ADK12" s="407"/>
      <c r="ADL12" s="408"/>
      <c r="ADM12" s="404"/>
      <c r="ADN12" s="405"/>
      <c r="ADO12" s="406"/>
      <c r="ADP12" s="407"/>
      <c r="ADQ12" s="407"/>
      <c r="ADR12" s="407"/>
      <c r="ADS12" s="407"/>
      <c r="ADT12" s="408"/>
      <c r="ADU12" s="404"/>
      <c r="ADV12" s="405"/>
      <c r="ADW12" s="406"/>
      <c r="ADX12" s="407"/>
      <c r="ADY12" s="407"/>
      <c r="ADZ12" s="407"/>
      <c r="AEA12" s="407"/>
      <c r="AEB12" s="408"/>
      <c r="AEC12" s="404"/>
      <c r="AED12" s="405"/>
      <c r="AEE12" s="406"/>
      <c r="AEF12" s="407"/>
      <c r="AEG12" s="407"/>
      <c r="AEH12" s="407"/>
      <c r="AEI12" s="407"/>
      <c r="AEJ12" s="408"/>
      <c r="AEK12" s="404"/>
      <c r="AEL12" s="405"/>
      <c r="AEM12" s="406"/>
      <c r="AEN12" s="407"/>
      <c r="AEO12" s="407"/>
      <c r="AEP12" s="407"/>
      <c r="AEQ12" s="407"/>
      <c r="AER12" s="408"/>
      <c r="AES12" s="404"/>
      <c r="AET12" s="405"/>
      <c r="AEU12" s="406"/>
      <c r="AEV12" s="407"/>
      <c r="AEW12" s="407"/>
      <c r="AEX12" s="407"/>
      <c r="AEY12" s="407"/>
      <c r="AEZ12" s="408"/>
      <c r="AFA12" s="404"/>
      <c r="AFB12" s="405"/>
      <c r="AFC12" s="406"/>
      <c r="AFD12" s="407"/>
      <c r="AFE12" s="407"/>
      <c r="AFF12" s="407"/>
      <c r="AFG12" s="407"/>
      <c r="AFH12" s="408"/>
      <c r="AFI12" s="404"/>
      <c r="AFJ12" s="405"/>
      <c r="AFK12" s="406"/>
      <c r="AFL12" s="407"/>
      <c r="AFM12" s="407"/>
      <c r="AFN12" s="407"/>
      <c r="AFO12" s="407"/>
      <c r="AFP12" s="408"/>
      <c r="AFQ12" s="404"/>
      <c r="AFR12" s="405"/>
      <c r="AFS12" s="406"/>
      <c r="AFT12" s="407"/>
      <c r="AFU12" s="407"/>
      <c r="AFV12" s="407"/>
      <c r="AFW12" s="407"/>
      <c r="AFX12" s="408"/>
      <c r="AFY12" s="404"/>
      <c r="AFZ12" s="405"/>
      <c r="AGA12" s="406"/>
      <c r="AGB12" s="407"/>
      <c r="AGC12" s="407"/>
      <c r="AGD12" s="407"/>
      <c r="AGE12" s="407"/>
      <c r="AGF12" s="408"/>
      <c r="AGG12" s="404"/>
      <c r="AGH12" s="405"/>
      <c r="AGI12" s="406"/>
      <c r="AGJ12" s="407"/>
      <c r="AGK12" s="407"/>
      <c r="AGL12" s="407"/>
      <c r="AGM12" s="407"/>
      <c r="AGN12" s="408"/>
      <c r="AGO12" s="404"/>
      <c r="AGP12" s="405"/>
      <c r="AGQ12" s="406"/>
      <c r="AGR12" s="407"/>
      <c r="AGS12" s="407"/>
      <c r="AGT12" s="407"/>
      <c r="AGU12" s="407"/>
      <c r="AGV12" s="408"/>
      <c r="AGW12" s="404"/>
      <c r="AGX12" s="405"/>
      <c r="AGY12" s="406"/>
      <c r="AGZ12" s="407"/>
      <c r="AHA12" s="407"/>
      <c r="AHB12" s="407"/>
      <c r="AHC12" s="407"/>
      <c r="AHD12" s="408"/>
      <c r="AHE12" s="404"/>
      <c r="AHF12" s="405"/>
      <c r="AHG12" s="406"/>
      <c r="AHH12" s="407"/>
      <c r="AHI12" s="407"/>
      <c r="AHJ12" s="407"/>
      <c r="AHK12" s="407"/>
      <c r="AHL12" s="408"/>
      <c r="AHM12" s="404"/>
      <c r="AHN12" s="405"/>
      <c r="AHO12" s="406"/>
      <c r="AHP12" s="407"/>
      <c r="AHQ12" s="407"/>
      <c r="AHR12" s="407"/>
      <c r="AHS12" s="407"/>
      <c r="AHT12" s="408"/>
      <c r="AHU12" s="404"/>
      <c r="AHV12" s="405"/>
      <c r="AHW12" s="406"/>
      <c r="AHX12" s="407"/>
      <c r="AHY12" s="407"/>
      <c r="AHZ12" s="407"/>
      <c r="AIA12" s="407"/>
      <c r="AIB12" s="408"/>
      <c r="AIC12" s="404"/>
      <c r="AID12" s="405"/>
      <c r="AIE12" s="406"/>
      <c r="AIF12" s="407"/>
      <c r="AIG12" s="407"/>
      <c r="AIH12" s="407"/>
      <c r="AII12" s="407"/>
      <c r="AIJ12" s="408"/>
      <c r="AIK12" s="404"/>
      <c r="AIL12" s="405"/>
      <c r="AIM12" s="406"/>
      <c r="AIN12" s="407"/>
      <c r="AIO12" s="407"/>
      <c r="AIP12" s="407"/>
      <c r="AIQ12" s="407"/>
      <c r="AIR12" s="408"/>
      <c r="AIS12" s="404"/>
      <c r="AIT12" s="405"/>
      <c r="AIU12" s="406"/>
      <c r="AIV12" s="407"/>
      <c r="AIW12" s="407"/>
      <c r="AIX12" s="407"/>
      <c r="AIY12" s="407"/>
      <c r="AIZ12" s="408"/>
      <c r="AJA12" s="404"/>
      <c r="AJB12" s="405"/>
      <c r="AJC12" s="406"/>
      <c r="AJD12" s="407"/>
      <c r="AJE12" s="407"/>
      <c r="AJF12" s="407"/>
      <c r="AJG12" s="407"/>
      <c r="AJH12" s="408"/>
      <c r="AJI12" s="404"/>
      <c r="AJJ12" s="405"/>
      <c r="AJK12" s="406"/>
      <c r="AJL12" s="407"/>
      <c r="AJM12" s="407"/>
      <c r="AJN12" s="407"/>
      <c r="AJO12" s="407"/>
      <c r="AJP12" s="408"/>
      <c r="AJQ12" s="404"/>
      <c r="AJR12" s="405"/>
      <c r="AJS12" s="406"/>
      <c r="AJT12" s="407"/>
      <c r="AJU12" s="407"/>
      <c r="AJV12" s="407"/>
      <c r="AJW12" s="407"/>
      <c r="AJX12" s="408"/>
      <c r="AJY12" s="404"/>
      <c r="AJZ12" s="405"/>
      <c r="AKA12" s="406"/>
      <c r="AKB12" s="407"/>
      <c r="AKC12" s="407"/>
      <c r="AKD12" s="407"/>
      <c r="AKE12" s="407"/>
      <c r="AKF12" s="408"/>
      <c r="AKG12" s="404"/>
      <c r="AKH12" s="405"/>
      <c r="AKI12" s="406"/>
      <c r="AKJ12" s="407"/>
      <c r="AKK12" s="407"/>
      <c r="AKL12" s="407"/>
      <c r="AKM12" s="407"/>
      <c r="AKN12" s="408"/>
      <c r="AKO12" s="404"/>
      <c r="AKP12" s="405"/>
      <c r="AKQ12" s="406"/>
      <c r="AKR12" s="407"/>
      <c r="AKS12" s="407"/>
      <c r="AKT12" s="407"/>
      <c r="AKU12" s="407"/>
      <c r="AKV12" s="408"/>
      <c r="AKW12" s="404"/>
      <c r="AKX12" s="405"/>
      <c r="AKY12" s="406"/>
      <c r="AKZ12" s="407"/>
      <c r="ALA12" s="407"/>
      <c r="ALB12" s="407"/>
      <c r="ALC12" s="407"/>
      <c r="ALD12" s="408"/>
      <c r="ALE12" s="404"/>
      <c r="ALF12" s="405"/>
      <c r="ALG12" s="406"/>
      <c r="ALH12" s="407"/>
      <c r="ALI12" s="407"/>
      <c r="ALJ12" s="407"/>
      <c r="ALK12" s="407"/>
      <c r="ALL12" s="408"/>
      <c r="ALM12" s="404"/>
      <c r="ALN12" s="405"/>
      <c r="ALO12" s="406"/>
      <c r="ALP12" s="407"/>
      <c r="ALQ12" s="407"/>
      <c r="ALR12" s="407"/>
      <c r="ALS12" s="407"/>
      <c r="ALT12" s="408"/>
      <c r="ALU12" s="404"/>
      <c r="ALV12" s="405"/>
      <c r="ALW12" s="406"/>
      <c r="ALX12" s="407"/>
      <c r="ALY12" s="407"/>
      <c r="ALZ12" s="407"/>
      <c r="AMA12" s="407"/>
      <c r="AMB12" s="408"/>
      <c r="AMC12" s="404"/>
      <c r="AMD12" s="405"/>
      <c r="AME12" s="406"/>
      <c r="AMF12" s="407"/>
      <c r="AMG12" s="407"/>
      <c r="AMH12" s="407"/>
      <c r="AMI12" s="407"/>
      <c r="AMJ12" s="408"/>
      <c r="AMK12" s="404"/>
      <c r="AML12" s="405"/>
      <c r="AMM12" s="406"/>
      <c r="AMN12" s="407"/>
      <c r="AMO12" s="407"/>
      <c r="AMP12" s="407"/>
      <c r="AMQ12" s="407"/>
      <c r="AMR12" s="408"/>
      <c r="AMS12" s="404"/>
      <c r="AMT12" s="405"/>
      <c r="AMU12" s="406"/>
      <c r="AMV12" s="407"/>
      <c r="AMW12" s="407"/>
      <c r="AMX12" s="407"/>
      <c r="AMY12" s="407"/>
      <c r="AMZ12" s="408"/>
      <c r="ANA12" s="404"/>
      <c r="ANB12" s="405"/>
      <c r="ANC12" s="406"/>
      <c r="AND12" s="407"/>
      <c r="ANE12" s="407"/>
      <c r="ANF12" s="407"/>
      <c r="ANG12" s="407"/>
      <c r="ANH12" s="408"/>
      <c r="ANI12" s="404"/>
      <c r="ANJ12" s="405"/>
      <c r="ANK12" s="406"/>
      <c r="ANL12" s="407"/>
      <c r="ANM12" s="407"/>
      <c r="ANN12" s="407"/>
      <c r="ANO12" s="407"/>
      <c r="ANP12" s="408"/>
      <c r="ANQ12" s="404"/>
      <c r="ANR12" s="405"/>
      <c r="ANS12" s="406"/>
      <c r="ANT12" s="407"/>
      <c r="ANU12" s="407"/>
      <c r="ANV12" s="407"/>
      <c r="ANW12" s="407"/>
      <c r="ANX12" s="408"/>
      <c r="ANY12" s="404"/>
      <c r="ANZ12" s="405"/>
      <c r="AOA12" s="406"/>
      <c r="AOB12" s="407"/>
      <c r="AOC12" s="407"/>
      <c r="AOD12" s="407"/>
      <c r="AOE12" s="407"/>
      <c r="AOF12" s="408"/>
      <c r="AOG12" s="404"/>
      <c r="AOH12" s="405"/>
      <c r="AOI12" s="406"/>
      <c r="AOJ12" s="407"/>
      <c r="AOK12" s="407"/>
      <c r="AOL12" s="407"/>
      <c r="AOM12" s="407"/>
      <c r="AON12" s="408"/>
      <c r="AOO12" s="404"/>
      <c r="AOP12" s="405"/>
      <c r="AOQ12" s="406"/>
      <c r="AOR12" s="407"/>
      <c r="AOS12" s="407"/>
      <c r="AOT12" s="407"/>
      <c r="AOU12" s="407"/>
      <c r="AOV12" s="408"/>
      <c r="AOW12" s="404"/>
      <c r="AOX12" s="405"/>
      <c r="AOY12" s="406"/>
      <c r="AOZ12" s="407"/>
      <c r="APA12" s="407"/>
      <c r="APB12" s="407"/>
      <c r="APC12" s="407"/>
      <c r="APD12" s="408"/>
      <c r="APE12" s="404"/>
      <c r="APF12" s="405"/>
      <c r="APG12" s="406"/>
      <c r="APH12" s="407"/>
      <c r="API12" s="407"/>
      <c r="APJ12" s="407"/>
      <c r="APK12" s="407"/>
      <c r="APL12" s="408"/>
      <c r="APM12" s="404"/>
      <c r="APN12" s="405"/>
      <c r="APO12" s="406"/>
      <c r="APP12" s="407"/>
      <c r="APQ12" s="407"/>
      <c r="APR12" s="407"/>
      <c r="APS12" s="407"/>
      <c r="APT12" s="408"/>
      <c r="APU12" s="404"/>
      <c r="APV12" s="405"/>
      <c r="APW12" s="406"/>
      <c r="APX12" s="407"/>
      <c r="APY12" s="407"/>
      <c r="APZ12" s="407"/>
      <c r="AQA12" s="407"/>
      <c r="AQB12" s="408"/>
      <c r="AQC12" s="404"/>
      <c r="AQD12" s="405"/>
      <c r="AQE12" s="406"/>
      <c r="AQF12" s="407"/>
      <c r="AQG12" s="407"/>
      <c r="AQH12" s="407"/>
      <c r="AQI12" s="407"/>
      <c r="AQJ12" s="408"/>
      <c r="AQK12" s="404"/>
      <c r="AQL12" s="405"/>
      <c r="AQM12" s="406"/>
      <c r="AQN12" s="407"/>
      <c r="AQO12" s="407"/>
      <c r="AQP12" s="407"/>
      <c r="AQQ12" s="407"/>
      <c r="AQR12" s="408"/>
      <c r="AQS12" s="404"/>
      <c r="AQT12" s="405"/>
      <c r="AQU12" s="406"/>
      <c r="AQV12" s="407"/>
      <c r="AQW12" s="407"/>
      <c r="AQX12" s="407"/>
      <c r="AQY12" s="407"/>
      <c r="AQZ12" s="408"/>
      <c r="ARA12" s="404"/>
      <c r="ARB12" s="405"/>
      <c r="ARC12" s="406"/>
      <c r="ARD12" s="407"/>
      <c r="ARE12" s="407"/>
      <c r="ARF12" s="407"/>
      <c r="ARG12" s="407"/>
      <c r="ARH12" s="408"/>
      <c r="ARI12" s="404"/>
      <c r="ARJ12" s="405"/>
      <c r="ARK12" s="406"/>
      <c r="ARL12" s="407"/>
      <c r="ARM12" s="407"/>
      <c r="ARN12" s="407"/>
      <c r="ARO12" s="407"/>
      <c r="ARP12" s="408"/>
      <c r="ARQ12" s="404"/>
      <c r="ARR12" s="405"/>
      <c r="ARS12" s="406"/>
      <c r="ART12" s="407"/>
      <c r="ARU12" s="407"/>
      <c r="ARV12" s="407"/>
      <c r="ARW12" s="407"/>
      <c r="ARX12" s="408"/>
      <c r="ARY12" s="404"/>
      <c r="ARZ12" s="405"/>
      <c r="ASA12" s="406"/>
      <c r="ASB12" s="407"/>
      <c r="ASC12" s="407"/>
      <c r="ASD12" s="407"/>
      <c r="ASE12" s="407"/>
      <c r="ASF12" s="408"/>
      <c r="ASG12" s="404"/>
      <c r="ASH12" s="405"/>
      <c r="ASI12" s="406"/>
      <c r="ASJ12" s="407"/>
      <c r="ASK12" s="407"/>
      <c r="ASL12" s="407"/>
      <c r="ASM12" s="407"/>
      <c r="ASN12" s="408"/>
      <c r="ASO12" s="404"/>
      <c r="ASP12" s="405"/>
      <c r="ASQ12" s="406"/>
      <c r="ASR12" s="407"/>
      <c r="ASS12" s="407"/>
      <c r="AST12" s="407"/>
      <c r="ASU12" s="407"/>
      <c r="ASV12" s="408"/>
      <c r="ASW12" s="404"/>
      <c r="ASX12" s="405"/>
      <c r="ASY12" s="406"/>
      <c r="ASZ12" s="407"/>
      <c r="ATA12" s="407"/>
      <c r="ATB12" s="407"/>
      <c r="ATC12" s="407"/>
      <c r="ATD12" s="408"/>
      <c r="ATE12" s="404"/>
      <c r="ATF12" s="405"/>
      <c r="ATG12" s="406"/>
      <c r="ATH12" s="407"/>
      <c r="ATI12" s="407"/>
      <c r="ATJ12" s="407"/>
      <c r="ATK12" s="407"/>
      <c r="ATL12" s="408"/>
      <c r="ATM12" s="404"/>
      <c r="ATN12" s="405"/>
      <c r="ATO12" s="406"/>
      <c r="ATP12" s="407"/>
      <c r="ATQ12" s="407"/>
      <c r="ATR12" s="407"/>
      <c r="ATS12" s="407"/>
      <c r="ATT12" s="408"/>
      <c r="ATU12" s="404"/>
      <c r="ATV12" s="405"/>
      <c r="ATW12" s="406"/>
      <c r="ATX12" s="407"/>
      <c r="ATY12" s="407"/>
      <c r="ATZ12" s="407"/>
      <c r="AUA12" s="407"/>
      <c r="AUB12" s="408"/>
      <c r="AUC12" s="404"/>
      <c r="AUD12" s="405"/>
      <c r="AUE12" s="406"/>
      <c r="AUF12" s="407"/>
      <c r="AUG12" s="407"/>
      <c r="AUH12" s="407"/>
      <c r="AUI12" s="407"/>
      <c r="AUJ12" s="408"/>
      <c r="AUK12" s="404"/>
      <c r="AUL12" s="405"/>
      <c r="AUM12" s="406"/>
      <c r="AUN12" s="407"/>
      <c r="AUO12" s="407"/>
      <c r="AUP12" s="407"/>
      <c r="AUQ12" s="407"/>
      <c r="AUR12" s="408"/>
      <c r="AUS12" s="404"/>
      <c r="AUT12" s="405"/>
      <c r="AUU12" s="406"/>
      <c r="AUV12" s="407"/>
      <c r="AUW12" s="407"/>
      <c r="AUX12" s="407"/>
      <c r="AUY12" s="407"/>
      <c r="AUZ12" s="408"/>
      <c r="AVA12" s="404"/>
      <c r="AVB12" s="405"/>
      <c r="AVC12" s="406"/>
      <c r="AVD12" s="407"/>
      <c r="AVE12" s="407"/>
      <c r="AVF12" s="407"/>
      <c r="AVG12" s="407"/>
      <c r="AVH12" s="408"/>
      <c r="AVI12" s="404"/>
      <c r="AVJ12" s="405"/>
      <c r="AVK12" s="406"/>
      <c r="AVL12" s="407"/>
      <c r="AVM12" s="407"/>
      <c r="AVN12" s="407"/>
      <c r="AVO12" s="407"/>
      <c r="AVP12" s="408"/>
      <c r="AVQ12" s="404"/>
      <c r="AVR12" s="405"/>
      <c r="AVS12" s="406"/>
      <c r="AVT12" s="407"/>
      <c r="AVU12" s="407"/>
      <c r="AVV12" s="407"/>
      <c r="AVW12" s="407"/>
      <c r="AVX12" s="408"/>
      <c r="AVY12" s="404"/>
      <c r="AVZ12" s="405"/>
      <c r="AWA12" s="406"/>
      <c r="AWB12" s="407"/>
      <c r="AWC12" s="407"/>
      <c r="AWD12" s="407"/>
      <c r="AWE12" s="407"/>
      <c r="AWF12" s="408"/>
      <c r="AWG12" s="404"/>
      <c r="AWH12" s="405"/>
      <c r="AWI12" s="406"/>
      <c r="AWJ12" s="407"/>
      <c r="AWK12" s="407"/>
      <c r="AWL12" s="407"/>
      <c r="AWM12" s="407"/>
      <c r="AWN12" s="408"/>
      <c r="AWO12" s="404"/>
      <c r="AWP12" s="405"/>
      <c r="AWQ12" s="406"/>
      <c r="AWR12" s="407"/>
      <c r="AWS12" s="407"/>
      <c r="AWT12" s="407"/>
      <c r="AWU12" s="407"/>
      <c r="AWV12" s="408"/>
      <c r="AWW12" s="404"/>
      <c r="AWX12" s="405"/>
      <c r="AWY12" s="406"/>
      <c r="AWZ12" s="407"/>
      <c r="AXA12" s="407"/>
      <c r="AXB12" s="407"/>
      <c r="AXC12" s="407"/>
      <c r="AXD12" s="408"/>
      <c r="AXE12" s="404"/>
      <c r="AXF12" s="405"/>
      <c r="AXG12" s="406"/>
      <c r="AXH12" s="407"/>
      <c r="AXI12" s="407"/>
      <c r="AXJ12" s="407"/>
      <c r="AXK12" s="407"/>
      <c r="AXL12" s="408"/>
      <c r="AXM12" s="404"/>
      <c r="AXN12" s="405"/>
      <c r="AXO12" s="406"/>
      <c r="AXP12" s="407"/>
      <c r="AXQ12" s="407"/>
      <c r="AXR12" s="407"/>
      <c r="AXS12" s="407"/>
      <c r="AXT12" s="408"/>
      <c r="AXU12" s="404"/>
      <c r="AXV12" s="405"/>
      <c r="AXW12" s="406"/>
      <c r="AXX12" s="407"/>
      <c r="AXY12" s="407"/>
      <c r="AXZ12" s="407"/>
      <c r="AYA12" s="407"/>
      <c r="AYB12" s="408"/>
      <c r="AYC12" s="404"/>
      <c r="AYD12" s="405"/>
      <c r="AYE12" s="406"/>
      <c r="AYF12" s="407"/>
      <c r="AYG12" s="407"/>
      <c r="AYH12" s="407"/>
      <c r="AYI12" s="407"/>
      <c r="AYJ12" s="408"/>
      <c r="AYK12" s="404"/>
      <c r="AYL12" s="405"/>
      <c r="AYM12" s="406"/>
      <c r="AYN12" s="407"/>
      <c r="AYO12" s="407"/>
      <c r="AYP12" s="407"/>
      <c r="AYQ12" s="407"/>
      <c r="AYR12" s="408"/>
      <c r="AYS12" s="404"/>
      <c r="AYT12" s="405"/>
      <c r="AYU12" s="406"/>
      <c r="AYV12" s="407"/>
      <c r="AYW12" s="407"/>
      <c r="AYX12" s="407"/>
      <c r="AYY12" s="407"/>
      <c r="AYZ12" s="408"/>
      <c r="AZA12" s="404"/>
      <c r="AZB12" s="405"/>
      <c r="AZC12" s="406"/>
      <c r="AZD12" s="407"/>
      <c r="AZE12" s="407"/>
      <c r="AZF12" s="407"/>
      <c r="AZG12" s="407"/>
      <c r="AZH12" s="408"/>
      <c r="AZI12" s="404"/>
      <c r="AZJ12" s="405"/>
      <c r="AZK12" s="406"/>
      <c r="AZL12" s="407"/>
      <c r="AZM12" s="407"/>
      <c r="AZN12" s="407"/>
      <c r="AZO12" s="407"/>
      <c r="AZP12" s="408"/>
      <c r="AZQ12" s="404"/>
      <c r="AZR12" s="405"/>
      <c r="AZS12" s="406"/>
      <c r="AZT12" s="407"/>
      <c r="AZU12" s="407"/>
      <c r="AZV12" s="407"/>
      <c r="AZW12" s="407"/>
      <c r="AZX12" s="408"/>
      <c r="AZY12" s="404"/>
      <c r="AZZ12" s="405"/>
      <c r="BAA12" s="406"/>
      <c r="BAB12" s="407"/>
      <c r="BAC12" s="407"/>
      <c r="BAD12" s="407"/>
      <c r="BAE12" s="407"/>
      <c r="BAF12" s="408"/>
      <c r="BAG12" s="404"/>
      <c r="BAH12" s="405"/>
      <c r="BAI12" s="406"/>
      <c r="BAJ12" s="407"/>
      <c r="BAK12" s="407"/>
      <c r="BAL12" s="407"/>
      <c r="BAM12" s="407"/>
      <c r="BAN12" s="408"/>
      <c r="BAO12" s="404"/>
      <c r="BAP12" s="405"/>
      <c r="BAQ12" s="406"/>
      <c r="BAR12" s="407"/>
      <c r="BAS12" s="407"/>
      <c r="BAT12" s="407"/>
      <c r="BAU12" s="407"/>
      <c r="BAV12" s="408"/>
      <c r="BAW12" s="404"/>
      <c r="BAX12" s="405"/>
      <c r="BAY12" s="406"/>
      <c r="BAZ12" s="407"/>
      <c r="BBA12" s="407"/>
      <c r="BBB12" s="407"/>
      <c r="BBC12" s="407"/>
      <c r="BBD12" s="408"/>
      <c r="BBE12" s="404"/>
      <c r="BBF12" s="405"/>
      <c r="BBG12" s="406"/>
      <c r="BBH12" s="407"/>
      <c r="BBI12" s="407"/>
      <c r="BBJ12" s="407"/>
      <c r="BBK12" s="407"/>
      <c r="BBL12" s="408"/>
      <c r="BBM12" s="404"/>
      <c r="BBN12" s="405"/>
      <c r="BBO12" s="406"/>
      <c r="BBP12" s="407"/>
      <c r="BBQ12" s="407"/>
      <c r="BBR12" s="407"/>
      <c r="BBS12" s="407"/>
      <c r="BBT12" s="408"/>
      <c r="BBU12" s="404"/>
      <c r="BBV12" s="405"/>
      <c r="BBW12" s="406"/>
      <c r="BBX12" s="407"/>
      <c r="BBY12" s="407"/>
      <c r="BBZ12" s="407"/>
      <c r="BCA12" s="407"/>
      <c r="BCB12" s="408"/>
      <c r="BCC12" s="404"/>
      <c r="BCD12" s="405"/>
      <c r="BCE12" s="406"/>
      <c r="BCF12" s="407"/>
      <c r="BCG12" s="407"/>
      <c r="BCH12" s="407"/>
      <c r="BCI12" s="407"/>
      <c r="BCJ12" s="408"/>
      <c r="BCK12" s="404"/>
      <c r="BCL12" s="405"/>
      <c r="BCM12" s="406"/>
      <c r="BCN12" s="407"/>
      <c r="BCO12" s="407"/>
      <c r="BCP12" s="407"/>
      <c r="BCQ12" s="407"/>
      <c r="BCR12" s="408"/>
      <c r="BCS12" s="404"/>
      <c r="BCT12" s="405"/>
      <c r="BCU12" s="406"/>
      <c r="BCV12" s="407"/>
      <c r="BCW12" s="407"/>
      <c r="BCX12" s="407"/>
      <c r="BCY12" s="407"/>
      <c r="BCZ12" s="408"/>
      <c r="BDA12" s="404"/>
      <c r="BDB12" s="405"/>
      <c r="BDC12" s="406"/>
      <c r="BDD12" s="407"/>
      <c r="BDE12" s="407"/>
      <c r="BDF12" s="407"/>
      <c r="BDG12" s="407"/>
      <c r="BDH12" s="408"/>
      <c r="BDI12" s="404"/>
      <c r="BDJ12" s="405"/>
      <c r="BDK12" s="406"/>
      <c r="BDL12" s="407"/>
      <c r="BDM12" s="407"/>
      <c r="BDN12" s="407"/>
      <c r="BDO12" s="407"/>
      <c r="BDP12" s="408"/>
      <c r="BDQ12" s="404"/>
      <c r="BDR12" s="405"/>
      <c r="BDS12" s="406"/>
      <c r="BDT12" s="407"/>
      <c r="BDU12" s="407"/>
      <c r="BDV12" s="407"/>
      <c r="BDW12" s="407"/>
      <c r="BDX12" s="408"/>
      <c r="BDY12" s="404"/>
      <c r="BDZ12" s="405"/>
      <c r="BEA12" s="406"/>
      <c r="BEB12" s="407"/>
      <c r="BEC12" s="407"/>
      <c r="BED12" s="407"/>
      <c r="BEE12" s="407"/>
      <c r="BEF12" s="408"/>
      <c r="BEG12" s="404"/>
      <c r="BEH12" s="405"/>
      <c r="BEI12" s="406"/>
      <c r="BEJ12" s="407"/>
      <c r="BEK12" s="407"/>
      <c r="BEL12" s="407"/>
      <c r="BEM12" s="407"/>
      <c r="BEN12" s="408"/>
      <c r="BEO12" s="404"/>
      <c r="BEP12" s="405"/>
      <c r="BEQ12" s="406"/>
      <c r="BER12" s="407"/>
      <c r="BES12" s="407"/>
      <c r="BET12" s="407"/>
      <c r="BEU12" s="407"/>
      <c r="BEV12" s="408"/>
      <c r="BEW12" s="404"/>
      <c r="BEX12" s="405"/>
      <c r="BEY12" s="406"/>
      <c r="BEZ12" s="407"/>
      <c r="BFA12" s="407"/>
      <c r="BFB12" s="407"/>
      <c r="BFC12" s="407"/>
      <c r="BFD12" s="408"/>
      <c r="BFE12" s="404"/>
      <c r="BFF12" s="405"/>
      <c r="BFG12" s="406"/>
      <c r="BFH12" s="407"/>
      <c r="BFI12" s="407"/>
      <c r="BFJ12" s="407"/>
      <c r="BFK12" s="407"/>
      <c r="BFL12" s="408"/>
      <c r="BFM12" s="404"/>
      <c r="BFN12" s="405"/>
      <c r="BFO12" s="406"/>
      <c r="BFP12" s="407"/>
      <c r="BFQ12" s="407"/>
      <c r="BFR12" s="407"/>
      <c r="BFS12" s="407"/>
      <c r="BFT12" s="408"/>
      <c r="BFU12" s="404"/>
      <c r="BFV12" s="405"/>
      <c r="BFW12" s="406"/>
      <c r="BFX12" s="407"/>
      <c r="BFY12" s="407"/>
      <c r="BFZ12" s="407"/>
      <c r="BGA12" s="407"/>
      <c r="BGB12" s="408"/>
      <c r="BGC12" s="404"/>
      <c r="BGD12" s="405"/>
      <c r="BGE12" s="406"/>
      <c r="BGF12" s="407"/>
      <c r="BGG12" s="407"/>
      <c r="BGH12" s="407"/>
      <c r="BGI12" s="407"/>
      <c r="BGJ12" s="408"/>
      <c r="BGK12" s="404"/>
      <c r="BGL12" s="405"/>
      <c r="BGM12" s="406"/>
      <c r="BGN12" s="407"/>
      <c r="BGO12" s="407"/>
      <c r="BGP12" s="407"/>
      <c r="BGQ12" s="407"/>
      <c r="BGR12" s="408"/>
      <c r="BGS12" s="404"/>
      <c r="BGT12" s="405"/>
      <c r="BGU12" s="406"/>
      <c r="BGV12" s="407"/>
      <c r="BGW12" s="407"/>
      <c r="BGX12" s="407"/>
      <c r="BGY12" s="407"/>
      <c r="BGZ12" s="408"/>
      <c r="BHA12" s="404"/>
      <c r="BHB12" s="405"/>
      <c r="BHC12" s="406"/>
      <c r="BHD12" s="407"/>
      <c r="BHE12" s="407"/>
      <c r="BHF12" s="407"/>
      <c r="BHG12" s="407"/>
      <c r="BHH12" s="408"/>
      <c r="BHI12" s="404"/>
      <c r="BHJ12" s="405"/>
      <c r="BHK12" s="406"/>
      <c r="BHL12" s="407"/>
      <c r="BHM12" s="407"/>
      <c r="BHN12" s="407"/>
      <c r="BHO12" s="407"/>
      <c r="BHP12" s="408"/>
      <c r="BHQ12" s="404"/>
      <c r="BHR12" s="405"/>
      <c r="BHS12" s="406"/>
      <c r="BHT12" s="407"/>
      <c r="BHU12" s="407"/>
      <c r="BHV12" s="407"/>
      <c r="BHW12" s="407"/>
      <c r="BHX12" s="408"/>
      <c r="BHY12" s="404"/>
      <c r="BHZ12" s="405"/>
      <c r="BIA12" s="406"/>
      <c r="BIB12" s="407"/>
      <c r="BIC12" s="407"/>
      <c r="BID12" s="407"/>
      <c r="BIE12" s="407"/>
      <c r="BIF12" s="408"/>
      <c r="BIG12" s="404"/>
      <c r="BIH12" s="405"/>
      <c r="BII12" s="406"/>
      <c r="BIJ12" s="407"/>
      <c r="BIK12" s="407"/>
      <c r="BIL12" s="407"/>
      <c r="BIM12" s="407"/>
      <c r="BIN12" s="408"/>
      <c r="BIO12" s="404"/>
      <c r="BIP12" s="405"/>
      <c r="BIQ12" s="406"/>
      <c r="BIR12" s="407"/>
      <c r="BIS12" s="407"/>
      <c r="BIT12" s="407"/>
      <c r="BIU12" s="407"/>
      <c r="BIV12" s="408"/>
      <c r="BIW12" s="404"/>
      <c r="BIX12" s="405"/>
      <c r="BIY12" s="406"/>
      <c r="BIZ12" s="407"/>
      <c r="BJA12" s="407"/>
      <c r="BJB12" s="407"/>
      <c r="BJC12" s="407"/>
      <c r="BJD12" s="408"/>
      <c r="BJE12" s="404"/>
      <c r="BJF12" s="405"/>
      <c r="BJG12" s="406"/>
      <c r="BJH12" s="407"/>
      <c r="BJI12" s="407"/>
      <c r="BJJ12" s="407"/>
      <c r="BJK12" s="407"/>
      <c r="BJL12" s="408"/>
      <c r="BJM12" s="404"/>
      <c r="BJN12" s="405"/>
      <c r="BJO12" s="406"/>
      <c r="BJP12" s="407"/>
      <c r="BJQ12" s="407"/>
      <c r="BJR12" s="407"/>
      <c r="BJS12" s="407"/>
      <c r="BJT12" s="408"/>
      <c r="BJU12" s="404"/>
      <c r="BJV12" s="405"/>
      <c r="BJW12" s="406"/>
      <c r="BJX12" s="407"/>
      <c r="BJY12" s="407"/>
      <c r="BJZ12" s="407"/>
      <c r="BKA12" s="407"/>
      <c r="BKB12" s="408"/>
      <c r="BKC12" s="404"/>
      <c r="BKD12" s="405"/>
      <c r="BKE12" s="406"/>
      <c r="BKF12" s="407"/>
      <c r="BKG12" s="407"/>
      <c r="BKH12" s="407"/>
      <c r="BKI12" s="407"/>
      <c r="BKJ12" s="408"/>
      <c r="BKK12" s="404"/>
      <c r="BKL12" s="405"/>
      <c r="BKM12" s="406"/>
      <c r="BKN12" s="407"/>
      <c r="BKO12" s="407"/>
      <c r="BKP12" s="407"/>
      <c r="BKQ12" s="407"/>
      <c r="BKR12" s="408"/>
      <c r="BKS12" s="404"/>
      <c r="BKT12" s="405"/>
      <c r="BKU12" s="406"/>
      <c r="BKV12" s="407"/>
      <c r="BKW12" s="407"/>
      <c r="BKX12" s="407"/>
      <c r="BKY12" s="407"/>
      <c r="BKZ12" s="408"/>
      <c r="BLA12" s="404"/>
      <c r="BLB12" s="405"/>
      <c r="BLC12" s="406"/>
      <c r="BLD12" s="407"/>
      <c r="BLE12" s="407"/>
      <c r="BLF12" s="407"/>
      <c r="BLG12" s="407"/>
      <c r="BLH12" s="408"/>
      <c r="BLI12" s="404"/>
      <c r="BLJ12" s="405"/>
      <c r="BLK12" s="406"/>
      <c r="BLL12" s="407"/>
      <c r="BLM12" s="407"/>
      <c r="BLN12" s="407"/>
      <c r="BLO12" s="407"/>
      <c r="BLP12" s="408"/>
      <c r="BLQ12" s="404"/>
      <c r="BLR12" s="405"/>
      <c r="BLS12" s="406"/>
      <c r="BLT12" s="407"/>
      <c r="BLU12" s="407"/>
      <c r="BLV12" s="407"/>
      <c r="BLW12" s="407"/>
      <c r="BLX12" s="408"/>
      <c r="BLY12" s="404"/>
      <c r="BLZ12" s="405"/>
      <c r="BMA12" s="406"/>
      <c r="BMB12" s="407"/>
      <c r="BMC12" s="407"/>
      <c r="BMD12" s="407"/>
      <c r="BME12" s="407"/>
      <c r="BMF12" s="408"/>
      <c r="BMG12" s="404"/>
      <c r="BMH12" s="405"/>
      <c r="BMI12" s="406"/>
      <c r="BMJ12" s="407"/>
      <c r="BMK12" s="407"/>
      <c r="BML12" s="407"/>
      <c r="BMM12" s="407"/>
      <c r="BMN12" s="408"/>
      <c r="BMO12" s="404"/>
      <c r="BMP12" s="405"/>
      <c r="BMQ12" s="406"/>
      <c r="BMR12" s="407"/>
      <c r="BMS12" s="407"/>
      <c r="BMT12" s="407"/>
      <c r="BMU12" s="407"/>
      <c r="BMV12" s="408"/>
      <c r="BMW12" s="404"/>
      <c r="BMX12" s="405"/>
      <c r="BMY12" s="406"/>
      <c r="BMZ12" s="407"/>
      <c r="BNA12" s="407"/>
      <c r="BNB12" s="407"/>
      <c r="BNC12" s="407"/>
      <c r="BND12" s="408"/>
      <c r="BNE12" s="404"/>
      <c r="BNF12" s="405"/>
      <c r="BNG12" s="406"/>
      <c r="BNH12" s="407"/>
      <c r="BNI12" s="407"/>
      <c r="BNJ12" s="407"/>
      <c r="BNK12" s="407"/>
      <c r="BNL12" s="408"/>
      <c r="BNM12" s="404"/>
      <c r="BNN12" s="405"/>
      <c r="BNO12" s="406"/>
      <c r="BNP12" s="407"/>
      <c r="BNQ12" s="407"/>
      <c r="BNR12" s="407"/>
      <c r="BNS12" s="407"/>
      <c r="BNT12" s="408"/>
      <c r="BNU12" s="404"/>
      <c r="BNV12" s="405"/>
      <c r="BNW12" s="406"/>
      <c r="BNX12" s="407"/>
      <c r="BNY12" s="407"/>
      <c r="BNZ12" s="407"/>
      <c r="BOA12" s="407"/>
      <c r="BOB12" s="408"/>
      <c r="BOC12" s="404"/>
      <c r="BOD12" s="405"/>
      <c r="BOE12" s="406"/>
      <c r="BOF12" s="407"/>
      <c r="BOG12" s="407"/>
      <c r="BOH12" s="407"/>
      <c r="BOI12" s="407"/>
      <c r="BOJ12" s="408"/>
      <c r="BOK12" s="404"/>
      <c r="BOL12" s="405"/>
      <c r="BOM12" s="406"/>
      <c r="BON12" s="407"/>
      <c r="BOO12" s="407"/>
      <c r="BOP12" s="407"/>
      <c r="BOQ12" s="407"/>
      <c r="BOR12" s="408"/>
      <c r="BOS12" s="404"/>
      <c r="BOT12" s="405"/>
      <c r="BOU12" s="406"/>
      <c r="BOV12" s="407"/>
      <c r="BOW12" s="407"/>
      <c r="BOX12" s="407"/>
      <c r="BOY12" s="407"/>
      <c r="BOZ12" s="408"/>
      <c r="BPA12" s="404"/>
      <c r="BPB12" s="405"/>
      <c r="BPC12" s="406"/>
      <c r="BPD12" s="407"/>
      <c r="BPE12" s="407"/>
      <c r="BPF12" s="407"/>
      <c r="BPG12" s="407"/>
      <c r="BPH12" s="408"/>
      <c r="BPI12" s="404"/>
      <c r="BPJ12" s="405"/>
      <c r="BPK12" s="406"/>
      <c r="BPL12" s="407"/>
      <c r="BPM12" s="407"/>
      <c r="BPN12" s="407"/>
      <c r="BPO12" s="407"/>
      <c r="BPP12" s="408"/>
      <c r="BPQ12" s="404"/>
      <c r="BPR12" s="405"/>
      <c r="BPS12" s="406"/>
      <c r="BPT12" s="407"/>
      <c r="BPU12" s="407"/>
      <c r="BPV12" s="407"/>
      <c r="BPW12" s="407"/>
      <c r="BPX12" s="408"/>
      <c r="BPY12" s="404"/>
      <c r="BPZ12" s="405"/>
      <c r="BQA12" s="406"/>
      <c r="BQB12" s="407"/>
      <c r="BQC12" s="407"/>
      <c r="BQD12" s="407"/>
      <c r="BQE12" s="407"/>
      <c r="BQF12" s="408"/>
      <c r="BQG12" s="404"/>
      <c r="BQH12" s="405"/>
      <c r="BQI12" s="406"/>
      <c r="BQJ12" s="407"/>
      <c r="BQK12" s="407"/>
      <c r="BQL12" s="407"/>
      <c r="BQM12" s="407"/>
      <c r="BQN12" s="408"/>
      <c r="BQO12" s="404"/>
      <c r="BQP12" s="405"/>
      <c r="BQQ12" s="406"/>
      <c r="BQR12" s="407"/>
      <c r="BQS12" s="407"/>
      <c r="BQT12" s="407"/>
      <c r="BQU12" s="407"/>
      <c r="BQV12" s="408"/>
      <c r="BQW12" s="404"/>
      <c r="BQX12" s="405"/>
      <c r="BQY12" s="406"/>
      <c r="BQZ12" s="407"/>
      <c r="BRA12" s="407"/>
      <c r="BRB12" s="407"/>
      <c r="BRC12" s="407"/>
      <c r="BRD12" s="408"/>
      <c r="BRE12" s="404"/>
      <c r="BRF12" s="405"/>
      <c r="BRG12" s="406"/>
      <c r="BRH12" s="407"/>
      <c r="BRI12" s="407"/>
      <c r="BRJ12" s="407"/>
      <c r="BRK12" s="407"/>
      <c r="BRL12" s="408"/>
      <c r="BRM12" s="404"/>
      <c r="BRN12" s="405"/>
      <c r="BRO12" s="406"/>
      <c r="BRP12" s="407"/>
      <c r="BRQ12" s="407"/>
      <c r="BRR12" s="407"/>
      <c r="BRS12" s="407"/>
      <c r="BRT12" s="408"/>
      <c r="BRU12" s="404"/>
      <c r="BRV12" s="405"/>
      <c r="BRW12" s="406"/>
      <c r="BRX12" s="407"/>
      <c r="BRY12" s="407"/>
      <c r="BRZ12" s="407"/>
      <c r="BSA12" s="407"/>
      <c r="BSB12" s="408"/>
      <c r="BSC12" s="404"/>
      <c r="BSD12" s="405"/>
      <c r="BSE12" s="406"/>
      <c r="BSF12" s="407"/>
      <c r="BSG12" s="407"/>
      <c r="BSH12" s="407"/>
      <c r="BSI12" s="407"/>
      <c r="BSJ12" s="408"/>
      <c r="BSK12" s="404"/>
      <c r="BSL12" s="405"/>
      <c r="BSM12" s="406"/>
      <c r="BSN12" s="407"/>
      <c r="BSO12" s="407"/>
      <c r="BSP12" s="407"/>
      <c r="BSQ12" s="407"/>
      <c r="BSR12" s="408"/>
      <c r="BSS12" s="404"/>
      <c r="BST12" s="405"/>
      <c r="BSU12" s="406"/>
      <c r="BSV12" s="407"/>
      <c r="BSW12" s="407"/>
      <c r="BSX12" s="407"/>
      <c r="BSY12" s="407"/>
      <c r="BSZ12" s="408"/>
      <c r="BTA12" s="404"/>
      <c r="BTB12" s="405"/>
      <c r="BTC12" s="406"/>
      <c r="BTD12" s="407"/>
      <c r="BTE12" s="407"/>
      <c r="BTF12" s="407"/>
      <c r="BTG12" s="407"/>
      <c r="BTH12" s="408"/>
      <c r="BTI12" s="404"/>
      <c r="BTJ12" s="405"/>
      <c r="BTK12" s="406"/>
      <c r="BTL12" s="407"/>
      <c r="BTM12" s="407"/>
      <c r="BTN12" s="407"/>
      <c r="BTO12" s="407"/>
      <c r="BTP12" s="408"/>
      <c r="BTQ12" s="404"/>
      <c r="BTR12" s="405"/>
      <c r="BTS12" s="406"/>
      <c r="BTT12" s="407"/>
      <c r="BTU12" s="407"/>
      <c r="BTV12" s="407"/>
      <c r="BTW12" s="407"/>
      <c r="BTX12" s="408"/>
      <c r="BTY12" s="404"/>
      <c r="BTZ12" s="405"/>
      <c r="BUA12" s="406"/>
      <c r="BUB12" s="407"/>
      <c r="BUC12" s="407"/>
      <c r="BUD12" s="407"/>
      <c r="BUE12" s="407"/>
      <c r="BUF12" s="408"/>
      <c r="BUG12" s="404"/>
      <c r="BUH12" s="405"/>
      <c r="BUI12" s="406"/>
      <c r="BUJ12" s="407"/>
      <c r="BUK12" s="407"/>
      <c r="BUL12" s="407"/>
      <c r="BUM12" s="407"/>
      <c r="BUN12" s="408"/>
      <c r="BUO12" s="404"/>
      <c r="BUP12" s="405"/>
      <c r="BUQ12" s="406"/>
      <c r="BUR12" s="407"/>
      <c r="BUS12" s="407"/>
      <c r="BUT12" s="407"/>
      <c r="BUU12" s="407"/>
      <c r="BUV12" s="408"/>
      <c r="BUW12" s="404"/>
      <c r="BUX12" s="405"/>
      <c r="BUY12" s="406"/>
      <c r="BUZ12" s="407"/>
      <c r="BVA12" s="407"/>
      <c r="BVB12" s="407"/>
      <c r="BVC12" s="407"/>
      <c r="BVD12" s="408"/>
      <c r="BVE12" s="404"/>
      <c r="BVF12" s="405"/>
      <c r="BVG12" s="406"/>
      <c r="BVH12" s="407"/>
      <c r="BVI12" s="407"/>
      <c r="BVJ12" s="407"/>
      <c r="BVK12" s="407"/>
      <c r="BVL12" s="408"/>
      <c r="BVM12" s="404"/>
      <c r="BVN12" s="405"/>
      <c r="BVO12" s="406"/>
      <c r="BVP12" s="407"/>
      <c r="BVQ12" s="407"/>
      <c r="BVR12" s="407"/>
      <c r="BVS12" s="407"/>
      <c r="BVT12" s="408"/>
      <c r="BVU12" s="404"/>
      <c r="BVV12" s="405"/>
      <c r="BVW12" s="406"/>
      <c r="BVX12" s="407"/>
      <c r="BVY12" s="407"/>
      <c r="BVZ12" s="407"/>
      <c r="BWA12" s="407"/>
      <c r="BWB12" s="408"/>
      <c r="BWC12" s="404"/>
      <c r="BWD12" s="405"/>
      <c r="BWE12" s="406"/>
      <c r="BWF12" s="407"/>
      <c r="BWG12" s="407"/>
      <c r="BWH12" s="407"/>
      <c r="BWI12" s="407"/>
      <c r="BWJ12" s="408"/>
      <c r="BWK12" s="404"/>
      <c r="BWL12" s="405"/>
      <c r="BWM12" s="406"/>
      <c r="BWN12" s="407"/>
      <c r="BWO12" s="407"/>
      <c r="BWP12" s="407"/>
      <c r="BWQ12" s="407"/>
      <c r="BWR12" s="408"/>
      <c r="BWS12" s="404"/>
      <c r="BWT12" s="405"/>
      <c r="BWU12" s="406"/>
      <c r="BWV12" s="407"/>
      <c r="BWW12" s="407"/>
      <c r="BWX12" s="407"/>
      <c r="BWY12" s="407"/>
      <c r="BWZ12" s="408"/>
      <c r="BXA12" s="404"/>
      <c r="BXB12" s="405"/>
      <c r="BXC12" s="406"/>
      <c r="BXD12" s="407"/>
      <c r="BXE12" s="407"/>
      <c r="BXF12" s="407"/>
      <c r="BXG12" s="407"/>
      <c r="BXH12" s="408"/>
      <c r="BXI12" s="404"/>
      <c r="BXJ12" s="405"/>
      <c r="BXK12" s="406"/>
      <c r="BXL12" s="407"/>
      <c r="BXM12" s="407"/>
      <c r="BXN12" s="407"/>
      <c r="BXO12" s="407"/>
      <c r="BXP12" s="408"/>
      <c r="BXQ12" s="404"/>
      <c r="BXR12" s="405"/>
      <c r="BXS12" s="406"/>
      <c r="BXT12" s="407"/>
      <c r="BXU12" s="407"/>
      <c r="BXV12" s="407"/>
      <c r="BXW12" s="407"/>
      <c r="BXX12" s="408"/>
      <c r="BXY12" s="404"/>
      <c r="BXZ12" s="405"/>
      <c r="BYA12" s="406"/>
      <c r="BYB12" s="407"/>
      <c r="BYC12" s="407"/>
      <c r="BYD12" s="407"/>
      <c r="BYE12" s="407"/>
      <c r="BYF12" s="408"/>
      <c r="BYG12" s="404"/>
      <c r="BYH12" s="405"/>
      <c r="BYI12" s="406"/>
      <c r="BYJ12" s="407"/>
      <c r="BYK12" s="407"/>
      <c r="BYL12" s="407"/>
      <c r="BYM12" s="407"/>
      <c r="BYN12" s="408"/>
      <c r="BYO12" s="404"/>
      <c r="BYP12" s="405"/>
      <c r="BYQ12" s="406"/>
      <c r="BYR12" s="407"/>
      <c r="BYS12" s="407"/>
      <c r="BYT12" s="407"/>
      <c r="BYU12" s="407"/>
      <c r="BYV12" s="408"/>
      <c r="BYW12" s="404"/>
      <c r="BYX12" s="405"/>
      <c r="BYY12" s="406"/>
      <c r="BYZ12" s="407"/>
      <c r="BZA12" s="407"/>
      <c r="BZB12" s="407"/>
      <c r="BZC12" s="407"/>
      <c r="BZD12" s="408"/>
      <c r="BZE12" s="404"/>
      <c r="BZF12" s="405"/>
      <c r="BZG12" s="406"/>
      <c r="BZH12" s="407"/>
      <c r="BZI12" s="407"/>
      <c r="BZJ12" s="407"/>
      <c r="BZK12" s="407"/>
      <c r="BZL12" s="408"/>
      <c r="BZM12" s="404"/>
      <c r="BZN12" s="405"/>
      <c r="BZO12" s="406"/>
      <c r="BZP12" s="407"/>
      <c r="BZQ12" s="407"/>
      <c r="BZR12" s="407"/>
      <c r="BZS12" s="407"/>
      <c r="BZT12" s="408"/>
      <c r="BZU12" s="404"/>
      <c r="BZV12" s="405"/>
      <c r="BZW12" s="406"/>
      <c r="BZX12" s="407"/>
      <c r="BZY12" s="407"/>
      <c r="BZZ12" s="407"/>
      <c r="CAA12" s="407"/>
      <c r="CAB12" s="408"/>
      <c r="CAC12" s="404"/>
      <c r="CAD12" s="405"/>
      <c r="CAE12" s="406"/>
      <c r="CAF12" s="407"/>
      <c r="CAG12" s="407"/>
      <c r="CAH12" s="407"/>
      <c r="CAI12" s="407"/>
      <c r="CAJ12" s="408"/>
      <c r="CAK12" s="404"/>
      <c r="CAL12" s="405"/>
      <c r="CAM12" s="406"/>
      <c r="CAN12" s="407"/>
      <c r="CAO12" s="407"/>
      <c r="CAP12" s="407"/>
      <c r="CAQ12" s="407"/>
      <c r="CAR12" s="408"/>
      <c r="CAS12" s="404"/>
      <c r="CAT12" s="405"/>
      <c r="CAU12" s="406"/>
      <c r="CAV12" s="407"/>
      <c r="CAW12" s="407"/>
      <c r="CAX12" s="407"/>
      <c r="CAY12" s="407"/>
      <c r="CAZ12" s="408"/>
      <c r="CBA12" s="404"/>
      <c r="CBB12" s="405"/>
      <c r="CBC12" s="406"/>
      <c r="CBD12" s="407"/>
      <c r="CBE12" s="407"/>
      <c r="CBF12" s="407"/>
      <c r="CBG12" s="407"/>
      <c r="CBH12" s="408"/>
      <c r="CBI12" s="404"/>
      <c r="CBJ12" s="405"/>
      <c r="CBK12" s="406"/>
      <c r="CBL12" s="407"/>
      <c r="CBM12" s="407"/>
      <c r="CBN12" s="407"/>
      <c r="CBO12" s="407"/>
      <c r="CBP12" s="408"/>
      <c r="CBQ12" s="404"/>
      <c r="CBR12" s="405"/>
      <c r="CBS12" s="406"/>
      <c r="CBT12" s="407"/>
      <c r="CBU12" s="407"/>
      <c r="CBV12" s="407"/>
      <c r="CBW12" s="407"/>
      <c r="CBX12" s="408"/>
      <c r="CBY12" s="404"/>
      <c r="CBZ12" s="405"/>
      <c r="CCA12" s="406"/>
      <c r="CCB12" s="407"/>
      <c r="CCC12" s="407"/>
      <c r="CCD12" s="407"/>
      <c r="CCE12" s="407"/>
      <c r="CCF12" s="408"/>
      <c r="CCG12" s="404"/>
      <c r="CCH12" s="405"/>
      <c r="CCI12" s="406"/>
      <c r="CCJ12" s="407"/>
      <c r="CCK12" s="407"/>
      <c r="CCL12" s="407"/>
      <c r="CCM12" s="407"/>
      <c r="CCN12" s="408"/>
      <c r="CCO12" s="404"/>
      <c r="CCP12" s="405"/>
      <c r="CCQ12" s="406"/>
      <c r="CCR12" s="407"/>
      <c r="CCS12" s="407"/>
      <c r="CCT12" s="407"/>
      <c r="CCU12" s="407"/>
      <c r="CCV12" s="408"/>
      <c r="CCW12" s="404"/>
      <c r="CCX12" s="405"/>
      <c r="CCY12" s="406"/>
      <c r="CCZ12" s="407"/>
      <c r="CDA12" s="407"/>
      <c r="CDB12" s="407"/>
      <c r="CDC12" s="407"/>
      <c r="CDD12" s="408"/>
      <c r="CDE12" s="404"/>
      <c r="CDF12" s="405"/>
      <c r="CDG12" s="406"/>
      <c r="CDH12" s="407"/>
      <c r="CDI12" s="407"/>
      <c r="CDJ12" s="407"/>
      <c r="CDK12" s="407"/>
      <c r="CDL12" s="408"/>
      <c r="CDM12" s="404"/>
      <c r="CDN12" s="405"/>
      <c r="CDO12" s="406"/>
      <c r="CDP12" s="407"/>
      <c r="CDQ12" s="407"/>
      <c r="CDR12" s="407"/>
      <c r="CDS12" s="407"/>
      <c r="CDT12" s="408"/>
      <c r="CDU12" s="404"/>
      <c r="CDV12" s="405"/>
      <c r="CDW12" s="406"/>
      <c r="CDX12" s="407"/>
      <c r="CDY12" s="407"/>
      <c r="CDZ12" s="407"/>
      <c r="CEA12" s="407"/>
      <c r="CEB12" s="408"/>
      <c r="CEC12" s="404"/>
      <c r="CED12" s="405"/>
      <c r="CEE12" s="406"/>
      <c r="CEF12" s="407"/>
      <c r="CEG12" s="407"/>
      <c r="CEH12" s="407"/>
      <c r="CEI12" s="407"/>
      <c r="CEJ12" s="408"/>
      <c r="CEK12" s="404"/>
      <c r="CEL12" s="405"/>
      <c r="CEM12" s="406"/>
      <c r="CEN12" s="407"/>
      <c r="CEO12" s="407"/>
      <c r="CEP12" s="407"/>
      <c r="CEQ12" s="407"/>
      <c r="CER12" s="408"/>
      <c r="CES12" s="404"/>
      <c r="CET12" s="405"/>
      <c r="CEU12" s="406"/>
      <c r="CEV12" s="407"/>
      <c r="CEW12" s="407"/>
      <c r="CEX12" s="407"/>
      <c r="CEY12" s="407"/>
      <c r="CEZ12" s="408"/>
      <c r="CFA12" s="404"/>
      <c r="CFB12" s="405"/>
      <c r="CFC12" s="406"/>
      <c r="CFD12" s="407"/>
      <c r="CFE12" s="407"/>
      <c r="CFF12" s="407"/>
      <c r="CFG12" s="407"/>
      <c r="CFH12" s="408"/>
      <c r="CFI12" s="404"/>
      <c r="CFJ12" s="405"/>
      <c r="CFK12" s="406"/>
      <c r="CFL12" s="407"/>
      <c r="CFM12" s="407"/>
      <c r="CFN12" s="407"/>
      <c r="CFO12" s="407"/>
      <c r="CFP12" s="408"/>
      <c r="CFQ12" s="404"/>
      <c r="CFR12" s="405"/>
      <c r="CFS12" s="406"/>
      <c r="CFT12" s="407"/>
      <c r="CFU12" s="407"/>
      <c r="CFV12" s="407"/>
      <c r="CFW12" s="407"/>
      <c r="CFX12" s="408"/>
      <c r="CFY12" s="404"/>
      <c r="CFZ12" s="405"/>
      <c r="CGA12" s="406"/>
      <c r="CGB12" s="407"/>
      <c r="CGC12" s="407"/>
      <c r="CGD12" s="407"/>
      <c r="CGE12" s="407"/>
      <c r="CGF12" s="408"/>
      <c r="CGG12" s="404"/>
      <c r="CGH12" s="405"/>
      <c r="CGI12" s="406"/>
      <c r="CGJ12" s="407"/>
      <c r="CGK12" s="407"/>
      <c r="CGL12" s="407"/>
      <c r="CGM12" s="407"/>
      <c r="CGN12" s="408"/>
      <c r="CGO12" s="404"/>
      <c r="CGP12" s="405"/>
      <c r="CGQ12" s="406"/>
      <c r="CGR12" s="407"/>
      <c r="CGS12" s="407"/>
      <c r="CGT12" s="407"/>
      <c r="CGU12" s="407"/>
      <c r="CGV12" s="408"/>
      <c r="CGW12" s="404"/>
      <c r="CGX12" s="405"/>
      <c r="CGY12" s="406"/>
      <c r="CGZ12" s="407"/>
      <c r="CHA12" s="407"/>
      <c r="CHB12" s="407"/>
      <c r="CHC12" s="407"/>
      <c r="CHD12" s="408"/>
      <c r="CHE12" s="404"/>
      <c r="CHF12" s="405"/>
      <c r="CHG12" s="406"/>
      <c r="CHH12" s="407"/>
      <c r="CHI12" s="407"/>
      <c r="CHJ12" s="407"/>
      <c r="CHK12" s="407"/>
      <c r="CHL12" s="408"/>
      <c r="CHM12" s="404"/>
      <c r="CHN12" s="405"/>
      <c r="CHO12" s="406"/>
      <c r="CHP12" s="407"/>
      <c r="CHQ12" s="407"/>
      <c r="CHR12" s="407"/>
      <c r="CHS12" s="407"/>
      <c r="CHT12" s="408"/>
      <c r="CHU12" s="404"/>
      <c r="CHV12" s="405"/>
      <c r="CHW12" s="406"/>
      <c r="CHX12" s="407"/>
      <c r="CHY12" s="407"/>
      <c r="CHZ12" s="407"/>
      <c r="CIA12" s="407"/>
      <c r="CIB12" s="408"/>
      <c r="CIC12" s="404"/>
      <c r="CID12" s="405"/>
      <c r="CIE12" s="406"/>
      <c r="CIF12" s="407"/>
      <c r="CIG12" s="407"/>
      <c r="CIH12" s="407"/>
      <c r="CII12" s="407"/>
      <c r="CIJ12" s="408"/>
      <c r="CIK12" s="404"/>
      <c r="CIL12" s="405"/>
      <c r="CIM12" s="406"/>
      <c r="CIN12" s="407"/>
      <c r="CIO12" s="407"/>
      <c r="CIP12" s="407"/>
      <c r="CIQ12" s="407"/>
      <c r="CIR12" s="408"/>
      <c r="CIS12" s="404"/>
      <c r="CIT12" s="405"/>
      <c r="CIU12" s="406"/>
      <c r="CIV12" s="407"/>
      <c r="CIW12" s="407"/>
      <c r="CIX12" s="407"/>
      <c r="CIY12" s="407"/>
      <c r="CIZ12" s="408"/>
      <c r="CJA12" s="404"/>
      <c r="CJB12" s="405"/>
      <c r="CJC12" s="406"/>
      <c r="CJD12" s="407"/>
      <c r="CJE12" s="407"/>
      <c r="CJF12" s="407"/>
      <c r="CJG12" s="407"/>
      <c r="CJH12" s="408"/>
      <c r="CJI12" s="404"/>
      <c r="CJJ12" s="405"/>
      <c r="CJK12" s="406"/>
      <c r="CJL12" s="407"/>
      <c r="CJM12" s="407"/>
      <c r="CJN12" s="407"/>
      <c r="CJO12" s="407"/>
      <c r="CJP12" s="408"/>
      <c r="CJQ12" s="404"/>
      <c r="CJR12" s="405"/>
      <c r="CJS12" s="406"/>
      <c r="CJT12" s="407"/>
      <c r="CJU12" s="407"/>
      <c r="CJV12" s="407"/>
      <c r="CJW12" s="407"/>
      <c r="CJX12" s="408"/>
      <c r="CJY12" s="404"/>
      <c r="CJZ12" s="405"/>
      <c r="CKA12" s="406"/>
      <c r="CKB12" s="407"/>
      <c r="CKC12" s="407"/>
      <c r="CKD12" s="407"/>
      <c r="CKE12" s="407"/>
      <c r="CKF12" s="408"/>
      <c r="CKG12" s="404"/>
      <c r="CKH12" s="405"/>
      <c r="CKI12" s="406"/>
      <c r="CKJ12" s="407"/>
      <c r="CKK12" s="407"/>
      <c r="CKL12" s="407"/>
      <c r="CKM12" s="407"/>
      <c r="CKN12" s="408"/>
      <c r="CKO12" s="404"/>
      <c r="CKP12" s="405"/>
      <c r="CKQ12" s="406"/>
      <c r="CKR12" s="407"/>
      <c r="CKS12" s="407"/>
      <c r="CKT12" s="407"/>
      <c r="CKU12" s="407"/>
      <c r="CKV12" s="408"/>
      <c r="CKW12" s="404"/>
      <c r="CKX12" s="405"/>
      <c r="CKY12" s="406"/>
      <c r="CKZ12" s="407"/>
      <c r="CLA12" s="407"/>
      <c r="CLB12" s="407"/>
      <c r="CLC12" s="407"/>
      <c r="CLD12" s="408"/>
      <c r="CLE12" s="404"/>
      <c r="CLF12" s="405"/>
      <c r="CLG12" s="406"/>
      <c r="CLH12" s="407"/>
      <c r="CLI12" s="407"/>
      <c r="CLJ12" s="407"/>
      <c r="CLK12" s="407"/>
      <c r="CLL12" s="408"/>
      <c r="CLM12" s="404"/>
      <c r="CLN12" s="405"/>
      <c r="CLO12" s="406"/>
      <c r="CLP12" s="407"/>
      <c r="CLQ12" s="407"/>
      <c r="CLR12" s="407"/>
      <c r="CLS12" s="407"/>
      <c r="CLT12" s="408"/>
      <c r="CLU12" s="404"/>
      <c r="CLV12" s="405"/>
      <c r="CLW12" s="406"/>
      <c r="CLX12" s="407"/>
      <c r="CLY12" s="407"/>
      <c r="CLZ12" s="407"/>
      <c r="CMA12" s="407"/>
      <c r="CMB12" s="408"/>
      <c r="CMC12" s="404"/>
      <c r="CMD12" s="405"/>
      <c r="CME12" s="406"/>
      <c r="CMF12" s="407"/>
      <c r="CMG12" s="407"/>
      <c r="CMH12" s="407"/>
      <c r="CMI12" s="407"/>
      <c r="CMJ12" s="408"/>
      <c r="CMK12" s="404"/>
      <c r="CML12" s="405"/>
      <c r="CMM12" s="406"/>
      <c r="CMN12" s="407"/>
      <c r="CMO12" s="407"/>
      <c r="CMP12" s="407"/>
      <c r="CMQ12" s="407"/>
      <c r="CMR12" s="408"/>
      <c r="CMS12" s="404"/>
      <c r="CMT12" s="405"/>
      <c r="CMU12" s="406"/>
      <c r="CMV12" s="407"/>
      <c r="CMW12" s="407"/>
      <c r="CMX12" s="407"/>
      <c r="CMY12" s="407"/>
      <c r="CMZ12" s="408"/>
      <c r="CNA12" s="404"/>
      <c r="CNB12" s="405"/>
      <c r="CNC12" s="406"/>
      <c r="CND12" s="407"/>
      <c r="CNE12" s="407"/>
      <c r="CNF12" s="407"/>
      <c r="CNG12" s="407"/>
      <c r="CNH12" s="408"/>
      <c r="CNI12" s="404"/>
      <c r="CNJ12" s="405"/>
      <c r="CNK12" s="406"/>
      <c r="CNL12" s="407"/>
      <c r="CNM12" s="407"/>
      <c r="CNN12" s="407"/>
      <c r="CNO12" s="407"/>
      <c r="CNP12" s="408"/>
      <c r="CNQ12" s="404"/>
      <c r="CNR12" s="405"/>
      <c r="CNS12" s="406"/>
      <c r="CNT12" s="407"/>
      <c r="CNU12" s="407"/>
      <c r="CNV12" s="407"/>
      <c r="CNW12" s="407"/>
      <c r="CNX12" s="408"/>
      <c r="CNY12" s="404"/>
      <c r="CNZ12" s="405"/>
      <c r="COA12" s="406"/>
      <c r="COB12" s="407"/>
      <c r="COC12" s="407"/>
      <c r="COD12" s="407"/>
      <c r="COE12" s="407"/>
      <c r="COF12" s="408"/>
      <c r="COG12" s="404"/>
      <c r="COH12" s="405"/>
      <c r="COI12" s="406"/>
      <c r="COJ12" s="407"/>
      <c r="COK12" s="407"/>
      <c r="COL12" s="407"/>
      <c r="COM12" s="407"/>
      <c r="CON12" s="408"/>
      <c r="COO12" s="404"/>
      <c r="COP12" s="405"/>
      <c r="COQ12" s="406"/>
      <c r="COR12" s="407"/>
      <c r="COS12" s="407"/>
      <c r="COT12" s="407"/>
      <c r="COU12" s="407"/>
      <c r="COV12" s="408"/>
      <c r="COW12" s="404"/>
      <c r="COX12" s="405"/>
      <c r="COY12" s="406"/>
      <c r="COZ12" s="407"/>
      <c r="CPA12" s="407"/>
      <c r="CPB12" s="407"/>
      <c r="CPC12" s="407"/>
      <c r="CPD12" s="408"/>
      <c r="CPE12" s="404"/>
      <c r="CPF12" s="405"/>
      <c r="CPG12" s="406"/>
      <c r="CPH12" s="407"/>
      <c r="CPI12" s="407"/>
      <c r="CPJ12" s="407"/>
      <c r="CPK12" s="407"/>
      <c r="CPL12" s="408"/>
      <c r="CPM12" s="404"/>
      <c r="CPN12" s="405"/>
      <c r="CPO12" s="406"/>
      <c r="CPP12" s="407"/>
      <c r="CPQ12" s="407"/>
      <c r="CPR12" s="407"/>
      <c r="CPS12" s="407"/>
      <c r="CPT12" s="408"/>
      <c r="CPU12" s="404"/>
      <c r="CPV12" s="405"/>
      <c r="CPW12" s="406"/>
      <c r="CPX12" s="407"/>
      <c r="CPY12" s="407"/>
      <c r="CPZ12" s="407"/>
      <c r="CQA12" s="407"/>
      <c r="CQB12" s="408"/>
      <c r="CQC12" s="404"/>
      <c r="CQD12" s="405"/>
      <c r="CQE12" s="406"/>
      <c r="CQF12" s="407"/>
      <c r="CQG12" s="407"/>
      <c r="CQH12" s="407"/>
      <c r="CQI12" s="407"/>
      <c r="CQJ12" s="408"/>
      <c r="CQK12" s="404"/>
      <c r="CQL12" s="405"/>
      <c r="CQM12" s="406"/>
      <c r="CQN12" s="407"/>
      <c r="CQO12" s="407"/>
      <c r="CQP12" s="407"/>
      <c r="CQQ12" s="407"/>
      <c r="CQR12" s="408"/>
      <c r="CQS12" s="404"/>
      <c r="CQT12" s="405"/>
      <c r="CQU12" s="406"/>
      <c r="CQV12" s="407"/>
      <c r="CQW12" s="407"/>
      <c r="CQX12" s="407"/>
      <c r="CQY12" s="407"/>
      <c r="CQZ12" s="408"/>
      <c r="CRA12" s="404"/>
      <c r="CRB12" s="405"/>
      <c r="CRC12" s="406"/>
      <c r="CRD12" s="407"/>
      <c r="CRE12" s="407"/>
      <c r="CRF12" s="407"/>
      <c r="CRG12" s="407"/>
      <c r="CRH12" s="408"/>
      <c r="CRI12" s="404"/>
      <c r="CRJ12" s="405"/>
      <c r="CRK12" s="406"/>
      <c r="CRL12" s="407"/>
      <c r="CRM12" s="407"/>
      <c r="CRN12" s="407"/>
      <c r="CRO12" s="407"/>
      <c r="CRP12" s="408"/>
      <c r="CRQ12" s="404"/>
      <c r="CRR12" s="405"/>
      <c r="CRS12" s="406"/>
      <c r="CRT12" s="407"/>
      <c r="CRU12" s="407"/>
      <c r="CRV12" s="407"/>
      <c r="CRW12" s="407"/>
      <c r="CRX12" s="408"/>
      <c r="CRY12" s="404"/>
      <c r="CRZ12" s="405"/>
      <c r="CSA12" s="406"/>
      <c r="CSB12" s="407"/>
      <c r="CSC12" s="407"/>
      <c r="CSD12" s="407"/>
      <c r="CSE12" s="407"/>
      <c r="CSF12" s="408"/>
      <c r="CSG12" s="404"/>
      <c r="CSH12" s="405"/>
      <c r="CSI12" s="406"/>
      <c r="CSJ12" s="407"/>
      <c r="CSK12" s="407"/>
      <c r="CSL12" s="407"/>
      <c r="CSM12" s="407"/>
      <c r="CSN12" s="408"/>
      <c r="CSO12" s="404"/>
      <c r="CSP12" s="405"/>
      <c r="CSQ12" s="406"/>
      <c r="CSR12" s="407"/>
      <c r="CSS12" s="407"/>
      <c r="CST12" s="407"/>
      <c r="CSU12" s="407"/>
      <c r="CSV12" s="408"/>
      <c r="CSW12" s="404"/>
      <c r="CSX12" s="405"/>
      <c r="CSY12" s="406"/>
      <c r="CSZ12" s="407"/>
      <c r="CTA12" s="407"/>
      <c r="CTB12" s="407"/>
      <c r="CTC12" s="407"/>
      <c r="CTD12" s="408"/>
      <c r="CTE12" s="404"/>
      <c r="CTF12" s="405"/>
      <c r="CTG12" s="406"/>
      <c r="CTH12" s="407"/>
      <c r="CTI12" s="407"/>
      <c r="CTJ12" s="407"/>
      <c r="CTK12" s="407"/>
      <c r="CTL12" s="408"/>
      <c r="CTM12" s="404"/>
      <c r="CTN12" s="405"/>
      <c r="CTO12" s="406"/>
      <c r="CTP12" s="407"/>
      <c r="CTQ12" s="407"/>
      <c r="CTR12" s="407"/>
      <c r="CTS12" s="407"/>
      <c r="CTT12" s="408"/>
      <c r="CTU12" s="404"/>
      <c r="CTV12" s="405"/>
      <c r="CTW12" s="406"/>
      <c r="CTX12" s="407"/>
      <c r="CTY12" s="407"/>
      <c r="CTZ12" s="407"/>
      <c r="CUA12" s="407"/>
      <c r="CUB12" s="408"/>
      <c r="CUC12" s="404"/>
      <c r="CUD12" s="405"/>
      <c r="CUE12" s="406"/>
      <c r="CUF12" s="407"/>
      <c r="CUG12" s="407"/>
      <c r="CUH12" s="407"/>
      <c r="CUI12" s="407"/>
      <c r="CUJ12" s="408"/>
      <c r="CUK12" s="404"/>
      <c r="CUL12" s="405"/>
      <c r="CUM12" s="406"/>
      <c r="CUN12" s="407"/>
      <c r="CUO12" s="407"/>
      <c r="CUP12" s="407"/>
      <c r="CUQ12" s="407"/>
      <c r="CUR12" s="408"/>
      <c r="CUS12" s="404"/>
      <c r="CUT12" s="405"/>
      <c r="CUU12" s="406"/>
      <c r="CUV12" s="407"/>
      <c r="CUW12" s="407"/>
      <c r="CUX12" s="407"/>
      <c r="CUY12" s="407"/>
      <c r="CUZ12" s="408"/>
      <c r="CVA12" s="404"/>
      <c r="CVB12" s="405"/>
      <c r="CVC12" s="406"/>
      <c r="CVD12" s="407"/>
      <c r="CVE12" s="407"/>
      <c r="CVF12" s="407"/>
      <c r="CVG12" s="407"/>
      <c r="CVH12" s="408"/>
      <c r="CVI12" s="404"/>
      <c r="CVJ12" s="405"/>
      <c r="CVK12" s="406"/>
      <c r="CVL12" s="407"/>
      <c r="CVM12" s="407"/>
      <c r="CVN12" s="407"/>
      <c r="CVO12" s="407"/>
      <c r="CVP12" s="408"/>
      <c r="CVQ12" s="404"/>
      <c r="CVR12" s="405"/>
      <c r="CVS12" s="406"/>
      <c r="CVT12" s="407"/>
      <c r="CVU12" s="407"/>
      <c r="CVV12" s="407"/>
      <c r="CVW12" s="407"/>
      <c r="CVX12" s="408"/>
      <c r="CVY12" s="404"/>
      <c r="CVZ12" s="405"/>
      <c r="CWA12" s="406"/>
      <c r="CWB12" s="407"/>
      <c r="CWC12" s="407"/>
      <c r="CWD12" s="407"/>
      <c r="CWE12" s="407"/>
      <c r="CWF12" s="408"/>
      <c r="CWG12" s="404"/>
      <c r="CWH12" s="405"/>
      <c r="CWI12" s="406"/>
      <c r="CWJ12" s="407"/>
      <c r="CWK12" s="407"/>
      <c r="CWL12" s="407"/>
      <c r="CWM12" s="407"/>
      <c r="CWN12" s="408"/>
      <c r="CWO12" s="404"/>
      <c r="CWP12" s="405"/>
      <c r="CWQ12" s="406"/>
      <c r="CWR12" s="407"/>
      <c r="CWS12" s="407"/>
      <c r="CWT12" s="407"/>
      <c r="CWU12" s="407"/>
      <c r="CWV12" s="408"/>
      <c r="CWW12" s="404"/>
      <c r="CWX12" s="405"/>
      <c r="CWY12" s="406"/>
      <c r="CWZ12" s="407"/>
      <c r="CXA12" s="407"/>
      <c r="CXB12" s="407"/>
      <c r="CXC12" s="407"/>
      <c r="CXD12" s="408"/>
      <c r="CXE12" s="404"/>
      <c r="CXF12" s="405"/>
      <c r="CXG12" s="406"/>
      <c r="CXH12" s="407"/>
      <c r="CXI12" s="407"/>
      <c r="CXJ12" s="407"/>
      <c r="CXK12" s="407"/>
      <c r="CXL12" s="408"/>
      <c r="CXM12" s="404"/>
      <c r="CXN12" s="405"/>
      <c r="CXO12" s="406"/>
      <c r="CXP12" s="407"/>
      <c r="CXQ12" s="407"/>
      <c r="CXR12" s="407"/>
      <c r="CXS12" s="407"/>
      <c r="CXT12" s="408"/>
      <c r="CXU12" s="404"/>
      <c r="CXV12" s="405"/>
      <c r="CXW12" s="406"/>
      <c r="CXX12" s="407"/>
      <c r="CXY12" s="407"/>
      <c r="CXZ12" s="407"/>
      <c r="CYA12" s="407"/>
      <c r="CYB12" s="408"/>
      <c r="CYC12" s="404"/>
      <c r="CYD12" s="405"/>
      <c r="CYE12" s="406"/>
      <c r="CYF12" s="407"/>
      <c r="CYG12" s="407"/>
      <c r="CYH12" s="407"/>
      <c r="CYI12" s="407"/>
      <c r="CYJ12" s="408"/>
      <c r="CYK12" s="404"/>
      <c r="CYL12" s="405"/>
      <c r="CYM12" s="406"/>
      <c r="CYN12" s="407"/>
      <c r="CYO12" s="407"/>
      <c r="CYP12" s="407"/>
      <c r="CYQ12" s="407"/>
      <c r="CYR12" s="408"/>
      <c r="CYS12" s="404"/>
      <c r="CYT12" s="405"/>
      <c r="CYU12" s="406"/>
      <c r="CYV12" s="407"/>
      <c r="CYW12" s="407"/>
      <c r="CYX12" s="407"/>
      <c r="CYY12" s="407"/>
      <c r="CYZ12" s="408"/>
      <c r="CZA12" s="404"/>
      <c r="CZB12" s="405"/>
      <c r="CZC12" s="406"/>
      <c r="CZD12" s="407"/>
      <c r="CZE12" s="407"/>
      <c r="CZF12" s="407"/>
      <c r="CZG12" s="407"/>
      <c r="CZH12" s="408"/>
      <c r="CZI12" s="404"/>
      <c r="CZJ12" s="405"/>
      <c r="CZK12" s="406"/>
      <c r="CZL12" s="407"/>
      <c r="CZM12" s="407"/>
      <c r="CZN12" s="407"/>
      <c r="CZO12" s="407"/>
      <c r="CZP12" s="408"/>
      <c r="CZQ12" s="404"/>
      <c r="CZR12" s="405"/>
      <c r="CZS12" s="406"/>
      <c r="CZT12" s="407"/>
      <c r="CZU12" s="407"/>
      <c r="CZV12" s="407"/>
      <c r="CZW12" s="407"/>
      <c r="CZX12" s="408"/>
      <c r="CZY12" s="404"/>
      <c r="CZZ12" s="405"/>
      <c r="DAA12" s="406"/>
      <c r="DAB12" s="407"/>
      <c r="DAC12" s="407"/>
      <c r="DAD12" s="407"/>
      <c r="DAE12" s="407"/>
      <c r="DAF12" s="408"/>
      <c r="DAG12" s="404"/>
      <c r="DAH12" s="405"/>
      <c r="DAI12" s="406"/>
      <c r="DAJ12" s="407"/>
      <c r="DAK12" s="407"/>
      <c r="DAL12" s="407"/>
      <c r="DAM12" s="407"/>
      <c r="DAN12" s="408"/>
      <c r="DAO12" s="404"/>
      <c r="DAP12" s="405"/>
      <c r="DAQ12" s="406"/>
      <c r="DAR12" s="407"/>
      <c r="DAS12" s="407"/>
      <c r="DAT12" s="407"/>
      <c r="DAU12" s="407"/>
      <c r="DAV12" s="408"/>
      <c r="DAW12" s="404"/>
      <c r="DAX12" s="405"/>
      <c r="DAY12" s="406"/>
      <c r="DAZ12" s="407"/>
      <c r="DBA12" s="407"/>
      <c r="DBB12" s="407"/>
      <c r="DBC12" s="407"/>
      <c r="DBD12" s="408"/>
      <c r="DBE12" s="404"/>
      <c r="DBF12" s="405"/>
      <c r="DBG12" s="406"/>
      <c r="DBH12" s="407"/>
      <c r="DBI12" s="407"/>
      <c r="DBJ12" s="407"/>
      <c r="DBK12" s="407"/>
      <c r="DBL12" s="408"/>
      <c r="DBM12" s="404"/>
      <c r="DBN12" s="405"/>
      <c r="DBO12" s="406"/>
      <c r="DBP12" s="407"/>
      <c r="DBQ12" s="407"/>
      <c r="DBR12" s="407"/>
      <c r="DBS12" s="407"/>
      <c r="DBT12" s="408"/>
      <c r="DBU12" s="404"/>
      <c r="DBV12" s="405"/>
      <c r="DBW12" s="406"/>
      <c r="DBX12" s="407"/>
      <c r="DBY12" s="407"/>
      <c r="DBZ12" s="407"/>
      <c r="DCA12" s="407"/>
      <c r="DCB12" s="408"/>
      <c r="DCC12" s="404"/>
      <c r="DCD12" s="405"/>
      <c r="DCE12" s="406"/>
      <c r="DCF12" s="407"/>
      <c r="DCG12" s="407"/>
      <c r="DCH12" s="407"/>
      <c r="DCI12" s="407"/>
      <c r="DCJ12" s="408"/>
      <c r="DCK12" s="404"/>
      <c r="DCL12" s="405"/>
      <c r="DCM12" s="406"/>
      <c r="DCN12" s="407"/>
      <c r="DCO12" s="407"/>
      <c r="DCP12" s="407"/>
      <c r="DCQ12" s="407"/>
      <c r="DCR12" s="408"/>
      <c r="DCS12" s="404"/>
      <c r="DCT12" s="405"/>
      <c r="DCU12" s="406"/>
      <c r="DCV12" s="407"/>
      <c r="DCW12" s="407"/>
      <c r="DCX12" s="407"/>
      <c r="DCY12" s="407"/>
      <c r="DCZ12" s="408"/>
      <c r="DDA12" s="404"/>
      <c r="DDB12" s="405"/>
      <c r="DDC12" s="406"/>
      <c r="DDD12" s="407"/>
      <c r="DDE12" s="407"/>
      <c r="DDF12" s="407"/>
      <c r="DDG12" s="407"/>
      <c r="DDH12" s="408"/>
      <c r="DDI12" s="404"/>
      <c r="DDJ12" s="405"/>
      <c r="DDK12" s="406"/>
      <c r="DDL12" s="407"/>
      <c r="DDM12" s="407"/>
      <c r="DDN12" s="407"/>
      <c r="DDO12" s="407"/>
      <c r="DDP12" s="408"/>
      <c r="DDQ12" s="404"/>
      <c r="DDR12" s="405"/>
      <c r="DDS12" s="406"/>
      <c r="DDT12" s="407"/>
      <c r="DDU12" s="407"/>
      <c r="DDV12" s="407"/>
      <c r="DDW12" s="407"/>
      <c r="DDX12" s="408"/>
      <c r="DDY12" s="404"/>
      <c r="DDZ12" s="405"/>
      <c r="DEA12" s="406"/>
      <c r="DEB12" s="407"/>
      <c r="DEC12" s="407"/>
      <c r="DED12" s="407"/>
      <c r="DEE12" s="407"/>
      <c r="DEF12" s="408"/>
      <c r="DEG12" s="404"/>
      <c r="DEH12" s="405"/>
      <c r="DEI12" s="406"/>
      <c r="DEJ12" s="407"/>
      <c r="DEK12" s="407"/>
      <c r="DEL12" s="407"/>
      <c r="DEM12" s="407"/>
      <c r="DEN12" s="408"/>
      <c r="DEO12" s="404"/>
      <c r="DEP12" s="405"/>
      <c r="DEQ12" s="406"/>
      <c r="DER12" s="407"/>
      <c r="DES12" s="407"/>
      <c r="DET12" s="407"/>
      <c r="DEU12" s="407"/>
      <c r="DEV12" s="408"/>
      <c r="DEW12" s="404"/>
      <c r="DEX12" s="405"/>
      <c r="DEY12" s="406"/>
      <c r="DEZ12" s="407"/>
      <c r="DFA12" s="407"/>
      <c r="DFB12" s="407"/>
      <c r="DFC12" s="407"/>
      <c r="DFD12" s="408"/>
      <c r="DFE12" s="404"/>
      <c r="DFF12" s="405"/>
      <c r="DFG12" s="406"/>
      <c r="DFH12" s="407"/>
      <c r="DFI12" s="407"/>
      <c r="DFJ12" s="407"/>
      <c r="DFK12" s="407"/>
      <c r="DFL12" s="408"/>
      <c r="DFM12" s="404"/>
      <c r="DFN12" s="405"/>
      <c r="DFO12" s="406"/>
      <c r="DFP12" s="407"/>
      <c r="DFQ12" s="407"/>
      <c r="DFR12" s="407"/>
      <c r="DFS12" s="407"/>
      <c r="DFT12" s="408"/>
      <c r="DFU12" s="404"/>
      <c r="DFV12" s="405"/>
      <c r="DFW12" s="406"/>
      <c r="DFX12" s="407"/>
      <c r="DFY12" s="407"/>
      <c r="DFZ12" s="407"/>
      <c r="DGA12" s="407"/>
      <c r="DGB12" s="408"/>
      <c r="DGC12" s="404"/>
      <c r="DGD12" s="405"/>
      <c r="DGE12" s="406"/>
      <c r="DGF12" s="407"/>
      <c r="DGG12" s="407"/>
      <c r="DGH12" s="407"/>
      <c r="DGI12" s="407"/>
      <c r="DGJ12" s="408"/>
      <c r="DGK12" s="404"/>
      <c r="DGL12" s="405"/>
      <c r="DGM12" s="406"/>
      <c r="DGN12" s="407"/>
      <c r="DGO12" s="407"/>
      <c r="DGP12" s="407"/>
      <c r="DGQ12" s="407"/>
      <c r="DGR12" s="408"/>
      <c r="DGS12" s="404"/>
      <c r="DGT12" s="405"/>
      <c r="DGU12" s="406"/>
      <c r="DGV12" s="407"/>
      <c r="DGW12" s="407"/>
      <c r="DGX12" s="407"/>
      <c r="DGY12" s="407"/>
      <c r="DGZ12" s="408"/>
      <c r="DHA12" s="404"/>
      <c r="DHB12" s="405"/>
      <c r="DHC12" s="406"/>
      <c r="DHD12" s="407"/>
      <c r="DHE12" s="407"/>
      <c r="DHF12" s="407"/>
      <c r="DHG12" s="407"/>
      <c r="DHH12" s="408"/>
      <c r="DHI12" s="404"/>
      <c r="DHJ12" s="405"/>
      <c r="DHK12" s="406"/>
      <c r="DHL12" s="407"/>
      <c r="DHM12" s="407"/>
      <c r="DHN12" s="407"/>
      <c r="DHO12" s="407"/>
      <c r="DHP12" s="408"/>
      <c r="DHQ12" s="404"/>
      <c r="DHR12" s="405"/>
      <c r="DHS12" s="406"/>
      <c r="DHT12" s="407"/>
      <c r="DHU12" s="407"/>
      <c r="DHV12" s="407"/>
      <c r="DHW12" s="407"/>
      <c r="DHX12" s="408"/>
      <c r="DHY12" s="404"/>
      <c r="DHZ12" s="405"/>
      <c r="DIA12" s="406"/>
      <c r="DIB12" s="407"/>
      <c r="DIC12" s="407"/>
      <c r="DID12" s="407"/>
      <c r="DIE12" s="407"/>
      <c r="DIF12" s="408"/>
      <c r="DIG12" s="404"/>
      <c r="DIH12" s="405"/>
      <c r="DII12" s="406"/>
      <c r="DIJ12" s="407"/>
      <c r="DIK12" s="407"/>
      <c r="DIL12" s="407"/>
      <c r="DIM12" s="407"/>
      <c r="DIN12" s="408"/>
      <c r="DIO12" s="404"/>
      <c r="DIP12" s="405"/>
      <c r="DIQ12" s="406"/>
      <c r="DIR12" s="407"/>
      <c r="DIS12" s="407"/>
      <c r="DIT12" s="407"/>
      <c r="DIU12" s="407"/>
      <c r="DIV12" s="408"/>
      <c r="DIW12" s="404"/>
      <c r="DIX12" s="405"/>
      <c r="DIY12" s="406"/>
      <c r="DIZ12" s="407"/>
      <c r="DJA12" s="407"/>
      <c r="DJB12" s="407"/>
      <c r="DJC12" s="407"/>
      <c r="DJD12" s="408"/>
      <c r="DJE12" s="404"/>
      <c r="DJF12" s="405"/>
      <c r="DJG12" s="406"/>
      <c r="DJH12" s="407"/>
      <c r="DJI12" s="407"/>
      <c r="DJJ12" s="407"/>
      <c r="DJK12" s="407"/>
      <c r="DJL12" s="408"/>
      <c r="DJM12" s="404"/>
      <c r="DJN12" s="405"/>
      <c r="DJO12" s="406"/>
      <c r="DJP12" s="407"/>
      <c r="DJQ12" s="407"/>
      <c r="DJR12" s="407"/>
      <c r="DJS12" s="407"/>
      <c r="DJT12" s="408"/>
      <c r="DJU12" s="404"/>
      <c r="DJV12" s="405"/>
      <c r="DJW12" s="406"/>
      <c r="DJX12" s="407"/>
      <c r="DJY12" s="407"/>
      <c r="DJZ12" s="407"/>
      <c r="DKA12" s="407"/>
      <c r="DKB12" s="408"/>
      <c r="DKC12" s="404"/>
      <c r="DKD12" s="405"/>
      <c r="DKE12" s="406"/>
      <c r="DKF12" s="407"/>
      <c r="DKG12" s="407"/>
      <c r="DKH12" s="407"/>
      <c r="DKI12" s="407"/>
      <c r="DKJ12" s="408"/>
      <c r="DKK12" s="404"/>
      <c r="DKL12" s="405"/>
      <c r="DKM12" s="406"/>
      <c r="DKN12" s="407"/>
      <c r="DKO12" s="407"/>
      <c r="DKP12" s="407"/>
      <c r="DKQ12" s="407"/>
      <c r="DKR12" s="408"/>
      <c r="DKS12" s="404"/>
      <c r="DKT12" s="405"/>
      <c r="DKU12" s="406"/>
      <c r="DKV12" s="407"/>
      <c r="DKW12" s="407"/>
      <c r="DKX12" s="407"/>
      <c r="DKY12" s="407"/>
      <c r="DKZ12" s="408"/>
      <c r="DLA12" s="404"/>
      <c r="DLB12" s="405"/>
      <c r="DLC12" s="406"/>
      <c r="DLD12" s="407"/>
      <c r="DLE12" s="407"/>
      <c r="DLF12" s="407"/>
      <c r="DLG12" s="407"/>
      <c r="DLH12" s="408"/>
      <c r="DLI12" s="404"/>
      <c r="DLJ12" s="405"/>
      <c r="DLK12" s="406"/>
      <c r="DLL12" s="407"/>
      <c r="DLM12" s="407"/>
      <c r="DLN12" s="407"/>
      <c r="DLO12" s="407"/>
      <c r="DLP12" s="408"/>
      <c r="DLQ12" s="404"/>
      <c r="DLR12" s="405"/>
      <c r="DLS12" s="406"/>
      <c r="DLT12" s="407"/>
      <c r="DLU12" s="407"/>
      <c r="DLV12" s="407"/>
      <c r="DLW12" s="407"/>
      <c r="DLX12" s="408"/>
      <c r="DLY12" s="404"/>
      <c r="DLZ12" s="405"/>
      <c r="DMA12" s="406"/>
      <c r="DMB12" s="407"/>
      <c r="DMC12" s="407"/>
      <c r="DMD12" s="407"/>
      <c r="DME12" s="407"/>
      <c r="DMF12" s="408"/>
      <c r="DMG12" s="404"/>
      <c r="DMH12" s="405"/>
      <c r="DMI12" s="406"/>
      <c r="DMJ12" s="407"/>
      <c r="DMK12" s="407"/>
      <c r="DML12" s="407"/>
      <c r="DMM12" s="407"/>
      <c r="DMN12" s="408"/>
      <c r="DMO12" s="404"/>
      <c r="DMP12" s="405"/>
      <c r="DMQ12" s="406"/>
      <c r="DMR12" s="407"/>
      <c r="DMS12" s="407"/>
      <c r="DMT12" s="407"/>
      <c r="DMU12" s="407"/>
      <c r="DMV12" s="408"/>
      <c r="DMW12" s="404"/>
      <c r="DMX12" s="405"/>
      <c r="DMY12" s="406"/>
      <c r="DMZ12" s="407"/>
      <c r="DNA12" s="407"/>
      <c r="DNB12" s="407"/>
      <c r="DNC12" s="407"/>
      <c r="DND12" s="408"/>
      <c r="DNE12" s="404"/>
      <c r="DNF12" s="405"/>
      <c r="DNG12" s="406"/>
      <c r="DNH12" s="407"/>
      <c r="DNI12" s="407"/>
      <c r="DNJ12" s="407"/>
      <c r="DNK12" s="407"/>
      <c r="DNL12" s="408"/>
      <c r="DNM12" s="404"/>
      <c r="DNN12" s="405"/>
      <c r="DNO12" s="406"/>
      <c r="DNP12" s="407"/>
      <c r="DNQ12" s="407"/>
      <c r="DNR12" s="407"/>
      <c r="DNS12" s="407"/>
      <c r="DNT12" s="408"/>
      <c r="DNU12" s="404"/>
      <c r="DNV12" s="405"/>
      <c r="DNW12" s="406"/>
      <c r="DNX12" s="407"/>
      <c r="DNY12" s="407"/>
      <c r="DNZ12" s="407"/>
      <c r="DOA12" s="407"/>
      <c r="DOB12" s="408"/>
      <c r="DOC12" s="404"/>
      <c r="DOD12" s="405"/>
      <c r="DOE12" s="406"/>
      <c r="DOF12" s="407"/>
      <c r="DOG12" s="407"/>
      <c r="DOH12" s="407"/>
      <c r="DOI12" s="407"/>
      <c r="DOJ12" s="408"/>
      <c r="DOK12" s="404"/>
      <c r="DOL12" s="405"/>
      <c r="DOM12" s="406"/>
      <c r="DON12" s="407"/>
      <c r="DOO12" s="407"/>
      <c r="DOP12" s="407"/>
      <c r="DOQ12" s="407"/>
      <c r="DOR12" s="408"/>
      <c r="DOS12" s="404"/>
      <c r="DOT12" s="405"/>
      <c r="DOU12" s="406"/>
      <c r="DOV12" s="407"/>
      <c r="DOW12" s="407"/>
      <c r="DOX12" s="407"/>
      <c r="DOY12" s="407"/>
      <c r="DOZ12" s="408"/>
      <c r="DPA12" s="404"/>
      <c r="DPB12" s="405"/>
      <c r="DPC12" s="406"/>
      <c r="DPD12" s="407"/>
      <c r="DPE12" s="407"/>
      <c r="DPF12" s="407"/>
      <c r="DPG12" s="407"/>
      <c r="DPH12" s="408"/>
      <c r="DPI12" s="404"/>
      <c r="DPJ12" s="405"/>
      <c r="DPK12" s="406"/>
      <c r="DPL12" s="407"/>
      <c r="DPM12" s="407"/>
      <c r="DPN12" s="407"/>
      <c r="DPO12" s="407"/>
      <c r="DPP12" s="408"/>
      <c r="DPQ12" s="404"/>
      <c r="DPR12" s="405"/>
      <c r="DPS12" s="406"/>
      <c r="DPT12" s="407"/>
      <c r="DPU12" s="407"/>
      <c r="DPV12" s="407"/>
      <c r="DPW12" s="407"/>
      <c r="DPX12" s="408"/>
      <c r="DPY12" s="404"/>
      <c r="DPZ12" s="405"/>
      <c r="DQA12" s="406"/>
      <c r="DQB12" s="407"/>
      <c r="DQC12" s="407"/>
      <c r="DQD12" s="407"/>
      <c r="DQE12" s="407"/>
      <c r="DQF12" s="408"/>
      <c r="DQG12" s="404"/>
      <c r="DQH12" s="405"/>
      <c r="DQI12" s="406"/>
      <c r="DQJ12" s="407"/>
      <c r="DQK12" s="407"/>
      <c r="DQL12" s="407"/>
      <c r="DQM12" s="407"/>
      <c r="DQN12" s="408"/>
      <c r="DQO12" s="404"/>
      <c r="DQP12" s="405"/>
      <c r="DQQ12" s="406"/>
      <c r="DQR12" s="407"/>
      <c r="DQS12" s="407"/>
      <c r="DQT12" s="407"/>
      <c r="DQU12" s="407"/>
      <c r="DQV12" s="408"/>
      <c r="DQW12" s="404"/>
      <c r="DQX12" s="405"/>
      <c r="DQY12" s="406"/>
      <c r="DQZ12" s="407"/>
      <c r="DRA12" s="407"/>
      <c r="DRB12" s="407"/>
      <c r="DRC12" s="407"/>
      <c r="DRD12" s="408"/>
      <c r="DRE12" s="404"/>
      <c r="DRF12" s="405"/>
      <c r="DRG12" s="406"/>
      <c r="DRH12" s="407"/>
      <c r="DRI12" s="407"/>
      <c r="DRJ12" s="407"/>
      <c r="DRK12" s="407"/>
      <c r="DRL12" s="408"/>
      <c r="DRM12" s="404"/>
      <c r="DRN12" s="405"/>
      <c r="DRO12" s="406"/>
      <c r="DRP12" s="407"/>
      <c r="DRQ12" s="407"/>
      <c r="DRR12" s="407"/>
      <c r="DRS12" s="407"/>
      <c r="DRT12" s="408"/>
      <c r="DRU12" s="404"/>
      <c r="DRV12" s="405"/>
      <c r="DRW12" s="406"/>
      <c r="DRX12" s="407"/>
      <c r="DRY12" s="407"/>
      <c r="DRZ12" s="407"/>
      <c r="DSA12" s="407"/>
      <c r="DSB12" s="408"/>
      <c r="DSC12" s="404"/>
      <c r="DSD12" s="405"/>
      <c r="DSE12" s="406"/>
      <c r="DSF12" s="407"/>
      <c r="DSG12" s="407"/>
      <c r="DSH12" s="407"/>
      <c r="DSI12" s="407"/>
      <c r="DSJ12" s="408"/>
      <c r="DSK12" s="404"/>
      <c r="DSL12" s="405"/>
      <c r="DSM12" s="406"/>
      <c r="DSN12" s="407"/>
      <c r="DSO12" s="407"/>
      <c r="DSP12" s="407"/>
      <c r="DSQ12" s="407"/>
      <c r="DSR12" s="408"/>
      <c r="DSS12" s="404"/>
      <c r="DST12" s="405"/>
      <c r="DSU12" s="406"/>
      <c r="DSV12" s="407"/>
      <c r="DSW12" s="407"/>
      <c r="DSX12" s="407"/>
      <c r="DSY12" s="407"/>
      <c r="DSZ12" s="408"/>
      <c r="DTA12" s="404"/>
      <c r="DTB12" s="405"/>
      <c r="DTC12" s="406"/>
      <c r="DTD12" s="407"/>
      <c r="DTE12" s="407"/>
      <c r="DTF12" s="407"/>
      <c r="DTG12" s="407"/>
      <c r="DTH12" s="408"/>
      <c r="DTI12" s="404"/>
      <c r="DTJ12" s="405"/>
      <c r="DTK12" s="406"/>
      <c r="DTL12" s="407"/>
      <c r="DTM12" s="407"/>
      <c r="DTN12" s="407"/>
      <c r="DTO12" s="407"/>
      <c r="DTP12" s="408"/>
      <c r="DTQ12" s="404"/>
      <c r="DTR12" s="405"/>
      <c r="DTS12" s="406"/>
      <c r="DTT12" s="407"/>
      <c r="DTU12" s="407"/>
      <c r="DTV12" s="407"/>
      <c r="DTW12" s="407"/>
      <c r="DTX12" s="408"/>
      <c r="DTY12" s="404"/>
      <c r="DTZ12" s="405"/>
      <c r="DUA12" s="406"/>
      <c r="DUB12" s="407"/>
      <c r="DUC12" s="407"/>
      <c r="DUD12" s="407"/>
      <c r="DUE12" s="407"/>
      <c r="DUF12" s="408"/>
      <c r="DUG12" s="404"/>
      <c r="DUH12" s="405"/>
      <c r="DUI12" s="406"/>
      <c r="DUJ12" s="407"/>
      <c r="DUK12" s="407"/>
      <c r="DUL12" s="407"/>
      <c r="DUM12" s="407"/>
      <c r="DUN12" s="408"/>
      <c r="DUO12" s="404"/>
      <c r="DUP12" s="405"/>
      <c r="DUQ12" s="406"/>
      <c r="DUR12" s="407"/>
      <c r="DUS12" s="407"/>
      <c r="DUT12" s="407"/>
      <c r="DUU12" s="407"/>
      <c r="DUV12" s="408"/>
      <c r="DUW12" s="404"/>
      <c r="DUX12" s="405"/>
      <c r="DUY12" s="406"/>
      <c r="DUZ12" s="407"/>
      <c r="DVA12" s="407"/>
      <c r="DVB12" s="407"/>
      <c r="DVC12" s="407"/>
      <c r="DVD12" s="408"/>
      <c r="DVE12" s="404"/>
      <c r="DVF12" s="405"/>
      <c r="DVG12" s="406"/>
      <c r="DVH12" s="407"/>
      <c r="DVI12" s="407"/>
      <c r="DVJ12" s="407"/>
      <c r="DVK12" s="407"/>
      <c r="DVL12" s="408"/>
      <c r="DVM12" s="404"/>
      <c r="DVN12" s="405"/>
      <c r="DVO12" s="406"/>
      <c r="DVP12" s="407"/>
      <c r="DVQ12" s="407"/>
      <c r="DVR12" s="407"/>
      <c r="DVS12" s="407"/>
      <c r="DVT12" s="408"/>
      <c r="DVU12" s="404"/>
      <c r="DVV12" s="405"/>
      <c r="DVW12" s="406"/>
      <c r="DVX12" s="407"/>
      <c r="DVY12" s="407"/>
      <c r="DVZ12" s="407"/>
      <c r="DWA12" s="407"/>
      <c r="DWB12" s="408"/>
      <c r="DWC12" s="404"/>
      <c r="DWD12" s="405"/>
      <c r="DWE12" s="406"/>
      <c r="DWF12" s="407"/>
      <c r="DWG12" s="407"/>
      <c r="DWH12" s="407"/>
      <c r="DWI12" s="407"/>
      <c r="DWJ12" s="408"/>
      <c r="DWK12" s="404"/>
      <c r="DWL12" s="405"/>
      <c r="DWM12" s="406"/>
      <c r="DWN12" s="407"/>
      <c r="DWO12" s="407"/>
      <c r="DWP12" s="407"/>
      <c r="DWQ12" s="407"/>
      <c r="DWR12" s="408"/>
      <c r="DWS12" s="404"/>
      <c r="DWT12" s="405"/>
      <c r="DWU12" s="406"/>
      <c r="DWV12" s="407"/>
      <c r="DWW12" s="407"/>
      <c r="DWX12" s="407"/>
      <c r="DWY12" s="407"/>
      <c r="DWZ12" s="408"/>
      <c r="DXA12" s="404"/>
      <c r="DXB12" s="405"/>
      <c r="DXC12" s="406"/>
      <c r="DXD12" s="407"/>
      <c r="DXE12" s="407"/>
      <c r="DXF12" s="407"/>
      <c r="DXG12" s="407"/>
      <c r="DXH12" s="408"/>
      <c r="DXI12" s="404"/>
      <c r="DXJ12" s="405"/>
      <c r="DXK12" s="406"/>
      <c r="DXL12" s="407"/>
      <c r="DXM12" s="407"/>
      <c r="DXN12" s="407"/>
      <c r="DXO12" s="407"/>
      <c r="DXP12" s="408"/>
      <c r="DXQ12" s="404"/>
      <c r="DXR12" s="405"/>
      <c r="DXS12" s="406"/>
      <c r="DXT12" s="407"/>
      <c r="DXU12" s="407"/>
      <c r="DXV12" s="407"/>
      <c r="DXW12" s="407"/>
      <c r="DXX12" s="408"/>
      <c r="DXY12" s="404"/>
      <c r="DXZ12" s="405"/>
      <c r="DYA12" s="406"/>
      <c r="DYB12" s="407"/>
      <c r="DYC12" s="407"/>
      <c r="DYD12" s="407"/>
      <c r="DYE12" s="407"/>
      <c r="DYF12" s="408"/>
      <c r="DYG12" s="404"/>
      <c r="DYH12" s="405"/>
      <c r="DYI12" s="406"/>
      <c r="DYJ12" s="407"/>
      <c r="DYK12" s="407"/>
      <c r="DYL12" s="407"/>
      <c r="DYM12" s="407"/>
      <c r="DYN12" s="408"/>
      <c r="DYO12" s="404"/>
      <c r="DYP12" s="405"/>
      <c r="DYQ12" s="406"/>
      <c r="DYR12" s="407"/>
      <c r="DYS12" s="407"/>
      <c r="DYT12" s="407"/>
      <c r="DYU12" s="407"/>
      <c r="DYV12" s="408"/>
      <c r="DYW12" s="404"/>
      <c r="DYX12" s="405"/>
      <c r="DYY12" s="406"/>
      <c r="DYZ12" s="407"/>
      <c r="DZA12" s="407"/>
      <c r="DZB12" s="407"/>
      <c r="DZC12" s="407"/>
      <c r="DZD12" s="408"/>
      <c r="DZE12" s="404"/>
      <c r="DZF12" s="405"/>
      <c r="DZG12" s="406"/>
      <c r="DZH12" s="407"/>
      <c r="DZI12" s="407"/>
      <c r="DZJ12" s="407"/>
      <c r="DZK12" s="407"/>
      <c r="DZL12" s="408"/>
      <c r="DZM12" s="404"/>
      <c r="DZN12" s="405"/>
      <c r="DZO12" s="406"/>
      <c r="DZP12" s="407"/>
      <c r="DZQ12" s="407"/>
      <c r="DZR12" s="407"/>
      <c r="DZS12" s="407"/>
      <c r="DZT12" s="408"/>
      <c r="DZU12" s="404"/>
      <c r="DZV12" s="405"/>
      <c r="DZW12" s="406"/>
      <c r="DZX12" s="407"/>
      <c r="DZY12" s="407"/>
      <c r="DZZ12" s="407"/>
      <c r="EAA12" s="407"/>
      <c r="EAB12" s="408"/>
      <c r="EAC12" s="404"/>
      <c r="EAD12" s="405"/>
      <c r="EAE12" s="406"/>
      <c r="EAF12" s="407"/>
      <c r="EAG12" s="407"/>
      <c r="EAH12" s="407"/>
      <c r="EAI12" s="407"/>
      <c r="EAJ12" s="408"/>
      <c r="EAK12" s="404"/>
      <c r="EAL12" s="405"/>
      <c r="EAM12" s="406"/>
      <c r="EAN12" s="407"/>
      <c r="EAO12" s="407"/>
      <c r="EAP12" s="407"/>
      <c r="EAQ12" s="407"/>
      <c r="EAR12" s="408"/>
      <c r="EAS12" s="404"/>
      <c r="EAT12" s="405"/>
      <c r="EAU12" s="406"/>
      <c r="EAV12" s="407"/>
      <c r="EAW12" s="407"/>
      <c r="EAX12" s="407"/>
      <c r="EAY12" s="407"/>
      <c r="EAZ12" s="408"/>
      <c r="EBA12" s="404"/>
      <c r="EBB12" s="405"/>
      <c r="EBC12" s="406"/>
      <c r="EBD12" s="407"/>
      <c r="EBE12" s="407"/>
      <c r="EBF12" s="407"/>
      <c r="EBG12" s="407"/>
      <c r="EBH12" s="408"/>
      <c r="EBI12" s="404"/>
      <c r="EBJ12" s="405"/>
      <c r="EBK12" s="406"/>
      <c r="EBL12" s="407"/>
      <c r="EBM12" s="407"/>
      <c r="EBN12" s="407"/>
      <c r="EBO12" s="407"/>
      <c r="EBP12" s="408"/>
      <c r="EBQ12" s="404"/>
      <c r="EBR12" s="405"/>
      <c r="EBS12" s="406"/>
      <c r="EBT12" s="407"/>
      <c r="EBU12" s="407"/>
      <c r="EBV12" s="407"/>
      <c r="EBW12" s="407"/>
      <c r="EBX12" s="408"/>
      <c r="EBY12" s="404"/>
      <c r="EBZ12" s="405"/>
      <c r="ECA12" s="406"/>
      <c r="ECB12" s="407"/>
      <c r="ECC12" s="407"/>
      <c r="ECD12" s="407"/>
      <c r="ECE12" s="407"/>
      <c r="ECF12" s="408"/>
      <c r="ECG12" s="404"/>
      <c r="ECH12" s="405"/>
      <c r="ECI12" s="406"/>
      <c r="ECJ12" s="407"/>
      <c r="ECK12" s="407"/>
      <c r="ECL12" s="407"/>
      <c r="ECM12" s="407"/>
      <c r="ECN12" s="408"/>
      <c r="ECO12" s="404"/>
      <c r="ECP12" s="405"/>
      <c r="ECQ12" s="406"/>
      <c r="ECR12" s="407"/>
      <c r="ECS12" s="407"/>
      <c r="ECT12" s="407"/>
      <c r="ECU12" s="407"/>
      <c r="ECV12" s="408"/>
      <c r="ECW12" s="404"/>
      <c r="ECX12" s="405"/>
      <c r="ECY12" s="406"/>
      <c r="ECZ12" s="407"/>
      <c r="EDA12" s="407"/>
      <c r="EDB12" s="407"/>
      <c r="EDC12" s="407"/>
      <c r="EDD12" s="408"/>
      <c r="EDE12" s="404"/>
      <c r="EDF12" s="405"/>
      <c r="EDG12" s="406"/>
      <c r="EDH12" s="407"/>
      <c r="EDI12" s="407"/>
      <c r="EDJ12" s="407"/>
      <c r="EDK12" s="407"/>
      <c r="EDL12" s="408"/>
      <c r="EDM12" s="404"/>
      <c r="EDN12" s="405"/>
      <c r="EDO12" s="406"/>
      <c r="EDP12" s="407"/>
      <c r="EDQ12" s="407"/>
      <c r="EDR12" s="407"/>
      <c r="EDS12" s="407"/>
      <c r="EDT12" s="408"/>
      <c r="EDU12" s="404"/>
      <c r="EDV12" s="405"/>
      <c r="EDW12" s="406"/>
      <c r="EDX12" s="407"/>
      <c r="EDY12" s="407"/>
      <c r="EDZ12" s="407"/>
      <c r="EEA12" s="407"/>
      <c r="EEB12" s="408"/>
      <c r="EEC12" s="404"/>
      <c r="EED12" s="405"/>
      <c r="EEE12" s="406"/>
      <c r="EEF12" s="407"/>
      <c r="EEG12" s="407"/>
      <c r="EEH12" s="407"/>
      <c r="EEI12" s="407"/>
      <c r="EEJ12" s="408"/>
      <c r="EEK12" s="404"/>
      <c r="EEL12" s="405"/>
      <c r="EEM12" s="406"/>
      <c r="EEN12" s="407"/>
      <c r="EEO12" s="407"/>
      <c r="EEP12" s="407"/>
      <c r="EEQ12" s="407"/>
      <c r="EER12" s="408"/>
      <c r="EES12" s="404"/>
      <c r="EET12" s="405"/>
      <c r="EEU12" s="406"/>
      <c r="EEV12" s="407"/>
      <c r="EEW12" s="407"/>
      <c r="EEX12" s="407"/>
      <c r="EEY12" s="407"/>
      <c r="EEZ12" s="408"/>
      <c r="EFA12" s="404"/>
      <c r="EFB12" s="405"/>
      <c r="EFC12" s="406"/>
      <c r="EFD12" s="407"/>
      <c r="EFE12" s="407"/>
      <c r="EFF12" s="407"/>
      <c r="EFG12" s="407"/>
      <c r="EFH12" s="408"/>
      <c r="EFI12" s="404"/>
      <c r="EFJ12" s="405"/>
      <c r="EFK12" s="406"/>
      <c r="EFL12" s="407"/>
      <c r="EFM12" s="407"/>
      <c r="EFN12" s="407"/>
      <c r="EFO12" s="407"/>
      <c r="EFP12" s="408"/>
      <c r="EFQ12" s="404"/>
      <c r="EFR12" s="405"/>
      <c r="EFS12" s="406"/>
      <c r="EFT12" s="407"/>
      <c r="EFU12" s="407"/>
      <c r="EFV12" s="407"/>
      <c r="EFW12" s="407"/>
      <c r="EFX12" s="408"/>
      <c r="EFY12" s="404"/>
      <c r="EFZ12" s="405"/>
      <c r="EGA12" s="406"/>
      <c r="EGB12" s="407"/>
      <c r="EGC12" s="407"/>
      <c r="EGD12" s="407"/>
      <c r="EGE12" s="407"/>
      <c r="EGF12" s="408"/>
      <c r="EGG12" s="404"/>
      <c r="EGH12" s="405"/>
      <c r="EGI12" s="406"/>
      <c r="EGJ12" s="407"/>
      <c r="EGK12" s="407"/>
      <c r="EGL12" s="407"/>
      <c r="EGM12" s="407"/>
      <c r="EGN12" s="408"/>
      <c r="EGO12" s="404"/>
      <c r="EGP12" s="405"/>
      <c r="EGQ12" s="406"/>
      <c r="EGR12" s="407"/>
      <c r="EGS12" s="407"/>
      <c r="EGT12" s="407"/>
      <c r="EGU12" s="407"/>
      <c r="EGV12" s="408"/>
      <c r="EGW12" s="404"/>
      <c r="EGX12" s="405"/>
      <c r="EGY12" s="406"/>
      <c r="EGZ12" s="407"/>
      <c r="EHA12" s="407"/>
      <c r="EHB12" s="407"/>
      <c r="EHC12" s="407"/>
      <c r="EHD12" s="408"/>
      <c r="EHE12" s="404"/>
      <c r="EHF12" s="405"/>
      <c r="EHG12" s="406"/>
      <c r="EHH12" s="407"/>
      <c r="EHI12" s="407"/>
      <c r="EHJ12" s="407"/>
      <c r="EHK12" s="407"/>
      <c r="EHL12" s="408"/>
      <c r="EHM12" s="404"/>
      <c r="EHN12" s="405"/>
      <c r="EHO12" s="406"/>
      <c r="EHP12" s="407"/>
      <c r="EHQ12" s="407"/>
      <c r="EHR12" s="407"/>
      <c r="EHS12" s="407"/>
      <c r="EHT12" s="408"/>
      <c r="EHU12" s="404"/>
      <c r="EHV12" s="405"/>
      <c r="EHW12" s="406"/>
      <c r="EHX12" s="407"/>
      <c r="EHY12" s="407"/>
      <c r="EHZ12" s="407"/>
      <c r="EIA12" s="407"/>
      <c r="EIB12" s="408"/>
      <c r="EIC12" s="404"/>
      <c r="EID12" s="405"/>
      <c r="EIE12" s="406"/>
      <c r="EIF12" s="407"/>
      <c r="EIG12" s="407"/>
      <c r="EIH12" s="407"/>
      <c r="EII12" s="407"/>
      <c r="EIJ12" s="408"/>
      <c r="EIK12" s="404"/>
      <c r="EIL12" s="405"/>
      <c r="EIM12" s="406"/>
      <c r="EIN12" s="407"/>
      <c r="EIO12" s="407"/>
      <c r="EIP12" s="407"/>
      <c r="EIQ12" s="407"/>
      <c r="EIR12" s="408"/>
      <c r="EIS12" s="404"/>
      <c r="EIT12" s="405"/>
      <c r="EIU12" s="406"/>
      <c r="EIV12" s="407"/>
      <c r="EIW12" s="407"/>
      <c r="EIX12" s="407"/>
      <c r="EIY12" s="407"/>
      <c r="EIZ12" s="408"/>
      <c r="EJA12" s="404"/>
      <c r="EJB12" s="405"/>
      <c r="EJC12" s="406"/>
      <c r="EJD12" s="407"/>
      <c r="EJE12" s="407"/>
      <c r="EJF12" s="407"/>
      <c r="EJG12" s="407"/>
      <c r="EJH12" s="408"/>
      <c r="EJI12" s="404"/>
      <c r="EJJ12" s="405"/>
      <c r="EJK12" s="406"/>
      <c r="EJL12" s="407"/>
      <c r="EJM12" s="407"/>
      <c r="EJN12" s="407"/>
      <c r="EJO12" s="407"/>
      <c r="EJP12" s="408"/>
      <c r="EJQ12" s="404"/>
      <c r="EJR12" s="405"/>
      <c r="EJS12" s="406"/>
      <c r="EJT12" s="407"/>
      <c r="EJU12" s="407"/>
      <c r="EJV12" s="407"/>
      <c r="EJW12" s="407"/>
      <c r="EJX12" s="408"/>
      <c r="EJY12" s="404"/>
      <c r="EJZ12" s="405"/>
      <c r="EKA12" s="406"/>
      <c r="EKB12" s="407"/>
      <c r="EKC12" s="407"/>
      <c r="EKD12" s="407"/>
      <c r="EKE12" s="407"/>
      <c r="EKF12" s="408"/>
      <c r="EKG12" s="404"/>
      <c r="EKH12" s="405"/>
      <c r="EKI12" s="406"/>
      <c r="EKJ12" s="407"/>
      <c r="EKK12" s="407"/>
      <c r="EKL12" s="407"/>
      <c r="EKM12" s="407"/>
      <c r="EKN12" s="408"/>
      <c r="EKO12" s="404"/>
      <c r="EKP12" s="405"/>
      <c r="EKQ12" s="406"/>
      <c r="EKR12" s="407"/>
      <c r="EKS12" s="407"/>
      <c r="EKT12" s="407"/>
      <c r="EKU12" s="407"/>
      <c r="EKV12" s="408"/>
      <c r="EKW12" s="404"/>
      <c r="EKX12" s="405"/>
      <c r="EKY12" s="406"/>
      <c r="EKZ12" s="407"/>
      <c r="ELA12" s="407"/>
      <c r="ELB12" s="407"/>
      <c r="ELC12" s="407"/>
      <c r="ELD12" s="408"/>
      <c r="ELE12" s="404"/>
      <c r="ELF12" s="405"/>
      <c r="ELG12" s="406"/>
      <c r="ELH12" s="407"/>
      <c r="ELI12" s="407"/>
      <c r="ELJ12" s="407"/>
      <c r="ELK12" s="407"/>
      <c r="ELL12" s="408"/>
      <c r="ELM12" s="404"/>
      <c r="ELN12" s="405"/>
      <c r="ELO12" s="406"/>
      <c r="ELP12" s="407"/>
      <c r="ELQ12" s="407"/>
      <c r="ELR12" s="407"/>
      <c r="ELS12" s="407"/>
      <c r="ELT12" s="408"/>
      <c r="ELU12" s="404"/>
      <c r="ELV12" s="405"/>
      <c r="ELW12" s="406"/>
      <c r="ELX12" s="407"/>
      <c r="ELY12" s="407"/>
      <c r="ELZ12" s="407"/>
      <c r="EMA12" s="407"/>
      <c r="EMB12" s="408"/>
      <c r="EMC12" s="404"/>
      <c r="EMD12" s="405"/>
      <c r="EME12" s="406"/>
      <c r="EMF12" s="407"/>
      <c r="EMG12" s="407"/>
      <c r="EMH12" s="407"/>
      <c r="EMI12" s="407"/>
      <c r="EMJ12" s="408"/>
      <c r="EMK12" s="404"/>
      <c r="EML12" s="405"/>
      <c r="EMM12" s="406"/>
      <c r="EMN12" s="407"/>
      <c r="EMO12" s="407"/>
      <c r="EMP12" s="407"/>
      <c r="EMQ12" s="407"/>
      <c r="EMR12" s="408"/>
      <c r="EMS12" s="404"/>
      <c r="EMT12" s="405"/>
      <c r="EMU12" s="406"/>
      <c r="EMV12" s="407"/>
      <c r="EMW12" s="407"/>
      <c r="EMX12" s="407"/>
      <c r="EMY12" s="407"/>
      <c r="EMZ12" s="408"/>
      <c r="ENA12" s="404"/>
      <c r="ENB12" s="405"/>
      <c r="ENC12" s="406"/>
      <c r="END12" s="407"/>
      <c r="ENE12" s="407"/>
      <c r="ENF12" s="407"/>
      <c r="ENG12" s="407"/>
      <c r="ENH12" s="408"/>
      <c r="ENI12" s="404"/>
      <c r="ENJ12" s="405"/>
      <c r="ENK12" s="406"/>
      <c r="ENL12" s="407"/>
      <c r="ENM12" s="407"/>
      <c r="ENN12" s="407"/>
      <c r="ENO12" s="407"/>
      <c r="ENP12" s="408"/>
      <c r="ENQ12" s="404"/>
      <c r="ENR12" s="405"/>
      <c r="ENS12" s="406"/>
      <c r="ENT12" s="407"/>
      <c r="ENU12" s="407"/>
      <c r="ENV12" s="407"/>
      <c r="ENW12" s="407"/>
      <c r="ENX12" s="408"/>
      <c r="ENY12" s="404"/>
      <c r="ENZ12" s="405"/>
      <c r="EOA12" s="406"/>
      <c r="EOB12" s="407"/>
      <c r="EOC12" s="407"/>
      <c r="EOD12" s="407"/>
      <c r="EOE12" s="407"/>
      <c r="EOF12" s="408"/>
      <c r="EOG12" s="404"/>
      <c r="EOH12" s="405"/>
      <c r="EOI12" s="406"/>
      <c r="EOJ12" s="407"/>
      <c r="EOK12" s="407"/>
      <c r="EOL12" s="407"/>
      <c r="EOM12" s="407"/>
      <c r="EON12" s="408"/>
      <c r="EOO12" s="404"/>
      <c r="EOP12" s="405"/>
      <c r="EOQ12" s="406"/>
      <c r="EOR12" s="407"/>
      <c r="EOS12" s="407"/>
      <c r="EOT12" s="407"/>
      <c r="EOU12" s="407"/>
      <c r="EOV12" s="408"/>
      <c r="EOW12" s="404"/>
      <c r="EOX12" s="405"/>
      <c r="EOY12" s="406"/>
      <c r="EOZ12" s="407"/>
      <c r="EPA12" s="407"/>
      <c r="EPB12" s="407"/>
      <c r="EPC12" s="407"/>
      <c r="EPD12" s="408"/>
      <c r="EPE12" s="404"/>
      <c r="EPF12" s="405"/>
      <c r="EPG12" s="406"/>
      <c r="EPH12" s="407"/>
      <c r="EPI12" s="407"/>
      <c r="EPJ12" s="407"/>
      <c r="EPK12" s="407"/>
      <c r="EPL12" s="408"/>
      <c r="EPM12" s="404"/>
      <c r="EPN12" s="405"/>
      <c r="EPO12" s="406"/>
      <c r="EPP12" s="407"/>
      <c r="EPQ12" s="407"/>
      <c r="EPR12" s="407"/>
      <c r="EPS12" s="407"/>
      <c r="EPT12" s="408"/>
      <c r="EPU12" s="404"/>
      <c r="EPV12" s="405"/>
      <c r="EPW12" s="406"/>
      <c r="EPX12" s="407"/>
      <c r="EPY12" s="407"/>
      <c r="EPZ12" s="407"/>
      <c r="EQA12" s="407"/>
      <c r="EQB12" s="408"/>
      <c r="EQC12" s="404"/>
      <c r="EQD12" s="405"/>
      <c r="EQE12" s="406"/>
      <c r="EQF12" s="407"/>
      <c r="EQG12" s="407"/>
      <c r="EQH12" s="407"/>
      <c r="EQI12" s="407"/>
      <c r="EQJ12" s="408"/>
      <c r="EQK12" s="404"/>
      <c r="EQL12" s="405"/>
      <c r="EQM12" s="406"/>
      <c r="EQN12" s="407"/>
      <c r="EQO12" s="407"/>
      <c r="EQP12" s="407"/>
      <c r="EQQ12" s="407"/>
      <c r="EQR12" s="408"/>
      <c r="EQS12" s="404"/>
      <c r="EQT12" s="405"/>
      <c r="EQU12" s="406"/>
      <c r="EQV12" s="407"/>
      <c r="EQW12" s="407"/>
      <c r="EQX12" s="407"/>
      <c r="EQY12" s="407"/>
      <c r="EQZ12" s="408"/>
      <c r="ERA12" s="404"/>
      <c r="ERB12" s="405"/>
      <c r="ERC12" s="406"/>
      <c r="ERD12" s="407"/>
      <c r="ERE12" s="407"/>
      <c r="ERF12" s="407"/>
      <c r="ERG12" s="407"/>
      <c r="ERH12" s="408"/>
      <c r="ERI12" s="404"/>
      <c r="ERJ12" s="405"/>
      <c r="ERK12" s="406"/>
      <c r="ERL12" s="407"/>
      <c r="ERM12" s="407"/>
      <c r="ERN12" s="407"/>
      <c r="ERO12" s="407"/>
      <c r="ERP12" s="408"/>
      <c r="ERQ12" s="404"/>
      <c r="ERR12" s="405"/>
      <c r="ERS12" s="406"/>
      <c r="ERT12" s="407"/>
      <c r="ERU12" s="407"/>
      <c r="ERV12" s="407"/>
      <c r="ERW12" s="407"/>
      <c r="ERX12" s="408"/>
      <c r="ERY12" s="404"/>
      <c r="ERZ12" s="405"/>
      <c r="ESA12" s="406"/>
      <c r="ESB12" s="407"/>
      <c r="ESC12" s="407"/>
      <c r="ESD12" s="407"/>
      <c r="ESE12" s="407"/>
      <c r="ESF12" s="408"/>
      <c r="ESG12" s="404"/>
      <c r="ESH12" s="405"/>
      <c r="ESI12" s="406"/>
      <c r="ESJ12" s="407"/>
      <c r="ESK12" s="407"/>
      <c r="ESL12" s="407"/>
      <c r="ESM12" s="407"/>
      <c r="ESN12" s="408"/>
      <c r="ESO12" s="404"/>
      <c r="ESP12" s="405"/>
      <c r="ESQ12" s="406"/>
      <c r="ESR12" s="407"/>
      <c r="ESS12" s="407"/>
      <c r="EST12" s="407"/>
      <c r="ESU12" s="407"/>
      <c r="ESV12" s="408"/>
      <c r="ESW12" s="404"/>
      <c r="ESX12" s="405"/>
      <c r="ESY12" s="406"/>
      <c r="ESZ12" s="407"/>
      <c r="ETA12" s="407"/>
      <c r="ETB12" s="407"/>
      <c r="ETC12" s="407"/>
      <c r="ETD12" s="408"/>
      <c r="ETE12" s="404"/>
      <c r="ETF12" s="405"/>
      <c r="ETG12" s="406"/>
      <c r="ETH12" s="407"/>
      <c r="ETI12" s="407"/>
      <c r="ETJ12" s="407"/>
      <c r="ETK12" s="407"/>
      <c r="ETL12" s="408"/>
      <c r="ETM12" s="404"/>
      <c r="ETN12" s="405"/>
      <c r="ETO12" s="406"/>
      <c r="ETP12" s="407"/>
      <c r="ETQ12" s="407"/>
      <c r="ETR12" s="407"/>
      <c r="ETS12" s="407"/>
      <c r="ETT12" s="408"/>
      <c r="ETU12" s="404"/>
      <c r="ETV12" s="405"/>
      <c r="ETW12" s="406"/>
      <c r="ETX12" s="407"/>
      <c r="ETY12" s="407"/>
      <c r="ETZ12" s="407"/>
      <c r="EUA12" s="407"/>
      <c r="EUB12" s="408"/>
      <c r="EUC12" s="404"/>
      <c r="EUD12" s="405"/>
      <c r="EUE12" s="406"/>
      <c r="EUF12" s="407"/>
      <c r="EUG12" s="407"/>
      <c r="EUH12" s="407"/>
      <c r="EUI12" s="407"/>
      <c r="EUJ12" s="408"/>
      <c r="EUK12" s="404"/>
      <c r="EUL12" s="405"/>
      <c r="EUM12" s="406"/>
      <c r="EUN12" s="407"/>
      <c r="EUO12" s="407"/>
      <c r="EUP12" s="407"/>
      <c r="EUQ12" s="407"/>
      <c r="EUR12" s="408"/>
      <c r="EUS12" s="404"/>
      <c r="EUT12" s="405"/>
      <c r="EUU12" s="406"/>
      <c r="EUV12" s="407"/>
      <c r="EUW12" s="407"/>
      <c r="EUX12" s="407"/>
      <c r="EUY12" s="407"/>
      <c r="EUZ12" s="408"/>
      <c r="EVA12" s="404"/>
      <c r="EVB12" s="405"/>
      <c r="EVC12" s="406"/>
      <c r="EVD12" s="407"/>
      <c r="EVE12" s="407"/>
      <c r="EVF12" s="407"/>
      <c r="EVG12" s="407"/>
      <c r="EVH12" s="408"/>
      <c r="EVI12" s="404"/>
      <c r="EVJ12" s="405"/>
      <c r="EVK12" s="406"/>
      <c r="EVL12" s="407"/>
      <c r="EVM12" s="407"/>
      <c r="EVN12" s="407"/>
      <c r="EVO12" s="407"/>
      <c r="EVP12" s="408"/>
      <c r="EVQ12" s="404"/>
      <c r="EVR12" s="405"/>
      <c r="EVS12" s="406"/>
      <c r="EVT12" s="407"/>
      <c r="EVU12" s="407"/>
      <c r="EVV12" s="407"/>
      <c r="EVW12" s="407"/>
      <c r="EVX12" s="408"/>
      <c r="EVY12" s="404"/>
      <c r="EVZ12" s="405"/>
      <c r="EWA12" s="406"/>
      <c r="EWB12" s="407"/>
      <c r="EWC12" s="407"/>
      <c r="EWD12" s="407"/>
      <c r="EWE12" s="407"/>
      <c r="EWF12" s="408"/>
      <c r="EWG12" s="404"/>
      <c r="EWH12" s="405"/>
      <c r="EWI12" s="406"/>
      <c r="EWJ12" s="407"/>
      <c r="EWK12" s="407"/>
      <c r="EWL12" s="407"/>
      <c r="EWM12" s="407"/>
      <c r="EWN12" s="408"/>
      <c r="EWO12" s="404"/>
      <c r="EWP12" s="405"/>
      <c r="EWQ12" s="406"/>
      <c r="EWR12" s="407"/>
      <c r="EWS12" s="407"/>
      <c r="EWT12" s="407"/>
      <c r="EWU12" s="407"/>
      <c r="EWV12" s="408"/>
      <c r="EWW12" s="404"/>
      <c r="EWX12" s="405"/>
      <c r="EWY12" s="406"/>
      <c r="EWZ12" s="407"/>
      <c r="EXA12" s="407"/>
      <c r="EXB12" s="407"/>
      <c r="EXC12" s="407"/>
      <c r="EXD12" s="408"/>
      <c r="EXE12" s="404"/>
      <c r="EXF12" s="405"/>
      <c r="EXG12" s="406"/>
      <c r="EXH12" s="407"/>
      <c r="EXI12" s="407"/>
      <c r="EXJ12" s="407"/>
      <c r="EXK12" s="407"/>
      <c r="EXL12" s="408"/>
      <c r="EXM12" s="404"/>
      <c r="EXN12" s="405"/>
      <c r="EXO12" s="406"/>
      <c r="EXP12" s="407"/>
      <c r="EXQ12" s="407"/>
      <c r="EXR12" s="407"/>
      <c r="EXS12" s="407"/>
      <c r="EXT12" s="408"/>
      <c r="EXU12" s="404"/>
      <c r="EXV12" s="405"/>
      <c r="EXW12" s="406"/>
      <c r="EXX12" s="407"/>
      <c r="EXY12" s="407"/>
      <c r="EXZ12" s="407"/>
      <c r="EYA12" s="407"/>
      <c r="EYB12" s="408"/>
      <c r="EYC12" s="404"/>
      <c r="EYD12" s="405"/>
      <c r="EYE12" s="406"/>
      <c r="EYF12" s="407"/>
      <c r="EYG12" s="407"/>
      <c r="EYH12" s="407"/>
      <c r="EYI12" s="407"/>
      <c r="EYJ12" s="408"/>
      <c r="EYK12" s="404"/>
      <c r="EYL12" s="405"/>
      <c r="EYM12" s="406"/>
      <c r="EYN12" s="407"/>
      <c r="EYO12" s="407"/>
      <c r="EYP12" s="407"/>
      <c r="EYQ12" s="407"/>
      <c r="EYR12" s="408"/>
      <c r="EYS12" s="404"/>
      <c r="EYT12" s="405"/>
      <c r="EYU12" s="406"/>
      <c r="EYV12" s="407"/>
      <c r="EYW12" s="407"/>
      <c r="EYX12" s="407"/>
      <c r="EYY12" s="407"/>
      <c r="EYZ12" s="408"/>
      <c r="EZA12" s="404"/>
      <c r="EZB12" s="405"/>
      <c r="EZC12" s="406"/>
      <c r="EZD12" s="407"/>
      <c r="EZE12" s="407"/>
      <c r="EZF12" s="407"/>
      <c r="EZG12" s="407"/>
      <c r="EZH12" s="408"/>
      <c r="EZI12" s="404"/>
      <c r="EZJ12" s="405"/>
      <c r="EZK12" s="406"/>
      <c r="EZL12" s="407"/>
      <c r="EZM12" s="407"/>
      <c r="EZN12" s="407"/>
      <c r="EZO12" s="407"/>
      <c r="EZP12" s="408"/>
      <c r="EZQ12" s="404"/>
      <c r="EZR12" s="405"/>
      <c r="EZS12" s="406"/>
      <c r="EZT12" s="407"/>
      <c r="EZU12" s="407"/>
      <c r="EZV12" s="407"/>
      <c r="EZW12" s="407"/>
      <c r="EZX12" s="408"/>
      <c r="EZY12" s="404"/>
      <c r="EZZ12" s="405"/>
      <c r="FAA12" s="406"/>
      <c r="FAB12" s="407"/>
      <c r="FAC12" s="407"/>
      <c r="FAD12" s="407"/>
      <c r="FAE12" s="407"/>
      <c r="FAF12" s="408"/>
      <c r="FAG12" s="404"/>
      <c r="FAH12" s="405"/>
      <c r="FAI12" s="406"/>
      <c r="FAJ12" s="407"/>
      <c r="FAK12" s="407"/>
      <c r="FAL12" s="407"/>
      <c r="FAM12" s="407"/>
      <c r="FAN12" s="408"/>
      <c r="FAO12" s="404"/>
      <c r="FAP12" s="405"/>
      <c r="FAQ12" s="406"/>
      <c r="FAR12" s="407"/>
      <c r="FAS12" s="407"/>
      <c r="FAT12" s="407"/>
      <c r="FAU12" s="407"/>
      <c r="FAV12" s="408"/>
      <c r="FAW12" s="404"/>
      <c r="FAX12" s="405"/>
      <c r="FAY12" s="406"/>
      <c r="FAZ12" s="407"/>
      <c r="FBA12" s="407"/>
      <c r="FBB12" s="407"/>
      <c r="FBC12" s="407"/>
      <c r="FBD12" s="408"/>
      <c r="FBE12" s="404"/>
      <c r="FBF12" s="405"/>
      <c r="FBG12" s="406"/>
      <c r="FBH12" s="407"/>
      <c r="FBI12" s="407"/>
      <c r="FBJ12" s="407"/>
      <c r="FBK12" s="407"/>
      <c r="FBL12" s="408"/>
      <c r="FBM12" s="404"/>
      <c r="FBN12" s="405"/>
      <c r="FBO12" s="406"/>
      <c r="FBP12" s="407"/>
      <c r="FBQ12" s="407"/>
      <c r="FBR12" s="407"/>
      <c r="FBS12" s="407"/>
      <c r="FBT12" s="408"/>
      <c r="FBU12" s="404"/>
      <c r="FBV12" s="405"/>
      <c r="FBW12" s="406"/>
      <c r="FBX12" s="407"/>
      <c r="FBY12" s="407"/>
      <c r="FBZ12" s="407"/>
      <c r="FCA12" s="407"/>
      <c r="FCB12" s="408"/>
      <c r="FCC12" s="404"/>
      <c r="FCD12" s="405"/>
      <c r="FCE12" s="406"/>
      <c r="FCF12" s="407"/>
      <c r="FCG12" s="407"/>
      <c r="FCH12" s="407"/>
      <c r="FCI12" s="407"/>
      <c r="FCJ12" s="408"/>
      <c r="FCK12" s="404"/>
      <c r="FCL12" s="405"/>
      <c r="FCM12" s="406"/>
      <c r="FCN12" s="407"/>
      <c r="FCO12" s="407"/>
      <c r="FCP12" s="407"/>
      <c r="FCQ12" s="407"/>
      <c r="FCR12" s="408"/>
      <c r="FCS12" s="404"/>
      <c r="FCT12" s="405"/>
      <c r="FCU12" s="406"/>
      <c r="FCV12" s="407"/>
      <c r="FCW12" s="407"/>
      <c r="FCX12" s="407"/>
      <c r="FCY12" s="407"/>
      <c r="FCZ12" s="408"/>
      <c r="FDA12" s="404"/>
      <c r="FDB12" s="405"/>
      <c r="FDC12" s="406"/>
      <c r="FDD12" s="407"/>
      <c r="FDE12" s="407"/>
      <c r="FDF12" s="407"/>
      <c r="FDG12" s="407"/>
      <c r="FDH12" s="408"/>
      <c r="FDI12" s="404"/>
      <c r="FDJ12" s="405"/>
      <c r="FDK12" s="406"/>
      <c r="FDL12" s="407"/>
      <c r="FDM12" s="407"/>
      <c r="FDN12" s="407"/>
      <c r="FDO12" s="407"/>
      <c r="FDP12" s="408"/>
      <c r="FDQ12" s="404"/>
      <c r="FDR12" s="405"/>
      <c r="FDS12" s="406"/>
      <c r="FDT12" s="407"/>
      <c r="FDU12" s="407"/>
      <c r="FDV12" s="407"/>
      <c r="FDW12" s="407"/>
      <c r="FDX12" s="408"/>
      <c r="FDY12" s="404"/>
      <c r="FDZ12" s="405"/>
      <c r="FEA12" s="406"/>
      <c r="FEB12" s="407"/>
      <c r="FEC12" s="407"/>
      <c r="FED12" s="407"/>
      <c r="FEE12" s="407"/>
      <c r="FEF12" s="408"/>
      <c r="FEG12" s="404"/>
      <c r="FEH12" s="405"/>
      <c r="FEI12" s="406"/>
      <c r="FEJ12" s="407"/>
      <c r="FEK12" s="407"/>
      <c r="FEL12" s="407"/>
      <c r="FEM12" s="407"/>
      <c r="FEN12" s="408"/>
      <c r="FEO12" s="404"/>
      <c r="FEP12" s="405"/>
      <c r="FEQ12" s="406"/>
      <c r="FER12" s="407"/>
      <c r="FES12" s="407"/>
      <c r="FET12" s="407"/>
      <c r="FEU12" s="407"/>
      <c r="FEV12" s="408"/>
      <c r="FEW12" s="404"/>
      <c r="FEX12" s="405"/>
      <c r="FEY12" s="406"/>
      <c r="FEZ12" s="407"/>
      <c r="FFA12" s="407"/>
      <c r="FFB12" s="407"/>
      <c r="FFC12" s="407"/>
      <c r="FFD12" s="408"/>
      <c r="FFE12" s="404"/>
      <c r="FFF12" s="405"/>
      <c r="FFG12" s="406"/>
      <c r="FFH12" s="407"/>
      <c r="FFI12" s="407"/>
      <c r="FFJ12" s="407"/>
      <c r="FFK12" s="407"/>
      <c r="FFL12" s="408"/>
      <c r="FFM12" s="404"/>
      <c r="FFN12" s="405"/>
      <c r="FFO12" s="406"/>
      <c r="FFP12" s="407"/>
      <c r="FFQ12" s="407"/>
      <c r="FFR12" s="407"/>
      <c r="FFS12" s="407"/>
      <c r="FFT12" s="408"/>
      <c r="FFU12" s="404"/>
      <c r="FFV12" s="405"/>
      <c r="FFW12" s="406"/>
      <c r="FFX12" s="407"/>
      <c r="FFY12" s="407"/>
      <c r="FFZ12" s="407"/>
      <c r="FGA12" s="407"/>
      <c r="FGB12" s="408"/>
      <c r="FGC12" s="404"/>
      <c r="FGD12" s="405"/>
      <c r="FGE12" s="406"/>
      <c r="FGF12" s="407"/>
      <c r="FGG12" s="407"/>
      <c r="FGH12" s="407"/>
      <c r="FGI12" s="407"/>
      <c r="FGJ12" s="408"/>
      <c r="FGK12" s="404"/>
      <c r="FGL12" s="405"/>
      <c r="FGM12" s="406"/>
      <c r="FGN12" s="407"/>
      <c r="FGO12" s="407"/>
      <c r="FGP12" s="407"/>
      <c r="FGQ12" s="407"/>
      <c r="FGR12" s="408"/>
      <c r="FGS12" s="404"/>
      <c r="FGT12" s="405"/>
      <c r="FGU12" s="406"/>
      <c r="FGV12" s="407"/>
      <c r="FGW12" s="407"/>
      <c r="FGX12" s="407"/>
      <c r="FGY12" s="407"/>
      <c r="FGZ12" s="408"/>
      <c r="FHA12" s="404"/>
      <c r="FHB12" s="405"/>
      <c r="FHC12" s="406"/>
      <c r="FHD12" s="407"/>
      <c r="FHE12" s="407"/>
      <c r="FHF12" s="407"/>
      <c r="FHG12" s="407"/>
      <c r="FHH12" s="408"/>
      <c r="FHI12" s="404"/>
      <c r="FHJ12" s="405"/>
      <c r="FHK12" s="406"/>
      <c r="FHL12" s="407"/>
      <c r="FHM12" s="407"/>
      <c r="FHN12" s="407"/>
      <c r="FHO12" s="407"/>
      <c r="FHP12" s="408"/>
      <c r="FHQ12" s="404"/>
      <c r="FHR12" s="405"/>
      <c r="FHS12" s="406"/>
      <c r="FHT12" s="407"/>
      <c r="FHU12" s="407"/>
      <c r="FHV12" s="407"/>
      <c r="FHW12" s="407"/>
      <c r="FHX12" s="408"/>
      <c r="FHY12" s="404"/>
      <c r="FHZ12" s="405"/>
      <c r="FIA12" s="406"/>
      <c r="FIB12" s="407"/>
      <c r="FIC12" s="407"/>
      <c r="FID12" s="407"/>
      <c r="FIE12" s="407"/>
      <c r="FIF12" s="408"/>
      <c r="FIG12" s="404"/>
      <c r="FIH12" s="405"/>
      <c r="FII12" s="406"/>
      <c r="FIJ12" s="407"/>
      <c r="FIK12" s="407"/>
      <c r="FIL12" s="407"/>
      <c r="FIM12" s="407"/>
      <c r="FIN12" s="408"/>
      <c r="FIO12" s="404"/>
      <c r="FIP12" s="405"/>
      <c r="FIQ12" s="406"/>
      <c r="FIR12" s="407"/>
      <c r="FIS12" s="407"/>
      <c r="FIT12" s="407"/>
      <c r="FIU12" s="407"/>
      <c r="FIV12" s="408"/>
      <c r="FIW12" s="404"/>
      <c r="FIX12" s="405"/>
      <c r="FIY12" s="406"/>
      <c r="FIZ12" s="407"/>
      <c r="FJA12" s="407"/>
      <c r="FJB12" s="407"/>
      <c r="FJC12" s="407"/>
      <c r="FJD12" s="408"/>
      <c r="FJE12" s="404"/>
      <c r="FJF12" s="405"/>
      <c r="FJG12" s="406"/>
      <c r="FJH12" s="407"/>
      <c r="FJI12" s="407"/>
      <c r="FJJ12" s="407"/>
      <c r="FJK12" s="407"/>
      <c r="FJL12" s="408"/>
      <c r="FJM12" s="404"/>
      <c r="FJN12" s="405"/>
      <c r="FJO12" s="406"/>
      <c r="FJP12" s="407"/>
      <c r="FJQ12" s="407"/>
      <c r="FJR12" s="407"/>
      <c r="FJS12" s="407"/>
      <c r="FJT12" s="408"/>
      <c r="FJU12" s="404"/>
      <c r="FJV12" s="405"/>
      <c r="FJW12" s="406"/>
      <c r="FJX12" s="407"/>
      <c r="FJY12" s="407"/>
      <c r="FJZ12" s="407"/>
      <c r="FKA12" s="407"/>
      <c r="FKB12" s="408"/>
      <c r="FKC12" s="404"/>
      <c r="FKD12" s="405"/>
      <c r="FKE12" s="406"/>
      <c r="FKF12" s="407"/>
      <c r="FKG12" s="407"/>
      <c r="FKH12" s="407"/>
      <c r="FKI12" s="407"/>
      <c r="FKJ12" s="408"/>
      <c r="FKK12" s="404"/>
      <c r="FKL12" s="405"/>
      <c r="FKM12" s="406"/>
      <c r="FKN12" s="407"/>
      <c r="FKO12" s="407"/>
      <c r="FKP12" s="407"/>
      <c r="FKQ12" s="407"/>
      <c r="FKR12" s="408"/>
      <c r="FKS12" s="404"/>
      <c r="FKT12" s="405"/>
      <c r="FKU12" s="406"/>
      <c r="FKV12" s="407"/>
      <c r="FKW12" s="407"/>
      <c r="FKX12" s="407"/>
      <c r="FKY12" s="407"/>
      <c r="FKZ12" s="408"/>
      <c r="FLA12" s="404"/>
      <c r="FLB12" s="405"/>
      <c r="FLC12" s="406"/>
      <c r="FLD12" s="407"/>
      <c r="FLE12" s="407"/>
      <c r="FLF12" s="407"/>
      <c r="FLG12" s="407"/>
      <c r="FLH12" s="408"/>
      <c r="FLI12" s="404"/>
      <c r="FLJ12" s="405"/>
      <c r="FLK12" s="406"/>
      <c r="FLL12" s="407"/>
      <c r="FLM12" s="407"/>
      <c r="FLN12" s="407"/>
      <c r="FLO12" s="407"/>
      <c r="FLP12" s="408"/>
      <c r="FLQ12" s="404"/>
      <c r="FLR12" s="405"/>
      <c r="FLS12" s="406"/>
      <c r="FLT12" s="407"/>
      <c r="FLU12" s="407"/>
      <c r="FLV12" s="407"/>
      <c r="FLW12" s="407"/>
      <c r="FLX12" s="408"/>
      <c r="FLY12" s="404"/>
      <c r="FLZ12" s="405"/>
      <c r="FMA12" s="406"/>
      <c r="FMB12" s="407"/>
      <c r="FMC12" s="407"/>
      <c r="FMD12" s="407"/>
      <c r="FME12" s="407"/>
      <c r="FMF12" s="408"/>
      <c r="FMG12" s="404"/>
      <c r="FMH12" s="405"/>
      <c r="FMI12" s="406"/>
      <c r="FMJ12" s="407"/>
      <c r="FMK12" s="407"/>
      <c r="FML12" s="407"/>
      <c r="FMM12" s="407"/>
      <c r="FMN12" s="408"/>
      <c r="FMO12" s="404"/>
      <c r="FMP12" s="405"/>
      <c r="FMQ12" s="406"/>
      <c r="FMR12" s="407"/>
      <c r="FMS12" s="407"/>
      <c r="FMT12" s="407"/>
      <c r="FMU12" s="407"/>
      <c r="FMV12" s="408"/>
      <c r="FMW12" s="404"/>
      <c r="FMX12" s="405"/>
      <c r="FMY12" s="406"/>
      <c r="FMZ12" s="407"/>
      <c r="FNA12" s="407"/>
      <c r="FNB12" s="407"/>
      <c r="FNC12" s="407"/>
      <c r="FND12" s="408"/>
      <c r="FNE12" s="404"/>
      <c r="FNF12" s="405"/>
      <c r="FNG12" s="406"/>
      <c r="FNH12" s="407"/>
      <c r="FNI12" s="407"/>
      <c r="FNJ12" s="407"/>
      <c r="FNK12" s="407"/>
      <c r="FNL12" s="408"/>
      <c r="FNM12" s="404"/>
      <c r="FNN12" s="405"/>
      <c r="FNO12" s="406"/>
      <c r="FNP12" s="407"/>
      <c r="FNQ12" s="407"/>
      <c r="FNR12" s="407"/>
      <c r="FNS12" s="407"/>
      <c r="FNT12" s="408"/>
      <c r="FNU12" s="404"/>
      <c r="FNV12" s="405"/>
      <c r="FNW12" s="406"/>
      <c r="FNX12" s="407"/>
      <c r="FNY12" s="407"/>
      <c r="FNZ12" s="407"/>
      <c r="FOA12" s="407"/>
      <c r="FOB12" s="408"/>
      <c r="FOC12" s="404"/>
      <c r="FOD12" s="405"/>
      <c r="FOE12" s="406"/>
      <c r="FOF12" s="407"/>
      <c r="FOG12" s="407"/>
      <c r="FOH12" s="407"/>
      <c r="FOI12" s="407"/>
      <c r="FOJ12" s="408"/>
      <c r="FOK12" s="404"/>
      <c r="FOL12" s="405"/>
      <c r="FOM12" s="406"/>
      <c r="FON12" s="407"/>
      <c r="FOO12" s="407"/>
      <c r="FOP12" s="407"/>
      <c r="FOQ12" s="407"/>
      <c r="FOR12" s="408"/>
      <c r="FOS12" s="404"/>
      <c r="FOT12" s="405"/>
      <c r="FOU12" s="406"/>
      <c r="FOV12" s="407"/>
      <c r="FOW12" s="407"/>
      <c r="FOX12" s="407"/>
      <c r="FOY12" s="407"/>
      <c r="FOZ12" s="408"/>
      <c r="FPA12" s="404"/>
      <c r="FPB12" s="405"/>
      <c r="FPC12" s="406"/>
      <c r="FPD12" s="407"/>
      <c r="FPE12" s="407"/>
      <c r="FPF12" s="407"/>
      <c r="FPG12" s="407"/>
      <c r="FPH12" s="408"/>
      <c r="FPI12" s="404"/>
      <c r="FPJ12" s="405"/>
      <c r="FPK12" s="406"/>
      <c r="FPL12" s="407"/>
      <c r="FPM12" s="407"/>
      <c r="FPN12" s="407"/>
      <c r="FPO12" s="407"/>
      <c r="FPP12" s="408"/>
      <c r="FPQ12" s="404"/>
      <c r="FPR12" s="405"/>
      <c r="FPS12" s="406"/>
      <c r="FPT12" s="407"/>
      <c r="FPU12" s="407"/>
      <c r="FPV12" s="407"/>
      <c r="FPW12" s="407"/>
      <c r="FPX12" s="408"/>
      <c r="FPY12" s="404"/>
      <c r="FPZ12" s="405"/>
      <c r="FQA12" s="406"/>
      <c r="FQB12" s="407"/>
      <c r="FQC12" s="407"/>
      <c r="FQD12" s="407"/>
      <c r="FQE12" s="407"/>
      <c r="FQF12" s="408"/>
      <c r="FQG12" s="404"/>
      <c r="FQH12" s="405"/>
      <c r="FQI12" s="406"/>
      <c r="FQJ12" s="407"/>
      <c r="FQK12" s="407"/>
      <c r="FQL12" s="407"/>
      <c r="FQM12" s="407"/>
      <c r="FQN12" s="408"/>
      <c r="FQO12" s="404"/>
      <c r="FQP12" s="405"/>
      <c r="FQQ12" s="406"/>
      <c r="FQR12" s="407"/>
      <c r="FQS12" s="407"/>
      <c r="FQT12" s="407"/>
      <c r="FQU12" s="407"/>
      <c r="FQV12" s="408"/>
      <c r="FQW12" s="404"/>
      <c r="FQX12" s="405"/>
      <c r="FQY12" s="406"/>
      <c r="FQZ12" s="407"/>
      <c r="FRA12" s="407"/>
      <c r="FRB12" s="407"/>
      <c r="FRC12" s="407"/>
      <c r="FRD12" s="408"/>
      <c r="FRE12" s="404"/>
      <c r="FRF12" s="405"/>
      <c r="FRG12" s="406"/>
      <c r="FRH12" s="407"/>
      <c r="FRI12" s="407"/>
      <c r="FRJ12" s="407"/>
      <c r="FRK12" s="407"/>
      <c r="FRL12" s="408"/>
      <c r="FRM12" s="404"/>
      <c r="FRN12" s="405"/>
      <c r="FRO12" s="406"/>
      <c r="FRP12" s="407"/>
      <c r="FRQ12" s="407"/>
      <c r="FRR12" s="407"/>
      <c r="FRS12" s="407"/>
      <c r="FRT12" s="408"/>
      <c r="FRU12" s="404"/>
      <c r="FRV12" s="405"/>
      <c r="FRW12" s="406"/>
      <c r="FRX12" s="407"/>
      <c r="FRY12" s="407"/>
      <c r="FRZ12" s="407"/>
      <c r="FSA12" s="407"/>
      <c r="FSB12" s="408"/>
      <c r="FSC12" s="404"/>
      <c r="FSD12" s="405"/>
      <c r="FSE12" s="406"/>
      <c r="FSF12" s="407"/>
      <c r="FSG12" s="407"/>
      <c r="FSH12" s="407"/>
      <c r="FSI12" s="407"/>
      <c r="FSJ12" s="408"/>
      <c r="FSK12" s="404"/>
      <c r="FSL12" s="405"/>
      <c r="FSM12" s="406"/>
      <c r="FSN12" s="407"/>
      <c r="FSO12" s="407"/>
      <c r="FSP12" s="407"/>
      <c r="FSQ12" s="407"/>
      <c r="FSR12" s="408"/>
      <c r="FSS12" s="404"/>
      <c r="FST12" s="405"/>
      <c r="FSU12" s="406"/>
      <c r="FSV12" s="407"/>
      <c r="FSW12" s="407"/>
      <c r="FSX12" s="407"/>
      <c r="FSY12" s="407"/>
      <c r="FSZ12" s="408"/>
      <c r="FTA12" s="404"/>
      <c r="FTB12" s="405"/>
      <c r="FTC12" s="406"/>
      <c r="FTD12" s="407"/>
      <c r="FTE12" s="407"/>
      <c r="FTF12" s="407"/>
      <c r="FTG12" s="407"/>
      <c r="FTH12" s="408"/>
      <c r="FTI12" s="404"/>
      <c r="FTJ12" s="405"/>
      <c r="FTK12" s="406"/>
      <c r="FTL12" s="407"/>
      <c r="FTM12" s="407"/>
      <c r="FTN12" s="407"/>
      <c r="FTO12" s="407"/>
      <c r="FTP12" s="408"/>
      <c r="FTQ12" s="404"/>
      <c r="FTR12" s="405"/>
      <c r="FTS12" s="406"/>
      <c r="FTT12" s="407"/>
      <c r="FTU12" s="407"/>
      <c r="FTV12" s="407"/>
      <c r="FTW12" s="407"/>
      <c r="FTX12" s="408"/>
      <c r="FTY12" s="404"/>
      <c r="FTZ12" s="405"/>
      <c r="FUA12" s="406"/>
      <c r="FUB12" s="407"/>
      <c r="FUC12" s="407"/>
      <c r="FUD12" s="407"/>
      <c r="FUE12" s="407"/>
      <c r="FUF12" s="408"/>
      <c r="FUG12" s="404"/>
      <c r="FUH12" s="405"/>
      <c r="FUI12" s="406"/>
      <c r="FUJ12" s="407"/>
      <c r="FUK12" s="407"/>
      <c r="FUL12" s="407"/>
      <c r="FUM12" s="407"/>
      <c r="FUN12" s="408"/>
      <c r="FUO12" s="404"/>
      <c r="FUP12" s="405"/>
      <c r="FUQ12" s="406"/>
      <c r="FUR12" s="407"/>
      <c r="FUS12" s="407"/>
      <c r="FUT12" s="407"/>
      <c r="FUU12" s="407"/>
      <c r="FUV12" s="408"/>
      <c r="FUW12" s="404"/>
      <c r="FUX12" s="405"/>
      <c r="FUY12" s="406"/>
      <c r="FUZ12" s="407"/>
      <c r="FVA12" s="407"/>
      <c r="FVB12" s="407"/>
      <c r="FVC12" s="407"/>
      <c r="FVD12" s="408"/>
      <c r="FVE12" s="404"/>
      <c r="FVF12" s="405"/>
      <c r="FVG12" s="406"/>
      <c r="FVH12" s="407"/>
      <c r="FVI12" s="407"/>
      <c r="FVJ12" s="407"/>
      <c r="FVK12" s="407"/>
      <c r="FVL12" s="408"/>
      <c r="FVM12" s="404"/>
      <c r="FVN12" s="405"/>
      <c r="FVO12" s="406"/>
      <c r="FVP12" s="407"/>
      <c r="FVQ12" s="407"/>
      <c r="FVR12" s="407"/>
      <c r="FVS12" s="407"/>
      <c r="FVT12" s="408"/>
      <c r="FVU12" s="404"/>
      <c r="FVV12" s="405"/>
      <c r="FVW12" s="406"/>
      <c r="FVX12" s="407"/>
      <c r="FVY12" s="407"/>
      <c r="FVZ12" s="407"/>
      <c r="FWA12" s="407"/>
      <c r="FWB12" s="408"/>
      <c r="FWC12" s="404"/>
      <c r="FWD12" s="405"/>
      <c r="FWE12" s="406"/>
      <c r="FWF12" s="407"/>
      <c r="FWG12" s="407"/>
      <c r="FWH12" s="407"/>
      <c r="FWI12" s="407"/>
      <c r="FWJ12" s="408"/>
      <c r="FWK12" s="404"/>
      <c r="FWL12" s="405"/>
      <c r="FWM12" s="406"/>
      <c r="FWN12" s="407"/>
      <c r="FWO12" s="407"/>
      <c r="FWP12" s="407"/>
      <c r="FWQ12" s="407"/>
      <c r="FWR12" s="408"/>
      <c r="FWS12" s="404"/>
      <c r="FWT12" s="405"/>
      <c r="FWU12" s="406"/>
      <c r="FWV12" s="407"/>
      <c r="FWW12" s="407"/>
      <c r="FWX12" s="407"/>
      <c r="FWY12" s="407"/>
      <c r="FWZ12" s="408"/>
      <c r="FXA12" s="404"/>
      <c r="FXB12" s="405"/>
      <c r="FXC12" s="406"/>
      <c r="FXD12" s="407"/>
      <c r="FXE12" s="407"/>
      <c r="FXF12" s="407"/>
      <c r="FXG12" s="407"/>
      <c r="FXH12" s="408"/>
      <c r="FXI12" s="404"/>
      <c r="FXJ12" s="405"/>
      <c r="FXK12" s="406"/>
      <c r="FXL12" s="407"/>
      <c r="FXM12" s="407"/>
      <c r="FXN12" s="407"/>
      <c r="FXO12" s="407"/>
      <c r="FXP12" s="408"/>
      <c r="FXQ12" s="404"/>
      <c r="FXR12" s="405"/>
      <c r="FXS12" s="406"/>
      <c r="FXT12" s="407"/>
      <c r="FXU12" s="407"/>
      <c r="FXV12" s="407"/>
      <c r="FXW12" s="407"/>
      <c r="FXX12" s="408"/>
      <c r="FXY12" s="404"/>
      <c r="FXZ12" s="405"/>
      <c r="FYA12" s="406"/>
      <c r="FYB12" s="407"/>
      <c r="FYC12" s="407"/>
      <c r="FYD12" s="407"/>
      <c r="FYE12" s="407"/>
      <c r="FYF12" s="408"/>
      <c r="FYG12" s="404"/>
      <c r="FYH12" s="405"/>
      <c r="FYI12" s="406"/>
      <c r="FYJ12" s="407"/>
      <c r="FYK12" s="407"/>
      <c r="FYL12" s="407"/>
      <c r="FYM12" s="407"/>
      <c r="FYN12" s="408"/>
      <c r="FYO12" s="404"/>
      <c r="FYP12" s="405"/>
      <c r="FYQ12" s="406"/>
      <c r="FYR12" s="407"/>
      <c r="FYS12" s="407"/>
      <c r="FYT12" s="407"/>
      <c r="FYU12" s="407"/>
      <c r="FYV12" s="408"/>
      <c r="FYW12" s="404"/>
      <c r="FYX12" s="405"/>
      <c r="FYY12" s="406"/>
      <c r="FYZ12" s="407"/>
      <c r="FZA12" s="407"/>
      <c r="FZB12" s="407"/>
      <c r="FZC12" s="407"/>
      <c r="FZD12" s="408"/>
      <c r="FZE12" s="404"/>
      <c r="FZF12" s="405"/>
      <c r="FZG12" s="406"/>
      <c r="FZH12" s="407"/>
      <c r="FZI12" s="407"/>
      <c r="FZJ12" s="407"/>
      <c r="FZK12" s="407"/>
      <c r="FZL12" s="408"/>
      <c r="FZM12" s="404"/>
      <c r="FZN12" s="405"/>
      <c r="FZO12" s="406"/>
      <c r="FZP12" s="407"/>
      <c r="FZQ12" s="407"/>
      <c r="FZR12" s="407"/>
      <c r="FZS12" s="407"/>
      <c r="FZT12" s="408"/>
      <c r="FZU12" s="404"/>
      <c r="FZV12" s="405"/>
      <c r="FZW12" s="406"/>
      <c r="FZX12" s="407"/>
      <c r="FZY12" s="407"/>
      <c r="FZZ12" s="407"/>
      <c r="GAA12" s="407"/>
      <c r="GAB12" s="408"/>
      <c r="GAC12" s="404"/>
      <c r="GAD12" s="405"/>
      <c r="GAE12" s="406"/>
      <c r="GAF12" s="407"/>
      <c r="GAG12" s="407"/>
      <c r="GAH12" s="407"/>
      <c r="GAI12" s="407"/>
      <c r="GAJ12" s="408"/>
      <c r="GAK12" s="404"/>
      <c r="GAL12" s="405"/>
      <c r="GAM12" s="406"/>
      <c r="GAN12" s="407"/>
      <c r="GAO12" s="407"/>
      <c r="GAP12" s="407"/>
      <c r="GAQ12" s="407"/>
      <c r="GAR12" s="408"/>
      <c r="GAS12" s="404"/>
      <c r="GAT12" s="405"/>
      <c r="GAU12" s="406"/>
      <c r="GAV12" s="407"/>
      <c r="GAW12" s="407"/>
      <c r="GAX12" s="407"/>
      <c r="GAY12" s="407"/>
      <c r="GAZ12" s="408"/>
      <c r="GBA12" s="404"/>
      <c r="GBB12" s="405"/>
      <c r="GBC12" s="406"/>
      <c r="GBD12" s="407"/>
      <c r="GBE12" s="407"/>
      <c r="GBF12" s="407"/>
      <c r="GBG12" s="407"/>
      <c r="GBH12" s="408"/>
      <c r="GBI12" s="404"/>
      <c r="GBJ12" s="405"/>
      <c r="GBK12" s="406"/>
      <c r="GBL12" s="407"/>
      <c r="GBM12" s="407"/>
      <c r="GBN12" s="407"/>
      <c r="GBO12" s="407"/>
      <c r="GBP12" s="408"/>
      <c r="GBQ12" s="404"/>
      <c r="GBR12" s="405"/>
      <c r="GBS12" s="406"/>
      <c r="GBT12" s="407"/>
      <c r="GBU12" s="407"/>
      <c r="GBV12" s="407"/>
      <c r="GBW12" s="407"/>
      <c r="GBX12" s="408"/>
      <c r="GBY12" s="404"/>
      <c r="GBZ12" s="405"/>
      <c r="GCA12" s="406"/>
      <c r="GCB12" s="407"/>
      <c r="GCC12" s="407"/>
      <c r="GCD12" s="407"/>
      <c r="GCE12" s="407"/>
      <c r="GCF12" s="408"/>
      <c r="GCG12" s="404"/>
      <c r="GCH12" s="405"/>
      <c r="GCI12" s="406"/>
      <c r="GCJ12" s="407"/>
      <c r="GCK12" s="407"/>
      <c r="GCL12" s="407"/>
      <c r="GCM12" s="407"/>
      <c r="GCN12" s="408"/>
      <c r="GCO12" s="404"/>
      <c r="GCP12" s="405"/>
      <c r="GCQ12" s="406"/>
      <c r="GCR12" s="407"/>
      <c r="GCS12" s="407"/>
      <c r="GCT12" s="407"/>
      <c r="GCU12" s="407"/>
      <c r="GCV12" s="408"/>
      <c r="GCW12" s="404"/>
      <c r="GCX12" s="405"/>
      <c r="GCY12" s="406"/>
      <c r="GCZ12" s="407"/>
      <c r="GDA12" s="407"/>
      <c r="GDB12" s="407"/>
      <c r="GDC12" s="407"/>
      <c r="GDD12" s="408"/>
      <c r="GDE12" s="404"/>
      <c r="GDF12" s="405"/>
      <c r="GDG12" s="406"/>
      <c r="GDH12" s="407"/>
      <c r="GDI12" s="407"/>
      <c r="GDJ12" s="407"/>
      <c r="GDK12" s="407"/>
      <c r="GDL12" s="408"/>
      <c r="GDM12" s="404"/>
      <c r="GDN12" s="405"/>
      <c r="GDO12" s="406"/>
      <c r="GDP12" s="407"/>
      <c r="GDQ12" s="407"/>
      <c r="GDR12" s="407"/>
      <c r="GDS12" s="407"/>
      <c r="GDT12" s="408"/>
      <c r="GDU12" s="404"/>
      <c r="GDV12" s="405"/>
      <c r="GDW12" s="406"/>
      <c r="GDX12" s="407"/>
      <c r="GDY12" s="407"/>
      <c r="GDZ12" s="407"/>
      <c r="GEA12" s="407"/>
      <c r="GEB12" s="408"/>
      <c r="GEC12" s="404"/>
      <c r="GED12" s="405"/>
      <c r="GEE12" s="406"/>
      <c r="GEF12" s="407"/>
      <c r="GEG12" s="407"/>
      <c r="GEH12" s="407"/>
      <c r="GEI12" s="407"/>
      <c r="GEJ12" s="408"/>
      <c r="GEK12" s="404"/>
      <c r="GEL12" s="405"/>
      <c r="GEM12" s="406"/>
      <c r="GEN12" s="407"/>
      <c r="GEO12" s="407"/>
      <c r="GEP12" s="407"/>
      <c r="GEQ12" s="407"/>
      <c r="GER12" s="408"/>
      <c r="GES12" s="404"/>
      <c r="GET12" s="405"/>
      <c r="GEU12" s="406"/>
      <c r="GEV12" s="407"/>
      <c r="GEW12" s="407"/>
      <c r="GEX12" s="407"/>
      <c r="GEY12" s="407"/>
      <c r="GEZ12" s="408"/>
      <c r="GFA12" s="404"/>
      <c r="GFB12" s="405"/>
      <c r="GFC12" s="406"/>
      <c r="GFD12" s="407"/>
      <c r="GFE12" s="407"/>
      <c r="GFF12" s="407"/>
      <c r="GFG12" s="407"/>
      <c r="GFH12" s="408"/>
      <c r="GFI12" s="404"/>
      <c r="GFJ12" s="405"/>
      <c r="GFK12" s="406"/>
      <c r="GFL12" s="407"/>
      <c r="GFM12" s="407"/>
      <c r="GFN12" s="407"/>
      <c r="GFO12" s="407"/>
      <c r="GFP12" s="408"/>
      <c r="GFQ12" s="404"/>
      <c r="GFR12" s="405"/>
      <c r="GFS12" s="406"/>
      <c r="GFT12" s="407"/>
      <c r="GFU12" s="407"/>
      <c r="GFV12" s="407"/>
      <c r="GFW12" s="407"/>
      <c r="GFX12" s="408"/>
      <c r="GFY12" s="404"/>
      <c r="GFZ12" s="405"/>
      <c r="GGA12" s="406"/>
      <c r="GGB12" s="407"/>
      <c r="GGC12" s="407"/>
      <c r="GGD12" s="407"/>
      <c r="GGE12" s="407"/>
      <c r="GGF12" s="408"/>
      <c r="GGG12" s="404"/>
      <c r="GGH12" s="405"/>
      <c r="GGI12" s="406"/>
      <c r="GGJ12" s="407"/>
      <c r="GGK12" s="407"/>
      <c r="GGL12" s="407"/>
      <c r="GGM12" s="407"/>
      <c r="GGN12" s="408"/>
      <c r="GGO12" s="404"/>
      <c r="GGP12" s="405"/>
      <c r="GGQ12" s="406"/>
      <c r="GGR12" s="407"/>
      <c r="GGS12" s="407"/>
      <c r="GGT12" s="407"/>
      <c r="GGU12" s="407"/>
      <c r="GGV12" s="408"/>
      <c r="GGW12" s="404"/>
      <c r="GGX12" s="405"/>
      <c r="GGY12" s="406"/>
      <c r="GGZ12" s="407"/>
      <c r="GHA12" s="407"/>
      <c r="GHB12" s="407"/>
      <c r="GHC12" s="407"/>
      <c r="GHD12" s="408"/>
      <c r="GHE12" s="404"/>
      <c r="GHF12" s="405"/>
      <c r="GHG12" s="406"/>
      <c r="GHH12" s="407"/>
      <c r="GHI12" s="407"/>
      <c r="GHJ12" s="407"/>
      <c r="GHK12" s="407"/>
      <c r="GHL12" s="408"/>
      <c r="GHM12" s="404"/>
      <c r="GHN12" s="405"/>
      <c r="GHO12" s="406"/>
      <c r="GHP12" s="407"/>
      <c r="GHQ12" s="407"/>
      <c r="GHR12" s="407"/>
      <c r="GHS12" s="407"/>
      <c r="GHT12" s="408"/>
      <c r="GHU12" s="404"/>
      <c r="GHV12" s="405"/>
      <c r="GHW12" s="406"/>
      <c r="GHX12" s="407"/>
      <c r="GHY12" s="407"/>
      <c r="GHZ12" s="407"/>
      <c r="GIA12" s="407"/>
      <c r="GIB12" s="408"/>
      <c r="GIC12" s="404"/>
      <c r="GID12" s="405"/>
      <c r="GIE12" s="406"/>
      <c r="GIF12" s="407"/>
      <c r="GIG12" s="407"/>
      <c r="GIH12" s="407"/>
      <c r="GII12" s="407"/>
      <c r="GIJ12" s="408"/>
      <c r="GIK12" s="404"/>
      <c r="GIL12" s="405"/>
      <c r="GIM12" s="406"/>
      <c r="GIN12" s="407"/>
      <c r="GIO12" s="407"/>
      <c r="GIP12" s="407"/>
      <c r="GIQ12" s="407"/>
      <c r="GIR12" s="408"/>
      <c r="GIS12" s="404"/>
      <c r="GIT12" s="405"/>
      <c r="GIU12" s="406"/>
      <c r="GIV12" s="407"/>
      <c r="GIW12" s="407"/>
      <c r="GIX12" s="407"/>
      <c r="GIY12" s="407"/>
      <c r="GIZ12" s="408"/>
      <c r="GJA12" s="404"/>
      <c r="GJB12" s="405"/>
      <c r="GJC12" s="406"/>
      <c r="GJD12" s="407"/>
      <c r="GJE12" s="407"/>
      <c r="GJF12" s="407"/>
      <c r="GJG12" s="407"/>
      <c r="GJH12" s="408"/>
      <c r="GJI12" s="404"/>
      <c r="GJJ12" s="405"/>
      <c r="GJK12" s="406"/>
      <c r="GJL12" s="407"/>
      <c r="GJM12" s="407"/>
      <c r="GJN12" s="407"/>
      <c r="GJO12" s="407"/>
      <c r="GJP12" s="408"/>
      <c r="GJQ12" s="404"/>
      <c r="GJR12" s="405"/>
      <c r="GJS12" s="406"/>
      <c r="GJT12" s="407"/>
      <c r="GJU12" s="407"/>
      <c r="GJV12" s="407"/>
      <c r="GJW12" s="407"/>
      <c r="GJX12" s="408"/>
      <c r="GJY12" s="404"/>
      <c r="GJZ12" s="405"/>
      <c r="GKA12" s="406"/>
      <c r="GKB12" s="407"/>
      <c r="GKC12" s="407"/>
      <c r="GKD12" s="407"/>
      <c r="GKE12" s="407"/>
      <c r="GKF12" s="408"/>
      <c r="GKG12" s="404"/>
      <c r="GKH12" s="405"/>
      <c r="GKI12" s="406"/>
      <c r="GKJ12" s="407"/>
      <c r="GKK12" s="407"/>
      <c r="GKL12" s="407"/>
      <c r="GKM12" s="407"/>
      <c r="GKN12" s="408"/>
      <c r="GKO12" s="404"/>
      <c r="GKP12" s="405"/>
      <c r="GKQ12" s="406"/>
      <c r="GKR12" s="407"/>
      <c r="GKS12" s="407"/>
      <c r="GKT12" s="407"/>
      <c r="GKU12" s="407"/>
      <c r="GKV12" s="408"/>
      <c r="GKW12" s="404"/>
      <c r="GKX12" s="405"/>
      <c r="GKY12" s="406"/>
      <c r="GKZ12" s="407"/>
      <c r="GLA12" s="407"/>
      <c r="GLB12" s="407"/>
      <c r="GLC12" s="407"/>
      <c r="GLD12" s="408"/>
      <c r="GLE12" s="404"/>
      <c r="GLF12" s="405"/>
      <c r="GLG12" s="406"/>
      <c r="GLH12" s="407"/>
      <c r="GLI12" s="407"/>
      <c r="GLJ12" s="407"/>
      <c r="GLK12" s="407"/>
      <c r="GLL12" s="408"/>
      <c r="GLM12" s="404"/>
      <c r="GLN12" s="405"/>
      <c r="GLO12" s="406"/>
      <c r="GLP12" s="407"/>
      <c r="GLQ12" s="407"/>
      <c r="GLR12" s="407"/>
      <c r="GLS12" s="407"/>
      <c r="GLT12" s="408"/>
      <c r="GLU12" s="404"/>
      <c r="GLV12" s="405"/>
      <c r="GLW12" s="406"/>
      <c r="GLX12" s="407"/>
      <c r="GLY12" s="407"/>
      <c r="GLZ12" s="407"/>
      <c r="GMA12" s="407"/>
      <c r="GMB12" s="408"/>
      <c r="GMC12" s="404"/>
      <c r="GMD12" s="405"/>
      <c r="GME12" s="406"/>
      <c r="GMF12" s="407"/>
      <c r="GMG12" s="407"/>
      <c r="GMH12" s="407"/>
      <c r="GMI12" s="407"/>
      <c r="GMJ12" s="408"/>
      <c r="GMK12" s="404"/>
      <c r="GML12" s="405"/>
      <c r="GMM12" s="406"/>
      <c r="GMN12" s="407"/>
      <c r="GMO12" s="407"/>
      <c r="GMP12" s="407"/>
      <c r="GMQ12" s="407"/>
      <c r="GMR12" s="408"/>
      <c r="GMS12" s="404"/>
      <c r="GMT12" s="405"/>
      <c r="GMU12" s="406"/>
      <c r="GMV12" s="407"/>
      <c r="GMW12" s="407"/>
      <c r="GMX12" s="407"/>
      <c r="GMY12" s="407"/>
      <c r="GMZ12" s="408"/>
      <c r="GNA12" s="404"/>
      <c r="GNB12" s="405"/>
      <c r="GNC12" s="406"/>
      <c r="GND12" s="407"/>
      <c r="GNE12" s="407"/>
      <c r="GNF12" s="407"/>
      <c r="GNG12" s="407"/>
      <c r="GNH12" s="408"/>
      <c r="GNI12" s="404"/>
      <c r="GNJ12" s="405"/>
      <c r="GNK12" s="406"/>
      <c r="GNL12" s="407"/>
      <c r="GNM12" s="407"/>
      <c r="GNN12" s="407"/>
      <c r="GNO12" s="407"/>
      <c r="GNP12" s="408"/>
      <c r="GNQ12" s="404"/>
      <c r="GNR12" s="405"/>
      <c r="GNS12" s="406"/>
      <c r="GNT12" s="407"/>
      <c r="GNU12" s="407"/>
      <c r="GNV12" s="407"/>
      <c r="GNW12" s="407"/>
      <c r="GNX12" s="408"/>
      <c r="GNY12" s="404"/>
      <c r="GNZ12" s="405"/>
      <c r="GOA12" s="406"/>
      <c r="GOB12" s="407"/>
      <c r="GOC12" s="407"/>
      <c r="GOD12" s="407"/>
      <c r="GOE12" s="407"/>
      <c r="GOF12" s="408"/>
      <c r="GOG12" s="404"/>
      <c r="GOH12" s="405"/>
      <c r="GOI12" s="406"/>
      <c r="GOJ12" s="407"/>
      <c r="GOK12" s="407"/>
      <c r="GOL12" s="407"/>
      <c r="GOM12" s="407"/>
      <c r="GON12" s="408"/>
      <c r="GOO12" s="404"/>
      <c r="GOP12" s="405"/>
      <c r="GOQ12" s="406"/>
      <c r="GOR12" s="407"/>
      <c r="GOS12" s="407"/>
      <c r="GOT12" s="407"/>
      <c r="GOU12" s="407"/>
      <c r="GOV12" s="408"/>
      <c r="GOW12" s="404"/>
      <c r="GOX12" s="405"/>
      <c r="GOY12" s="406"/>
      <c r="GOZ12" s="407"/>
      <c r="GPA12" s="407"/>
      <c r="GPB12" s="407"/>
      <c r="GPC12" s="407"/>
      <c r="GPD12" s="408"/>
      <c r="GPE12" s="404"/>
      <c r="GPF12" s="405"/>
      <c r="GPG12" s="406"/>
      <c r="GPH12" s="407"/>
      <c r="GPI12" s="407"/>
      <c r="GPJ12" s="407"/>
      <c r="GPK12" s="407"/>
      <c r="GPL12" s="408"/>
      <c r="GPM12" s="404"/>
      <c r="GPN12" s="405"/>
      <c r="GPO12" s="406"/>
      <c r="GPP12" s="407"/>
      <c r="GPQ12" s="407"/>
      <c r="GPR12" s="407"/>
      <c r="GPS12" s="407"/>
      <c r="GPT12" s="408"/>
      <c r="GPU12" s="404"/>
      <c r="GPV12" s="405"/>
      <c r="GPW12" s="406"/>
      <c r="GPX12" s="407"/>
      <c r="GPY12" s="407"/>
      <c r="GPZ12" s="407"/>
      <c r="GQA12" s="407"/>
      <c r="GQB12" s="408"/>
      <c r="GQC12" s="404"/>
      <c r="GQD12" s="405"/>
      <c r="GQE12" s="406"/>
      <c r="GQF12" s="407"/>
      <c r="GQG12" s="407"/>
      <c r="GQH12" s="407"/>
      <c r="GQI12" s="407"/>
      <c r="GQJ12" s="408"/>
      <c r="GQK12" s="404"/>
      <c r="GQL12" s="405"/>
      <c r="GQM12" s="406"/>
      <c r="GQN12" s="407"/>
      <c r="GQO12" s="407"/>
      <c r="GQP12" s="407"/>
      <c r="GQQ12" s="407"/>
      <c r="GQR12" s="408"/>
      <c r="GQS12" s="404"/>
      <c r="GQT12" s="405"/>
      <c r="GQU12" s="406"/>
      <c r="GQV12" s="407"/>
      <c r="GQW12" s="407"/>
      <c r="GQX12" s="407"/>
      <c r="GQY12" s="407"/>
      <c r="GQZ12" s="408"/>
      <c r="GRA12" s="404"/>
      <c r="GRB12" s="405"/>
      <c r="GRC12" s="406"/>
      <c r="GRD12" s="407"/>
      <c r="GRE12" s="407"/>
      <c r="GRF12" s="407"/>
      <c r="GRG12" s="407"/>
      <c r="GRH12" s="408"/>
      <c r="GRI12" s="404"/>
      <c r="GRJ12" s="405"/>
      <c r="GRK12" s="406"/>
      <c r="GRL12" s="407"/>
      <c r="GRM12" s="407"/>
      <c r="GRN12" s="407"/>
      <c r="GRO12" s="407"/>
      <c r="GRP12" s="408"/>
      <c r="GRQ12" s="404"/>
      <c r="GRR12" s="405"/>
      <c r="GRS12" s="406"/>
      <c r="GRT12" s="407"/>
      <c r="GRU12" s="407"/>
      <c r="GRV12" s="407"/>
      <c r="GRW12" s="407"/>
      <c r="GRX12" s="408"/>
      <c r="GRY12" s="404"/>
      <c r="GRZ12" s="405"/>
      <c r="GSA12" s="406"/>
      <c r="GSB12" s="407"/>
      <c r="GSC12" s="407"/>
      <c r="GSD12" s="407"/>
      <c r="GSE12" s="407"/>
      <c r="GSF12" s="408"/>
      <c r="GSG12" s="404"/>
      <c r="GSH12" s="405"/>
      <c r="GSI12" s="406"/>
      <c r="GSJ12" s="407"/>
      <c r="GSK12" s="407"/>
      <c r="GSL12" s="407"/>
      <c r="GSM12" s="407"/>
      <c r="GSN12" s="408"/>
      <c r="GSO12" s="404"/>
      <c r="GSP12" s="405"/>
      <c r="GSQ12" s="406"/>
      <c r="GSR12" s="407"/>
      <c r="GSS12" s="407"/>
      <c r="GST12" s="407"/>
      <c r="GSU12" s="407"/>
      <c r="GSV12" s="408"/>
      <c r="GSW12" s="404"/>
      <c r="GSX12" s="405"/>
      <c r="GSY12" s="406"/>
      <c r="GSZ12" s="407"/>
      <c r="GTA12" s="407"/>
      <c r="GTB12" s="407"/>
      <c r="GTC12" s="407"/>
      <c r="GTD12" s="408"/>
      <c r="GTE12" s="404"/>
      <c r="GTF12" s="405"/>
      <c r="GTG12" s="406"/>
      <c r="GTH12" s="407"/>
      <c r="GTI12" s="407"/>
      <c r="GTJ12" s="407"/>
      <c r="GTK12" s="407"/>
      <c r="GTL12" s="408"/>
      <c r="GTM12" s="404"/>
      <c r="GTN12" s="405"/>
      <c r="GTO12" s="406"/>
      <c r="GTP12" s="407"/>
      <c r="GTQ12" s="407"/>
      <c r="GTR12" s="407"/>
      <c r="GTS12" s="407"/>
      <c r="GTT12" s="408"/>
      <c r="GTU12" s="404"/>
      <c r="GTV12" s="405"/>
      <c r="GTW12" s="406"/>
      <c r="GTX12" s="407"/>
      <c r="GTY12" s="407"/>
      <c r="GTZ12" s="407"/>
      <c r="GUA12" s="407"/>
      <c r="GUB12" s="408"/>
      <c r="GUC12" s="404"/>
      <c r="GUD12" s="405"/>
      <c r="GUE12" s="406"/>
      <c r="GUF12" s="407"/>
      <c r="GUG12" s="407"/>
      <c r="GUH12" s="407"/>
      <c r="GUI12" s="407"/>
      <c r="GUJ12" s="408"/>
      <c r="GUK12" s="404"/>
      <c r="GUL12" s="405"/>
      <c r="GUM12" s="406"/>
      <c r="GUN12" s="407"/>
      <c r="GUO12" s="407"/>
      <c r="GUP12" s="407"/>
      <c r="GUQ12" s="407"/>
      <c r="GUR12" s="408"/>
      <c r="GUS12" s="404"/>
      <c r="GUT12" s="405"/>
      <c r="GUU12" s="406"/>
      <c r="GUV12" s="407"/>
      <c r="GUW12" s="407"/>
      <c r="GUX12" s="407"/>
      <c r="GUY12" s="407"/>
      <c r="GUZ12" s="408"/>
      <c r="GVA12" s="404"/>
      <c r="GVB12" s="405"/>
      <c r="GVC12" s="406"/>
      <c r="GVD12" s="407"/>
      <c r="GVE12" s="407"/>
      <c r="GVF12" s="407"/>
      <c r="GVG12" s="407"/>
      <c r="GVH12" s="408"/>
      <c r="GVI12" s="404"/>
      <c r="GVJ12" s="405"/>
      <c r="GVK12" s="406"/>
      <c r="GVL12" s="407"/>
      <c r="GVM12" s="407"/>
      <c r="GVN12" s="407"/>
      <c r="GVO12" s="407"/>
      <c r="GVP12" s="408"/>
      <c r="GVQ12" s="404"/>
      <c r="GVR12" s="405"/>
      <c r="GVS12" s="406"/>
      <c r="GVT12" s="407"/>
      <c r="GVU12" s="407"/>
      <c r="GVV12" s="407"/>
      <c r="GVW12" s="407"/>
      <c r="GVX12" s="408"/>
      <c r="GVY12" s="404"/>
      <c r="GVZ12" s="405"/>
      <c r="GWA12" s="406"/>
      <c r="GWB12" s="407"/>
      <c r="GWC12" s="407"/>
      <c r="GWD12" s="407"/>
      <c r="GWE12" s="407"/>
      <c r="GWF12" s="408"/>
      <c r="GWG12" s="404"/>
      <c r="GWH12" s="405"/>
      <c r="GWI12" s="406"/>
      <c r="GWJ12" s="407"/>
      <c r="GWK12" s="407"/>
      <c r="GWL12" s="407"/>
      <c r="GWM12" s="407"/>
      <c r="GWN12" s="408"/>
      <c r="GWO12" s="404"/>
      <c r="GWP12" s="405"/>
      <c r="GWQ12" s="406"/>
      <c r="GWR12" s="407"/>
      <c r="GWS12" s="407"/>
      <c r="GWT12" s="407"/>
      <c r="GWU12" s="407"/>
      <c r="GWV12" s="408"/>
      <c r="GWW12" s="404"/>
      <c r="GWX12" s="405"/>
      <c r="GWY12" s="406"/>
      <c r="GWZ12" s="407"/>
      <c r="GXA12" s="407"/>
      <c r="GXB12" s="407"/>
      <c r="GXC12" s="407"/>
      <c r="GXD12" s="408"/>
      <c r="GXE12" s="404"/>
      <c r="GXF12" s="405"/>
      <c r="GXG12" s="406"/>
      <c r="GXH12" s="407"/>
      <c r="GXI12" s="407"/>
      <c r="GXJ12" s="407"/>
      <c r="GXK12" s="407"/>
      <c r="GXL12" s="408"/>
      <c r="GXM12" s="404"/>
      <c r="GXN12" s="405"/>
      <c r="GXO12" s="406"/>
      <c r="GXP12" s="407"/>
      <c r="GXQ12" s="407"/>
      <c r="GXR12" s="407"/>
      <c r="GXS12" s="407"/>
      <c r="GXT12" s="408"/>
      <c r="GXU12" s="404"/>
      <c r="GXV12" s="405"/>
      <c r="GXW12" s="406"/>
      <c r="GXX12" s="407"/>
      <c r="GXY12" s="407"/>
      <c r="GXZ12" s="407"/>
      <c r="GYA12" s="407"/>
      <c r="GYB12" s="408"/>
      <c r="GYC12" s="404"/>
      <c r="GYD12" s="405"/>
      <c r="GYE12" s="406"/>
      <c r="GYF12" s="407"/>
      <c r="GYG12" s="407"/>
      <c r="GYH12" s="407"/>
      <c r="GYI12" s="407"/>
      <c r="GYJ12" s="408"/>
      <c r="GYK12" s="404"/>
      <c r="GYL12" s="405"/>
      <c r="GYM12" s="406"/>
      <c r="GYN12" s="407"/>
      <c r="GYO12" s="407"/>
      <c r="GYP12" s="407"/>
      <c r="GYQ12" s="407"/>
      <c r="GYR12" s="408"/>
      <c r="GYS12" s="404"/>
      <c r="GYT12" s="405"/>
      <c r="GYU12" s="406"/>
      <c r="GYV12" s="407"/>
      <c r="GYW12" s="407"/>
      <c r="GYX12" s="407"/>
      <c r="GYY12" s="407"/>
      <c r="GYZ12" s="408"/>
      <c r="GZA12" s="404"/>
      <c r="GZB12" s="405"/>
      <c r="GZC12" s="406"/>
      <c r="GZD12" s="407"/>
      <c r="GZE12" s="407"/>
      <c r="GZF12" s="407"/>
      <c r="GZG12" s="407"/>
      <c r="GZH12" s="408"/>
      <c r="GZI12" s="404"/>
      <c r="GZJ12" s="405"/>
      <c r="GZK12" s="406"/>
      <c r="GZL12" s="407"/>
      <c r="GZM12" s="407"/>
      <c r="GZN12" s="407"/>
      <c r="GZO12" s="407"/>
      <c r="GZP12" s="408"/>
      <c r="GZQ12" s="404"/>
      <c r="GZR12" s="405"/>
      <c r="GZS12" s="406"/>
      <c r="GZT12" s="407"/>
      <c r="GZU12" s="407"/>
      <c r="GZV12" s="407"/>
      <c r="GZW12" s="407"/>
      <c r="GZX12" s="408"/>
      <c r="GZY12" s="404"/>
      <c r="GZZ12" s="405"/>
      <c r="HAA12" s="406"/>
      <c r="HAB12" s="407"/>
      <c r="HAC12" s="407"/>
      <c r="HAD12" s="407"/>
      <c r="HAE12" s="407"/>
      <c r="HAF12" s="408"/>
      <c r="HAG12" s="404"/>
      <c r="HAH12" s="405"/>
      <c r="HAI12" s="406"/>
      <c r="HAJ12" s="407"/>
      <c r="HAK12" s="407"/>
      <c r="HAL12" s="407"/>
      <c r="HAM12" s="407"/>
      <c r="HAN12" s="408"/>
      <c r="HAO12" s="404"/>
      <c r="HAP12" s="405"/>
      <c r="HAQ12" s="406"/>
      <c r="HAR12" s="407"/>
      <c r="HAS12" s="407"/>
      <c r="HAT12" s="407"/>
      <c r="HAU12" s="407"/>
      <c r="HAV12" s="408"/>
      <c r="HAW12" s="404"/>
      <c r="HAX12" s="405"/>
      <c r="HAY12" s="406"/>
      <c r="HAZ12" s="407"/>
      <c r="HBA12" s="407"/>
      <c r="HBB12" s="407"/>
      <c r="HBC12" s="407"/>
      <c r="HBD12" s="408"/>
      <c r="HBE12" s="404"/>
      <c r="HBF12" s="405"/>
      <c r="HBG12" s="406"/>
      <c r="HBH12" s="407"/>
      <c r="HBI12" s="407"/>
      <c r="HBJ12" s="407"/>
      <c r="HBK12" s="407"/>
      <c r="HBL12" s="408"/>
      <c r="HBM12" s="404"/>
      <c r="HBN12" s="405"/>
      <c r="HBO12" s="406"/>
      <c r="HBP12" s="407"/>
      <c r="HBQ12" s="407"/>
      <c r="HBR12" s="407"/>
      <c r="HBS12" s="407"/>
      <c r="HBT12" s="408"/>
      <c r="HBU12" s="404"/>
      <c r="HBV12" s="405"/>
      <c r="HBW12" s="406"/>
      <c r="HBX12" s="407"/>
      <c r="HBY12" s="407"/>
      <c r="HBZ12" s="407"/>
      <c r="HCA12" s="407"/>
      <c r="HCB12" s="408"/>
      <c r="HCC12" s="404"/>
      <c r="HCD12" s="405"/>
      <c r="HCE12" s="406"/>
      <c r="HCF12" s="407"/>
      <c r="HCG12" s="407"/>
      <c r="HCH12" s="407"/>
      <c r="HCI12" s="407"/>
      <c r="HCJ12" s="408"/>
      <c r="HCK12" s="404"/>
      <c r="HCL12" s="405"/>
      <c r="HCM12" s="406"/>
      <c r="HCN12" s="407"/>
      <c r="HCO12" s="407"/>
      <c r="HCP12" s="407"/>
      <c r="HCQ12" s="407"/>
      <c r="HCR12" s="408"/>
      <c r="HCS12" s="404"/>
      <c r="HCT12" s="405"/>
      <c r="HCU12" s="406"/>
      <c r="HCV12" s="407"/>
      <c r="HCW12" s="407"/>
      <c r="HCX12" s="407"/>
      <c r="HCY12" s="407"/>
      <c r="HCZ12" s="408"/>
      <c r="HDA12" s="404"/>
      <c r="HDB12" s="405"/>
      <c r="HDC12" s="406"/>
      <c r="HDD12" s="407"/>
      <c r="HDE12" s="407"/>
      <c r="HDF12" s="407"/>
      <c r="HDG12" s="407"/>
      <c r="HDH12" s="408"/>
      <c r="HDI12" s="404"/>
      <c r="HDJ12" s="405"/>
      <c r="HDK12" s="406"/>
      <c r="HDL12" s="407"/>
      <c r="HDM12" s="407"/>
      <c r="HDN12" s="407"/>
      <c r="HDO12" s="407"/>
      <c r="HDP12" s="408"/>
      <c r="HDQ12" s="404"/>
      <c r="HDR12" s="405"/>
      <c r="HDS12" s="406"/>
      <c r="HDT12" s="407"/>
      <c r="HDU12" s="407"/>
      <c r="HDV12" s="407"/>
      <c r="HDW12" s="407"/>
      <c r="HDX12" s="408"/>
      <c r="HDY12" s="404"/>
      <c r="HDZ12" s="405"/>
      <c r="HEA12" s="406"/>
      <c r="HEB12" s="407"/>
      <c r="HEC12" s="407"/>
      <c r="HED12" s="407"/>
      <c r="HEE12" s="407"/>
      <c r="HEF12" s="408"/>
      <c r="HEG12" s="404"/>
      <c r="HEH12" s="405"/>
      <c r="HEI12" s="406"/>
      <c r="HEJ12" s="407"/>
      <c r="HEK12" s="407"/>
      <c r="HEL12" s="407"/>
      <c r="HEM12" s="407"/>
      <c r="HEN12" s="408"/>
      <c r="HEO12" s="404"/>
      <c r="HEP12" s="405"/>
      <c r="HEQ12" s="406"/>
      <c r="HER12" s="407"/>
      <c r="HES12" s="407"/>
      <c r="HET12" s="407"/>
      <c r="HEU12" s="407"/>
      <c r="HEV12" s="408"/>
      <c r="HEW12" s="404"/>
      <c r="HEX12" s="405"/>
      <c r="HEY12" s="406"/>
      <c r="HEZ12" s="407"/>
      <c r="HFA12" s="407"/>
      <c r="HFB12" s="407"/>
      <c r="HFC12" s="407"/>
      <c r="HFD12" s="408"/>
      <c r="HFE12" s="404"/>
      <c r="HFF12" s="405"/>
      <c r="HFG12" s="406"/>
      <c r="HFH12" s="407"/>
      <c r="HFI12" s="407"/>
      <c r="HFJ12" s="407"/>
      <c r="HFK12" s="407"/>
      <c r="HFL12" s="408"/>
      <c r="HFM12" s="404"/>
      <c r="HFN12" s="405"/>
      <c r="HFO12" s="406"/>
      <c r="HFP12" s="407"/>
      <c r="HFQ12" s="407"/>
      <c r="HFR12" s="407"/>
      <c r="HFS12" s="407"/>
      <c r="HFT12" s="408"/>
      <c r="HFU12" s="404"/>
      <c r="HFV12" s="405"/>
      <c r="HFW12" s="406"/>
      <c r="HFX12" s="407"/>
      <c r="HFY12" s="407"/>
      <c r="HFZ12" s="407"/>
      <c r="HGA12" s="407"/>
      <c r="HGB12" s="408"/>
      <c r="HGC12" s="404"/>
      <c r="HGD12" s="405"/>
      <c r="HGE12" s="406"/>
      <c r="HGF12" s="407"/>
      <c r="HGG12" s="407"/>
      <c r="HGH12" s="407"/>
      <c r="HGI12" s="407"/>
      <c r="HGJ12" s="408"/>
      <c r="HGK12" s="404"/>
      <c r="HGL12" s="405"/>
      <c r="HGM12" s="406"/>
      <c r="HGN12" s="407"/>
      <c r="HGO12" s="407"/>
      <c r="HGP12" s="407"/>
      <c r="HGQ12" s="407"/>
      <c r="HGR12" s="408"/>
      <c r="HGS12" s="404"/>
      <c r="HGT12" s="405"/>
      <c r="HGU12" s="406"/>
      <c r="HGV12" s="407"/>
      <c r="HGW12" s="407"/>
      <c r="HGX12" s="407"/>
      <c r="HGY12" s="407"/>
      <c r="HGZ12" s="408"/>
      <c r="HHA12" s="404"/>
      <c r="HHB12" s="405"/>
      <c r="HHC12" s="406"/>
      <c r="HHD12" s="407"/>
      <c r="HHE12" s="407"/>
      <c r="HHF12" s="407"/>
      <c r="HHG12" s="407"/>
      <c r="HHH12" s="408"/>
      <c r="HHI12" s="404"/>
      <c r="HHJ12" s="405"/>
      <c r="HHK12" s="406"/>
      <c r="HHL12" s="407"/>
      <c r="HHM12" s="407"/>
      <c r="HHN12" s="407"/>
      <c r="HHO12" s="407"/>
      <c r="HHP12" s="408"/>
      <c r="HHQ12" s="404"/>
      <c r="HHR12" s="405"/>
      <c r="HHS12" s="406"/>
      <c r="HHT12" s="407"/>
      <c r="HHU12" s="407"/>
      <c r="HHV12" s="407"/>
      <c r="HHW12" s="407"/>
      <c r="HHX12" s="408"/>
      <c r="HHY12" s="404"/>
      <c r="HHZ12" s="405"/>
      <c r="HIA12" s="406"/>
      <c r="HIB12" s="407"/>
      <c r="HIC12" s="407"/>
      <c r="HID12" s="407"/>
      <c r="HIE12" s="407"/>
      <c r="HIF12" s="408"/>
      <c r="HIG12" s="404"/>
      <c r="HIH12" s="405"/>
      <c r="HII12" s="406"/>
      <c r="HIJ12" s="407"/>
      <c r="HIK12" s="407"/>
      <c r="HIL12" s="407"/>
      <c r="HIM12" s="407"/>
      <c r="HIN12" s="408"/>
      <c r="HIO12" s="404"/>
      <c r="HIP12" s="405"/>
      <c r="HIQ12" s="406"/>
      <c r="HIR12" s="407"/>
      <c r="HIS12" s="407"/>
      <c r="HIT12" s="407"/>
      <c r="HIU12" s="407"/>
      <c r="HIV12" s="408"/>
      <c r="HIW12" s="404"/>
      <c r="HIX12" s="405"/>
      <c r="HIY12" s="406"/>
      <c r="HIZ12" s="407"/>
      <c r="HJA12" s="407"/>
      <c r="HJB12" s="407"/>
      <c r="HJC12" s="407"/>
      <c r="HJD12" s="408"/>
      <c r="HJE12" s="404"/>
      <c r="HJF12" s="405"/>
      <c r="HJG12" s="406"/>
      <c r="HJH12" s="407"/>
      <c r="HJI12" s="407"/>
      <c r="HJJ12" s="407"/>
      <c r="HJK12" s="407"/>
      <c r="HJL12" s="408"/>
      <c r="HJM12" s="404"/>
      <c r="HJN12" s="405"/>
      <c r="HJO12" s="406"/>
      <c r="HJP12" s="407"/>
      <c r="HJQ12" s="407"/>
      <c r="HJR12" s="407"/>
      <c r="HJS12" s="407"/>
      <c r="HJT12" s="408"/>
      <c r="HJU12" s="404"/>
      <c r="HJV12" s="405"/>
      <c r="HJW12" s="406"/>
      <c r="HJX12" s="407"/>
      <c r="HJY12" s="407"/>
      <c r="HJZ12" s="407"/>
      <c r="HKA12" s="407"/>
      <c r="HKB12" s="408"/>
      <c r="HKC12" s="404"/>
      <c r="HKD12" s="405"/>
      <c r="HKE12" s="406"/>
      <c r="HKF12" s="407"/>
      <c r="HKG12" s="407"/>
      <c r="HKH12" s="407"/>
      <c r="HKI12" s="407"/>
      <c r="HKJ12" s="408"/>
      <c r="HKK12" s="404"/>
      <c r="HKL12" s="405"/>
      <c r="HKM12" s="406"/>
      <c r="HKN12" s="407"/>
      <c r="HKO12" s="407"/>
      <c r="HKP12" s="407"/>
      <c r="HKQ12" s="407"/>
      <c r="HKR12" s="408"/>
      <c r="HKS12" s="404"/>
      <c r="HKT12" s="405"/>
      <c r="HKU12" s="406"/>
      <c r="HKV12" s="407"/>
      <c r="HKW12" s="407"/>
      <c r="HKX12" s="407"/>
      <c r="HKY12" s="407"/>
      <c r="HKZ12" s="408"/>
      <c r="HLA12" s="404"/>
      <c r="HLB12" s="405"/>
      <c r="HLC12" s="406"/>
      <c r="HLD12" s="407"/>
      <c r="HLE12" s="407"/>
      <c r="HLF12" s="407"/>
      <c r="HLG12" s="407"/>
      <c r="HLH12" s="408"/>
      <c r="HLI12" s="404"/>
      <c r="HLJ12" s="405"/>
      <c r="HLK12" s="406"/>
      <c r="HLL12" s="407"/>
      <c r="HLM12" s="407"/>
      <c r="HLN12" s="407"/>
      <c r="HLO12" s="407"/>
      <c r="HLP12" s="408"/>
      <c r="HLQ12" s="404"/>
      <c r="HLR12" s="405"/>
      <c r="HLS12" s="406"/>
      <c r="HLT12" s="407"/>
      <c r="HLU12" s="407"/>
      <c r="HLV12" s="407"/>
      <c r="HLW12" s="407"/>
      <c r="HLX12" s="408"/>
      <c r="HLY12" s="404"/>
      <c r="HLZ12" s="405"/>
      <c r="HMA12" s="406"/>
      <c r="HMB12" s="407"/>
      <c r="HMC12" s="407"/>
      <c r="HMD12" s="407"/>
      <c r="HME12" s="407"/>
      <c r="HMF12" s="408"/>
      <c r="HMG12" s="404"/>
      <c r="HMH12" s="405"/>
      <c r="HMI12" s="406"/>
      <c r="HMJ12" s="407"/>
      <c r="HMK12" s="407"/>
      <c r="HML12" s="407"/>
      <c r="HMM12" s="407"/>
      <c r="HMN12" s="408"/>
      <c r="HMO12" s="404"/>
      <c r="HMP12" s="405"/>
      <c r="HMQ12" s="406"/>
      <c r="HMR12" s="407"/>
      <c r="HMS12" s="407"/>
      <c r="HMT12" s="407"/>
      <c r="HMU12" s="407"/>
      <c r="HMV12" s="408"/>
      <c r="HMW12" s="404"/>
      <c r="HMX12" s="405"/>
      <c r="HMY12" s="406"/>
      <c r="HMZ12" s="407"/>
      <c r="HNA12" s="407"/>
      <c r="HNB12" s="407"/>
      <c r="HNC12" s="407"/>
      <c r="HND12" s="408"/>
      <c r="HNE12" s="404"/>
      <c r="HNF12" s="405"/>
      <c r="HNG12" s="406"/>
      <c r="HNH12" s="407"/>
      <c r="HNI12" s="407"/>
      <c r="HNJ12" s="407"/>
      <c r="HNK12" s="407"/>
      <c r="HNL12" s="408"/>
      <c r="HNM12" s="404"/>
      <c r="HNN12" s="405"/>
      <c r="HNO12" s="406"/>
      <c r="HNP12" s="407"/>
      <c r="HNQ12" s="407"/>
      <c r="HNR12" s="407"/>
      <c r="HNS12" s="407"/>
      <c r="HNT12" s="408"/>
      <c r="HNU12" s="404"/>
      <c r="HNV12" s="405"/>
      <c r="HNW12" s="406"/>
      <c r="HNX12" s="407"/>
      <c r="HNY12" s="407"/>
      <c r="HNZ12" s="407"/>
      <c r="HOA12" s="407"/>
      <c r="HOB12" s="408"/>
      <c r="HOC12" s="404"/>
      <c r="HOD12" s="405"/>
      <c r="HOE12" s="406"/>
      <c r="HOF12" s="407"/>
      <c r="HOG12" s="407"/>
      <c r="HOH12" s="407"/>
      <c r="HOI12" s="407"/>
      <c r="HOJ12" s="408"/>
      <c r="HOK12" s="404"/>
      <c r="HOL12" s="405"/>
      <c r="HOM12" s="406"/>
      <c r="HON12" s="407"/>
      <c r="HOO12" s="407"/>
      <c r="HOP12" s="407"/>
      <c r="HOQ12" s="407"/>
      <c r="HOR12" s="408"/>
      <c r="HOS12" s="404"/>
      <c r="HOT12" s="405"/>
      <c r="HOU12" s="406"/>
      <c r="HOV12" s="407"/>
      <c r="HOW12" s="407"/>
      <c r="HOX12" s="407"/>
      <c r="HOY12" s="407"/>
      <c r="HOZ12" s="408"/>
      <c r="HPA12" s="404"/>
      <c r="HPB12" s="405"/>
      <c r="HPC12" s="406"/>
      <c r="HPD12" s="407"/>
      <c r="HPE12" s="407"/>
      <c r="HPF12" s="407"/>
      <c r="HPG12" s="407"/>
      <c r="HPH12" s="408"/>
      <c r="HPI12" s="404"/>
      <c r="HPJ12" s="405"/>
      <c r="HPK12" s="406"/>
      <c r="HPL12" s="407"/>
      <c r="HPM12" s="407"/>
      <c r="HPN12" s="407"/>
      <c r="HPO12" s="407"/>
      <c r="HPP12" s="408"/>
      <c r="HPQ12" s="404"/>
      <c r="HPR12" s="405"/>
      <c r="HPS12" s="406"/>
      <c r="HPT12" s="407"/>
      <c r="HPU12" s="407"/>
      <c r="HPV12" s="407"/>
      <c r="HPW12" s="407"/>
      <c r="HPX12" s="408"/>
      <c r="HPY12" s="404"/>
      <c r="HPZ12" s="405"/>
      <c r="HQA12" s="406"/>
      <c r="HQB12" s="407"/>
      <c r="HQC12" s="407"/>
      <c r="HQD12" s="407"/>
      <c r="HQE12" s="407"/>
      <c r="HQF12" s="408"/>
      <c r="HQG12" s="404"/>
      <c r="HQH12" s="405"/>
      <c r="HQI12" s="406"/>
      <c r="HQJ12" s="407"/>
      <c r="HQK12" s="407"/>
      <c r="HQL12" s="407"/>
      <c r="HQM12" s="407"/>
      <c r="HQN12" s="408"/>
      <c r="HQO12" s="404"/>
      <c r="HQP12" s="405"/>
      <c r="HQQ12" s="406"/>
      <c r="HQR12" s="407"/>
      <c r="HQS12" s="407"/>
      <c r="HQT12" s="407"/>
      <c r="HQU12" s="407"/>
      <c r="HQV12" s="408"/>
      <c r="HQW12" s="404"/>
      <c r="HQX12" s="405"/>
      <c r="HQY12" s="406"/>
      <c r="HQZ12" s="407"/>
      <c r="HRA12" s="407"/>
      <c r="HRB12" s="407"/>
      <c r="HRC12" s="407"/>
      <c r="HRD12" s="408"/>
      <c r="HRE12" s="404"/>
      <c r="HRF12" s="405"/>
      <c r="HRG12" s="406"/>
      <c r="HRH12" s="407"/>
      <c r="HRI12" s="407"/>
      <c r="HRJ12" s="407"/>
      <c r="HRK12" s="407"/>
      <c r="HRL12" s="408"/>
      <c r="HRM12" s="404"/>
      <c r="HRN12" s="405"/>
      <c r="HRO12" s="406"/>
      <c r="HRP12" s="407"/>
      <c r="HRQ12" s="407"/>
      <c r="HRR12" s="407"/>
      <c r="HRS12" s="407"/>
      <c r="HRT12" s="408"/>
      <c r="HRU12" s="404"/>
      <c r="HRV12" s="405"/>
      <c r="HRW12" s="406"/>
      <c r="HRX12" s="407"/>
      <c r="HRY12" s="407"/>
      <c r="HRZ12" s="407"/>
      <c r="HSA12" s="407"/>
      <c r="HSB12" s="408"/>
      <c r="HSC12" s="404"/>
      <c r="HSD12" s="405"/>
      <c r="HSE12" s="406"/>
      <c r="HSF12" s="407"/>
      <c r="HSG12" s="407"/>
      <c r="HSH12" s="407"/>
      <c r="HSI12" s="407"/>
      <c r="HSJ12" s="408"/>
      <c r="HSK12" s="404"/>
      <c r="HSL12" s="405"/>
      <c r="HSM12" s="406"/>
      <c r="HSN12" s="407"/>
      <c r="HSO12" s="407"/>
      <c r="HSP12" s="407"/>
      <c r="HSQ12" s="407"/>
      <c r="HSR12" s="408"/>
      <c r="HSS12" s="404"/>
      <c r="HST12" s="405"/>
      <c r="HSU12" s="406"/>
      <c r="HSV12" s="407"/>
      <c r="HSW12" s="407"/>
      <c r="HSX12" s="407"/>
      <c r="HSY12" s="407"/>
      <c r="HSZ12" s="408"/>
      <c r="HTA12" s="404"/>
      <c r="HTB12" s="405"/>
      <c r="HTC12" s="406"/>
      <c r="HTD12" s="407"/>
      <c r="HTE12" s="407"/>
      <c r="HTF12" s="407"/>
      <c r="HTG12" s="407"/>
      <c r="HTH12" s="408"/>
      <c r="HTI12" s="404"/>
      <c r="HTJ12" s="405"/>
      <c r="HTK12" s="406"/>
      <c r="HTL12" s="407"/>
      <c r="HTM12" s="407"/>
      <c r="HTN12" s="407"/>
      <c r="HTO12" s="407"/>
      <c r="HTP12" s="408"/>
      <c r="HTQ12" s="404"/>
      <c r="HTR12" s="405"/>
      <c r="HTS12" s="406"/>
      <c r="HTT12" s="407"/>
      <c r="HTU12" s="407"/>
      <c r="HTV12" s="407"/>
      <c r="HTW12" s="407"/>
      <c r="HTX12" s="408"/>
      <c r="HTY12" s="404"/>
      <c r="HTZ12" s="405"/>
      <c r="HUA12" s="406"/>
      <c r="HUB12" s="407"/>
      <c r="HUC12" s="407"/>
      <c r="HUD12" s="407"/>
      <c r="HUE12" s="407"/>
      <c r="HUF12" s="408"/>
      <c r="HUG12" s="404"/>
      <c r="HUH12" s="405"/>
      <c r="HUI12" s="406"/>
      <c r="HUJ12" s="407"/>
      <c r="HUK12" s="407"/>
      <c r="HUL12" s="407"/>
      <c r="HUM12" s="407"/>
      <c r="HUN12" s="408"/>
      <c r="HUO12" s="404"/>
      <c r="HUP12" s="405"/>
      <c r="HUQ12" s="406"/>
      <c r="HUR12" s="407"/>
      <c r="HUS12" s="407"/>
      <c r="HUT12" s="407"/>
      <c r="HUU12" s="407"/>
      <c r="HUV12" s="408"/>
      <c r="HUW12" s="404"/>
      <c r="HUX12" s="405"/>
      <c r="HUY12" s="406"/>
      <c r="HUZ12" s="407"/>
      <c r="HVA12" s="407"/>
      <c r="HVB12" s="407"/>
      <c r="HVC12" s="407"/>
      <c r="HVD12" s="408"/>
      <c r="HVE12" s="404"/>
      <c r="HVF12" s="405"/>
      <c r="HVG12" s="406"/>
      <c r="HVH12" s="407"/>
      <c r="HVI12" s="407"/>
      <c r="HVJ12" s="407"/>
      <c r="HVK12" s="407"/>
      <c r="HVL12" s="408"/>
      <c r="HVM12" s="404"/>
      <c r="HVN12" s="405"/>
      <c r="HVO12" s="406"/>
      <c r="HVP12" s="407"/>
      <c r="HVQ12" s="407"/>
      <c r="HVR12" s="407"/>
      <c r="HVS12" s="407"/>
      <c r="HVT12" s="408"/>
      <c r="HVU12" s="404"/>
      <c r="HVV12" s="405"/>
      <c r="HVW12" s="406"/>
      <c r="HVX12" s="407"/>
      <c r="HVY12" s="407"/>
      <c r="HVZ12" s="407"/>
      <c r="HWA12" s="407"/>
      <c r="HWB12" s="408"/>
      <c r="HWC12" s="404"/>
      <c r="HWD12" s="405"/>
      <c r="HWE12" s="406"/>
      <c r="HWF12" s="407"/>
      <c r="HWG12" s="407"/>
      <c r="HWH12" s="407"/>
      <c r="HWI12" s="407"/>
      <c r="HWJ12" s="408"/>
      <c r="HWK12" s="404"/>
      <c r="HWL12" s="405"/>
      <c r="HWM12" s="406"/>
      <c r="HWN12" s="407"/>
      <c r="HWO12" s="407"/>
      <c r="HWP12" s="407"/>
      <c r="HWQ12" s="407"/>
      <c r="HWR12" s="408"/>
      <c r="HWS12" s="404"/>
      <c r="HWT12" s="405"/>
      <c r="HWU12" s="406"/>
      <c r="HWV12" s="407"/>
      <c r="HWW12" s="407"/>
      <c r="HWX12" s="407"/>
      <c r="HWY12" s="407"/>
      <c r="HWZ12" s="408"/>
      <c r="HXA12" s="404"/>
      <c r="HXB12" s="405"/>
      <c r="HXC12" s="406"/>
      <c r="HXD12" s="407"/>
      <c r="HXE12" s="407"/>
      <c r="HXF12" s="407"/>
      <c r="HXG12" s="407"/>
      <c r="HXH12" s="408"/>
      <c r="HXI12" s="404"/>
      <c r="HXJ12" s="405"/>
      <c r="HXK12" s="406"/>
      <c r="HXL12" s="407"/>
      <c r="HXM12" s="407"/>
      <c r="HXN12" s="407"/>
      <c r="HXO12" s="407"/>
      <c r="HXP12" s="408"/>
      <c r="HXQ12" s="404"/>
      <c r="HXR12" s="405"/>
      <c r="HXS12" s="406"/>
      <c r="HXT12" s="407"/>
      <c r="HXU12" s="407"/>
      <c r="HXV12" s="407"/>
      <c r="HXW12" s="407"/>
      <c r="HXX12" s="408"/>
      <c r="HXY12" s="404"/>
      <c r="HXZ12" s="405"/>
      <c r="HYA12" s="406"/>
      <c r="HYB12" s="407"/>
      <c r="HYC12" s="407"/>
      <c r="HYD12" s="407"/>
      <c r="HYE12" s="407"/>
      <c r="HYF12" s="408"/>
      <c r="HYG12" s="404"/>
      <c r="HYH12" s="405"/>
      <c r="HYI12" s="406"/>
      <c r="HYJ12" s="407"/>
      <c r="HYK12" s="407"/>
      <c r="HYL12" s="407"/>
      <c r="HYM12" s="407"/>
      <c r="HYN12" s="408"/>
      <c r="HYO12" s="404"/>
      <c r="HYP12" s="405"/>
      <c r="HYQ12" s="406"/>
      <c r="HYR12" s="407"/>
      <c r="HYS12" s="407"/>
      <c r="HYT12" s="407"/>
      <c r="HYU12" s="407"/>
      <c r="HYV12" s="408"/>
      <c r="HYW12" s="404"/>
      <c r="HYX12" s="405"/>
      <c r="HYY12" s="406"/>
      <c r="HYZ12" s="407"/>
      <c r="HZA12" s="407"/>
      <c r="HZB12" s="407"/>
      <c r="HZC12" s="407"/>
      <c r="HZD12" s="408"/>
      <c r="HZE12" s="404"/>
      <c r="HZF12" s="405"/>
      <c r="HZG12" s="406"/>
      <c r="HZH12" s="407"/>
      <c r="HZI12" s="407"/>
      <c r="HZJ12" s="407"/>
      <c r="HZK12" s="407"/>
      <c r="HZL12" s="408"/>
      <c r="HZM12" s="404"/>
      <c r="HZN12" s="405"/>
      <c r="HZO12" s="406"/>
      <c r="HZP12" s="407"/>
      <c r="HZQ12" s="407"/>
      <c r="HZR12" s="407"/>
      <c r="HZS12" s="407"/>
      <c r="HZT12" s="408"/>
      <c r="HZU12" s="404"/>
      <c r="HZV12" s="405"/>
      <c r="HZW12" s="406"/>
      <c r="HZX12" s="407"/>
      <c r="HZY12" s="407"/>
      <c r="HZZ12" s="407"/>
      <c r="IAA12" s="407"/>
      <c r="IAB12" s="408"/>
      <c r="IAC12" s="404"/>
      <c r="IAD12" s="405"/>
      <c r="IAE12" s="406"/>
      <c r="IAF12" s="407"/>
      <c r="IAG12" s="407"/>
      <c r="IAH12" s="407"/>
      <c r="IAI12" s="407"/>
      <c r="IAJ12" s="408"/>
      <c r="IAK12" s="404"/>
      <c r="IAL12" s="405"/>
      <c r="IAM12" s="406"/>
      <c r="IAN12" s="407"/>
      <c r="IAO12" s="407"/>
      <c r="IAP12" s="407"/>
      <c r="IAQ12" s="407"/>
      <c r="IAR12" s="408"/>
      <c r="IAS12" s="404"/>
      <c r="IAT12" s="405"/>
      <c r="IAU12" s="406"/>
      <c r="IAV12" s="407"/>
      <c r="IAW12" s="407"/>
      <c r="IAX12" s="407"/>
      <c r="IAY12" s="407"/>
      <c r="IAZ12" s="408"/>
      <c r="IBA12" s="404"/>
      <c r="IBB12" s="405"/>
      <c r="IBC12" s="406"/>
      <c r="IBD12" s="407"/>
      <c r="IBE12" s="407"/>
      <c r="IBF12" s="407"/>
      <c r="IBG12" s="407"/>
      <c r="IBH12" s="408"/>
      <c r="IBI12" s="404"/>
      <c r="IBJ12" s="405"/>
      <c r="IBK12" s="406"/>
      <c r="IBL12" s="407"/>
      <c r="IBM12" s="407"/>
      <c r="IBN12" s="407"/>
      <c r="IBO12" s="407"/>
      <c r="IBP12" s="408"/>
      <c r="IBQ12" s="404"/>
      <c r="IBR12" s="405"/>
      <c r="IBS12" s="406"/>
      <c r="IBT12" s="407"/>
      <c r="IBU12" s="407"/>
      <c r="IBV12" s="407"/>
      <c r="IBW12" s="407"/>
      <c r="IBX12" s="408"/>
      <c r="IBY12" s="404"/>
      <c r="IBZ12" s="405"/>
      <c r="ICA12" s="406"/>
      <c r="ICB12" s="407"/>
      <c r="ICC12" s="407"/>
      <c r="ICD12" s="407"/>
      <c r="ICE12" s="407"/>
      <c r="ICF12" s="408"/>
      <c r="ICG12" s="404"/>
      <c r="ICH12" s="405"/>
      <c r="ICI12" s="406"/>
      <c r="ICJ12" s="407"/>
      <c r="ICK12" s="407"/>
      <c r="ICL12" s="407"/>
      <c r="ICM12" s="407"/>
      <c r="ICN12" s="408"/>
      <c r="ICO12" s="404"/>
      <c r="ICP12" s="405"/>
      <c r="ICQ12" s="406"/>
      <c r="ICR12" s="407"/>
      <c r="ICS12" s="407"/>
      <c r="ICT12" s="407"/>
      <c r="ICU12" s="407"/>
      <c r="ICV12" s="408"/>
      <c r="ICW12" s="404"/>
      <c r="ICX12" s="405"/>
      <c r="ICY12" s="406"/>
      <c r="ICZ12" s="407"/>
      <c r="IDA12" s="407"/>
      <c r="IDB12" s="407"/>
      <c r="IDC12" s="407"/>
      <c r="IDD12" s="408"/>
      <c r="IDE12" s="404"/>
      <c r="IDF12" s="405"/>
      <c r="IDG12" s="406"/>
      <c r="IDH12" s="407"/>
      <c r="IDI12" s="407"/>
      <c r="IDJ12" s="407"/>
      <c r="IDK12" s="407"/>
      <c r="IDL12" s="408"/>
      <c r="IDM12" s="404"/>
      <c r="IDN12" s="405"/>
      <c r="IDO12" s="406"/>
      <c r="IDP12" s="407"/>
      <c r="IDQ12" s="407"/>
      <c r="IDR12" s="407"/>
      <c r="IDS12" s="407"/>
      <c r="IDT12" s="408"/>
      <c r="IDU12" s="404"/>
      <c r="IDV12" s="405"/>
      <c r="IDW12" s="406"/>
      <c r="IDX12" s="407"/>
      <c r="IDY12" s="407"/>
      <c r="IDZ12" s="407"/>
      <c r="IEA12" s="407"/>
      <c r="IEB12" s="408"/>
      <c r="IEC12" s="404"/>
      <c r="IED12" s="405"/>
      <c r="IEE12" s="406"/>
      <c r="IEF12" s="407"/>
      <c r="IEG12" s="407"/>
      <c r="IEH12" s="407"/>
      <c r="IEI12" s="407"/>
      <c r="IEJ12" s="408"/>
      <c r="IEK12" s="404"/>
      <c r="IEL12" s="405"/>
      <c r="IEM12" s="406"/>
      <c r="IEN12" s="407"/>
      <c r="IEO12" s="407"/>
      <c r="IEP12" s="407"/>
      <c r="IEQ12" s="407"/>
      <c r="IER12" s="408"/>
      <c r="IES12" s="404"/>
      <c r="IET12" s="405"/>
      <c r="IEU12" s="406"/>
      <c r="IEV12" s="407"/>
      <c r="IEW12" s="407"/>
      <c r="IEX12" s="407"/>
      <c r="IEY12" s="407"/>
      <c r="IEZ12" s="408"/>
      <c r="IFA12" s="404"/>
      <c r="IFB12" s="405"/>
      <c r="IFC12" s="406"/>
      <c r="IFD12" s="407"/>
      <c r="IFE12" s="407"/>
      <c r="IFF12" s="407"/>
      <c r="IFG12" s="407"/>
      <c r="IFH12" s="408"/>
      <c r="IFI12" s="404"/>
      <c r="IFJ12" s="405"/>
      <c r="IFK12" s="406"/>
      <c r="IFL12" s="407"/>
      <c r="IFM12" s="407"/>
      <c r="IFN12" s="407"/>
      <c r="IFO12" s="407"/>
      <c r="IFP12" s="408"/>
      <c r="IFQ12" s="404"/>
      <c r="IFR12" s="405"/>
      <c r="IFS12" s="406"/>
      <c r="IFT12" s="407"/>
      <c r="IFU12" s="407"/>
      <c r="IFV12" s="407"/>
      <c r="IFW12" s="407"/>
      <c r="IFX12" s="408"/>
      <c r="IFY12" s="404"/>
      <c r="IFZ12" s="405"/>
      <c r="IGA12" s="406"/>
      <c r="IGB12" s="407"/>
      <c r="IGC12" s="407"/>
      <c r="IGD12" s="407"/>
      <c r="IGE12" s="407"/>
      <c r="IGF12" s="408"/>
      <c r="IGG12" s="404"/>
      <c r="IGH12" s="405"/>
      <c r="IGI12" s="406"/>
      <c r="IGJ12" s="407"/>
      <c r="IGK12" s="407"/>
      <c r="IGL12" s="407"/>
      <c r="IGM12" s="407"/>
      <c r="IGN12" s="408"/>
      <c r="IGO12" s="404"/>
      <c r="IGP12" s="405"/>
      <c r="IGQ12" s="406"/>
      <c r="IGR12" s="407"/>
      <c r="IGS12" s="407"/>
      <c r="IGT12" s="407"/>
      <c r="IGU12" s="407"/>
      <c r="IGV12" s="408"/>
      <c r="IGW12" s="404"/>
      <c r="IGX12" s="405"/>
      <c r="IGY12" s="406"/>
      <c r="IGZ12" s="407"/>
      <c r="IHA12" s="407"/>
      <c r="IHB12" s="407"/>
      <c r="IHC12" s="407"/>
      <c r="IHD12" s="408"/>
      <c r="IHE12" s="404"/>
      <c r="IHF12" s="405"/>
      <c r="IHG12" s="406"/>
      <c r="IHH12" s="407"/>
      <c r="IHI12" s="407"/>
      <c r="IHJ12" s="407"/>
      <c r="IHK12" s="407"/>
      <c r="IHL12" s="408"/>
      <c r="IHM12" s="404"/>
      <c r="IHN12" s="405"/>
      <c r="IHO12" s="406"/>
      <c r="IHP12" s="407"/>
      <c r="IHQ12" s="407"/>
      <c r="IHR12" s="407"/>
      <c r="IHS12" s="407"/>
      <c r="IHT12" s="408"/>
      <c r="IHU12" s="404"/>
      <c r="IHV12" s="405"/>
      <c r="IHW12" s="406"/>
      <c r="IHX12" s="407"/>
      <c r="IHY12" s="407"/>
      <c r="IHZ12" s="407"/>
      <c r="IIA12" s="407"/>
      <c r="IIB12" s="408"/>
      <c r="IIC12" s="404"/>
      <c r="IID12" s="405"/>
      <c r="IIE12" s="406"/>
      <c r="IIF12" s="407"/>
      <c r="IIG12" s="407"/>
      <c r="IIH12" s="407"/>
      <c r="III12" s="407"/>
      <c r="IIJ12" s="408"/>
      <c r="IIK12" s="404"/>
      <c r="IIL12" s="405"/>
      <c r="IIM12" s="406"/>
      <c r="IIN12" s="407"/>
      <c r="IIO12" s="407"/>
      <c r="IIP12" s="407"/>
      <c r="IIQ12" s="407"/>
      <c r="IIR12" s="408"/>
      <c r="IIS12" s="404"/>
      <c r="IIT12" s="405"/>
      <c r="IIU12" s="406"/>
      <c r="IIV12" s="407"/>
      <c r="IIW12" s="407"/>
      <c r="IIX12" s="407"/>
      <c r="IIY12" s="407"/>
      <c r="IIZ12" s="408"/>
      <c r="IJA12" s="404"/>
      <c r="IJB12" s="405"/>
      <c r="IJC12" s="406"/>
      <c r="IJD12" s="407"/>
      <c r="IJE12" s="407"/>
      <c r="IJF12" s="407"/>
      <c r="IJG12" s="407"/>
      <c r="IJH12" s="408"/>
      <c r="IJI12" s="404"/>
      <c r="IJJ12" s="405"/>
      <c r="IJK12" s="406"/>
      <c r="IJL12" s="407"/>
      <c r="IJM12" s="407"/>
      <c r="IJN12" s="407"/>
      <c r="IJO12" s="407"/>
      <c r="IJP12" s="408"/>
      <c r="IJQ12" s="404"/>
      <c r="IJR12" s="405"/>
      <c r="IJS12" s="406"/>
      <c r="IJT12" s="407"/>
      <c r="IJU12" s="407"/>
      <c r="IJV12" s="407"/>
      <c r="IJW12" s="407"/>
      <c r="IJX12" s="408"/>
      <c r="IJY12" s="404"/>
      <c r="IJZ12" s="405"/>
      <c r="IKA12" s="406"/>
      <c r="IKB12" s="407"/>
      <c r="IKC12" s="407"/>
      <c r="IKD12" s="407"/>
      <c r="IKE12" s="407"/>
      <c r="IKF12" s="408"/>
      <c r="IKG12" s="404"/>
      <c r="IKH12" s="405"/>
      <c r="IKI12" s="406"/>
      <c r="IKJ12" s="407"/>
      <c r="IKK12" s="407"/>
      <c r="IKL12" s="407"/>
      <c r="IKM12" s="407"/>
      <c r="IKN12" s="408"/>
      <c r="IKO12" s="404"/>
      <c r="IKP12" s="405"/>
      <c r="IKQ12" s="406"/>
      <c r="IKR12" s="407"/>
      <c r="IKS12" s="407"/>
      <c r="IKT12" s="407"/>
      <c r="IKU12" s="407"/>
      <c r="IKV12" s="408"/>
      <c r="IKW12" s="404"/>
      <c r="IKX12" s="405"/>
      <c r="IKY12" s="406"/>
      <c r="IKZ12" s="407"/>
      <c r="ILA12" s="407"/>
      <c r="ILB12" s="407"/>
      <c r="ILC12" s="407"/>
      <c r="ILD12" s="408"/>
      <c r="ILE12" s="404"/>
      <c r="ILF12" s="405"/>
      <c r="ILG12" s="406"/>
      <c r="ILH12" s="407"/>
      <c r="ILI12" s="407"/>
      <c r="ILJ12" s="407"/>
      <c r="ILK12" s="407"/>
      <c r="ILL12" s="408"/>
      <c r="ILM12" s="404"/>
      <c r="ILN12" s="405"/>
      <c r="ILO12" s="406"/>
      <c r="ILP12" s="407"/>
      <c r="ILQ12" s="407"/>
      <c r="ILR12" s="407"/>
      <c r="ILS12" s="407"/>
      <c r="ILT12" s="408"/>
      <c r="ILU12" s="404"/>
      <c r="ILV12" s="405"/>
      <c r="ILW12" s="406"/>
      <c r="ILX12" s="407"/>
      <c r="ILY12" s="407"/>
      <c r="ILZ12" s="407"/>
      <c r="IMA12" s="407"/>
      <c r="IMB12" s="408"/>
      <c r="IMC12" s="404"/>
      <c r="IMD12" s="405"/>
      <c r="IME12" s="406"/>
      <c r="IMF12" s="407"/>
      <c r="IMG12" s="407"/>
      <c r="IMH12" s="407"/>
      <c r="IMI12" s="407"/>
      <c r="IMJ12" s="408"/>
      <c r="IMK12" s="404"/>
      <c r="IML12" s="405"/>
      <c r="IMM12" s="406"/>
      <c r="IMN12" s="407"/>
      <c r="IMO12" s="407"/>
      <c r="IMP12" s="407"/>
      <c r="IMQ12" s="407"/>
      <c r="IMR12" s="408"/>
      <c r="IMS12" s="404"/>
      <c r="IMT12" s="405"/>
      <c r="IMU12" s="406"/>
      <c r="IMV12" s="407"/>
      <c r="IMW12" s="407"/>
      <c r="IMX12" s="407"/>
      <c r="IMY12" s="407"/>
      <c r="IMZ12" s="408"/>
      <c r="INA12" s="404"/>
      <c r="INB12" s="405"/>
      <c r="INC12" s="406"/>
      <c r="IND12" s="407"/>
      <c r="INE12" s="407"/>
      <c r="INF12" s="407"/>
      <c r="ING12" s="407"/>
      <c r="INH12" s="408"/>
      <c r="INI12" s="404"/>
      <c r="INJ12" s="405"/>
      <c r="INK12" s="406"/>
      <c r="INL12" s="407"/>
      <c r="INM12" s="407"/>
      <c r="INN12" s="407"/>
      <c r="INO12" s="407"/>
      <c r="INP12" s="408"/>
      <c r="INQ12" s="404"/>
      <c r="INR12" s="405"/>
      <c r="INS12" s="406"/>
      <c r="INT12" s="407"/>
      <c r="INU12" s="407"/>
      <c r="INV12" s="407"/>
      <c r="INW12" s="407"/>
      <c r="INX12" s="408"/>
      <c r="INY12" s="404"/>
      <c r="INZ12" s="405"/>
      <c r="IOA12" s="406"/>
      <c r="IOB12" s="407"/>
      <c r="IOC12" s="407"/>
      <c r="IOD12" s="407"/>
      <c r="IOE12" s="407"/>
      <c r="IOF12" s="408"/>
      <c r="IOG12" s="404"/>
      <c r="IOH12" s="405"/>
      <c r="IOI12" s="406"/>
      <c r="IOJ12" s="407"/>
      <c r="IOK12" s="407"/>
      <c r="IOL12" s="407"/>
      <c r="IOM12" s="407"/>
      <c r="ION12" s="408"/>
      <c r="IOO12" s="404"/>
      <c r="IOP12" s="405"/>
      <c r="IOQ12" s="406"/>
      <c r="IOR12" s="407"/>
      <c r="IOS12" s="407"/>
      <c r="IOT12" s="407"/>
      <c r="IOU12" s="407"/>
      <c r="IOV12" s="408"/>
      <c r="IOW12" s="404"/>
      <c r="IOX12" s="405"/>
      <c r="IOY12" s="406"/>
      <c r="IOZ12" s="407"/>
      <c r="IPA12" s="407"/>
      <c r="IPB12" s="407"/>
      <c r="IPC12" s="407"/>
      <c r="IPD12" s="408"/>
      <c r="IPE12" s="404"/>
      <c r="IPF12" s="405"/>
      <c r="IPG12" s="406"/>
      <c r="IPH12" s="407"/>
      <c r="IPI12" s="407"/>
      <c r="IPJ12" s="407"/>
      <c r="IPK12" s="407"/>
      <c r="IPL12" s="408"/>
      <c r="IPM12" s="404"/>
      <c r="IPN12" s="405"/>
      <c r="IPO12" s="406"/>
      <c r="IPP12" s="407"/>
      <c r="IPQ12" s="407"/>
      <c r="IPR12" s="407"/>
      <c r="IPS12" s="407"/>
      <c r="IPT12" s="408"/>
      <c r="IPU12" s="404"/>
      <c r="IPV12" s="405"/>
      <c r="IPW12" s="406"/>
      <c r="IPX12" s="407"/>
      <c r="IPY12" s="407"/>
      <c r="IPZ12" s="407"/>
      <c r="IQA12" s="407"/>
      <c r="IQB12" s="408"/>
      <c r="IQC12" s="404"/>
      <c r="IQD12" s="405"/>
      <c r="IQE12" s="406"/>
      <c r="IQF12" s="407"/>
      <c r="IQG12" s="407"/>
      <c r="IQH12" s="407"/>
      <c r="IQI12" s="407"/>
      <c r="IQJ12" s="408"/>
      <c r="IQK12" s="404"/>
      <c r="IQL12" s="405"/>
      <c r="IQM12" s="406"/>
      <c r="IQN12" s="407"/>
      <c r="IQO12" s="407"/>
      <c r="IQP12" s="407"/>
      <c r="IQQ12" s="407"/>
      <c r="IQR12" s="408"/>
      <c r="IQS12" s="404"/>
      <c r="IQT12" s="405"/>
      <c r="IQU12" s="406"/>
      <c r="IQV12" s="407"/>
      <c r="IQW12" s="407"/>
      <c r="IQX12" s="407"/>
      <c r="IQY12" s="407"/>
      <c r="IQZ12" s="408"/>
      <c r="IRA12" s="404"/>
      <c r="IRB12" s="405"/>
      <c r="IRC12" s="406"/>
      <c r="IRD12" s="407"/>
      <c r="IRE12" s="407"/>
      <c r="IRF12" s="407"/>
      <c r="IRG12" s="407"/>
      <c r="IRH12" s="408"/>
      <c r="IRI12" s="404"/>
      <c r="IRJ12" s="405"/>
      <c r="IRK12" s="406"/>
      <c r="IRL12" s="407"/>
      <c r="IRM12" s="407"/>
      <c r="IRN12" s="407"/>
      <c r="IRO12" s="407"/>
      <c r="IRP12" s="408"/>
      <c r="IRQ12" s="404"/>
      <c r="IRR12" s="405"/>
      <c r="IRS12" s="406"/>
      <c r="IRT12" s="407"/>
      <c r="IRU12" s="407"/>
      <c r="IRV12" s="407"/>
      <c r="IRW12" s="407"/>
      <c r="IRX12" s="408"/>
      <c r="IRY12" s="404"/>
      <c r="IRZ12" s="405"/>
      <c r="ISA12" s="406"/>
      <c r="ISB12" s="407"/>
      <c r="ISC12" s="407"/>
      <c r="ISD12" s="407"/>
      <c r="ISE12" s="407"/>
      <c r="ISF12" s="408"/>
      <c r="ISG12" s="404"/>
      <c r="ISH12" s="405"/>
      <c r="ISI12" s="406"/>
      <c r="ISJ12" s="407"/>
      <c r="ISK12" s="407"/>
      <c r="ISL12" s="407"/>
      <c r="ISM12" s="407"/>
      <c r="ISN12" s="408"/>
      <c r="ISO12" s="404"/>
      <c r="ISP12" s="405"/>
      <c r="ISQ12" s="406"/>
      <c r="ISR12" s="407"/>
      <c r="ISS12" s="407"/>
      <c r="IST12" s="407"/>
      <c r="ISU12" s="407"/>
      <c r="ISV12" s="408"/>
      <c r="ISW12" s="404"/>
      <c r="ISX12" s="405"/>
      <c r="ISY12" s="406"/>
      <c r="ISZ12" s="407"/>
      <c r="ITA12" s="407"/>
      <c r="ITB12" s="407"/>
      <c r="ITC12" s="407"/>
      <c r="ITD12" s="408"/>
      <c r="ITE12" s="404"/>
      <c r="ITF12" s="405"/>
      <c r="ITG12" s="406"/>
      <c r="ITH12" s="407"/>
      <c r="ITI12" s="407"/>
      <c r="ITJ12" s="407"/>
      <c r="ITK12" s="407"/>
      <c r="ITL12" s="408"/>
      <c r="ITM12" s="404"/>
      <c r="ITN12" s="405"/>
      <c r="ITO12" s="406"/>
      <c r="ITP12" s="407"/>
      <c r="ITQ12" s="407"/>
      <c r="ITR12" s="407"/>
      <c r="ITS12" s="407"/>
      <c r="ITT12" s="408"/>
      <c r="ITU12" s="404"/>
      <c r="ITV12" s="405"/>
      <c r="ITW12" s="406"/>
      <c r="ITX12" s="407"/>
      <c r="ITY12" s="407"/>
      <c r="ITZ12" s="407"/>
      <c r="IUA12" s="407"/>
      <c r="IUB12" s="408"/>
      <c r="IUC12" s="404"/>
      <c r="IUD12" s="405"/>
      <c r="IUE12" s="406"/>
      <c r="IUF12" s="407"/>
      <c r="IUG12" s="407"/>
      <c r="IUH12" s="407"/>
      <c r="IUI12" s="407"/>
      <c r="IUJ12" s="408"/>
      <c r="IUK12" s="404"/>
      <c r="IUL12" s="405"/>
      <c r="IUM12" s="406"/>
      <c r="IUN12" s="407"/>
      <c r="IUO12" s="407"/>
      <c r="IUP12" s="407"/>
      <c r="IUQ12" s="407"/>
      <c r="IUR12" s="408"/>
      <c r="IUS12" s="404"/>
      <c r="IUT12" s="405"/>
      <c r="IUU12" s="406"/>
      <c r="IUV12" s="407"/>
      <c r="IUW12" s="407"/>
      <c r="IUX12" s="407"/>
      <c r="IUY12" s="407"/>
      <c r="IUZ12" s="408"/>
      <c r="IVA12" s="404"/>
      <c r="IVB12" s="405"/>
      <c r="IVC12" s="406"/>
      <c r="IVD12" s="407"/>
      <c r="IVE12" s="407"/>
      <c r="IVF12" s="407"/>
      <c r="IVG12" s="407"/>
      <c r="IVH12" s="408"/>
      <c r="IVI12" s="404"/>
      <c r="IVJ12" s="405"/>
      <c r="IVK12" s="406"/>
      <c r="IVL12" s="407"/>
      <c r="IVM12" s="407"/>
      <c r="IVN12" s="407"/>
      <c r="IVO12" s="407"/>
      <c r="IVP12" s="408"/>
      <c r="IVQ12" s="404"/>
      <c r="IVR12" s="405"/>
      <c r="IVS12" s="406"/>
      <c r="IVT12" s="407"/>
      <c r="IVU12" s="407"/>
      <c r="IVV12" s="407"/>
      <c r="IVW12" s="407"/>
      <c r="IVX12" s="408"/>
      <c r="IVY12" s="404"/>
      <c r="IVZ12" s="405"/>
      <c r="IWA12" s="406"/>
      <c r="IWB12" s="407"/>
      <c r="IWC12" s="407"/>
      <c r="IWD12" s="407"/>
      <c r="IWE12" s="407"/>
      <c r="IWF12" s="408"/>
      <c r="IWG12" s="404"/>
      <c r="IWH12" s="405"/>
      <c r="IWI12" s="406"/>
      <c r="IWJ12" s="407"/>
      <c r="IWK12" s="407"/>
      <c r="IWL12" s="407"/>
      <c r="IWM12" s="407"/>
      <c r="IWN12" s="408"/>
      <c r="IWO12" s="404"/>
      <c r="IWP12" s="405"/>
      <c r="IWQ12" s="406"/>
      <c r="IWR12" s="407"/>
      <c r="IWS12" s="407"/>
      <c r="IWT12" s="407"/>
      <c r="IWU12" s="407"/>
      <c r="IWV12" s="408"/>
      <c r="IWW12" s="404"/>
      <c r="IWX12" s="405"/>
      <c r="IWY12" s="406"/>
      <c r="IWZ12" s="407"/>
      <c r="IXA12" s="407"/>
      <c r="IXB12" s="407"/>
      <c r="IXC12" s="407"/>
      <c r="IXD12" s="408"/>
      <c r="IXE12" s="404"/>
      <c r="IXF12" s="405"/>
      <c r="IXG12" s="406"/>
      <c r="IXH12" s="407"/>
      <c r="IXI12" s="407"/>
      <c r="IXJ12" s="407"/>
      <c r="IXK12" s="407"/>
      <c r="IXL12" s="408"/>
      <c r="IXM12" s="404"/>
      <c r="IXN12" s="405"/>
      <c r="IXO12" s="406"/>
      <c r="IXP12" s="407"/>
      <c r="IXQ12" s="407"/>
      <c r="IXR12" s="407"/>
      <c r="IXS12" s="407"/>
      <c r="IXT12" s="408"/>
      <c r="IXU12" s="404"/>
      <c r="IXV12" s="405"/>
      <c r="IXW12" s="406"/>
      <c r="IXX12" s="407"/>
      <c r="IXY12" s="407"/>
      <c r="IXZ12" s="407"/>
      <c r="IYA12" s="407"/>
      <c r="IYB12" s="408"/>
      <c r="IYC12" s="404"/>
      <c r="IYD12" s="405"/>
      <c r="IYE12" s="406"/>
      <c r="IYF12" s="407"/>
      <c r="IYG12" s="407"/>
      <c r="IYH12" s="407"/>
      <c r="IYI12" s="407"/>
      <c r="IYJ12" s="408"/>
      <c r="IYK12" s="404"/>
      <c r="IYL12" s="405"/>
      <c r="IYM12" s="406"/>
      <c r="IYN12" s="407"/>
      <c r="IYO12" s="407"/>
      <c r="IYP12" s="407"/>
      <c r="IYQ12" s="407"/>
      <c r="IYR12" s="408"/>
      <c r="IYS12" s="404"/>
      <c r="IYT12" s="405"/>
      <c r="IYU12" s="406"/>
      <c r="IYV12" s="407"/>
      <c r="IYW12" s="407"/>
      <c r="IYX12" s="407"/>
      <c r="IYY12" s="407"/>
      <c r="IYZ12" s="408"/>
      <c r="IZA12" s="404"/>
      <c r="IZB12" s="405"/>
      <c r="IZC12" s="406"/>
      <c r="IZD12" s="407"/>
      <c r="IZE12" s="407"/>
      <c r="IZF12" s="407"/>
      <c r="IZG12" s="407"/>
      <c r="IZH12" s="408"/>
      <c r="IZI12" s="404"/>
      <c r="IZJ12" s="405"/>
      <c r="IZK12" s="406"/>
      <c r="IZL12" s="407"/>
      <c r="IZM12" s="407"/>
      <c r="IZN12" s="407"/>
      <c r="IZO12" s="407"/>
      <c r="IZP12" s="408"/>
      <c r="IZQ12" s="404"/>
      <c r="IZR12" s="405"/>
      <c r="IZS12" s="406"/>
      <c r="IZT12" s="407"/>
      <c r="IZU12" s="407"/>
      <c r="IZV12" s="407"/>
      <c r="IZW12" s="407"/>
      <c r="IZX12" s="408"/>
      <c r="IZY12" s="404"/>
      <c r="IZZ12" s="405"/>
      <c r="JAA12" s="406"/>
      <c r="JAB12" s="407"/>
      <c r="JAC12" s="407"/>
      <c r="JAD12" s="407"/>
      <c r="JAE12" s="407"/>
      <c r="JAF12" s="408"/>
      <c r="JAG12" s="404"/>
      <c r="JAH12" s="405"/>
      <c r="JAI12" s="406"/>
      <c r="JAJ12" s="407"/>
      <c r="JAK12" s="407"/>
      <c r="JAL12" s="407"/>
      <c r="JAM12" s="407"/>
      <c r="JAN12" s="408"/>
      <c r="JAO12" s="404"/>
      <c r="JAP12" s="405"/>
      <c r="JAQ12" s="406"/>
      <c r="JAR12" s="407"/>
      <c r="JAS12" s="407"/>
      <c r="JAT12" s="407"/>
      <c r="JAU12" s="407"/>
      <c r="JAV12" s="408"/>
      <c r="JAW12" s="404"/>
      <c r="JAX12" s="405"/>
      <c r="JAY12" s="406"/>
      <c r="JAZ12" s="407"/>
      <c r="JBA12" s="407"/>
      <c r="JBB12" s="407"/>
      <c r="JBC12" s="407"/>
      <c r="JBD12" s="408"/>
      <c r="JBE12" s="404"/>
      <c r="JBF12" s="405"/>
      <c r="JBG12" s="406"/>
      <c r="JBH12" s="407"/>
      <c r="JBI12" s="407"/>
      <c r="JBJ12" s="407"/>
      <c r="JBK12" s="407"/>
      <c r="JBL12" s="408"/>
      <c r="JBM12" s="404"/>
      <c r="JBN12" s="405"/>
      <c r="JBO12" s="406"/>
      <c r="JBP12" s="407"/>
      <c r="JBQ12" s="407"/>
      <c r="JBR12" s="407"/>
      <c r="JBS12" s="407"/>
      <c r="JBT12" s="408"/>
      <c r="JBU12" s="404"/>
      <c r="JBV12" s="405"/>
      <c r="JBW12" s="406"/>
      <c r="JBX12" s="407"/>
      <c r="JBY12" s="407"/>
      <c r="JBZ12" s="407"/>
      <c r="JCA12" s="407"/>
      <c r="JCB12" s="408"/>
      <c r="JCC12" s="404"/>
      <c r="JCD12" s="405"/>
      <c r="JCE12" s="406"/>
      <c r="JCF12" s="407"/>
      <c r="JCG12" s="407"/>
      <c r="JCH12" s="407"/>
      <c r="JCI12" s="407"/>
      <c r="JCJ12" s="408"/>
      <c r="JCK12" s="404"/>
      <c r="JCL12" s="405"/>
      <c r="JCM12" s="406"/>
      <c r="JCN12" s="407"/>
      <c r="JCO12" s="407"/>
      <c r="JCP12" s="407"/>
      <c r="JCQ12" s="407"/>
      <c r="JCR12" s="408"/>
      <c r="JCS12" s="404"/>
      <c r="JCT12" s="405"/>
      <c r="JCU12" s="406"/>
      <c r="JCV12" s="407"/>
      <c r="JCW12" s="407"/>
      <c r="JCX12" s="407"/>
      <c r="JCY12" s="407"/>
      <c r="JCZ12" s="408"/>
      <c r="JDA12" s="404"/>
      <c r="JDB12" s="405"/>
      <c r="JDC12" s="406"/>
      <c r="JDD12" s="407"/>
      <c r="JDE12" s="407"/>
      <c r="JDF12" s="407"/>
      <c r="JDG12" s="407"/>
      <c r="JDH12" s="408"/>
      <c r="JDI12" s="404"/>
      <c r="JDJ12" s="405"/>
      <c r="JDK12" s="406"/>
      <c r="JDL12" s="407"/>
      <c r="JDM12" s="407"/>
      <c r="JDN12" s="407"/>
      <c r="JDO12" s="407"/>
      <c r="JDP12" s="408"/>
      <c r="JDQ12" s="404"/>
      <c r="JDR12" s="405"/>
      <c r="JDS12" s="406"/>
      <c r="JDT12" s="407"/>
      <c r="JDU12" s="407"/>
      <c r="JDV12" s="407"/>
      <c r="JDW12" s="407"/>
      <c r="JDX12" s="408"/>
      <c r="JDY12" s="404"/>
      <c r="JDZ12" s="405"/>
      <c r="JEA12" s="406"/>
      <c r="JEB12" s="407"/>
      <c r="JEC12" s="407"/>
      <c r="JED12" s="407"/>
      <c r="JEE12" s="407"/>
      <c r="JEF12" s="408"/>
      <c r="JEG12" s="404"/>
      <c r="JEH12" s="405"/>
      <c r="JEI12" s="406"/>
      <c r="JEJ12" s="407"/>
      <c r="JEK12" s="407"/>
      <c r="JEL12" s="407"/>
      <c r="JEM12" s="407"/>
      <c r="JEN12" s="408"/>
      <c r="JEO12" s="404"/>
      <c r="JEP12" s="405"/>
      <c r="JEQ12" s="406"/>
      <c r="JER12" s="407"/>
      <c r="JES12" s="407"/>
      <c r="JET12" s="407"/>
      <c r="JEU12" s="407"/>
      <c r="JEV12" s="408"/>
      <c r="JEW12" s="404"/>
      <c r="JEX12" s="405"/>
      <c r="JEY12" s="406"/>
      <c r="JEZ12" s="407"/>
      <c r="JFA12" s="407"/>
      <c r="JFB12" s="407"/>
      <c r="JFC12" s="407"/>
      <c r="JFD12" s="408"/>
      <c r="JFE12" s="404"/>
      <c r="JFF12" s="405"/>
      <c r="JFG12" s="406"/>
      <c r="JFH12" s="407"/>
      <c r="JFI12" s="407"/>
      <c r="JFJ12" s="407"/>
      <c r="JFK12" s="407"/>
      <c r="JFL12" s="408"/>
      <c r="JFM12" s="404"/>
      <c r="JFN12" s="405"/>
      <c r="JFO12" s="406"/>
      <c r="JFP12" s="407"/>
      <c r="JFQ12" s="407"/>
      <c r="JFR12" s="407"/>
      <c r="JFS12" s="407"/>
      <c r="JFT12" s="408"/>
      <c r="JFU12" s="404"/>
      <c r="JFV12" s="405"/>
      <c r="JFW12" s="406"/>
      <c r="JFX12" s="407"/>
      <c r="JFY12" s="407"/>
      <c r="JFZ12" s="407"/>
      <c r="JGA12" s="407"/>
      <c r="JGB12" s="408"/>
      <c r="JGC12" s="404"/>
      <c r="JGD12" s="405"/>
      <c r="JGE12" s="406"/>
      <c r="JGF12" s="407"/>
      <c r="JGG12" s="407"/>
      <c r="JGH12" s="407"/>
      <c r="JGI12" s="407"/>
      <c r="JGJ12" s="408"/>
      <c r="JGK12" s="404"/>
      <c r="JGL12" s="405"/>
      <c r="JGM12" s="406"/>
      <c r="JGN12" s="407"/>
      <c r="JGO12" s="407"/>
      <c r="JGP12" s="407"/>
      <c r="JGQ12" s="407"/>
      <c r="JGR12" s="408"/>
      <c r="JGS12" s="404"/>
      <c r="JGT12" s="405"/>
      <c r="JGU12" s="406"/>
      <c r="JGV12" s="407"/>
      <c r="JGW12" s="407"/>
      <c r="JGX12" s="407"/>
      <c r="JGY12" s="407"/>
      <c r="JGZ12" s="408"/>
      <c r="JHA12" s="404"/>
      <c r="JHB12" s="405"/>
      <c r="JHC12" s="406"/>
      <c r="JHD12" s="407"/>
      <c r="JHE12" s="407"/>
      <c r="JHF12" s="407"/>
      <c r="JHG12" s="407"/>
      <c r="JHH12" s="408"/>
      <c r="JHI12" s="404"/>
      <c r="JHJ12" s="405"/>
      <c r="JHK12" s="406"/>
      <c r="JHL12" s="407"/>
      <c r="JHM12" s="407"/>
      <c r="JHN12" s="407"/>
      <c r="JHO12" s="407"/>
      <c r="JHP12" s="408"/>
      <c r="JHQ12" s="404"/>
      <c r="JHR12" s="405"/>
      <c r="JHS12" s="406"/>
      <c r="JHT12" s="407"/>
      <c r="JHU12" s="407"/>
      <c r="JHV12" s="407"/>
      <c r="JHW12" s="407"/>
      <c r="JHX12" s="408"/>
      <c r="JHY12" s="404"/>
      <c r="JHZ12" s="405"/>
      <c r="JIA12" s="406"/>
      <c r="JIB12" s="407"/>
      <c r="JIC12" s="407"/>
      <c r="JID12" s="407"/>
      <c r="JIE12" s="407"/>
      <c r="JIF12" s="408"/>
      <c r="JIG12" s="404"/>
      <c r="JIH12" s="405"/>
      <c r="JII12" s="406"/>
      <c r="JIJ12" s="407"/>
      <c r="JIK12" s="407"/>
      <c r="JIL12" s="407"/>
      <c r="JIM12" s="407"/>
      <c r="JIN12" s="408"/>
      <c r="JIO12" s="404"/>
      <c r="JIP12" s="405"/>
      <c r="JIQ12" s="406"/>
      <c r="JIR12" s="407"/>
      <c r="JIS12" s="407"/>
      <c r="JIT12" s="407"/>
      <c r="JIU12" s="407"/>
      <c r="JIV12" s="408"/>
      <c r="JIW12" s="404"/>
      <c r="JIX12" s="405"/>
      <c r="JIY12" s="406"/>
      <c r="JIZ12" s="407"/>
      <c r="JJA12" s="407"/>
      <c r="JJB12" s="407"/>
      <c r="JJC12" s="407"/>
      <c r="JJD12" s="408"/>
      <c r="JJE12" s="404"/>
      <c r="JJF12" s="405"/>
      <c r="JJG12" s="406"/>
      <c r="JJH12" s="407"/>
      <c r="JJI12" s="407"/>
      <c r="JJJ12" s="407"/>
      <c r="JJK12" s="407"/>
      <c r="JJL12" s="408"/>
      <c r="JJM12" s="404"/>
      <c r="JJN12" s="405"/>
      <c r="JJO12" s="406"/>
      <c r="JJP12" s="407"/>
      <c r="JJQ12" s="407"/>
      <c r="JJR12" s="407"/>
      <c r="JJS12" s="407"/>
      <c r="JJT12" s="408"/>
      <c r="JJU12" s="404"/>
      <c r="JJV12" s="405"/>
      <c r="JJW12" s="406"/>
      <c r="JJX12" s="407"/>
      <c r="JJY12" s="407"/>
      <c r="JJZ12" s="407"/>
      <c r="JKA12" s="407"/>
      <c r="JKB12" s="408"/>
      <c r="JKC12" s="404"/>
      <c r="JKD12" s="405"/>
      <c r="JKE12" s="406"/>
      <c r="JKF12" s="407"/>
      <c r="JKG12" s="407"/>
      <c r="JKH12" s="407"/>
      <c r="JKI12" s="407"/>
      <c r="JKJ12" s="408"/>
      <c r="JKK12" s="404"/>
      <c r="JKL12" s="405"/>
      <c r="JKM12" s="406"/>
      <c r="JKN12" s="407"/>
      <c r="JKO12" s="407"/>
      <c r="JKP12" s="407"/>
      <c r="JKQ12" s="407"/>
      <c r="JKR12" s="408"/>
      <c r="JKS12" s="404"/>
      <c r="JKT12" s="405"/>
      <c r="JKU12" s="406"/>
      <c r="JKV12" s="407"/>
      <c r="JKW12" s="407"/>
      <c r="JKX12" s="407"/>
      <c r="JKY12" s="407"/>
      <c r="JKZ12" s="408"/>
      <c r="JLA12" s="404"/>
      <c r="JLB12" s="405"/>
      <c r="JLC12" s="406"/>
      <c r="JLD12" s="407"/>
      <c r="JLE12" s="407"/>
      <c r="JLF12" s="407"/>
      <c r="JLG12" s="407"/>
      <c r="JLH12" s="408"/>
      <c r="JLI12" s="404"/>
      <c r="JLJ12" s="405"/>
      <c r="JLK12" s="406"/>
      <c r="JLL12" s="407"/>
      <c r="JLM12" s="407"/>
      <c r="JLN12" s="407"/>
      <c r="JLO12" s="407"/>
      <c r="JLP12" s="408"/>
      <c r="JLQ12" s="404"/>
      <c r="JLR12" s="405"/>
      <c r="JLS12" s="406"/>
      <c r="JLT12" s="407"/>
      <c r="JLU12" s="407"/>
      <c r="JLV12" s="407"/>
      <c r="JLW12" s="407"/>
      <c r="JLX12" s="408"/>
      <c r="JLY12" s="404"/>
      <c r="JLZ12" s="405"/>
      <c r="JMA12" s="406"/>
      <c r="JMB12" s="407"/>
      <c r="JMC12" s="407"/>
      <c r="JMD12" s="407"/>
      <c r="JME12" s="407"/>
      <c r="JMF12" s="408"/>
      <c r="JMG12" s="404"/>
      <c r="JMH12" s="405"/>
      <c r="JMI12" s="406"/>
      <c r="JMJ12" s="407"/>
      <c r="JMK12" s="407"/>
      <c r="JML12" s="407"/>
      <c r="JMM12" s="407"/>
      <c r="JMN12" s="408"/>
      <c r="JMO12" s="404"/>
      <c r="JMP12" s="405"/>
      <c r="JMQ12" s="406"/>
      <c r="JMR12" s="407"/>
      <c r="JMS12" s="407"/>
      <c r="JMT12" s="407"/>
      <c r="JMU12" s="407"/>
      <c r="JMV12" s="408"/>
      <c r="JMW12" s="404"/>
      <c r="JMX12" s="405"/>
      <c r="JMY12" s="406"/>
      <c r="JMZ12" s="407"/>
      <c r="JNA12" s="407"/>
      <c r="JNB12" s="407"/>
      <c r="JNC12" s="407"/>
      <c r="JND12" s="408"/>
      <c r="JNE12" s="404"/>
      <c r="JNF12" s="405"/>
      <c r="JNG12" s="406"/>
      <c r="JNH12" s="407"/>
      <c r="JNI12" s="407"/>
      <c r="JNJ12" s="407"/>
      <c r="JNK12" s="407"/>
      <c r="JNL12" s="408"/>
      <c r="JNM12" s="404"/>
      <c r="JNN12" s="405"/>
      <c r="JNO12" s="406"/>
      <c r="JNP12" s="407"/>
      <c r="JNQ12" s="407"/>
      <c r="JNR12" s="407"/>
      <c r="JNS12" s="407"/>
      <c r="JNT12" s="408"/>
      <c r="JNU12" s="404"/>
      <c r="JNV12" s="405"/>
      <c r="JNW12" s="406"/>
      <c r="JNX12" s="407"/>
      <c r="JNY12" s="407"/>
      <c r="JNZ12" s="407"/>
      <c r="JOA12" s="407"/>
      <c r="JOB12" s="408"/>
      <c r="JOC12" s="404"/>
      <c r="JOD12" s="405"/>
      <c r="JOE12" s="406"/>
      <c r="JOF12" s="407"/>
      <c r="JOG12" s="407"/>
      <c r="JOH12" s="407"/>
      <c r="JOI12" s="407"/>
      <c r="JOJ12" s="408"/>
      <c r="JOK12" s="404"/>
      <c r="JOL12" s="405"/>
      <c r="JOM12" s="406"/>
      <c r="JON12" s="407"/>
      <c r="JOO12" s="407"/>
      <c r="JOP12" s="407"/>
      <c r="JOQ12" s="407"/>
      <c r="JOR12" s="408"/>
      <c r="JOS12" s="404"/>
      <c r="JOT12" s="405"/>
      <c r="JOU12" s="406"/>
      <c r="JOV12" s="407"/>
      <c r="JOW12" s="407"/>
      <c r="JOX12" s="407"/>
      <c r="JOY12" s="407"/>
      <c r="JOZ12" s="408"/>
      <c r="JPA12" s="404"/>
      <c r="JPB12" s="405"/>
      <c r="JPC12" s="406"/>
      <c r="JPD12" s="407"/>
      <c r="JPE12" s="407"/>
      <c r="JPF12" s="407"/>
      <c r="JPG12" s="407"/>
      <c r="JPH12" s="408"/>
      <c r="JPI12" s="404"/>
      <c r="JPJ12" s="405"/>
      <c r="JPK12" s="406"/>
      <c r="JPL12" s="407"/>
      <c r="JPM12" s="407"/>
      <c r="JPN12" s="407"/>
      <c r="JPO12" s="407"/>
      <c r="JPP12" s="408"/>
      <c r="JPQ12" s="404"/>
      <c r="JPR12" s="405"/>
      <c r="JPS12" s="406"/>
      <c r="JPT12" s="407"/>
      <c r="JPU12" s="407"/>
      <c r="JPV12" s="407"/>
      <c r="JPW12" s="407"/>
      <c r="JPX12" s="408"/>
      <c r="JPY12" s="404"/>
      <c r="JPZ12" s="405"/>
      <c r="JQA12" s="406"/>
      <c r="JQB12" s="407"/>
      <c r="JQC12" s="407"/>
      <c r="JQD12" s="407"/>
      <c r="JQE12" s="407"/>
      <c r="JQF12" s="408"/>
      <c r="JQG12" s="404"/>
      <c r="JQH12" s="405"/>
      <c r="JQI12" s="406"/>
      <c r="JQJ12" s="407"/>
      <c r="JQK12" s="407"/>
      <c r="JQL12" s="407"/>
      <c r="JQM12" s="407"/>
      <c r="JQN12" s="408"/>
      <c r="JQO12" s="404"/>
      <c r="JQP12" s="405"/>
      <c r="JQQ12" s="406"/>
      <c r="JQR12" s="407"/>
      <c r="JQS12" s="407"/>
      <c r="JQT12" s="407"/>
      <c r="JQU12" s="407"/>
      <c r="JQV12" s="408"/>
      <c r="JQW12" s="404"/>
      <c r="JQX12" s="405"/>
      <c r="JQY12" s="406"/>
      <c r="JQZ12" s="407"/>
      <c r="JRA12" s="407"/>
      <c r="JRB12" s="407"/>
      <c r="JRC12" s="407"/>
      <c r="JRD12" s="408"/>
      <c r="JRE12" s="404"/>
      <c r="JRF12" s="405"/>
      <c r="JRG12" s="406"/>
      <c r="JRH12" s="407"/>
      <c r="JRI12" s="407"/>
      <c r="JRJ12" s="407"/>
      <c r="JRK12" s="407"/>
      <c r="JRL12" s="408"/>
      <c r="JRM12" s="404"/>
      <c r="JRN12" s="405"/>
      <c r="JRO12" s="406"/>
      <c r="JRP12" s="407"/>
      <c r="JRQ12" s="407"/>
      <c r="JRR12" s="407"/>
      <c r="JRS12" s="407"/>
      <c r="JRT12" s="408"/>
      <c r="JRU12" s="404"/>
      <c r="JRV12" s="405"/>
      <c r="JRW12" s="406"/>
      <c r="JRX12" s="407"/>
      <c r="JRY12" s="407"/>
      <c r="JRZ12" s="407"/>
      <c r="JSA12" s="407"/>
      <c r="JSB12" s="408"/>
      <c r="JSC12" s="404"/>
      <c r="JSD12" s="405"/>
      <c r="JSE12" s="406"/>
      <c r="JSF12" s="407"/>
      <c r="JSG12" s="407"/>
      <c r="JSH12" s="407"/>
      <c r="JSI12" s="407"/>
      <c r="JSJ12" s="408"/>
      <c r="JSK12" s="404"/>
      <c r="JSL12" s="405"/>
      <c r="JSM12" s="406"/>
      <c r="JSN12" s="407"/>
      <c r="JSO12" s="407"/>
      <c r="JSP12" s="407"/>
      <c r="JSQ12" s="407"/>
      <c r="JSR12" s="408"/>
      <c r="JSS12" s="404"/>
      <c r="JST12" s="405"/>
      <c r="JSU12" s="406"/>
      <c r="JSV12" s="407"/>
      <c r="JSW12" s="407"/>
      <c r="JSX12" s="407"/>
      <c r="JSY12" s="407"/>
      <c r="JSZ12" s="408"/>
      <c r="JTA12" s="404"/>
      <c r="JTB12" s="405"/>
      <c r="JTC12" s="406"/>
      <c r="JTD12" s="407"/>
      <c r="JTE12" s="407"/>
      <c r="JTF12" s="407"/>
      <c r="JTG12" s="407"/>
      <c r="JTH12" s="408"/>
      <c r="JTI12" s="404"/>
      <c r="JTJ12" s="405"/>
      <c r="JTK12" s="406"/>
      <c r="JTL12" s="407"/>
      <c r="JTM12" s="407"/>
      <c r="JTN12" s="407"/>
      <c r="JTO12" s="407"/>
      <c r="JTP12" s="408"/>
      <c r="JTQ12" s="404"/>
      <c r="JTR12" s="405"/>
      <c r="JTS12" s="406"/>
      <c r="JTT12" s="407"/>
      <c r="JTU12" s="407"/>
      <c r="JTV12" s="407"/>
      <c r="JTW12" s="407"/>
      <c r="JTX12" s="408"/>
      <c r="JTY12" s="404"/>
      <c r="JTZ12" s="405"/>
      <c r="JUA12" s="406"/>
      <c r="JUB12" s="407"/>
      <c r="JUC12" s="407"/>
      <c r="JUD12" s="407"/>
      <c r="JUE12" s="407"/>
      <c r="JUF12" s="408"/>
      <c r="JUG12" s="404"/>
      <c r="JUH12" s="405"/>
      <c r="JUI12" s="406"/>
      <c r="JUJ12" s="407"/>
      <c r="JUK12" s="407"/>
      <c r="JUL12" s="407"/>
      <c r="JUM12" s="407"/>
      <c r="JUN12" s="408"/>
      <c r="JUO12" s="404"/>
      <c r="JUP12" s="405"/>
      <c r="JUQ12" s="406"/>
      <c r="JUR12" s="407"/>
      <c r="JUS12" s="407"/>
      <c r="JUT12" s="407"/>
      <c r="JUU12" s="407"/>
      <c r="JUV12" s="408"/>
      <c r="JUW12" s="404"/>
      <c r="JUX12" s="405"/>
      <c r="JUY12" s="406"/>
      <c r="JUZ12" s="407"/>
      <c r="JVA12" s="407"/>
      <c r="JVB12" s="407"/>
      <c r="JVC12" s="407"/>
      <c r="JVD12" s="408"/>
      <c r="JVE12" s="404"/>
      <c r="JVF12" s="405"/>
      <c r="JVG12" s="406"/>
      <c r="JVH12" s="407"/>
      <c r="JVI12" s="407"/>
      <c r="JVJ12" s="407"/>
      <c r="JVK12" s="407"/>
      <c r="JVL12" s="408"/>
      <c r="JVM12" s="404"/>
      <c r="JVN12" s="405"/>
      <c r="JVO12" s="406"/>
      <c r="JVP12" s="407"/>
      <c r="JVQ12" s="407"/>
      <c r="JVR12" s="407"/>
      <c r="JVS12" s="407"/>
      <c r="JVT12" s="408"/>
      <c r="JVU12" s="404"/>
      <c r="JVV12" s="405"/>
      <c r="JVW12" s="406"/>
      <c r="JVX12" s="407"/>
      <c r="JVY12" s="407"/>
      <c r="JVZ12" s="407"/>
      <c r="JWA12" s="407"/>
      <c r="JWB12" s="408"/>
      <c r="JWC12" s="404"/>
      <c r="JWD12" s="405"/>
      <c r="JWE12" s="406"/>
      <c r="JWF12" s="407"/>
      <c r="JWG12" s="407"/>
      <c r="JWH12" s="407"/>
      <c r="JWI12" s="407"/>
      <c r="JWJ12" s="408"/>
      <c r="JWK12" s="404"/>
      <c r="JWL12" s="405"/>
      <c r="JWM12" s="406"/>
      <c r="JWN12" s="407"/>
      <c r="JWO12" s="407"/>
      <c r="JWP12" s="407"/>
      <c r="JWQ12" s="407"/>
      <c r="JWR12" s="408"/>
      <c r="JWS12" s="404"/>
      <c r="JWT12" s="405"/>
      <c r="JWU12" s="406"/>
      <c r="JWV12" s="407"/>
      <c r="JWW12" s="407"/>
      <c r="JWX12" s="407"/>
      <c r="JWY12" s="407"/>
      <c r="JWZ12" s="408"/>
      <c r="JXA12" s="404"/>
      <c r="JXB12" s="405"/>
      <c r="JXC12" s="406"/>
      <c r="JXD12" s="407"/>
      <c r="JXE12" s="407"/>
      <c r="JXF12" s="407"/>
      <c r="JXG12" s="407"/>
      <c r="JXH12" s="408"/>
      <c r="JXI12" s="404"/>
      <c r="JXJ12" s="405"/>
      <c r="JXK12" s="406"/>
      <c r="JXL12" s="407"/>
      <c r="JXM12" s="407"/>
      <c r="JXN12" s="407"/>
      <c r="JXO12" s="407"/>
      <c r="JXP12" s="408"/>
      <c r="JXQ12" s="404"/>
      <c r="JXR12" s="405"/>
      <c r="JXS12" s="406"/>
      <c r="JXT12" s="407"/>
      <c r="JXU12" s="407"/>
      <c r="JXV12" s="407"/>
      <c r="JXW12" s="407"/>
      <c r="JXX12" s="408"/>
      <c r="JXY12" s="404"/>
      <c r="JXZ12" s="405"/>
      <c r="JYA12" s="406"/>
      <c r="JYB12" s="407"/>
      <c r="JYC12" s="407"/>
      <c r="JYD12" s="407"/>
      <c r="JYE12" s="407"/>
      <c r="JYF12" s="408"/>
      <c r="JYG12" s="404"/>
      <c r="JYH12" s="405"/>
      <c r="JYI12" s="406"/>
      <c r="JYJ12" s="407"/>
      <c r="JYK12" s="407"/>
      <c r="JYL12" s="407"/>
      <c r="JYM12" s="407"/>
      <c r="JYN12" s="408"/>
      <c r="JYO12" s="404"/>
      <c r="JYP12" s="405"/>
      <c r="JYQ12" s="406"/>
      <c r="JYR12" s="407"/>
      <c r="JYS12" s="407"/>
      <c r="JYT12" s="407"/>
      <c r="JYU12" s="407"/>
      <c r="JYV12" s="408"/>
      <c r="JYW12" s="404"/>
      <c r="JYX12" s="405"/>
      <c r="JYY12" s="406"/>
      <c r="JYZ12" s="407"/>
      <c r="JZA12" s="407"/>
      <c r="JZB12" s="407"/>
      <c r="JZC12" s="407"/>
      <c r="JZD12" s="408"/>
      <c r="JZE12" s="404"/>
      <c r="JZF12" s="405"/>
      <c r="JZG12" s="406"/>
      <c r="JZH12" s="407"/>
      <c r="JZI12" s="407"/>
      <c r="JZJ12" s="407"/>
      <c r="JZK12" s="407"/>
      <c r="JZL12" s="408"/>
      <c r="JZM12" s="404"/>
      <c r="JZN12" s="405"/>
      <c r="JZO12" s="406"/>
      <c r="JZP12" s="407"/>
      <c r="JZQ12" s="407"/>
      <c r="JZR12" s="407"/>
      <c r="JZS12" s="407"/>
      <c r="JZT12" s="408"/>
      <c r="JZU12" s="404"/>
      <c r="JZV12" s="405"/>
      <c r="JZW12" s="406"/>
      <c r="JZX12" s="407"/>
      <c r="JZY12" s="407"/>
      <c r="JZZ12" s="407"/>
      <c r="KAA12" s="407"/>
      <c r="KAB12" s="408"/>
      <c r="KAC12" s="404"/>
      <c r="KAD12" s="405"/>
      <c r="KAE12" s="406"/>
      <c r="KAF12" s="407"/>
      <c r="KAG12" s="407"/>
      <c r="KAH12" s="407"/>
      <c r="KAI12" s="407"/>
      <c r="KAJ12" s="408"/>
      <c r="KAK12" s="404"/>
      <c r="KAL12" s="405"/>
      <c r="KAM12" s="406"/>
      <c r="KAN12" s="407"/>
      <c r="KAO12" s="407"/>
      <c r="KAP12" s="407"/>
      <c r="KAQ12" s="407"/>
      <c r="KAR12" s="408"/>
      <c r="KAS12" s="404"/>
      <c r="KAT12" s="405"/>
      <c r="KAU12" s="406"/>
      <c r="KAV12" s="407"/>
      <c r="KAW12" s="407"/>
      <c r="KAX12" s="407"/>
      <c r="KAY12" s="407"/>
      <c r="KAZ12" s="408"/>
      <c r="KBA12" s="404"/>
      <c r="KBB12" s="405"/>
      <c r="KBC12" s="406"/>
      <c r="KBD12" s="407"/>
      <c r="KBE12" s="407"/>
      <c r="KBF12" s="407"/>
      <c r="KBG12" s="407"/>
      <c r="KBH12" s="408"/>
      <c r="KBI12" s="404"/>
      <c r="KBJ12" s="405"/>
      <c r="KBK12" s="406"/>
      <c r="KBL12" s="407"/>
      <c r="KBM12" s="407"/>
      <c r="KBN12" s="407"/>
      <c r="KBO12" s="407"/>
      <c r="KBP12" s="408"/>
      <c r="KBQ12" s="404"/>
      <c r="KBR12" s="405"/>
      <c r="KBS12" s="406"/>
      <c r="KBT12" s="407"/>
      <c r="KBU12" s="407"/>
      <c r="KBV12" s="407"/>
      <c r="KBW12" s="407"/>
      <c r="KBX12" s="408"/>
      <c r="KBY12" s="404"/>
      <c r="KBZ12" s="405"/>
      <c r="KCA12" s="406"/>
      <c r="KCB12" s="407"/>
      <c r="KCC12" s="407"/>
      <c r="KCD12" s="407"/>
      <c r="KCE12" s="407"/>
      <c r="KCF12" s="408"/>
      <c r="KCG12" s="404"/>
      <c r="KCH12" s="405"/>
      <c r="KCI12" s="406"/>
      <c r="KCJ12" s="407"/>
      <c r="KCK12" s="407"/>
      <c r="KCL12" s="407"/>
      <c r="KCM12" s="407"/>
      <c r="KCN12" s="408"/>
      <c r="KCO12" s="404"/>
      <c r="KCP12" s="405"/>
      <c r="KCQ12" s="406"/>
      <c r="KCR12" s="407"/>
      <c r="KCS12" s="407"/>
      <c r="KCT12" s="407"/>
      <c r="KCU12" s="407"/>
      <c r="KCV12" s="408"/>
      <c r="KCW12" s="404"/>
      <c r="KCX12" s="405"/>
      <c r="KCY12" s="406"/>
      <c r="KCZ12" s="407"/>
      <c r="KDA12" s="407"/>
      <c r="KDB12" s="407"/>
      <c r="KDC12" s="407"/>
      <c r="KDD12" s="408"/>
      <c r="KDE12" s="404"/>
      <c r="KDF12" s="405"/>
      <c r="KDG12" s="406"/>
      <c r="KDH12" s="407"/>
      <c r="KDI12" s="407"/>
      <c r="KDJ12" s="407"/>
      <c r="KDK12" s="407"/>
      <c r="KDL12" s="408"/>
      <c r="KDM12" s="404"/>
      <c r="KDN12" s="405"/>
      <c r="KDO12" s="406"/>
      <c r="KDP12" s="407"/>
      <c r="KDQ12" s="407"/>
      <c r="KDR12" s="407"/>
      <c r="KDS12" s="407"/>
      <c r="KDT12" s="408"/>
      <c r="KDU12" s="404"/>
      <c r="KDV12" s="405"/>
      <c r="KDW12" s="406"/>
      <c r="KDX12" s="407"/>
      <c r="KDY12" s="407"/>
      <c r="KDZ12" s="407"/>
      <c r="KEA12" s="407"/>
      <c r="KEB12" s="408"/>
      <c r="KEC12" s="404"/>
      <c r="KED12" s="405"/>
      <c r="KEE12" s="406"/>
      <c r="KEF12" s="407"/>
      <c r="KEG12" s="407"/>
      <c r="KEH12" s="407"/>
      <c r="KEI12" s="407"/>
      <c r="KEJ12" s="408"/>
      <c r="KEK12" s="404"/>
      <c r="KEL12" s="405"/>
      <c r="KEM12" s="406"/>
      <c r="KEN12" s="407"/>
      <c r="KEO12" s="407"/>
      <c r="KEP12" s="407"/>
      <c r="KEQ12" s="407"/>
      <c r="KER12" s="408"/>
      <c r="KES12" s="404"/>
      <c r="KET12" s="405"/>
      <c r="KEU12" s="406"/>
      <c r="KEV12" s="407"/>
      <c r="KEW12" s="407"/>
      <c r="KEX12" s="407"/>
      <c r="KEY12" s="407"/>
      <c r="KEZ12" s="408"/>
      <c r="KFA12" s="404"/>
      <c r="KFB12" s="405"/>
      <c r="KFC12" s="406"/>
      <c r="KFD12" s="407"/>
      <c r="KFE12" s="407"/>
      <c r="KFF12" s="407"/>
      <c r="KFG12" s="407"/>
      <c r="KFH12" s="408"/>
      <c r="KFI12" s="404"/>
      <c r="KFJ12" s="405"/>
      <c r="KFK12" s="406"/>
      <c r="KFL12" s="407"/>
      <c r="KFM12" s="407"/>
      <c r="KFN12" s="407"/>
      <c r="KFO12" s="407"/>
      <c r="KFP12" s="408"/>
      <c r="KFQ12" s="404"/>
      <c r="KFR12" s="405"/>
      <c r="KFS12" s="406"/>
      <c r="KFT12" s="407"/>
      <c r="KFU12" s="407"/>
      <c r="KFV12" s="407"/>
      <c r="KFW12" s="407"/>
      <c r="KFX12" s="408"/>
      <c r="KFY12" s="404"/>
      <c r="KFZ12" s="405"/>
      <c r="KGA12" s="406"/>
      <c r="KGB12" s="407"/>
      <c r="KGC12" s="407"/>
      <c r="KGD12" s="407"/>
      <c r="KGE12" s="407"/>
      <c r="KGF12" s="408"/>
      <c r="KGG12" s="404"/>
      <c r="KGH12" s="405"/>
      <c r="KGI12" s="406"/>
      <c r="KGJ12" s="407"/>
      <c r="KGK12" s="407"/>
      <c r="KGL12" s="407"/>
      <c r="KGM12" s="407"/>
      <c r="KGN12" s="408"/>
      <c r="KGO12" s="404"/>
      <c r="KGP12" s="405"/>
      <c r="KGQ12" s="406"/>
      <c r="KGR12" s="407"/>
      <c r="KGS12" s="407"/>
      <c r="KGT12" s="407"/>
      <c r="KGU12" s="407"/>
      <c r="KGV12" s="408"/>
      <c r="KGW12" s="404"/>
      <c r="KGX12" s="405"/>
      <c r="KGY12" s="406"/>
      <c r="KGZ12" s="407"/>
      <c r="KHA12" s="407"/>
      <c r="KHB12" s="407"/>
      <c r="KHC12" s="407"/>
      <c r="KHD12" s="408"/>
      <c r="KHE12" s="404"/>
      <c r="KHF12" s="405"/>
      <c r="KHG12" s="406"/>
      <c r="KHH12" s="407"/>
      <c r="KHI12" s="407"/>
      <c r="KHJ12" s="407"/>
      <c r="KHK12" s="407"/>
      <c r="KHL12" s="408"/>
      <c r="KHM12" s="404"/>
      <c r="KHN12" s="405"/>
      <c r="KHO12" s="406"/>
      <c r="KHP12" s="407"/>
      <c r="KHQ12" s="407"/>
      <c r="KHR12" s="407"/>
      <c r="KHS12" s="407"/>
      <c r="KHT12" s="408"/>
      <c r="KHU12" s="404"/>
      <c r="KHV12" s="405"/>
      <c r="KHW12" s="406"/>
      <c r="KHX12" s="407"/>
      <c r="KHY12" s="407"/>
      <c r="KHZ12" s="407"/>
      <c r="KIA12" s="407"/>
      <c r="KIB12" s="408"/>
      <c r="KIC12" s="404"/>
      <c r="KID12" s="405"/>
      <c r="KIE12" s="406"/>
      <c r="KIF12" s="407"/>
      <c r="KIG12" s="407"/>
      <c r="KIH12" s="407"/>
      <c r="KII12" s="407"/>
      <c r="KIJ12" s="408"/>
      <c r="KIK12" s="404"/>
      <c r="KIL12" s="405"/>
      <c r="KIM12" s="406"/>
      <c r="KIN12" s="407"/>
      <c r="KIO12" s="407"/>
      <c r="KIP12" s="407"/>
      <c r="KIQ12" s="407"/>
      <c r="KIR12" s="408"/>
      <c r="KIS12" s="404"/>
      <c r="KIT12" s="405"/>
      <c r="KIU12" s="406"/>
      <c r="KIV12" s="407"/>
      <c r="KIW12" s="407"/>
      <c r="KIX12" s="407"/>
      <c r="KIY12" s="407"/>
      <c r="KIZ12" s="408"/>
      <c r="KJA12" s="404"/>
      <c r="KJB12" s="405"/>
      <c r="KJC12" s="406"/>
      <c r="KJD12" s="407"/>
      <c r="KJE12" s="407"/>
      <c r="KJF12" s="407"/>
      <c r="KJG12" s="407"/>
      <c r="KJH12" s="408"/>
      <c r="KJI12" s="404"/>
      <c r="KJJ12" s="405"/>
      <c r="KJK12" s="406"/>
      <c r="KJL12" s="407"/>
      <c r="KJM12" s="407"/>
      <c r="KJN12" s="407"/>
      <c r="KJO12" s="407"/>
      <c r="KJP12" s="408"/>
      <c r="KJQ12" s="404"/>
      <c r="KJR12" s="405"/>
      <c r="KJS12" s="406"/>
      <c r="KJT12" s="407"/>
      <c r="KJU12" s="407"/>
      <c r="KJV12" s="407"/>
      <c r="KJW12" s="407"/>
      <c r="KJX12" s="408"/>
      <c r="KJY12" s="404"/>
      <c r="KJZ12" s="405"/>
      <c r="KKA12" s="406"/>
      <c r="KKB12" s="407"/>
      <c r="KKC12" s="407"/>
      <c r="KKD12" s="407"/>
      <c r="KKE12" s="407"/>
      <c r="KKF12" s="408"/>
      <c r="KKG12" s="404"/>
      <c r="KKH12" s="405"/>
      <c r="KKI12" s="406"/>
      <c r="KKJ12" s="407"/>
      <c r="KKK12" s="407"/>
      <c r="KKL12" s="407"/>
      <c r="KKM12" s="407"/>
      <c r="KKN12" s="408"/>
      <c r="KKO12" s="404"/>
      <c r="KKP12" s="405"/>
      <c r="KKQ12" s="406"/>
      <c r="KKR12" s="407"/>
      <c r="KKS12" s="407"/>
      <c r="KKT12" s="407"/>
      <c r="KKU12" s="407"/>
      <c r="KKV12" s="408"/>
      <c r="KKW12" s="404"/>
      <c r="KKX12" s="405"/>
      <c r="KKY12" s="406"/>
      <c r="KKZ12" s="407"/>
      <c r="KLA12" s="407"/>
      <c r="KLB12" s="407"/>
      <c r="KLC12" s="407"/>
      <c r="KLD12" s="408"/>
      <c r="KLE12" s="404"/>
      <c r="KLF12" s="405"/>
      <c r="KLG12" s="406"/>
      <c r="KLH12" s="407"/>
      <c r="KLI12" s="407"/>
      <c r="KLJ12" s="407"/>
      <c r="KLK12" s="407"/>
      <c r="KLL12" s="408"/>
      <c r="KLM12" s="404"/>
      <c r="KLN12" s="405"/>
      <c r="KLO12" s="406"/>
      <c r="KLP12" s="407"/>
      <c r="KLQ12" s="407"/>
      <c r="KLR12" s="407"/>
      <c r="KLS12" s="407"/>
      <c r="KLT12" s="408"/>
      <c r="KLU12" s="404"/>
      <c r="KLV12" s="405"/>
      <c r="KLW12" s="406"/>
      <c r="KLX12" s="407"/>
      <c r="KLY12" s="407"/>
      <c r="KLZ12" s="407"/>
      <c r="KMA12" s="407"/>
      <c r="KMB12" s="408"/>
      <c r="KMC12" s="404"/>
      <c r="KMD12" s="405"/>
      <c r="KME12" s="406"/>
      <c r="KMF12" s="407"/>
      <c r="KMG12" s="407"/>
      <c r="KMH12" s="407"/>
      <c r="KMI12" s="407"/>
      <c r="KMJ12" s="408"/>
      <c r="KMK12" s="404"/>
      <c r="KML12" s="405"/>
      <c r="KMM12" s="406"/>
      <c r="KMN12" s="407"/>
      <c r="KMO12" s="407"/>
      <c r="KMP12" s="407"/>
      <c r="KMQ12" s="407"/>
      <c r="KMR12" s="408"/>
      <c r="KMS12" s="404"/>
      <c r="KMT12" s="405"/>
      <c r="KMU12" s="406"/>
      <c r="KMV12" s="407"/>
      <c r="KMW12" s="407"/>
      <c r="KMX12" s="407"/>
      <c r="KMY12" s="407"/>
      <c r="KMZ12" s="408"/>
      <c r="KNA12" s="404"/>
      <c r="KNB12" s="405"/>
      <c r="KNC12" s="406"/>
      <c r="KND12" s="407"/>
      <c r="KNE12" s="407"/>
      <c r="KNF12" s="407"/>
      <c r="KNG12" s="407"/>
      <c r="KNH12" s="408"/>
      <c r="KNI12" s="404"/>
      <c r="KNJ12" s="405"/>
      <c r="KNK12" s="406"/>
      <c r="KNL12" s="407"/>
      <c r="KNM12" s="407"/>
      <c r="KNN12" s="407"/>
      <c r="KNO12" s="407"/>
      <c r="KNP12" s="408"/>
      <c r="KNQ12" s="404"/>
      <c r="KNR12" s="405"/>
      <c r="KNS12" s="406"/>
      <c r="KNT12" s="407"/>
      <c r="KNU12" s="407"/>
      <c r="KNV12" s="407"/>
      <c r="KNW12" s="407"/>
      <c r="KNX12" s="408"/>
      <c r="KNY12" s="404"/>
      <c r="KNZ12" s="405"/>
      <c r="KOA12" s="406"/>
      <c r="KOB12" s="407"/>
      <c r="KOC12" s="407"/>
      <c r="KOD12" s="407"/>
      <c r="KOE12" s="407"/>
      <c r="KOF12" s="408"/>
      <c r="KOG12" s="404"/>
      <c r="KOH12" s="405"/>
      <c r="KOI12" s="406"/>
      <c r="KOJ12" s="407"/>
      <c r="KOK12" s="407"/>
      <c r="KOL12" s="407"/>
      <c r="KOM12" s="407"/>
      <c r="KON12" s="408"/>
      <c r="KOO12" s="404"/>
      <c r="KOP12" s="405"/>
      <c r="KOQ12" s="406"/>
      <c r="KOR12" s="407"/>
      <c r="KOS12" s="407"/>
      <c r="KOT12" s="407"/>
      <c r="KOU12" s="407"/>
      <c r="KOV12" s="408"/>
      <c r="KOW12" s="404"/>
      <c r="KOX12" s="405"/>
      <c r="KOY12" s="406"/>
      <c r="KOZ12" s="407"/>
      <c r="KPA12" s="407"/>
      <c r="KPB12" s="407"/>
      <c r="KPC12" s="407"/>
      <c r="KPD12" s="408"/>
      <c r="KPE12" s="404"/>
      <c r="KPF12" s="405"/>
      <c r="KPG12" s="406"/>
      <c r="KPH12" s="407"/>
      <c r="KPI12" s="407"/>
      <c r="KPJ12" s="407"/>
      <c r="KPK12" s="407"/>
      <c r="KPL12" s="408"/>
      <c r="KPM12" s="404"/>
      <c r="KPN12" s="405"/>
      <c r="KPO12" s="406"/>
      <c r="KPP12" s="407"/>
      <c r="KPQ12" s="407"/>
      <c r="KPR12" s="407"/>
      <c r="KPS12" s="407"/>
      <c r="KPT12" s="408"/>
      <c r="KPU12" s="404"/>
      <c r="KPV12" s="405"/>
      <c r="KPW12" s="406"/>
      <c r="KPX12" s="407"/>
      <c r="KPY12" s="407"/>
      <c r="KPZ12" s="407"/>
      <c r="KQA12" s="407"/>
      <c r="KQB12" s="408"/>
      <c r="KQC12" s="404"/>
      <c r="KQD12" s="405"/>
      <c r="KQE12" s="406"/>
      <c r="KQF12" s="407"/>
      <c r="KQG12" s="407"/>
      <c r="KQH12" s="407"/>
      <c r="KQI12" s="407"/>
      <c r="KQJ12" s="408"/>
      <c r="KQK12" s="404"/>
      <c r="KQL12" s="405"/>
      <c r="KQM12" s="406"/>
      <c r="KQN12" s="407"/>
      <c r="KQO12" s="407"/>
      <c r="KQP12" s="407"/>
      <c r="KQQ12" s="407"/>
      <c r="KQR12" s="408"/>
      <c r="KQS12" s="404"/>
      <c r="KQT12" s="405"/>
      <c r="KQU12" s="406"/>
      <c r="KQV12" s="407"/>
      <c r="KQW12" s="407"/>
      <c r="KQX12" s="407"/>
      <c r="KQY12" s="407"/>
      <c r="KQZ12" s="408"/>
      <c r="KRA12" s="404"/>
      <c r="KRB12" s="405"/>
      <c r="KRC12" s="406"/>
      <c r="KRD12" s="407"/>
      <c r="KRE12" s="407"/>
      <c r="KRF12" s="407"/>
      <c r="KRG12" s="407"/>
      <c r="KRH12" s="408"/>
      <c r="KRI12" s="404"/>
      <c r="KRJ12" s="405"/>
      <c r="KRK12" s="406"/>
      <c r="KRL12" s="407"/>
      <c r="KRM12" s="407"/>
      <c r="KRN12" s="407"/>
      <c r="KRO12" s="407"/>
      <c r="KRP12" s="408"/>
      <c r="KRQ12" s="404"/>
      <c r="KRR12" s="405"/>
      <c r="KRS12" s="406"/>
      <c r="KRT12" s="407"/>
      <c r="KRU12" s="407"/>
      <c r="KRV12" s="407"/>
      <c r="KRW12" s="407"/>
      <c r="KRX12" s="408"/>
      <c r="KRY12" s="404"/>
      <c r="KRZ12" s="405"/>
      <c r="KSA12" s="406"/>
      <c r="KSB12" s="407"/>
      <c r="KSC12" s="407"/>
      <c r="KSD12" s="407"/>
      <c r="KSE12" s="407"/>
      <c r="KSF12" s="408"/>
      <c r="KSG12" s="404"/>
      <c r="KSH12" s="405"/>
      <c r="KSI12" s="406"/>
      <c r="KSJ12" s="407"/>
      <c r="KSK12" s="407"/>
      <c r="KSL12" s="407"/>
      <c r="KSM12" s="407"/>
      <c r="KSN12" s="408"/>
      <c r="KSO12" s="404"/>
      <c r="KSP12" s="405"/>
      <c r="KSQ12" s="406"/>
      <c r="KSR12" s="407"/>
      <c r="KSS12" s="407"/>
      <c r="KST12" s="407"/>
      <c r="KSU12" s="407"/>
      <c r="KSV12" s="408"/>
      <c r="KSW12" s="404"/>
      <c r="KSX12" s="405"/>
      <c r="KSY12" s="406"/>
      <c r="KSZ12" s="407"/>
      <c r="KTA12" s="407"/>
      <c r="KTB12" s="407"/>
      <c r="KTC12" s="407"/>
      <c r="KTD12" s="408"/>
      <c r="KTE12" s="404"/>
      <c r="KTF12" s="405"/>
      <c r="KTG12" s="406"/>
      <c r="KTH12" s="407"/>
      <c r="KTI12" s="407"/>
      <c r="KTJ12" s="407"/>
      <c r="KTK12" s="407"/>
      <c r="KTL12" s="408"/>
      <c r="KTM12" s="404"/>
      <c r="KTN12" s="405"/>
      <c r="KTO12" s="406"/>
      <c r="KTP12" s="407"/>
      <c r="KTQ12" s="407"/>
      <c r="KTR12" s="407"/>
      <c r="KTS12" s="407"/>
      <c r="KTT12" s="408"/>
      <c r="KTU12" s="404"/>
      <c r="KTV12" s="405"/>
      <c r="KTW12" s="406"/>
      <c r="KTX12" s="407"/>
      <c r="KTY12" s="407"/>
      <c r="KTZ12" s="407"/>
      <c r="KUA12" s="407"/>
      <c r="KUB12" s="408"/>
      <c r="KUC12" s="404"/>
      <c r="KUD12" s="405"/>
      <c r="KUE12" s="406"/>
      <c r="KUF12" s="407"/>
      <c r="KUG12" s="407"/>
      <c r="KUH12" s="407"/>
      <c r="KUI12" s="407"/>
      <c r="KUJ12" s="408"/>
      <c r="KUK12" s="404"/>
      <c r="KUL12" s="405"/>
      <c r="KUM12" s="406"/>
      <c r="KUN12" s="407"/>
      <c r="KUO12" s="407"/>
      <c r="KUP12" s="407"/>
      <c r="KUQ12" s="407"/>
      <c r="KUR12" s="408"/>
      <c r="KUS12" s="404"/>
      <c r="KUT12" s="405"/>
      <c r="KUU12" s="406"/>
      <c r="KUV12" s="407"/>
      <c r="KUW12" s="407"/>
      <c r="KUX12" s="407"/>
      <c r="KUY12" s="407"/>
      <c r="KUZ12" s="408"/>
      <c r="KVA12" s="404"/>
      <c r="KVB12" s="405"/>
      <c r="KVC12" s="406"/>
      <c r="KVD12" s="407"/>
      <c r="KVE12" s="407"/>
      <c r="KVF12" s="407"/>
      <c r="KVG12" s="407"/>
      <c r="KVH12" s="408"/>
      <c r="KVI12" s="404"/>
      <c r="KVJ12" s="405"/>
      <c r="KVK12" s="406"/>
      <c r="KVL12" s="407"/>
      <c r="KVM12" s="407"/>
      <c r="KVN12" s="407"/>
      <c r="KVO12" s="407"/>
      <c r="KVP12" s="408"/>
      <c r="KVQ12" s="404"/>
      <c r="KVR12" s="405"/>
      <c r="KVS12" s="406"/>
      <c r="KVT12" s="407"/>
      <c r="KVU12" s="407"/>
      <c r="KVV12" s="407"/>
      <c r="KVW12" s="407"/>
      <c r="KVX12" s="408"/>
      <c r="KVY12" s="404"/>
      <c r="KVZ12" s="405"/>
      <c r="KWA12" s="406"/>
      <c r="KWB12" s="407"/>
      <c r="KWC12" s="407"/>
      <c r="KWD12" s="407"/>
      <c r="KWE12" s="407"/>
      <c r="KWF12" s="408"/>
      <c r="KWG12" s="404"/>
      <c r="KWH12" s="405"/>
      <c r="KWI12" s="406"/>
      <c r="KWJ12" s="407"/>
      <c r="KWK12" s="407"/>
      <c r="KWL12" s="407"/>
      <c r="KWM12" s="407"/>
      <c r="KWN12" s="408"/>
      <c r="KWO12" s="404"/>
      <c r="KWP12" s="405"/>
      <c r="KWQ12" s="406"/>
      <c r="KWR12" s="407"/>
      <c r="KWS12" s="407"/>
      <c r="KWT12" s="407"/>
      <c r="KWU12" s="407"/>
      <c r="KWV12" s="408"/>
      <c r="KWW12" s="404"/>
      <c r="KWX12" s="405"/>
      <c r="KWY12" s="406"/>
      <c r="KWZ12" s="407"/>
      <c r="KXA12" s="407"/>
      <c r="KXB12" s="407"/>
      <c r="KXC12" s="407"/>
      <c r="KXD12" s="408"/>
      <c r="KXE12" s="404"/>
      <c r="KXF12" s="405"/>
      <c r="KXG12" s="406"/>
      <c r="KXH12" s="407"/>
      <c r="KXI12" s="407"/>
      <c r="KXJ12" s="407"/>
      <c r="KXK12" s="407"/>
      <c r="KXL12" s="408"/>
      <c r="KXM12" s="404"/>
      <c r="KXN12" s="405"/>
      <c r="KXO12" s="406"/>
      <c r="KXP12" s="407"/>
      <c r="KXQ12" s="407"/>
      <c r="KXR12" s="407"/>
      <c r="KXS12" s="407"/>
      <c r="KXT12" s="408"/>
      <c r="KXU12" s="404"/>
      <c r="KXV12" s="405"/>
      <c r="KXW12" s="406"/>
      <c r="KXX12" s="407"/>
      <c r="KXY12" s="407"/>
      <c r="KXZ12" s="407"/>
      <c r="KYA12" s="407"/>
      <c r="KYB12" s="408"/>
      <c r="KYC12" s="404"/>
      <c r="KYD12" s="405"/>
      <c r="KYE12" s="406"/>
      <c r="KYF12" s="407"/>
      <c r="KYG12" s="407"/>
      <c r="KYH12" s="407"/>
      <c r="KYI12" s="407"/>
      <c r="KYJ12" s="408"/>
      <c r="KYK12" s="404"/>
      <c r="KYL12" s="405"/>
      <c r="KYM12" s="406"/>
      <c r="KYN12" s="407"/>
      <c r="KYO12" s="407"/>
      <c r="KYP12" s="407"/>
      <c r="KYQ12" s="407"/>
      <c r="KYR12" s="408"/>
      <c r="KYS12" s="404"/>
      <c r="KYT12" s="405"/>
      <c r="KYU12" s="406"/>
      <c r="KYV12" s="407"/>
      <c r="KYW12" s="407"/>
      <c r="KYX12" s="407"/>
      <c r="KYY12" s="407"/>
      <c r="KYZ12" s="408"/>
      <c r="KZA12" s="404"/>
      <c r="KZB12" s="405"/>
      <c r="KZC12" s="406"/>
      <c r="KZD12" s="407"/>
      <c r="KZE12" s="407"/>
      <c r="KZF12" s="407"/>
      <c r="KZG12" s="407"/>
      <c r="KZH12" s="408"/>
      <c r="KZI12" s="404"/>
      <c r="KZJ12" s="405"/>
      <c r="KZK12" s="406"/>
      <c r="KZL12" s="407"/>
      <c r="KZM12" s="407"/>
      <c r="KZN12" s="407"/>
      <c r="KZO12" s="407"/>
      <c r="KZP12" s="408"/>
      <c r="KZQ12" s="404"/>
      <c r="KZR12" s="405"/>
      <c r="KZS12" s="406"/>
      <c r="KZT12" s="407"/>
      <c r="KZU12" s="407"/>
      <c r="KZV12" s="407"/>
      <c r="KZW12" s="407"/>
      <c r="KZX12" s="408"/>
      <c r="KZY12" s="404"/>
      <c r="KZZ12" s="405"/>
      <c r="LAA12" s="406"/>
      <c r="LAB12" s="407"/>
      <c r="LAC12" s="407"/>
      <c r="LAD12" s="407"/>
      <c r="LAE12" s="407"/>
      <c r="LAF12" s="408"/>
      <c r="LAG12" s="404"/>
      <c r="LAH12" s="405"/>
      <c r="LAI12" s="406"/>
      <c r="LAJ12" s="407"/>
      <c r="LAK12" s="407"/>
      <c r="LAL12" s="407"/>
      <c r="LAM12" s="407"/>
      <c r="LAN12" s="408"/>
      <c r="LAO12" s="404"/>
      <c r="LAP12" s="405"/>
      <c r="LAQ12" s="406"/>
      <c r="LAR12" s="407"/>
      <c r="LAS12" s="407"/>
      <c r="LAT12" s="407"/>
      <c r="LAU12" s="407"/>
      <c r="LAV12" s="408"/>
      <c r="LAW12" s="404"/>
      <c r="LAX12" s="405"/>
      <c r="LAY12" s="406"/>
      <c r="LAZ12" s="407"/>
      <c r="LBA12" s="407"/>
      <c r="LBB12" s="407"/>
      <c r="LBC12" s="407"/>
      <c r="LBD12" s="408"/>
      <c r="LBE12" s="404"/>
      <c r="LBF12" s="405"/>
      <c r="LBG12" s="406"/>
      <c r="LBH12" s="407"/>
      <c r="LBI12" s="407"/>
      <c r="LBJ12" s="407"/>
      <c r="LBK12" s="407"/>
      <c r="LBL12" s="408"/>
      <c r="LBM12" s="404"/>
      <c r="LBN12" s="405"/>
      <c r="LBO12" s="406"/>
      <c r="LBP12" s="407"/>
      <c r="LBQ12" s="407"/>
      <c r="LBR12" s="407"/>
      <c r="LBS12" s="407"/>
      <c r="LBT12" s="408"/>
      <c r="LBU12" s="404"/>
      <c r="LBV12" s="405"/>
      <c r="LBW12" s="406"/>
      <c r="LBX12" s="407"/>
      <c r="LBY12" s="407"/>
      <c r="LBZ12" s="407"/>
      <c r="LCA12" s="407"/>
      <c r="LCB12" s="408"/>
      <c r="LCC12" s="404"/>
      <c r="LCD12" s="405"/>
      <c r="LCE12" s="406"/>
      <c r="LCF12" s="407"/>
      <c r="LCG12" s="407"/>
      <c r="LCH12" s="407"/>
      <c r="LCI12" s="407"/>
      <c r="LCJ12" s="408"/>
      <c r="LCK12" s="404"/>
      <c r="LCL12" s="405"/>
      <c r="LCM12" s="406"/>
      <c r="LCN12" s="407"/>
      <c r="LCO12" s="407"/>
      <c r="LCP12" s="407"/>
      <c r="LCQ12" s="407"/>
      <c r="LCR12" s="408"/>
      <c r="LCS12" s="404"/>
      <c r="LCT12" s="405"/>
      <c r="LCU12" s="406"/>
      <c r="LCV12" s="407"/>
      <c r="LCW12" s="407"/>
      <c r="LCX12" s="407"/>
      <c r="LCY12" s="407"/>
      <c r="LCZ12" s="408"/>
      <c r="LDA12" s="404"/>
      <c r="LDB12" s="405"/>
      <c r="LDC12" s="406"/>
      <c r="LDD12" s="407"/>
      <c r="LDE12" s="407"/>
      <c r="LDF12" s="407"/>
      <c r="LDG12" s="407"/>
      <c r="LDH12" s="408"/>
      <c r="LDI12" s="404"/>
      <c r="LDJ12" s="405"/>
      <c r="LDK12" s="406"/>
      <c r="LDL12" s="407"/>
      <c r="LDM12" s="407"/>
      <c r="LDN12" s="407"/>
      <c r="LDO12" s="407"/>
      <c r="LDP12" s="408"/>
      <c r="LDQ12" s="404"/>
      <c r="LDR12" s="405"/>
      <c r="LDS12" s="406"/>
      <c r="LDT12" s="407"/>
      <c r="LDU12" s="407"/>
      <c r="LDV12" s="407"/>
      <c r="LDW12" s="407"/>
      <c r="LDX12" s="408"/>
      <c r="LDY12" s="404"/>
      <c r="LDZ12" s="405"/>
      <c r="LEA12" s="406"/>
      <c r="LEB12" s="407"/>
      <c r="LEC12" s="407"/>
      <c r="LED12" s="407"/>
      <c r="LEE12" s="407"/>
      <c r="LEF12" s="408"/>
      <c r="LEG12" s="404"/>
      <c r="LEH12" s="405"/>
      <c r="LEI12" s="406"/>
      <c r="LEJ12" s="407"/>
      <c r="LEK12" s="407"/>
      <c r="LEL12" s="407"/>
      <c r="LEM12" s="407"/>
      <c r="LEN12" s="408"/>
      <c r="LEO12" s="404"/>
      <c r="LEP12" s="405"/>
      <c r="LEQ12" s="406"/>
      <c r="LER12" s="407"/>
      <c r="LES12" s="407"/>
      <c r="LET12" s="407"/>
      <c r="LEU12" s="407"/>
      <c r="LEV12" s="408"/>
      <c r="LEW12" s="404"/>
      <c r="LEX12" s="405"/>
      <c r="LEY12" s="406"/>
      <c r="LEZ12" s="407"/>
      <c r="LFA12" s="407"/>
      <c r="LFB12" s="407"/>
      <c r="LFC12" s="407"/>
      <c r="LFD12" s="408"/>
      <c r="LFE12" s="404"/>
      <c r="LFF12" s="405"/>
      <c r="LFG12" s="406"/>
      <c r="LFH12" s="407"/>
      <c r="LFI12" s="407"/>
      <c r="LFJ12" s="407"/>
      <c r="LFK12" s="407"/>
      <c r="LFL12" s="408"/>
      <c r="LFM12" s="404"/>
      <c r="LFN12" s="405"/>
      <c r="LFO12" s="406"/>
      <c r="LFP12" s="407"/>
      <c r="LFQ12" s="407"/>
      <c r="LFR12" s="407"/>
      <c r="LFS12" s="407"/>
      <c r="LFT12" s="408"/>
      <c r="LFU12" s="404"/>
      <c r="LFV12" s="405"/>
      <c r="LFW12" s="406"/>
      <c r="LFX12" s="407"/>
      <c r="LFY12" s="407"/>
      <c r="LFZ12" s="407"/>
      <c r="LGA12" s="407"/>
      <c r="LGB12" s="408"/>
      <c r="LGC12" s="404"/>
      <c r="LGD12" s="405"/>
      <c r="LGE12" s="406"/>
      <c r="LGF12" s="407"/>
      <c r="LGG12" s="407"/>
      <c r="LGH12" s="407"/>
      <c r="LGI12" s="407"/>
      <c r="LGJ12" s="408"/>
      <c r="LGK12" s="404"/>
      <c r="LGL12" s="405"/>
      <c r="LGM12" s="406"/>
      <c r="LGN12" s="407"/>
      <c r="LGO12" s="407"/>
      <c r="LGP12" s="407"/>
      <c r="LGQ12" s="407"/>
      <c r="LGR12" s="408"/>
      <c r="LGS12" s="404"/>
      <c r="LGT12" s="405"/>
      <c r="LGU12" s="406"/>
      <c r="LGV12" s="407"/>
      <c r="LGW12" s="407"/>
      <c r="LGX12" s="407"/>
      <c r="LGY12" s="407"/>
      <c r="LGZ12" s="408"/>
      <c r="LHA12" s="404"/>
      <c r="LHB12" s="405"/>
      <c r="LHC12" s="406"/>
      <c r="LHD12" s="407"/>
      <c r="LHE12" s="407"/>
      <c r="LHF12" s="407"/>
      <c r="LHG12" s="407"/>
      <c r="LHH12" s="408"/>
      <c r="LHI12" s="404"/>
      <c r="LHJ12" s="405"/>
      <c r="LHK12" s="406"/>
      <c r="LHL12" s="407"/>
      <c r="LHM12" s="407"/>
      <c r="LHN12" s="407"/>
      <c r="LHO12" s="407"/>
      <c r="LHP12" s="408"/>
      <c r="LHQ12" s="404"/>
      <c r="LHR12" s="405"/>
      <c r="LHS12" s="406"/>
      <c r="LHT12" s="407"/>
      <c r="LHU12" s="407"/>
      <c r="LHV12" s="407"/>
      <c r="LHW12" s="407"/>
      <c r="LHX12" s="408"/>
      <c r="LHY12" s="404"/>
      <c r="LHZ12" s="405"/>
      <c r="LIA12" s="406"/>
      <c r="LIB12" s="407"/>
      <c r="LIC12" s="407"/>
      <c r="LID12" s="407"/>
      <c r="LIE12" s="407"/>
      <c r="LIF12" s="408"/>
      <c r="LIG12" s="404"/>
      <c r="LIH12" s="405"/>
      <c r="LII12" s="406"/>
      <c r="LIJ12" s="407"/>
      <c r="LIK12" s="407"/>
      <c r="LIL12" s="407"/>
      <c r="LIM12" s="407"/>
      <c r="LIN12" s="408"/>
      <c r="LIO12" s="404"/>
      <c r="LIP12" s="405"/>
      <c r="LIQ12" s="406"/>
      <c r="LIR12" s="407"/>
      <c r="LIS12" s="407"/>
      <c r="LIT12" s="407"/>
      <c r="LIU12" s="407"/>
      <c r="LIV12" s="408"/>
      <c r="LIW12" s="404"/>
      <c r="LIX12" s="405"/>
      <c r="LIY12" s="406"/>
      <c r="LIZ12" s="407"/>
      <c r="LJA12" s="407"/>
      <c r="LJB12" s="407"/>
      <c r="LJC12" s="407"/>
      <c r="LJD12" s="408"/>
      <c r="LJE12" s="404"/>
      <c r="LJF12" s="405"/>
      <c r="LJG12" s="406"/>
      <c r="LJH12" s="407"/>
      <c r="LJI12" s="407"/>
      <c r="LJJ12" s="407"/>
      <c r="LJK12" s="407"/>
      <c r="LJL12" s="408"/>
      <c r="LJM12" s="404"/>
      <c r="LJN12" s="405"/>
      <c r="LJO12" s="406"/>
      <c r="LJP12" s="407"/>
      <c r="LJQ12" s="407"/>
      <c r="LJR12" s="407"/>
      <c r="LJS12" s="407"/>
      <c r="LJT12" s="408"/>
      <c r="LJU12" s="404"/>
      <c r="LJV12" s="405"/>
      <c r="LJW12" s="406"/>
      <c r="LJX12" s="407"/>
      <c r="LJY12" s="407"/>
      <c r="LJZ12" s="407"/>
      <c r="LKA12" s="407"/>
      <c r="LKB12" s="408"/>
      <c r="LKC12" s="404"/>
      <c r="LKD12" s="405"/>
      <c r="LKE12" s="406"/>
      <c r="LKF12" s="407"/>
      <c r="LKG12" s="407"/>
      <c r="LKH12" s="407"/>
      <c r="LKI12" s="407"/>
      <c r="LKJ12" s="408"/>
      <c r="LKK12" s="404"/>
      <c r="LKL12" s="405"/>
      <c r="LKM12" s="406"/>
      <c r="LKN12" s="407"/>
      <c r="LKO12" s="407"/>
      <c r="LKP12" s="407"/>
      <c r="LKQ12" s="407"/>
      <c r="LKR12" s="408"/>
      <c r="LKS12" s="404"/>
      <c r="LKT12" s="405"/>
      <c r="LKU12" s="406"/>
      <c r="LKV12" s="407"/>
      <c r="LKW12" s="407"/>
      <c r="LKX12" s="407"/>
      <c r="LKY12" s="407"/>
      <c r="LKZ12" s="408"/>
      <c r="LLA12" s="404"/>
      <c r="LLB12" s="405"/>
      <c r="LLC12" s="406"/>
      <c r="LLD12" s="407"/>
      <c r="LLE12" s="407"/>
      <c r="LLF12" s="407"/>
      <c r="LLG12" s="407"/>
      <c r="LLH12" s="408"/>
      <c r="LLI12" s="404"/>
      <c r="LLJ12" s="405"/>
      <c r="LLK12" s="406"/>
      <c r="LLL12" s="407"/>
      <c r="LLM12" s="407"/>
      <c r="LLN12" s="407"/>
      <c r="LLO12" s="407"/>
      <c r="LLP12" s="408"/>
      <c r="LLQ12" s="404"/>
      <c r="LLR12" s="405"/>
      <c r="LLS12" s="406"/>
      <c r="LLT12" s="407"/>
      <c r="LLU12" s="407"/>
      <c r="LLV12" s="407"/>
      <c r="LLW12" s="407"/>
      <c r="LLX12" s="408"/>
      <c r="LLY12" s="404"/>
      <c r="LLZ12" s="405"/>
      <c r="LMA12" s="406"/>
      <c r="LMB12" s="407"/>
      <c r="LMC12" s="407"/>
      <c r="LMD12" s="407"/>
      <c r="LME12" s="407"/>
      <c r="LMF12" s="408"/>
      <c r="LMG12" s="404"/>
      <c r="LMH12" s="405"/>
      <c r="LMI12" s="406"/>
      <c r="LMJ12" s="407"/>
      <c r="LMK12" s="407"/>
      <c r="LML12" s="407"/>
      <c r="LMM12" s="407"/>
      <c r="LMN12" s="408"/>
      <c r="LMO12" s="404"/>
      <c r="LMP12" s="405"/>
      <c r="LMQ12" s="406"/>
      <c r="LMR12" s="407"/>
      <c r="LMS12" s="407"/>
      <c r="LMT12" s="407"/>
      <c r="LMU12" s="407"/>
      <c r="LMV12" s="408"/>
      <c r="LMW12" s="404"/>
      <c r="LMX12" s="405"/>
      <c r="LMY12" s="406"/>
      <c r="LMZ12" s="407"/>
      <c r="LNA12" s="407"/>
      <c r="LNB12" s="407"/>
      <c r="LNC12" s="407"/>
      <c r="LND12" s="408"/>
      <c r="LNE12" s="404"/>
      <c r="LNF12" s="405"/>
      <c r="LNG12" s="406"/>
      <c r="LNH12" s="407"/>
      <c r="LNI12" s="407"/>
      <c r="LNJ12" s="407"/>
      <c r="LNK12" s="407"/>
      <c r="LNL12" s="408"/>
      <c r="LNM12" s="404"/>
      <c r="LNN12" s="405"/>
      <c r="LNO12" s="406"/>
      <c r="LNP12" s="407"/>
      <c r="LNQ12" s="407"/>
      <c r="LNR12" s="407"/>
      <c r="LNS12" s="407"/>
      <c r="LNT12" s="408"/>
      <c r="LNU12" s="404"/>
      <c r="LNV12" s="405"/>
      <c r="LNW12" s="406"/>
      <c r="LNX12" s="407"/>
      <c r="LNY12" s="407"/>
      <c r="LNZ12" s="407"/>
      <c r="LOA12" s="407"/>
      <c r="LOB12" s="408"/>
      <c r="LOC12" s="404"/>
      <c r="LOD12" s="405"/>
      <c r="LOE12" s="406"/>
      <c r="LOF12" s="407"/>
      <c r="LOG12" s="407"/>
      <c r="LOH12" s="407"/>
      <c r="LOI12" s="407"/>
      <c r="LOJ12" s="408"/>
      <c r="LOK12" s="404"/>
      <c r="LOL12" s="405"/>
      <c r="LOM12" s="406"/>
      <c r="LON12" s="407"/>
      <c r="LOO12" s="407"/>
      <c r="LOP12" s="407"/>
      <c r="LOQ12" s="407"/>
      <c r="LOR12" s="408"/>
      <c r="LOS12" s="404"/>
      <c r="LOT12" s="405"/>
      <c r="LOU12" s="406"/>
      <c r="LOV12" s="407"/>
      <c r="LOW12" s="407"/>
      <c r="LOX12" s="407"/>
      <c r="LOY12" s="407"/>
      <c r="LOZ12" s="408"/>
      <c r="LPA12" s="404"/>
      <c r="LPB12" s="405"/>
      <c r="LPC12" s="406"/>
      <c r="LPD12" s="407"/>
      <c r="LPE12" s="407"/>
      <c r="LPF12" s="407"/>
      <c r="LPG12" s="407"/>
      <c r="LPH12" s="408"/>
      <c r="LPI12" s="404"/>
      <c r="LPJ12" s="405"/>
      <c r="LPK12" s="406"/>
      <c r="LPL12" s="407"/>
      <c r="LPM12" s="407"/>
      <c r="LPN12" s="407"/>
      <c r="LPO12" s="407"/>
      <c r="LPP12" s="408"/>
      <c r="LPQ12" s="404"/>
      <c r="LPR12" s="405"/>
      <c r="LPS12" s="406"/>
      <c r="LPT12" s="407"/>
      <c r="LPU12" s="407"/>
      <c r="LPV12" s="407"/>
      <c r="LPW12" s="407"/>
      <c r="LPX12" s="408"/>
      <c r="LPY12" s="404"/>
      <c r="LPZ12" s="405"/>
      <c r="LQA12" s="406"/>
      <c r="LQB12" s="407"/>
      <c r="LQC12" s="407"/>
      <c r="LQD12" s="407"/>
      <c r="LQE12" s="407"/>
      <c r="LQF12" s="408"/>
      <c r="LQG12" s="404"/>
      <c r="LQH12" s="405"/>
      <c r="LQI12" s="406"/>
      <c r="LQJ12" s="407"/>
      <c r="LQK12" s="407"/>
      <c r="LQL12" s="407"/>
      <c r="LQM12" s="407"/>
      <c r="LQN12" s="408"/>
      <c r="LQO12" s="404"/>
      <c r="LQP12" s="405"/>
      <c r="LQQ12" s="406"/>
      <c r="LQR12" s="407"/>
      <c r="LQS12" s="407"/>
      <c r="LQT12" s="407"/>
      <c r="LQU12" s="407"/>
      <c r="LQV12" s="408"/>
      <c r="LQW12" s="404"/>
      <c r="LQX12" s="405"/>
      <c r="LQY12" s="406"/>
      <c r="LQZ12" s="407"/>
      <c r="LRA12" s="407"/>
      <c r="LRB12" s="407"/>
      <c r="LRC12" s="407"/>
      <c r="LRD12" s="408"/>
      <c r="LRE12" s="404"/>
      <c r="LRF12" s="405"/>
      <c r="LRG12" s="406"/>
      <c r="LRH12" s="407"/>
      <c r="LRI12" s="407"/>
      <c r="LRJ12" s="407"/>
      <c r="LRK12" s="407"/>
      <c r="LRL12" s="408"/>
      <c r="LRM12" s="404"/>
      <c r="LRN12" s="405"/>
      <c r="LRO12" s="406"/>
      <c r="LRP12" s="407"/>
      <c r="LRQ12" s="407"/>
      <c r="LRR12" s="407"/>
      <c r="LRS12" s="407"/>
      <c r="LRT12" s="408"/>
      <c r="LRU12" s="404"/>
      <c r="LRV12" s="405"/>
      <c r="LRW12" s="406"/>
      <c r="LRX12" s="407"/>
      <c r="LRY12" s="407"/>
      <c r="LRZ12" s="407"/>
      <c r="LSA12" s="407"/>
      <c r="LSB12" s="408"/>
      <c r="LSC12" s="404"/>
      <c r="LSD12" s="405"/>
      <c r="LSE12" s="406"/>
      <c r="LSF12" s="407"/>
      <c r="LSG12" s="407"/>
      <c r="LSH12" s="407"/>
      <c r="LSI12" s="407"/>
      <c r="LSJ12" s="408"/>
      <c r="LSK12" s="404"/>
      <c r="LSL12" s="405"/>
      <c r="LSM12" s="406"/>
      <c r="LSN12" s="407"/>
      <c r="LSO12" s="407"/>
      <c r="LSP12" s="407"/>
      <c r="LSQ12" s="407"/>
      <c r="LSR12" s="408"/>
      <c r="LSS12" s="404"/>
      <c r="LST12" s="405"/>
      <c r="LSU12" s="406"/>
      <c r="LSV12" s="407"/>
      <c r="LSW12" s="407"/>
      <c r="LSX12" s="407"/>
      <c r="LSY12" s="407"/>
      <c r="LSZ12" s="408"/>
      <c r="LTA12" s="404"/>
      <c r="LTB12" s="405"/>
      <c r="LTC12" s="406"/>
      <c r="LTD12" s="407"/>
      <c r="LTE12" s="407"/>
      <c r="LTF12" s="407"/>
      <c r="LTG12" s="407"/>
      <c r="LTH12" s="408"/>
      <c r="LTI12" s="404"/>
      <c r="LTJ12" s="405"/>
      <c r="LTK12" s="406"/>
      <c r="LTL12" s="407"/>
      <c r="LTM12" s="407"/>
      <c r="LTN12" s="407"/>
      <c r="LTO12" s="407"/>
      <c r="LTP12" s="408"/>
      <c r="LTQ12" s="404"/>
      <c r="LTR12" s="405"/>
      <c r="LTS12" s="406"/>
      <c r="LTT12" s="407"/>
      <c r="LTU12" s="407"/>
      <c r="LTV12" s="407"/>
      <c r="LTW12" s="407"/>
      <c r="LTX12" s="408"/>
      <c r="LTY12" s="404"/>
      <c r="LTZ12" s="405"/>
      <c r="LUA12" s="406"/>
      <c r="LUB12" s="407"/>
      <c r="LUC12" s="407"/>
      <c r="LUD12" s="407"/>
      <c r="LUE12" s="407"/>
      <c r="LUF12" s="408"/>
      <c r="LUG12" s="404"/>
      <c r="LUH12" s="405"/>
      <c r="LUI12" s="406"/>
      <c r="LUJ12" s="407"/>
      <c r="LUK12" s="407"/>
      <c r="LUL12" s="407"/>
      <c r="LUM12" s="407"/>
      <c r="LUN12" s="408"/>
      <c r="LUO12" s="404"/>
      <c r="LUP12" s="405"/>
      <c r="LUQ12" s="406"/>
      <c r="LUR12" s="407"/>
      <c r="LUS12" s="407"/>
      <c r="LUT12" s="407"/>
      <c r="LUU12" s="407"/>
      <c r="LUV12" s="408"/>
      <c r="LUW12" s="404"/>
      <c r="LUX12" s="405"/>
      <c r="LUY12" s="406"/>
      <c r="LUZ12" s="407"/>
      <c r="LVA12" s="407"/>
      <c r="LVB12" s="407"/>
      <c r="LVC12" s="407"/>
      <c r="LVD12" s="408"/>
      <c r="LVE12" s="404"/>
      <c r="LVF12" s="405"/>
      <c r="LVG12" s="406"/>
      <c r="LVH12" s="407"/>
      <c r="LVI12" s="407"/>
      <c r="LVJ12" s="407"/>
      <c r="LVK12" s="407"/>
      <c r="LVL12" s="408"/>
      <c r="LVM12" s="404"/>
      <c r="LVN12" s="405"/>
      <c r="LVO12" s="406"/>
      <c r="LVP12" s="407"/>
      <c r="LVQ12" s="407"/>
      <c r="LVR12" s="407"/>
      <c r="LVS12" s="407"/>
      <c r="LVT12" s="408"/>
      <c r="LVU12" s="404"/>
      <c r="LVV12" s="405"/>
      <c r="LVW12" s="406"/>
      <c r="LVX12" s="407"/>
      <c r="LVY12" s="407"/>
      <c r="LVZ12" s="407"/>
      <c r="LWA12" s="407"/>
      <c r="LWB12" s="408"/>
      <c r="LWC12" s="404"/>
      <c r="LWD12" s="405"/>
      <c r="LWE12" s="406"/>
      <c r="LWF12" s="407"/>
      <c r="LWG12" s="407"/>
      <c r="LWH12" s="407"/>
      <c r="LWI12" s="407"/>
      <c r="LWJ12" s="408"/>
      <c r="LWK12" s="404"/>
      <c r="LWL12" s="405"/>
      <c r="LWM12" s="406"/>
      <c r="LWN12" s="407"/>
      <c r="LWO12" s="407"/>
      <c r="LWP12" s="407"/>
      <c r="LWQ12" s="407"/>
      <c r="LWR12" s="408"/>
      <c r="LWS12" s="404"/>
      <c r="LWT12" s="405"/>
      <c r="LWU12" s="406"/>
      <c r="LWV12" s="407"/>
      <c r="LWW12" s="407"/>
      <c r="LWX12" s="407"/>
      <c r="LWY12" s="407"/>
      <c r="LWZ12" s="408"/>
      <c r="LXA12" s="404"/>
      <c r="LXB12" s="405"/>
      <c r="LXC12" s="406"/>
      <c r="LXD12" s="407"/>
      <c r="LXE12" s="407"/>
      <c r="LXF12" s="407"/>
      <c r="LXG12" s="407"/>
      <c r="LXH12" s="408"/>
      <c r="LXI12" s="404"/>
      <c r="LXJ12" s="405"/>
      <c r="LXK12" s="406"/>
      <c r="LXL12" s="407"/>
      <c r="LXM12" s="407"/>
      <c r="LXN12" s="407"/>
      <c r="LXO12" s="407"/>
      <c r="LXP12" s="408"/>
      <c r="LXQ12" s="404"/>
      <c r="LXR12" s="405"/>
      <c r="LXS12" s="406"/>
      <c r="LXT12" s="407"/>
      <c r="LXU12" s="407"/>
      <c r="LXV12" s="407"/>
      <c r="LXW12" s="407"/>
      <c r="LXX12" s="408"/>
      <c r="LXY12" s="404"/>
      <c r="LXZ12" s="405"/>
      <c r="LYA12" s="406"/>
      <c r="LYB12" s="407"/>
      <c r="LYC12" s="407"/>
      <c r="LYD12" s="407"/>
      <c r="LYE12" s="407"/>
      <c r="LYF12" s="408"/>
      <c r="LYG12" s="404"/>
      <c r="LYH12" s="405"/>
      <c r="LYI12" s="406"/>
      <c r="LYJ12" s="407"/>
      <c r="LYK12" s="407"/>
      <c r="LYL12" s="407"/>
      <c r="LYM12" s="407"/>
      <c r="LYN12" s="408"/>
      <c r="LYO12" s="404"/>
      <c r="LYP12" s="405"/>
      <c r="LYQ12" s="406"/>
      <c r="LYR12" s="407"/>
      <c r="LYS12" s="407"/>
      <c r="LYT12" s="407"/>
      <c r="LYU12" s="407"/>
      <c r="LYV12" s="408"/>
      <c r="LYW12" s="404"/>
      <c r="LYX12" s="405"/>
      <c r="LYY12" s="406"/>
      <c r="LYZ12" s="407"/>
      <c r="LZA12" s="407"/>
      <c r="LZB12" s="407"/>
      <c r="LZC12" s="407"/>
      <c r="LZD12" s="408"/>
      <c r="LZE12" s="404"/>
      <c r="LZF12" s="405"/>
      <c r="LZG12" s="406"/>
      <c r="LZH12" s="407"/>
      <c r="LZI12" s="407"/>
      <c r="LZJ12" s="407"/>
      <c r="LZK12" s="407"/>
      <c r="LZL12" s="408"/>
      <c r="LZM12" s="404"/>
      <c r="LZN12" s="405"/>
      <c r="LZO12" s="406"/>
      <c r="LZP12" s="407"/>
      <c r="LZQ12" s="407"/>
      <c r="LZR12" s="407"/>
      <c r="LZS12" s="407"/>
      <c r="LZT12" s="408"/>
      <c r="LZU12" s="404"/>
      <c r="LZV12" s="405"/>
      <c r="LZW12" s="406"/>
      <c r="LZX12" s="407"/>
      <c r="LZY12" s="407"/>
      <c r="LZZ12" s="407"/>
      <c r="MAA12" s="407"/>
      <c r="MAB12" s="408"/>
      <c r="MAC12" s="404"/>
      <c r="MAD12" s="405"/>
      <c r="MAE12" s="406"/>
      <c r="MAF12" s="407"/>
      <c r="MAG12" s="407"/>
      <c r="MAH12" s="407"/>
      <c r="MAI12" s="407"/>
      <c r="MAJ12" s="408"/>
      <c r="MAK12" s="404"/>
      <c r="MAL12" s="405"/>
      <c r="MAM12" s="406"/>
      <c r="MAN12" s="407"/>
      <c r="MAO12" s="407"/>
      <c r="MAP12" s="407"/>
      <c r="MAQ12" s="407"/>
      <c r="MAR12" s="408"/>
      <c r="MAS12" s="404"/>
      <c r="MAT12" s="405"/>
      <c r="MAU12" s="406"/>
      <c r="MAV12" s="407"/>
      <c r="MAW12" s="407"/>
      <c r="MAX12" s="407"/>
      <c r="MAY12" s="407"/>
      <c r="MAZ12" s="408"/>
      <c r="MBA12" s="404"/>
      <c r="MBB12" s="405"/>
      <c r="MBC12" s="406"/>
      <c r="MBD12" s="407"/>
      <c r="MBE12" s="407"/>
      <c r="MBF12" s="407"/>
      <c r="MBG12" s="407"/>
      <c r="MBH12" s="408"/>
      <c r="MBI12" s="404"/>
      <c r="MBJ12" s="405"/>
      <c r="MBK12" s="406"/>
      <c r="MBL12" s="407"/>
      <c r="MBM12" s="407"/>
      <c r="MBN12" s="407"/>
      <c r="MBO12" s="407"/>
      <c r="MBP12" s="408"/>
      <c r="MBQ12" s="404"/>
      <c r="MBR12" s="405"/>
      <c r="MBS12" s="406"/>
      <c r="MBT12" s="407"/>
      <c r="MBU12" s="407"/>
      <c r="MBV12" s="407"/>
      <c r="MBW12" s="407"/>
      <c r="MBX12" s="408"/>
      <c r="MBY12" s="404"/>
      <c r="MBZ12" s="405"/>
      <c r="MCA12" s="406"/>
      <c r="MCB12" s="407"/>
      <c r="MCC12" s="407"/>
      <c r="MCD12" s="407"/>
      <c r="MCE12" s="407"/>
      <c r="MCF12" s="408"/>
      <c r="MCG12" s="404"/>
      <c r="MCH12" s="405"/>
      <c r="MCI12" s="406"/>
      <c r="MCJ12" s="407"/>
      <c r="MCK12" s="407"/>
      <c r="MCL12" s="407"/>
      <c r="MCM12" s="407"/>
      <c r="MCN12" s="408"/>
      <c r="MCO12" s="404"/>
      <c r="MCP12" s="405"/>
      <c r="MCQ12" s="406"/>
      <c r="MCR12" s="407"/>
      <c r="MCS12" s="407"/>
      <c r="MCT12" s="407"/>
      <c r="MCU12" s="407"/>
      <c r="MCV12" s="408"/>
      <c r="MCW12" s="404"/>
      <c r="MCX12" s="405"/>
      <c r="MCY12" s="406"/>
      <c r="MCZ12" s="407"/>
      <c r="MDA12" s="407"/>
      <c r="MDB12" s="407"/>
      <c r="MDC12" s="407"/>
      <c r="MDD12" s="408"/>
      <c r="MDE12" s="404"/>
      <c r="MDF12" s="405"/>
      <c r="MDG12" s="406"/>
      <c r="MDH12" s="407"/>
      <c r="MDI12" s="407"/>
      <c r="MDJ12" s="407"/>
      <c r="MDK12" s="407"/>
      <c r="MDL12" s="408"/>
      <c r="MDM12" s="404"/>
      <c r="MDN12" s="405"/>
      <c r="MDO12" s="406"/>
      <c r="MDP12" s="407"/>
      <c r="MDQ12" s="407"/>
      <c r="MDR12" s="407"/>
      <c r="MDS12" s="407"/>
      <c r="MDT12" s="408"/>
      <c r="MDU12" s="404"/>
      <c r="MDV12" s="405"/>
      <c r="MDW12" s="406"/>
      <c r="MDX12" s="407"/>
      <c r="MDY12" s="407"/>
      <c r="MDZ12" s="407"/>
      <c r="MEA12" s="407"/>
      <c r="MEB12" s="408"/>
      <c r="MEC12" s="404"/>
      <c r="MED12" s="405"/>
      <c r="MEE12" s="406"/>
      <c r="MEF12" s="407"/>
      <c r="MEG12" s="407"/>
      <c r="MEH12" s="407"/>
      <c r="MEI12" s="407"/>
      <c r="MEJ12" s="408"/>
      <c r="MEK12" s="404"/>
      <c r="MEL12" s="405"/>
      <c r="MEM12" s="406"/>
      <c r="MEN12" s="407"/>
      <c r="MEO12" s="407"/>
      <c r="MEP12" s="407"/>
      <c r="MEQ12" s="407"/>
      <c r="MER12" s="408"/>
      <c r="MES12" s="404"/>
      <c r="MET12" s="405"/>
      <c r="MEU12" s="406"/>
      <c r="MEV12" s="407"/>
      <c r="MEW12" s="407"/>
      <c r="MEX12" s="407"/>
      <c r="MEY12" s="407"/>
      <c r="MEZ12" s="408"/>
      <c r="MFA12" s="404"/>
      <c r="MFB12" s="405"/>
      <c r="MFC12" s="406"/>
      <c r="MFD12" s="407"/>
      <c r="MFE12" s="407"/>
      <c r="MFF12" s="407"/>
      <c r="MFG12" s="407"/>
      <c r="MFH12" s="408"/>
      <c r="MFI12" s="404"/>
      <c r="MFJ12" s="405"/>
      <c r="MFK12" s="406"/>
      <c r="MFL12" s="407"/>
      <c r="MFM12" s="407"/>
      <c r="MFN12" s="407"/>
      <c r="MFO12" s="407"/>
      <c r="MFP12" s="408"/>
      <c r="MFQ12" s="404"/>
      <c r="MFR12" s="405"/>
      <c r="MFS12" s="406"/>
      <c r="MFT12" s="407"/>
      <c r="MFU12" s="407"/>
      <c r="MFV12" s="407"/>
      <c r="MFW12" s="407"/>
      <c r="MFX12" s="408"/>
      <c r="MFY12" s="404"/>
      <c r="MFZ12" s="405"/>
      <c r="MGA12" s="406"/>
      <c r="MGB12" s="407"/>
      <c r="MGC12" s="407"/>
      <c r="MGD12" s="407"/>
      <c r="MGE12" s="407"/>
      <c r="MGF12" s="408"/>
      <c r="MGG12" s="404"/>
      <c r="MGH12" s="405"/>
      <c r="MGI12" s="406"/>
      <c r="MGJ12" s="407"/>
      <c r="MGK12" s="407"/>
      <c r="MGL12" s="407"/>
      <c r="MGM12" s="407"/>
      <c r="MGN12" s="408"/>
      <c r="MGO12" s="404"/>
      <c r="MGP12" s="405"/>
      <c r="MGQ12" s="406"/>
      <c r="MGR12" s="407"/>
      <c r="MGS12" s="407"/>
      <c r="MGT12" s="407"/>
      <c r="MGU12" s="407"/>
      <c r="MGV12" s="408"/>
      <c r="MGW12" s="404"/>
      <c r="MGX12" s="405"/>
      <c r="MGY12" s="406"/>
      <c r="MGZ12" s="407"/>
      <c r="MHA12" s="407"/>
      <c r="MHB12" s="407"/>
      <c r="MHC12" s="407"/>
      <c r="MHD12" s="408"/>
      <c r="MHE12" s="404"/>
      <c r="MHF12" s="405"/>
      <c r="MHG12" s="406"/>
      <c r="MHH12" s="407"/>
      <c r="MHI12" s="407"/>
      <c r="MHJ12" s="407"/>
      <c r="MHK12" s="407"/>
      <c r="MHL12" s="408"/>
      <c r="MHM12" s="404"/>
      <c r="MHN12" s="405"/>
      <c r="MHO12" s="406"/>
      <c r="MHP12" s="407"/>
      <c r="MHQ12" s="407"/>
      <c r="MHR12" s="407"/>
      <c r="MHS12" s="407"/>
      <c r="MHT12" s="408"/>
      <c r="MHU12" s="404"/>
      <c r="MHV12" s="405"/>
      <c r="MHW12" s="406"/>
      <c r="MHX12" s="407"/>
      <c r="MHY12" s="407"/>
      <c r="MHZ12" s="407"/>
      <c r="MIA12" s="407"/>
      <c r="MIB12" s="408"/>
      <c r="MIC12" s="404"/>
      <c r="MID12" s="405"/>
      <c r="MIE12" s="406"/>
      <c r="MIF12" s="407"/>
      <c r="MIG12" s="407"/>
      <c r="MIH12" s="407"/>
      <c r="MII12" s="407"/>
      <c r="MIJ12" s="408"/>
      <c r="MIK12" s="404"/>
      <c r="MIL12" s="405"/>
      <c r="MIM12" s="406"/>
      <c r="MIN12" s="407"/>
      <c r="MIO12" s="407"/>
      <c r="MIP12" s="407"/>
      <c r="MIQ12" s="407"/>
      <c r="MIR12" s="408"/>
      <c r="MIS12" s="404"/>
      <c r="MIT12" s="405"/>
      <c r="MIU12" s="406"/>
      <c r="MIV12" s="407"/>
      <c r="MIW12" s="407"/>
      <c r="MIX12" s="407"/>
      <c r="MIY12" s="407"/>
      <c r="MIZ12" s="408"/>
      <c r="MJA12" s="404"/>
      <c r="MJB12" s="405"/>
      <c r="MJC12" s="406"/>
      <c r="MJD12" s="407"/>
      <c r="MJE12" s="407"/>
      <c r="MJF12" s="407"/>
      <c r="MJG12" s="407"/>
      <c r="MJH12" s="408"/>
      <c r="MJI12" s="404"/>
      <c r="MJJ12" s="405"/>
      <c r="MJK12" s="406"/>
      <c r="MJL12" s="407"/>
      <c r="MJM12" s="407"/>
      <c r="MJN12" s="407"/>
      <c r="MJO12" s="407"/>
      <c r="MJP12" s="408"/>
      <c r="MJQ12" s="404"/>
      <c r="MJR12" s="405"/>
      <c r="MJS12" s="406"/>
      <c r="MJT12" s="407"/>
      <c r="MJU12" s="407"/>
      <c r="MJV12" s="407"/>
      <c r="MJW12" s="407"/>
      <c r="MJX12" s="408"/>
      <c r="MJY12" s="404"/>
      <c r="MJZ12" s="405"/>
      <c r="MKA12" s="406"/>
      <c r="MKB12" s="407"/>
      <c r="MKC12" s="407"/>
      <c r="MKD12" s="407"/>
      <c r="MKE12" s="407"/>
      <c r="MKF12" s="408"/>
      <c r="MKG12" s="404"/>
      <c r="MKH12" s="405"/>
      <c r="MKI12" s="406"/>
      <c r="MKJ12" s="407"/>
      <c r="MKK12" s="407"/>
      <c r="MKL12" s="407"/>
      <c r="MKM12" s="407"/>
      <c r="MKN12" s="408"/>
      <c r="MKO12" s="404"/>
      <c r="MKP12" s="405"/>
      <c r="MKQ12" s="406"/>
      <c r="MKR12" s="407"/>
      <c r="MKS12" s="407"/>
      <c r="MKT12" s="407"/>
      <c r="MKU12" s="407"/>
      <c r="MKV12" s="408"/>
      <c r="MKW12" s="404"/>
      <c r="MKX12" s="405"/>
      <c r="MKY12" s="406"/>
      <c r="MKZ12" s="407"/>
      <c r="MLA12" s="407"/>
      <c r="MLB12" s="407"/>
      <c r="MLC12" s="407"/>
      <c r="MLD12" s="408"/>
      <c r="MLE12" s="404"/>
      <c r="MLF12" s="405"/>
      <c r="MLG12" s="406"/>
      <c r="MLH12" s="407"/>
      <c r="MLI12" s="407"/>
      <c r="MLJ12" s="407"/>
      <c r="MLK12" s="407"/>
      <c r="MLL12" s="408"/>
      <c r="MLM12" s="404"/>
      <c r="MLN12" s="405"/>
      <c r="MLO12" s="406"/>
      <c r="MLP12" s="407"/>
      <c r="MLQ12" s="407"/>
      <c r="MLR12" s="407"/>
      <c r="MLS12" s="407"/>
      <c r="MLT12" s="408"/>
      <c r="MLU12" s="404"/>
      <c r="MLV12" s="405"/>
      <c r="MLW12" s="406"/>
      <c r="MLX12" s="407"/>
      <c r="MLY12" s="407"/>
      <c r="MLZ12" s="407"/>
      <c r="MMA12" s="407"/>
      <c r="MMB12" s="408"/>
      <c r="MMC12" s="404"/>
      <c r="MMD12" s="405"/>
      <c r="MME12" s="406"/>
      <c r="MMF12" s="407"/>
      <c r="MMG12" s="407"/>
      <c r="MMH12" s="407"/>
      <c r="MMI12" s="407"/>
      <c r="MMJ12" s="408"/>
      <c r="MMK12" s="404"/>
      <c r="MML12" s="405"/>
      <c r="MMM12" s="406"/>
      <c r="MMN12" s="407"/>
      <c r="MMO12" s="407"/>
      <c r="MMP12" s="407"/>
      <c r="MMQ12" s="407"/>
      <c r="MMR12" s="408"/>
      <c r="MMS12" s="404"/>
      <c r="MMT12" s="405"/>
      <c r="MMU12" s="406"/>
      <c r="MMV12" s="407"/>
      <c r="MMW12" s="407"/>
      <c r="MMX12" s="407"/>
      <c r="MMY12" s="407"/>
      <c r="MMZ12" s="408"/>
      <c r="MNA12" s="404"/>
      <c r="MNB12" s="405"/>
      <c r="MNC12" s="406"/>
      <c r="MND12" s="407"/>
      <c r="MNE12" s="407"/>
      <c r="MNF12" s="407"/>
      <c r="MNG12" s="407"/>
      <c r="MNH12" s="408"/>
      <c r="MNI12" s="404"/>
      <c r="MNJ12" s="405"/>
      <c r="MNK12" s="406"/>
      <c r="MNL12" s="407"/>
      <c r="MNM12" s="407"/>
      <c r="MNN12" s="407"/>
      <c r="MNO12" s="407"/>
      <c r="MNP12" s="408"/>
      <c r="MNQ12" s="404"/>
      <c r="MNR12" s="405"/>
      <c r="MNS12" s="406"/>
      <c r="MNT12" s="407"/>
      <c r="MNU12" s="407"/>
      <c r="MNV12" s="407"/>
      <c r="MNW12" s="407"/>
      <c r="MNX12" s="408"/>
      <c r="MNY12" s="404"/>
      <c r="MNZ12" s="405"/>
      <c r="MOA12" s="406"/>
      <c r="MOB12" s="407"/>
      <c r="MOC12" s="407"/>
      <c r="MOD12" s="407"/>
      <c r="MOE12" s="407"/>
      <c r="MOF12" s="408"/>
      <c r="MOG12" s="404"/>
      <c r="MOH12" s="405"/>
      <c r="MOI12" s="406"/>
      <c r="MOJ12" s="407"/>
      <c r="MOK12" s="407"/>
      <c r="MOL12" s="407"/>
      <c r="MOM12" s="407"/>
      <c r="MON12" s="408"/>
      <c r="MOO12" s="404"/>
      <c r="MOP12" s="405"/>
      <c r="MOQ12" s="406"/>
      <c r="MOR12" s="407"/>
      <c r="MOS12" s="407"/>
      <c r="MOT12" s="407"/>
      <c r="MOU12" s="407"/>
      <c r="MOV12" s="408"/>
      <c r="MOW12" s="404"/>
      <c r="MOX12" s="405"/>
      <c r="MOY12" s="406"/>
      <c r="MOZ12" s="407"/>
      <c r="MPA12" s="407"/>
      <c r="MPB12" s="407"/>
      <c r="MPC12" s="407"/>
      <c r="MPD12" s="408"/>
      <c r="MPE12" s="404"/>
      <c r="MPF12" s="405"/>
      <c r="MPG12" s="406"/>
      <c r="MPH12" s="407"/>
      <c r="MPI12" s="407"/>
      <c r="MPJ12" s="407"/>
      <c r="MPK12" s="407"/>
      <c r="MPL12" s="408"/>
      <c r="MPM12" s="404"/>
      <c r="MPN12" s="405"/>
      <c r="MPO12" s="406"/>
      <c r="MPP12" s="407"/>
      <c r="MPQ12" s="407"/>
      <c r="MPR12" s="407"/>
      <c r="MPS12" s="407"/>
      <c r="MPT12" s="408"/>
      <c r="MPU12" s="404"/>
      <c r="MPV12" s="405"/>
      <c r="MPW12" s="406"/>
      <c r="MPX12" s="407"/>
      <c r="MPY12" s="407"/>
      <c r="MPZ12" s="407"/>
      <c r="MQA12" s="407"/>
      <c r="MQB12" s="408"/>
      <c r="MQC12" s="404"/>
      <c r="MQD12" s="405"/>
      <c r="MQE12" s="406"/>
      <c r="MQF12" s="407"/>
      <c r="MQG12" s="407"/>
      <c r="MQH12" s="407"/>
      <c r="MQI12" s="407"/>
      <c r="MQJ12" s="408"/>
      <c r="MQK12" s="404"/>
      <c r="MQL12" s="405"/>
      <c r="MQM12" s="406"/>
      <c r="MQN12" s="407"/>
      <c r="MQO12" s="407"/>
      <c r="MQP12" s="407"/>
      <c r="MQQ12" s="407"/>
      <c r="MQR12" s="408"/>
      <c r="MQS12" s="404"/>
      <c r="MQT12" s="405"/>
      <c r="MQU12" s="406"/>
      <c r="MQV12" s="407"/>
      <c r="MQW12" s="407"/>
      <c r="MQX12" s="407"/>
      <c r="MQY12" s="407"/>
      <c r="MQZ12" s="408"/>
      <c r="MRA12" s="404"/>
      <c r="MRB12" s="405"/>
      <c r="MRC12" s="406"/>
      <c r="MRD12" s="407"/>
      <c r="MRE12" s="407"/>
      <c r="MRF12" s="407"/>
      <c r="MRG12" s="407"/>
      <c r="MRH12" s="408"/>
      <c r="MRI12" s="404"/>
      <c r="MRJ12" s="405"/>
      <c r="MRK12" s="406"/>
      <c r="MRL12" s="407"/>
      <c r="MRM12" s="407"/>
      <c r="MRN12" s="407"/>
      <c r="MRO12" s="407"/>
      <c r="MRP12" s="408"/>
      <c r="MRQ12" s="404"/>
      <c r="MRR12" s="405"/>
      <c r="MRS12" s="406"/>
      <c r="MRT12" s="407"/>
      <c r="MRU12" s="407"/>
      <c r="MRV12" s="407"/>
      <c r="MRW12" s="407"/>
      <c r="MRX12" s="408"/>
      <c r="MRY12" s="404"/>
      <c r="MRZ12" s="405"/>
      <c r="MSA12" s="406"/>
      <c r="MSB12" s="407"/>
      <c r="MSC12" s="407"/>
      <c r="MSD12" s="407"/>
      <c r="MSE12" s="407"/>
      <c r="MSF12" s="408"/>
      <c r="MSG12" s="404"/>
      <c r="MSH12" s="405"/>
      <c r="MSI12" s="406"/>
      <c r="MSJ12" s="407"/>
      <c r="MSK12" s="407"/>
      <c r="MSL12" s="407"/>
      <c r="MSM12" s="407"/>
      <c r="MSN12" s="408"/>
      <c r="MSO12" s="404"/>
      <c r="MSP12" s="405"/>
      <c r="MSQ12" s="406"/>
      <c r="MSR12" s="407"/>
      <c r="MSS12" s="407"/>
      <c r="MST12" s="407"/>
      <c r="MSU12" s="407"/>
      <c r="MSV12" s="408"/>
      <c r="MSW12" s="404"/>
      <c r="MSX12" s="405"/>
      <c r="MSY12" s="406"/>
      <c r="MSZ12" s="407"/>
      <c r="MTA12" s="407"/>
      <c r="MTB12" s="407"/>
      <c r="MTC12" s="407"/>
      <c r="MTD12" s="408"/>
      <c r="MTE12" s="404"/>
      <c r="MTF12" s="405"/>
      <c r="MTG12" s="406"/>
      <c r="MTH12" s="407"/>
      <c r="MTI12" s="407"/>
      <c r="MTJ12" s="407"/>
      <c r="MTK12" s="407"/>
      <c r="MTL12" s="408"/>
      <c r="MTM12" s="404"/>
      <c r="MTN12" s="405"/>
      <c r="MTO12" s="406"/>
      <c r="MTP12" s="407"/>
      <c r="MTQ12" s="407"/>
      <c r="MTR12" s="407"/>
      <c r="MTS12" s="407"/>
      <c r="MTT12" s="408"/>
      <c r="MTU12" s="404"/>
      <c r="MTV12" s="405"/>
      <c r="MTW12" s="406"/>
      <c r="MTX12" s="407"/>
      <c r="MTY12" s="407"/>
      <c r="MTZ12" s="407"/>
      <c r="MUA12" s="407"/>
      <c r="MUB12" s="408"/>
      <c r="MUC12" s="404"/>
      <c r="MUD12" s="405"/>
      <c r="MUE12" s="406"/>
      <c r="MUF12" s="407"/>
      <c r="MUG12" s="407"/>
      <c r="MUH12" s="407"/>
      <c r="MUI12" s="407"/>
      <c r="MUJ12" s="408"/>
      <c r="MUK12" s="404"/>
      <c r="MUL12" s="405"/>
      <c r="MUM12" s="406"/>
      <c r="MUN12" s="407"/>
      <c r="MUO12" s="407"/>
      <c r="MUP12" s="407"/>
      <c r="MUQ12" s="407"/>
      <c r="MUR12" s="408"/>
      <c r="MUS12" s="404"/>
      <c r="MUT12" s="405"/>
      <c r="MUU12" s="406"/>
      <c r="MUV12" s="407"/>
      <c r="MUW12" s="407"/>
      <c r="MUX12" s="407"/>
      <c r="MUY12" s="407"/>
      <c r="MUZ12" s="408"/>
      <c r="MVA12" s="404"/>
      <c r="MVB12" s="405"/>
      <c r="MVC12" s="406"/>
      <c r="MVD12" s="407"/>
      <c r="MVE12" s="407"/>
      <c r="MVF12" s="407"/>
      <c r="MVG12" s="407"/>
      <c r="MVH12" s="408"/>
      <c r="MVI12" s="404"/>
      <c r="MVJ12" s="405"/>
      <c r="MVK12" s="406"/>
      <c r="MVL12" s="407"/>
      <c r="MVM12" s="407"/>
      <c r="MVN12" s="407"/>
      <c r="MVO12" s="407"/>
      <c r="MVP12" s="408"/>
      <c r="MVQ12" s="404"/>
      <c r="MVR12" s="405"/>
      <c r="MVS12" s="406"/>
      <c r="MVT12" s="407"/>
      <c r="MVU12" s="407"/>
      <c r="MVV12" s="407"/>
      <c r="MVW12" s="407"/>
      <c r="MVX12" s="408"/>
      <c r="MVY12" s="404"/>
      <c r="MVZ12" s="405"/>
      <c r="MWA12" s="406"/>
      <c r="MWB12" s="407"/>
      <c r="MWC12" s="407"/>
      <c r="MWD12" s="407"/>
      <c r="MWE12" s="407"/>
      <c r="MWF12" s="408"/>
      <c r="MWG12" s="404"/>
      <c r="MWH12" s="405"/>
      <c r="MWI12" s="406"/>
      <c r="MWJ12" s="407"/>
      <c r="MWK12" s="407"/>
      <c r="MWL12" s="407"/>
      <c r="MWM12" s="407"/>
      <c r="MWN12" s="408"/>
      <c r="MWO12" s="404"/>
      <c r="MWP12" s="405"/>
      <c r="MWQ12" s="406"/>
      <c r="MWR12" s="407"/>
      <c r="MWS12" s="407"/>
      <c r="MWT12" s="407"/>
      <c r="MWU12" s="407"/>
      <c r="MWV12" s="408"/>
      <c r="MWW12" s="404"/>
      <c r="MWX12" s="405"/>
      <c r="MWY12" s="406"/>
      <c r="MWZ12" s="407"/>
      <c r="MXA12" s="407"/>
      <c r="MXB12" s="407"/>
      <c r="MXC12" s="407"/>
      <c r="MXD12" s="408"/>
      <c r="MXE12" s="404"/>
      <c r="MXF12" s="405"/>
      <c r="MXG12" s="406"/>
      <c r="MXH12" s="407"/>
      <c r="MXI12" s="407"/>
      <c r="MXJ12" s="407"/>
      <c r="MXK12" s="407"/>
      <c r="MXL12" s="408"/>
      <c r="MXM12" s="404"/>
      <c r="MXN12" s="405"/>
      <c r="MXO12" s="406"/>
      <c r="MXP12" s="407"/>
      <c r="MXQ12" s="407"/>
      <c r="MXR12" s="407"/>
      <c r="MXS12" s="407"/>
      <c r="MXT12" s="408"/>
      <c r="MXU12" s="404"/>
      <c r="MXV12" s="405"/>
      <c r="MXW12" s="406"/>
      <c r="MXX12" s="407"/>
      <c r="MXY12" s="407"/>
      <c r="MXZ12" s="407"/>
      <c r="MYA12" s="407"/>
      <c r="MYB12" s="408"/>
      <c r="MYC12" s="404"/>
      <c r="MYD12" s="405"/>
      <c r="MYE12" s="406"/>
      <c r="MYF12" s="407"/>
      <c r="MYG12" s="407"/>
      <c r="MYH12" s="407"/>
      <c r="MYI12" s="407"/>
      <c r="MYJ12" s="408"/>
      <c r="MYK12" s="404"/>
      <c r="MYL12" s="405"/>
      <c r="MYM12" s="406"/>
      <c r="MYN12" s="407"/>
      <c r="MYO12" s="407"/>
      <c r="MYP12" s="407"/>
      <c r="MYQ12" s="407"/>
      <c r="MYR12" s="408"/>
      <c r="MYS12" s="404"/>
      <c r="MYT12" s="405"/>
      <c r="MYU12" s="406"/>
      <c r="MYV12" s="407"/>
      <c r="MYW12" s="407"/>
      <c r="MYX12" s="407"/>
      <c r="MYY12" s="407"/>
      <c r="MYZ12" s="408"/>
      <c r="MZA12" s="404"/>
      <c r="MZB12" s="405"/>
      <c r="MZC12" s="406"/>
      <c r="MZD12" s="407"/>
      <c r="MZE12" s="407"/>
      <c r="MZF12" s="407"/>
      <c r="MZG12" s="407"/>
      <c r="MZH12" s="408"/>
      <c r="MZI12" s="404"/>
      <c r="MZJ12" s="405"/>
      <c r="MZK12" s="406"/>
      <c r="MZL12" s="407"/>
      <c r="MZM12" s="407"/>
      <c r="MZN12" s="407"/>
      <c r="MZO12" s="407"/>
      <c r="MZP12" s="408"/>
      <c r="MZQ12" s="404"/>
      <c r="MZR12" s="405"/>
      <c r="MZS12" s="406"/>
      <c r="MZT12" s="407"/>
      <c r="MZU12" s="407"/>
      <c r="MZV12" s="407"/>
      <c r="MZW12" s="407"/>
      <c r="MZX12" s="408"/>
      <c r="MZY12" s="404"/>
      <c r="MZZ12" s="405"/>
      <c r="NAA12" s="406"/>
      <c r="NAB12" s="407"/>
      <c r="NAC12" s="407"/>
      <c r="NAD12" s="407"/>
      <c r="NAE12" s="407"/>
      <c r="NAF12" s="408"/>
      <c r="NAG12" s="404"/>
      <c r="NAH12" s="405"/>
      <c r="NAI12" s="406"/>
      <c r="NAJ12" s="407"/>
      <c r="NAK12" s="407"/>
      <c r="NAL12" s="407"/>
      <c r="NAM12" s="407"/>
      <c r="NAN12" s="408"/>
      <c r="NAO12" s="404"/>
      <c r="NAP12" s="405"/>
      <c r="NAQ12" s="406"/>
      <c r="NAR12" s="407"/>
      <c r="NAS12" s="407"/>
      <c r="NAT12" s="407"/>
      <c r="NAU12" s="407"/>
      <c r="NAV12" s="408"/>
      <c r="NAW12" s="404"/>
      <c r="NAX12" s="405"/>
      <c r="NAY12" s="406"/>
      <c r="NAZ12" s="407"/>
      <c r="NBA12" s="407"/>
      <c r="NBB12" s="407"/>
      <c r="NBC12" s="407"/>
      <c r="NBD12" s="408"/>
      <c r="NBE12" s="404"/>
      <c r="NBF12" s="405"/>
      <c r="NBG12" s="406"/>
      <c r="NBH12" s="407"/>
      <c r="NBI12" s="407"/>
      <c r="NBJ12" s="407"/>
      <c r="NBK12" s="407"/>
      <c r="NBL12" s="408"/>
      <c r="NBM12" s="404"/>
      <c r="NBN12" s="405"/>
      <c r="NBO12" s="406"/>
      <c r="NBP12" s="407"/>
      <c r="NBQ12" s="407"/>
      <c r="NBR12" s="407"/>
      <c r="NBS12" s="407"/>
      <c r="NBT12" s="408"/>
      <c r="NBU12" s="404"/>
      <c r="NBV12" s="405"/>
      <c r="NBW12" s="406"/>
      <c r="NBX12" s="407"/>
      <c r="NBY12" s="407"/>
      <c r="NBZ12" s="407"/>
      <c r="NCA12" s="407"/>
      <c r="NCB12" s="408"/>
      <c r="NCC12" s="404"/>
      <c r="NCD12" s="405"/>
      <c r="NCE12" s="406"/>
      <c r="NCF12" s="407"/>
      <c r="NCG12" s="407"/>
      <c r="NCH12" s="407"/>
      <c r="NCI12" s="407"/>
      <c r="NCJ12" s="408"/>
      <c r="NCK12" s="404"/>
      <c r="NCL12" s="405"/>
      <c r="NCM12" s="406"/>
      <c r="NCN12" s="407"/>
      <c r="NCO12" s="407"/>
      <c r="NCP12" s="407"/>
      <c r="NCQ12" s="407"/>
      <c r="NCR12" s="408"/>
      <c r="NCS12" s="404"/>
      <c r="NCT12" s="405"/>
      <c r="NCU12" s="406"/>
      <c r="NCV12" s="407"/>
      <c r="NCW12" s="407"/>
      <c r="NCX12" s="407"/>
      <c r="NCY12" s="407"/>
      <c r="NCZ12" s="408"/>
      <c r="NDA12" s="404"/>
      <c r="NDB12" s="405"/>
      <c r="NDC12" s="406"/>
      <c r="NDD12" s="407"/>
      <c r="NDE12" s="407"/>
      <c r="NDF12" s="407"/>
      <c r="NDG12" s="407"/>
      <c r="NDH12" s="408"/>
      <c r="NDI12" s="404"/>
      <c r="NDJ12" s="405"/>
      <c r="NDK12" s="406"/>
      <c r="NDL12" s="407"/>
      <c r="NDM12" s="407"/>
      <c r="NDN12" s="407"/>
      <c r="NDO12" s="407"/>
      <c r="NDP12" s="408"/>
      <c r="NDQ12" s="404"/>
      <c r="NDR12" s="405"/>
      <c r="NDS12" s="406"/>
      <c r="NDT12" s="407"/>
      <c r="NDU12" s="407"/>
      <c r="NDV12" s="407"/>
      <c r="NDW12" s="407"/>
      <c r="NDX12" s="408"/>
      <c r="NDY12" s="404"/>
      <c r="NDZ12" s="405"/>
      <c r="NEA12" s="406"/>
      <c r="NEB12" s="407"/>
      <c r="NEC12" s="407"/>
      <c r="NED12" s="407"/>
      <c r="NEE12" s="407"/>
      <c r="NEF12" s="408"/>
      <c r="NEG12" s="404"/>
      <c r="NEH12" s="405"/>
      <c r="NEI12" s="406"/>
      <c r="NEJ12" s="407"/>
      <c r="NEK12" s="407"/>
      <c r="NEL12" s="407"/>
      <c r="NEM12" s="407"/>
      <c r="NEN12" s="408"/>
      <c r="NEO12" s="404"/>
      <c r="NEP12" s="405"/>
      <c r="NEQ12" s="406"/>
      <c r="NER12" s="407"/>
      <c r="NES12" s="407"/>
      <c r="NET12" s="407"/>
      <c r="NEU12" s="407"/>
      <c r="NEV12" s="408"/>
      <c r="NEW12" s="404"/>
      <c r="NEX12" s="405"/>
      <c r="NEY12" s="406"/>
      <c r="NEZ12" s="407"/>
      <c r="NFA12" s="407"/>
      <c r="NFB12" s="407"/>
      <c r="NFC12" s="407"/>
      <c r="NFD12" s="408"/>
      <c r="NFE12" s="404"/>
      <c r="NFF12" s="405"/>
      <c r="NFG12" s="406"/>
      <c r="NFH12" s="407"/>
      <c r="NFI12" s="407"/>
      <c r="NFJ12" s="407"/>
      <c r="NFK12" s="407"/>
      <c r="NFL12" s="408"/>
      <c r="NFM12" s="404"/>
      <c r="NFN12" s="405"/>
      <c r="NFO12" s="406"/>
      <c r="NFP12" s="407"/>
      <c r="NFQ12" s="407"/>
      <c r="NFR12" s="407"/>
      <c r="NFS12" s="407"/>
      <c r="NFT12" s="408"/>
      <c r="NFU12" s="404"/>
      <c r="NFV12" s="405"/>
      <c r="NFW12" s="406"/>
      <c r="NFX12" s="407"/>
      <c r="NFY12" s="407"/>
      <c r="NFZ12" s="407"/>
      <c r="NGA12" s="407"/>
      <c r="NGB12" s="408"/>
      <c r="NGC12" s="404"/>
      <c r="NGD12" s="405"/>
      <c r="NGE12" s="406"/>
      <c r="NGF12" s="407"/>
      <c r="NGG12" s="407"/>
      <c r="NGH12" s="407"/>
      <c r="NGI12" s="407"/>
      <c r="NGJ12" s="408"/>
      <c r="NGK12" s="404"/>
      <c r="NGL12" s="405"/>
      <c r="NGM12" s="406"/>
      <c r="NGN12" s="407"/>
      <c r="NGO12" s="407"/>
      <c r="NGP12" s="407"/>
      <c r="NGQ12" s="407"/>
      <c r="NGR12" s="408"/>
      <c r="NGS12" s="404"/>
      <c r="NGT12" s="405"/>
      <c r="NGU12" s="406"/>
      <c r="NGV12" s="407"/>
      <c r="NGW12" s="407"/>
      <c r="NGX12" s="407"/>
      <c r="NGY12" s="407"/>
      <c r="NGZ12" s="408"/>
      <c r="NHA12" s="404"/>
      <c r="NHB12" s="405"/>
      <c r="NHC12" s="406"/>
      <c r="NHD12" s="407"/>
      <c r="NHE12" s="407"/>
      <c r="NHF12" s="407"/>
      <c r="NHG12" s="407"/>
      <c r="NHH12" s="408"/>
      <c r="NHI12" s="404"/>
      <c r="NHJ12" s="405"/>
      <c r="NHK12" s="406"/>
      <c r="NHL12" s="407"/>
      <c r="NHM12" s="407"/>
      <c r="NHN12" s="407"/>
      <c r="NHO12" s="407"/>
      <c r="NHP12" s="408"/>
      <c r="NHQ12" s="404"/>
      <c r="NHR12" s="405"/>
      <c r="NHS12" s="406"/>
      <c r="NHT12" s="407"/>
      <c r="NHU12" s="407"/>
      <c r="NHV12" s="407"/>
      <c r="NHW12" s="407"/>
      <c r="NHX12" s="408"/>
      <c r="NHY12" s="404"/>
      <c r="NHZ12" s="405"/>
      <c r="NIA12" s="406"/>
      <c r="NIB12" s="407"/>
      <c r="NIC12" s="407"/>
      <c r="NID12" s="407"/>
      <c r="NIE12" s="407"/>
      <c r="NIF12" s="408"/>
      <c r="NIG12" s="404"/>
      <c r="NIH12" s="405"/>
      <c r="NII12" s="406"/>
      <c r="NIJ12" s="407"/>
      <c r="NIK12" s="407"/>
      <c r="NIL12" s="407"/>
      <c r="NIM12" s="407"/>
      <c r="NIN12" s="408"/>
      <c r="NIO12" s="404"/>
      <c r="NIP12" s="405"/>
      <c r="NIQ12" s="406"/>
      <c r="NIR12" s="407"/>
      <c r="NIS12" s="407"/>
      <c r="NIT12" s="407"/>
      <c r="NIU12" s="407"/>
      <c r="NIV12" s="408"/>
      <c r="NIW12" s="404"/>
      <c r="NIX12" s="405"/>
      <c r="NIY12" s="406"/>
      <c r="NIZ12" s="407"/>
      <c r="NJA12" s="407"/>
      <c r="NJB12" s="407"/>
      <c r="NJC12" s="407"/>
      <c r="NJD12" s="408"/>
      <c r="NJE12" s="404"/>
      <c r="NJF12" s="405"/>
      <c r="NJG12" s="406"/>
      <c r="NJH12" s="407"/>
      <c r="NJI12" s="407"/>
      <c r="NJJ12" s="407"/>
      <c r="NJK12" s="407"/>
      <c r="NJL12" s="408"/>
      <c r="NJM12" s="404"/>
      <c r="NJN12" s="405"/>
      <c r="NJO12" s="406"/>
      <c r="NJP12" s="407"/>
      <c r="NJQ12" s="407"/>
      <c r="NJR12" s="407"/>
      <c r="NJS12" s="407"/>
      <c r="NJT12" s="408"/>
      <c r="NJU12" s="404"/>
      <c r="NJV12" s="405"/>
      <c r="NJW12" s="406"/>
      <c r="NJX12" s="407"/>
      <c r="NJY12" s="407"/>
      <c r="NJZ12" s="407"/>
      <c r="NKA12" s="407"/>
      <c r="NKB12" s="408"/>
      <c r="NKC12" s="404"/>
      <c r="NKD12" s="405"/>
      <c r="NKE12" s="406"/>
      <c r="NKF12" s="407"/>
      <c r="NKG12" s="407"/>
      <c r="NKH12" s="407"/>
      <c r="NKI12" s="407"/>
      <c r="NKJ12" s="408"/>
      <c r="NKK12" s="404"/>
      <c r="NKL12" s="405"/>
      <c r="NKM12" s="406"/>
      <c r="NKN12" s="407"/>
      <c r="NKO12" s="407"/>
      <c r="NKP12" s="407"/>
      <c r="NKQ12" s="407"/>
      <c r="NKR12" s="408"/>
      <c r="NKS12" s="404"/>
      <c r="NKT12" s="405"/>
      <c r="NKU12" s="406"/>
      <c r="NKV12" s="407"/>
      <c r="NKW12" s="407"/>
      <c r="NKX12" s="407"/>
      <c r="NKY12" s="407"/>
      <c r="NKZ12" s="408"/>
      <c r="NLA12" s="404"/>
      <c r="NLB12" s="405"/>
      <c r="NLC12" s="406"/>
      <c r="NLD12" s="407"/>
      <c r="NLE12" s="407"/>
      <c r="NLF12" s="407"/>
      <c r="NLG12" s="407"/>
      <c r="NLH12" s="408"/>
      <c r="NLI12" s="404"/>
      <c r="NLJ12" s="405"/>
      <c r="NLK12" s="406"/>
      <c r="NLL12" s="407"/>
      <c r="NLM12" s="407"/>
      <c r="NLN12" s="407"/>
      <c r="NLO12" s="407"/>
      <c r="NLP12" s="408"/>
      <c r="NLQ12" s="404"/>
      <c r="NLR12" s="405"/>
      <c r="NLS12" s="406"/>
      <c r="NLT12" s="407"/>
      <c r="NLU12" s="407"/>
      <c r="NLV12" s="407"/>
      <c r="NLW12" s="407"/>
      <c r="NLX12" s="408"/>
      <c r="NLY12" s="404"/>
      <c r="NLZ12" s="405"/>
      <c r="NMA12" s="406"/>
      <c r="NMB12" s="407"/>
      <c r="NMC12" s="407"/>
      <c r="NMD12" s="407"/>
      <c r="NME12" s="407"/>
      <c r="NMF12" s="408"/>
      <c r="NMG12" s="404"/>
      <c r="NMH12" s="405"/>
      <c r="NMI12" s="406"/>
      <c r="NMJ12" s="407"/>
      <c r="NMK12" s="407"/>
      <c r="NML12" s="407"/>
      <c r="NMM12" s="407"/>
      <c r="NMN12" s="408"/>
      <c r="NMO12" s="404"/>
      <c r="NMP12" s="405"/>
      <c r="NMQ12" s="406"/>
      <c r="NMR12" s="407"/>
      <c r="NMS12" s="407"/>
      <c r="NMT12" s="407"/>
      <c r="NMU12" s="407"/>
      <c r="NMV12" s="408"/>
      <c r="NMW12" s="404"/>
      <c r="NMX12" s="405"/>
      <c r="NMY12" s="406"/>
      <c r="NMZ12" s="407"/>
      <c r="NNA12" s="407"/>
      <c r="NNB12" s="407"/>
      <c r="NNC12" s="407"/>
      <c r="NND12" s="408"/>
      <c r="NNE12" s="404"/>
      <c r="NNF12" s="405"/>
      <c r="NNG12" s="406"/>
      <c r="NNH12" s="407"/>
      <c r="NNI12" s="407"/>
      <c r="NNJ12" s="407"/>
      <c r="NNK12" s="407"/>
      <c r="NNL12" s="408"/>
      <c r="NNM12" s="404"/>
      <c r="NNN12" s="405"/>
      <c r="NNO12" s="406"/>
      <c r="NNP12" s="407"/>
      <c r="NNQ12" s="407"/>
      <c r="NNR12" s="407"/>
      <c r="NNS12" s="407"/>
      <c r="NNT12" s="408"/>
      <c r="NNU12" s="404"/>
      <c r="NNV12" s="405"/>
      <c r="NNW12" s="406"/>
      <c r="NNX12" s="407"/>
      <c r="NNY12" s="407"/>
      <c r="NNZ12" s="407"/>
      <c r="NOA12" s="407"/>
      <c r="NOB12" s="408"/>
      <c r="NOC12" s="404"/>
      <c r="NOD12" s="405"/>
      <c r="NOE12" s="406"/>
      <c r="NOF12" s="407"/>
      <c r="NOG12" s="407"/>
      <c r="NOH12" s="407"/>
      <c r="NOI12" s="407"/>
      <c r="NOJ12" s="408"/>
      <c r="NOK12" s="404"/>
      <c r="NOL12" s="405"/>
      <c r="NOM12" s="406"/>
      <c r="NON12" s="407"/>
      <c r="NOO12" s="407"/>
      <c r="NOP12" s="407"/>
      <c r="NOQ12" s="407"/>
      <c r="NOR12" s="408"/>
      <c r="NOS12" s="404"/>
      <c r="NOT12" s="405"/>
      <c r="NOU12" s="406"/>
      <c r="NOV12" s="407"/>
      <c r="NOW12" s="407"/>
      <c r="NOX12" s="407"/>
      <c r="NOY12" s="407"/>
      <c r="NOZ12" s="408"/>
      <c r="NPA12" s="404"/>
      <c r="NPB12" s="405"/>
      <c r="NPC12" s="406"/>
      <c r="NPD12" s="407"/>
      <c r="NPE12" s="407"/>
      <c r="NPF12" s="407"/>
      <c r="NPG12" s="407"/>
      <c r="NPH12" s="408"/>
      <c r="NPI12" s="404"/>
      <c r="NPJ12" s="405"/>
      <c r="NPK12" s="406"/>
      <c r="NPL12" s="407"/>
      <c r="NPM12" s="407"/>
      <c r="NPN12" s="407"/>
      <c r="NPO12" s="407"/>
      <c r="NPP12" s="408"/>
      <c r="NPQ12" s="404"/>
      <c r="NPR12" s="405"/>
      <c r="NPS12" s="406"/>
      <c r="NPT12" s="407"/>
      <c r="NPU12" s="407"/>
      <c r="NPV12" s="407"/>
      <c r="NPW12" s="407"/>
      <c r="NPX12" s="408"/>
      <c r="NPY12" s="404"/>
      <c r="NPZ12" s="405"/>
      <c r="NQA12" s="406"/>
      <c r="NQB12" s="407"/>
      <c r="NQC12" s="407"/>
      <c r="NQD12" s="407"/>
      <c r="NQE12" s="407"/>
      <c r="NQF12" s="408"/>
      <c r="NQG12" s="404"/>
      <c r="NQH12" s="405"/>
      <c r="NQI12" s="406"/>
      <c r="NQJ12" s="407"/>
      <c r="NQK12" s="407"/>
      <c r="NQL12" s="407"/>
      <c r="NQM12" s="407"/>
      <c r="NQN12" s="408"/>
      <c r="NQO12" s="404"/>
      <c r="NQP12" s="405"/>
      <c r="NQQ12" s="406"/>
      <c r="NQR12" s="407"/>
      <c r="NQS12" s="407"/>
      <c r="NQT12" s="407"/>
      <c r="NQU12" s="407"/>
      <c r="NQV12" s="408"/>
      <c r="NQW12" s="404"/>
      <c r="NQX12" s="405"/>
      <c r="NQY12" s="406"/>
      <c r="NQZ12" s="407"/>
      <c r="NRA12" s="407"/>
      <c r="NRB12" s="407"/>
      <c r="NRC12" s="407"/>
      <c r="NRD12" s="408"/>
      <c r="NRE12" s="404"/>
      <c r="NRF12" s="405"/>
      <c r="NRG12" s="406"/>
      <c r="NRH12" s="407"/>
      <c r="NRI12" s="407"/>
      <c r="NRJ12" s="407"/>
      <c r="NRK12" s="407"/>
      <c r="NRL12" s="408"/>
      <c r="NRM12" s="404"/>
      <c r="NRN12" s="405"/>
      <c r="NRO12" s="406"/>
      <c r="NRP12" s="407"/>
      <c r="NRQ12" s="407"/>
      <c r="NRR12" s="407"/>
      <c r="NRS12" s="407"/>
      <c r="NRT12" s="408"/>
      <c r="NRU12" s="404"/>
      <c r="NRV12" s="405"/>
      <c r="NRW12" s="406"/>
      <c r="NRX12" s="407"/>
      <c r="NRY12" s="407"/>
      <c r="NRZ12" s="407"/>
      <c r="NSA12" s="407"/>
      <c r="NSB12" s="408"/>
      <c r="NSC12" s="404"/>
      <c r="NSD12" s="405"/>
      <c r="NSE12" s="406"/>
      <c r="NSF12" s="407"/>
      <c r="NSG12" s="407"/>
      <c r="NSH12" s="407"/>
      <c r="NSI12" s="407"/>
      <c r="NSJ12" s="408"/>
      <c r="NSK12" s="404"/>
      <c r="NSL12" s="405"/>
      <c r="NSM12" s="406"/>
      <c r="NSN12" s="407"/>
      <c r="NSO12" s="407"/>
      <c r="NSP12" s="407"/>
      <c r="NSQ12" s="407"/>
      <c r="NSR12" s="408"/>
      <c r="NSS12" s="404"/>
      <c r="NST12" s="405"/>
      <c r="NSU12" s="406"/>
      <c r="NSV12" s="407"/>
      <c r="NSW12" s="407"/>
      <c r="NSX12" s="407"/>
      <c r="NSY12" s="407"/>
      <c r="NSZ12" s="408"/>
      <c r="NTA12" s="404"/>
      <c r="NTB12" s="405"/>
      <c r="NTC12" s="406"/>
      <c r="NTD12" s="407"/>
      <c r="NTE12" s="407"/>
      <c r="NTF12" s="407"/>
      <c r="NTG12" s="407"/>
      <c r="NTH12" s="408"/>
      <c r="NTI12" s="404"/>
      <c r="NTJ12" s="405"/>
      <c r="NTK12" s="406"/>
      <c r="NTL12" s="407"/>
      <c r="NTM12" s="407"/>
      <c r="NTN12" s="407"/>
      <c r="NTO12" s="407"/>
      <c r="NTP12" s="408"/>
      <c r="NTQ12" s="404"/>
      <c r="NTR12" s="405"/>
      <c r="NTS12" s="406"/>
      <c r="NTT12" s="407"/>
      <c r="NTU12" s="407"/>
      <c r="NTV12" s="407"/>
      <c r="NTW12" s="407"/>
      <c r="NTX12" s="408"/>
      <c r="NTY12" s="404"/>
      <c r="NTZ12" s="405"/>
      <c r="NUA12" s="406"/>
      <c r="NUB12" s="407"/>
      <c r="NUC12" s="407"/>
      <c r="NUD12" s="407"/>
      <c r="NUE12" s="407"/>
      <c r="NUF12" s="408"/>
      <c r="NUG12" s="404"/>
      <c r="NUH12" s="405"/>
      <c r="NUI12" s="406"/>
      <c r="NUJ12" s="407"/>
      <c r="NUK12" s="407"/>
      <c r="NUL12" s="407"/>
      <c r="NUM12" s="407"/>
      <c r="NUN12" s="408"/>
      <c r="NUO12" s="404"/>
      <c r="NUP12" s="405"/>
      <c r="NUQ12" s="406"/>
      <c r="NUR12" s="407"/>
      <c r="NUS12" s="407"/>
      <c r="NUT12" s="407"/>
      <c r="NUU12" s="407"/>
      <c r="NUV12" s="408"/>
      <c r="NUW12" s="404"/>
      <c r="NUX12" s="405"/>
      <c r="NUY12" s="406"/>
      <c r="NUZ12" s="407"/>
      <c r="NVA12" s="407"/>
      <c r="NVB12" s="407"/>
      <c r="NVC12" s="407"/>
      <c r="NVD12" s="408"/>
      <c r="NVE12" s="404"/>
      <c r="NVF12" s="405"/>
      <c r="NVG12" s="406"/>
      <c r="NVH12" s="407"/>
      <c r="NVI12" s="407"/>
      <c r="NVJ12" s="407"/>
      <c r="NVK12" s="407"/>
      <c r="NVL12" s="408"/>
      <c r="NVM12" s="404"/>
      <c r="NVN12" s="405"/>
      <c r="NVO12" s="406"/>
      <c r="NVP12" s="407"/>
      <c r="NVQ12" s="407"/>
      <c r="NVR12" s="407"/>
      <c r="NVS12" s="407"/>
      <c r="NVT12" s="408"/>
      <c r="NVU12" s="404"/>
      <c r="NVV12" s="405"/>
      <c r="NVW12" s="406"/>
      <c r="NVX12" s="407"/>
      <c r="NVY12" s="407"/>
      <c r="NVZ12" s="407"/>
      <c r="NWA12" s="407"/>
      <c r="NWB12" s="408"/>
      <c r="NWC12" s="404"/>
      <c r="NWD12" s="405"/>
      <c r="NWE12" s="406"/>
      <c r="NWF12" s="407"/>
      <c r="NWG12" s="407"/>
      <c r="NWH12" s="407"/>
      <c r="NWI12" s="407"/>
      <c r="NWJ12" s="408"/>
      <c r="NWK12" s="404"/>
      <c r="NWL12" s="405"/>
      <c r="NWM12" s="406"/>
      <c r="NWN12" s="407"/>
      <c r="NWO12" s="407"/>
      <c r="NWP12" s="407"/>
      <c r="NWQ12" s="407"/>
      <c r="NWR12" s="408"/>
      <c r="NWS12" s="404"/>
      <c r="NWT12" s="405"/>
      <c r="NWU12" s="406"/>
      <c r="NWV12" s="407"/>
      <c r="NWW12" s="407"/>
      <c r="NWX12" s="407"/>
      <c r="NWY12" s="407"/>
      <c r="NWZ12" s="408"/>
      <c r="NXA12" s="404"/>
      <c r="NXB12" s="405"/>
      <c r="NXC12" s="406"/>
      <c r="NXD12" s="407"/>
      <c r="NXE12" s="407"/>
      <c r="NXF12" s="407"/>
      <c r="NXG12" s="407"/>
      <c r="NXH12" s="408"/>
      <c r="NXI12" s="404"/>
      <c r="NXJ12" s="405"/>
      <c r="NXK12" s="406"/>
      <c r="NXL12" s="407"/>
      <c r="NXM12" s="407"/>
      <c r="NXN12" s="407"/>
      <c r="NXO12" s="407"/>
      <c r="NXP12" s="408"/>
      <c r="NXQ12" s="404"/>
      <c r="NXR12" s="405"/>
      <c r="NXS12" s="406"/>
      <c r="NXT12" s="407"/>
      <c r="NXU12" s="407"/>
      <c r="NXV12" s="407"/>
      <c r="NXW12" s="407"/>
      <c r="NXX12" s="408"/>
      <c r="NXY12" s="404"/>
      <c r="NXZ12" s="405"/>
      <c r="NYA12" s="406"/>
      <c r="NYB12" s="407"/>
      <c r="NYC12" s="407"/>
      <c r="NYD12" s="407"/>
      <c r="NYE12" s="407"/>
      <c r="NYF12" s="408"/>
      <c r="NYG12" s="404"/>
      <c r="NYH12" s="405"/>
      <c r="NYI12" s="406"/>
      <c r="NYJ12" s="407"/>
      <c r="NYK12" s="407"/>
      <c r="NYL12" s="407"/>
      <c r="NYM12" s="407"/>
      <c r="NYN12" s="408"/>
      <c r="NYO12" s="404"/>
      <c r="NYP12" s="405"/>
      <c r="NYQ12" s="406"/>
      <c r="NYR12" s="407"/>
      <c r="NYS12" s="407"/>
      <c r="NYT12" s="407"/>
      <c r="NYU12" s="407"/>
      <c r="NYV12" s="408"/>
      <c r="NYW12" s="404"/>
      <c r="NYX12" s="405"/>
      <c r="NYY12" s="406"/>
      <c r="NYZ12" s="407"/>
      <c r="NZA12" s="407"/>
      <c r="NZB12" s="407"/>
      <c r="NZC12" s="407"/>
      <c r="NZD12" s="408"/>
      <c r="NZE12" s="404"/>
      <c r="NZF12" s="405"/>
      <c r="NZG12" s="406"/>
      <c r="NZH12" s="407"/>
      <c r="NZI12" s="407"/>
      <c r="NZJ12" s="407"/>
      <c r="NZK12" s="407"/>
      <c r="NZL12" s="408"/>
      <c r="NZM12" s="404"/>
      <c r="NZN12" s="405"/>
      <c r="NZO12" s="406"/>
      <c r="NZP12" s="407"/>
      <c r="NZQ12" s="407"/>
      <c r="NZR12" s="407"/>
      <c r="NZS12" s="407"/>
      <c r="NZT12" s="408"/>
      <c r="NZU12" s="404"/>
      <c r="NZV12" s="405"/>
      <c r="NZW12" s="406"/>
      <c r="NZX12" s="407"/>
      <c r="NZY12" s="407"/>
      <c r="NZZ12" s="407"/>
      <c r="OAA12" s="407"/>
      <c r="OAB12" s="408"/>
      <c r="OAC12" s="404"/>
      <c r="OAD12" s="405"/>
      <c r="OAE12" s="406"/>
      <c r="OAF12" s="407"/>
      <c r="OAG12" s="407"/>
      <c r="OAH12" s="407"/>
      <c r="OAI12" s="407"/>
      <c r="OAJ12" s="408"/>
      <c r="OAK12" s="404"/>
      <c r="OAL12" s="405"/>
      <c r="OAM12" s="406"/>
      <c r="OAN12" s="407"/>
      <c r="OAO12" s="407"/>
      <c r="OAP12" s="407"/>
      <c r="OAQ12" s="407"/>
      <c r="OAR12" s="408"/>
      <c r="OAS12" s="404"/>
      <c r="OAT12" s="405"/>
      <c r="OAU12" s="406"/>
      <c r="OAV12" s="407"/>
      <c r="OAW12" s="407"/>
      <c r="OAX12" s="407"/>
      <c r="OAY12" s="407"/>
      <c r="OAZ12" s="408"/>
      <c r="OBA12" s="404"/>
      <c r="OBB12" s="405"/>
      <c r="OBC12" s="406"/>
      <c r="OBD12" s="407"/>
      <c r="OBE12" s="407"/>
      <c r="OBF12" s="407"/>
      <c r="OBG12" s="407"/>
      <c r="OBH12" s="408"/>
      <c r="OBI12" s="404"/>
      <c r="OBJ12" s="405"/>
      <c r="OBK12" s="406"/>
      <c r="OBL12" s="407"/>
      <c r="OBM12" s="407"/>
      <c r="OBN12" s="407"/>
      <c r="OBO12" s="407"/>
      <c r="OBP12" s="408"/>
      <c r="OBQ12" s="404"/>
      <c r="OBR12" s="405"/>
      <c r="OBS12" s="406"/>
      <c r="OBT12" s="407"/>
      <c r="OBU12" s="407"/>
      <c r="OBV12" s="407"/>
      <c r="OBW12" s="407"/>
      <c r="OBX12" s="408"/>
      <c r="OBY12" s="404"/>
      <c r="OBZ12" s="405"/>
      <c r="OCA12" s="406"/>
      <c r="OCB12" s="407"/>
      <c r="OCC12" s="407"/>
      <c r="OCD12" s="407"/>
      <c r="OCE12" s="407"/>
      <c r="OCF12" s="408"/>
      <c r="OCG12" s="404"/>
      <c r="OCH12" s="405"/>
      <c r="OCI12" s="406"/>
      <c r="OCJ12" s="407"/>
      <c r="OCK12" s="407"/>
      <c r="OCL12" s="407"/>
      <c r="OCM12" s="407"/>
      <c r="OCN12" s="408"/>
      <c r="OCO12" s="404"/>
      <c r="OCP12" s="405"/>
      <c r="OCQ12" s="406"/>
      <c r="OCR12" s="407"/>
      <c r="OCS12" s="407"/>
      <c r="OCT12" s="407"/>
      <c r="OCU12" s="407"/>
      <c r="OCV12" s="408"/>
      <c r="OCW12" s="404"/>
      <c r="OCX12" s="405"/>
      <c r="OCY12" s="406"/>
      <c r="OCZ12" s="407"/>
      <c r="ODA12" s="407"/>
      <c r="ODB12" s="407"/>
      <c r="ODC12" s="407"/>
      <c r="ODD12" s="408"/>
      <c r="ODE12" s="404"/>
      <c r="ODF12" s="405"/>
      <c r="ODG12" s="406"/>
      <c r="ODH12" s="407"/>
      <c r="ODI12" s="407"/>
      <c r="ODJ12" s="407"/>
      <c r="ODK12" s="407"/>
      <c r="ODL12" s="408"/>
      <c r="ODM12" s="404"/>
      <c r="ODN12" s="405"/>
      <c r="ODO12" s="406"/>
      <c r="ODP12" s="407"/>
      <c r="ODQ12" s="407"/>
      <c r="ODR12" s="407"/>
      <c r="ODS12" s="407"/>
      <c r="ODT12" s="408"/>
      <c r="ODU12" s="404"/>
      <c r="ODV12" s="405"/>
      <c r="ODW12" s="406"/>
      <c r="ODX12" s="407"/>
      <c r="ODY12" s="407"/>
      <c r="ODZ12" s="407"/>
      <c r="OEA12" s="407"/>
      <c r="OEB12" s="408"/>
      <c r="OEC12" s="404"/>
      <c r="OED12" s="405"/>
      <c r="OEE12" s="406"/>
      <c r="OEF12" s="407"/>
      <c r="OEG12" s="407"/>
      <c r="OEH12" s="407"/>
      <c r="OEI12" s="407"/>
      <c r="OEJ12" s="408"/>
      <c r="OEK12" s="404"/>
      <c r="OEL12" s="405"/>
      <c r="OEM12" s="406"/>
      <c r="OEN12" s="407"/>
      <c r="OEO12" s="407"/>
      <c r="OEP12" s="407"/>
      <c r="OEQ12" s="407"/>
      <c r="OER12" s="408"/>
      <c r="OES12" s="404"/>
      <c r="OET12" s="405"/>
      <c r="OEU12" s="406"/>
      <c r="OEV12" s="407"/>
      <c r="OEW12" s="407"/>
      <c r="OEX12" s="407"/>
      <c r="OEY12" s="407"/>
      <c r="OEZ12" s="408"/>
      <c r="OFA12" s="404"/>
      <c r="OFB12" s="405"/>
      <c r="OFC12" s="406"/>
      <c r="OFD12" s="407"/>
      <c r="OFE12" s="407"/>
      <c r="OFF12" s="407"/>
      <c r="OFG12" s="407"/>
      <c r="OFH12" s="408"/>
      <c r="OFI12" s="404"/>
      <c r="OFJ12" s="405"/>
      <c r="OFK12" s="406"/>
      <c r="OFL12" s="407"/>
      <c r="OFM12" s="407"/>
      <c r="OFN12" s="407"/>
      <c r="OFO12" s="407"/>
      <c r="OFP12" s="408"/>
      <c r="OFQ12" s="404"/>
      <c r="OFR12" s="405"/>
      <c r="OFS12" s="406"/>
      <c r="OFT12" s="407"/>
      <c r="OFU12" s="407"/>
      <c r="OFV12" s="407"/>
      <c r="OFW12" s="407"/>
      <c r="OFX12" s="408"/>
      <c r="OFY12" s="404"/>
      <c r="OFZ12" s="405"/>
      <c r="OGA12" s="406"/>
      <c r="OGB12" s="407"/>
      <c r="OGC12" s="407"/>
      <c r="OGD12" s="407"/>
      <c r="OGE12" s="407"/>
      <c r="OGF12" s="408"/>
      <c r="OGG12" s="404"/>
      <c r="OGH12" s="405"/>
      <c r="OGI12" s="406"/>
      <c r="OGJ12" s="407"/>
      <c r="OGK12" s="407"/>
      <c r="OGL12" s="407"/>
      <c r="OGM12" s="407"/>
      <c r="OGN12" s="408"/>
      <c r="OGO12" s="404"/>
      <c r="OGP12" s="405"/>
      <c r="OGQ12" s="406"/>
      <c r="OGR12" s="407"/>
      <c r="OGS12" s="407"/>
      <c r="OGT12" s="407"/>
      <c r="OGU12" s="407"/>
      <c r="OGV12" s="408"/>
      <c r="OGW12" s="404"/>
      <c r="OGX12" s="405"/>
      <c r="OGY12" s="406"/>
      <c r="OGZ12" s="407"/>
      <c r="OHA12" s="407"/>
      <c r="OHB12" s="407"/>
      <c r="OHC12" s="407"/>
      <c r="OHD12" s="408"/>
      <c r="OHE12" s="404"/>
      <c r="OHF12" s="405"/>
      <c r="OHG12" s="406"/>
      <c r="OHH12" s="407"/>
      <c r="OHI12" s="407"/>
      <c r="OHJ12" s="407"/>
      <c r="OHK12" s="407"/>
      <c r="OHL12" s="408"/>
      <c r="OHM12" s="404"/>
      <c r="OHN12" s="405"/>
      <c r="OHO12" s="406"/>
      <c r="OHP12" s="407"/>
      <c r="OHQ12" s="407"/>
      <c r="OHR12" s="407"/>
      <c r="OHS12" s="407"/>
      <c r="OHT12" s="408"/>
      <c r="OHU12" s="404"/>
      <c r="OHV12" s="405"/>
      <c r="OHW12" s="406"/>
      <c r="OHX12" s="407"/>
      <c r="OHY12" s="407"/>
      <c r="OHZ12" s="407"/>
      <c r="OIA12" s="407"/>
      <c r="OIB12" s="408"/>
      <c r="OIC12" s="404"/>
      <c r="OID12" s="405"/>
      <c r="OIE12" s="406"/>
      <c r="OIF12" s="407"/>
      <c r="OIG12" s="407"/>
      <c r="OIH12" s="407"/>
      <c r="OII12" s="407"/>
      <c r="OIJ12" s="408"/>
      <c r="OIK12" s="404"/>
      <c r="OIL12" s="405"/>
      <c r="OIM12" s="406"/>
      <c r="OIN12" s="407"/>
      <c r="OIO12" s="407"/>
      <c r="OIP12" s="407"/>
      <c r="OIQ12" s="407"/>
      <c r="OIR12" s="408"/>
      <c r="OIS12" s="404"/>
      <c r="OIT12" s="405"/>
      <c r="OIU12" s="406"/>
      <c r="OIV12" s="407"/>
      <c r="OIW12" s="407"/>
      <c r="OIX12" s="407"/>
      <c r="OIY12" s="407"/>
      <c r="OIZ12" s="408"/>
      <c r="OJA12" s="404"/>
      <c r="OJB12" s="405"/>
      <c r="OJC12" s="406"/>
      <c r="OJD12" s="407"/>
      <c r="OJE12" s="407"/>
      <c r="OJF12" s="407"/>
      <c r="OJG12" s="407"/>
      <c r="OJH12" s="408"/>
      <c r="OJI12" s="404"/>
      <c r="OJJ12" s="405"/>
      <c r="OJK12" s="406"/>
      <c r="OJL12" s="407"/>
      <c r="OJM12" s="407"/>
      <c r="OJN12" s="407"/>
      <c r="OJO12" s="407"/>
      <c r="OJP12" s="408"/>
      <c r="OJQ12" s="404"/>
      <c r="OJR12" s="405"/>
      <c r="OJS12" s="406"/>
      <c r="OJT12" s="407"/>
      <c r="OJU12" s="407"/>
      <c r="OJV12" s="407"/>
      <c r="OJW12" s="407"/>
      <c r="OJX12" s="408"/>
      <c r="OJY12" s="404"/>
      <c r="OJZ12" s="405"/>
      <c r="OKA12" s="406"/>
      <c r="OKB12" s="407"/>
      <c r="OKC12" s="407"/>
      <c r="OKD12" s="407"/>
      <c r="OKE12" s="407"/>
      <c r="OKF12" s="408"/>
      <c r="OKG12" s="404"/>
      <c r="OKH12" s="405"/>
      <c r="OKI12" s="406"/>
      <c r="OKJ12" s="407"/>
      <c r="OKK12" s="407"/>
      <c r="OKL12" s="407"/>
      <c r="OKM12" s="407"/>
      <c r="OKN12" s="408"/>
      <c r="OKO12" s="404"/>
      <c r="OKP12" s="405"/>
      <c r="OKQ12" s="406"/>
      <c r="OKR12" s="407"/>
      <c r="OKS12" s="407"/>
      <c r="OKT12" s="407"/>
      <c r="OKU12" s="407"/>
      <c r="OKV12" s="408"/>
      <c r="OKW12" s="404"/>
      <c r="OKX12" s="405"/>
      <c r="OKY12" s="406"/>
      <c r="OKZ12" s="407"/>
      <c r="OLA12" s="407"/>
      <c r="OLB12" s="407"/>
      <c r="OLC12" s="407"/>
      <c r="OLD12" s="408"/>
      <c r="OLE12" s="404"/>
      <c r="OLF12" s="405"/>
      <c r="OLG12" s="406"/>
      <c r="OLH12" s="407"/>
      <c r="OLI12" s="407"/>
      <c r="OLJ12" s="407"/>
      <c r="OLK12" s="407"/>
      <c r="OLL12" s="408"/>
      <c r="OLM12" s="404"/>
      <c r="OLN12" s="405"/>
      <c r="OLO12" s="406"/>
      <c r="OLP12" s="407"/>
      <c r="OLQ12" s="407"/>
      <c r="OLR12" s="407"/>
      <c r="OLS12" s="407"/>
      <c r="OLT12" s="408"/>
      <c r="OLU12" s="404"/>
      <c r="OLV12" s="405"/>
      <c r="OLW12" s="406"/>
      <c r="OLX12" s="407"/>
      <c r="OLY12" s="407"/>
      <c r="OLZ12" s="407"/>
      <c r="OMA12" s="407"/>
      <c r="OMB12" s="408"/>
      <c r="OMC12" s="404"/>
      <c r="OMD12" s="405"/>
      <c r="OME12" s="406"/>
      <c r="OMF12" s="407"/>
      <c r="OMG12" s="407"/>
      <c r="OMH12" s="407"/>
      <c r="OMI12" s="407"/>
      <c r="OMJ12" s="408"/>
      <c r="OMK12" s="404"/>
      <c r="OML12" s="405"/>
      <c r="OMM12" s="406"/>
      <c r="OMN12" s="407"/>
      <c r="OMO12" s="407"/>
      <c r="OMP12" s="407"/>
      <c r="OMQ12" s="407"/>
      <c r="OMR12" s="408"/>
      <c r="OMS12" s="404"/>
      <c r="OMT12" s="405"/>
      <c r="OMU12" s="406"/>
      <c r="OMV12" s="407"/>
      <c r="OMW12" s="407"/>
      <c r="OMX12" s="407"/>
      <c r="OMY12" s="407"/>
      <c r="OMZ12" s="408"/>
      <c r="ONA12" s="404"/>
      <c r="ONB12" s="405"/>
      <c r="ONC12" s="406"/>
      <c r="OND12" s="407"/>
      <c r="ONE12" s="407"/>
      <c r="ONF12" s="407"/>
      <c r="ONG12" s="407"/>
      <c r="ONH12" s="408"/>
      <c r="ONI12" s="404"/>
      <c r="ONJ12" s="405"/>
      <c r="ONK12" s="406"/>
      <c r="ONL12" s="407"/>
      <c r="ONM12" s="407"/>
      <c r="ONN12" s="407"/>
      <c r="ONO12" s="407"/>
      <c r="ONP12" s="408"/>
      <c r="ONQ12" s="404"/>
      <c r="ONR12" s="405"/>
      <c r="ONS12" s="406"/>
      <c r="ONT12" s="407"/>
      <c r="ONU12" s="407"/>
      <c r="ONV12" s="407"/>
      <c r="ONW12" s="407"/>
      <c r="ONX12" s="408"/>
      <c r="ONY12" s="404"/>
      <c r="ONZ12" s="405"/>
      <c r="OOA12" s="406"/>
      <c r="OOB12" s="407"/>
      <c r="OOC12" s="407"/>
      <c r="OOD12" s="407"/>
      <c r="OOE12" s="407"/>
      <c r="OOF12" s="408"/>
      <c r="OOG12" s="404"/>
      <c r="OOH12" s="405"/>
      <c r="OOI12" s="406"/>
      <c r="OOJ12" s="407"/>
      <c r="OOK12" s="407"/>
      <c r="OOL12" s="407"/>
      <c r="OOM12" s="407"/>
      <c r="OON12" s="408"/>
      <c r="OOO12" s="404"/>
      <c r="OOP12" s="405"/>
      <c r="OOQ12" s="406"/>
      <c r="OOR12" s="407"/>
      <c r="OOS12" s="407"/>
      <c r="OOT12" s="407"/>
      <c r="OOU12" s="407"/>
      <c r="OOV12" s="408"/>
      <c r="OOW12" s="404"/>
      <c r="OOX12" s="405"/>
      <c r="OOY12" s="406"/>
      <c r="OOZ12" s="407"/>
      <c r="OPA12" s="407"/>
      <c r="OPB12" s="407"/>
      <c r="OPC12" s="407"/>
      <c r="OPD12" s="408"/>
      <c r="OPE12" s="404"/>
      <c r="OPF12" s="405"/>
      <c r="OPG12" s="406"/>
      <c r="OPH12" s="407"/>
      <c r="OPI12" s="407"/>
      <c r="OPJ12" s="407"/>
      <c r="OPK12" s="407"/>
      <c r="OPL12" s="408"/>
      <c r="OPM12" s="404"/>
      <c r="OPN12" s="405"/>
      <c r="OPO12" s="406"/>
      <c r="OPP12" s="407"/>
      <c r="OPQ12" s="407"/>
      <c r="OPR12" s="407"/>
      <c r="OPS12" s="407"/>
      <c r="OPT12" s="408"/>
      <c r="OPU12" s="404"/>
      <c r="OPV12" s="405"/>
      <c r="OPW12" s="406"/>
      <c r="OPX12" s="407"/>
      <c r="OPY12" s="407"/>
      <c r="OPZ12" s="407"/>
      <c r="OQA12" s="407"/>
      <c r="OQB12" s="408"/>
      <c r="OQC12" s="404"/>
      <c r="OQD12" s="405"/>
      <c r="OQE12" s="406"/>
      <c r="OQF12" s="407"/>
      <c r="OQG12" s="407"/>
      <c r="OQH12" s="407"/>
      <c r="OQI12" s="407"/>
      <c r="OQJ12" s="408"/>
      <c r="OQK12" s="404"/>
      <c r="OQL12" s="405"/>
      <c r="OQM12" s="406"/>
      <c r="OQN12" s="407"/>
      <c r="OQO12" s="407"/>
      <c r="OQP12" s="407"/>
      <c r="OQQ12" s="407"/>
      <c r="OQR12" s="408"/>
      <c r="OQS12" s="404"/>
      <c r="OQT12" s="405"/>
      <c r="OQU12" s="406"/>
      <c r="OQV12" s="407"/>
      <c r="OQW12" s="407"/>
      <c r="OQX12" s="407"/>
      <c r="OQY12" s="407"/>
      <c r="OQZ12" s="408"/>
      <c r="ORA12" s="404"/>
      <c r="ORB12" s="405"/>
      <c r="ORC12" s="406"/>
      <c r="ORD12" s="407"/>
      <c r="ORE12" s="407"/>
      <c r="ORF12" s="407"/>
      <c r="ORG12" s="407"/>
      <c r="ORH12" s="408"/>
      <c r="ORI12" s="404"/>
      <c r="ORJ12" s="405"/>
      <c r="ORK12" s="406"/>
      <c r="ORL12" s="407"/>
      <c r="ORM12" s="407"/>
      <c r="ORN12" s="407"/>
      <c r="ORO12" s="407"/>
      <c r="ORP12" s="408"/>
      <c r="ORQ12" s="404"/>
      <c r="ORR12" s="405"/>
      <c r="ORS12" s="406"/>
      <c r="ORT12" s="407"/>
      <c r="ORU12" s="407"/>
      <c r="ORV12" s="407"/>
      <c r="ORW12" s="407"/>
      <c r="ORX12" s="408"/>
      <c r="ORY12" s="404"/>
      <c r="ORZ12" s="405"/>
      <c r="OSA12" s="406"/>
      <c r="OSB12" s="407"/>
      <c r="OSC12" s="407"/>
      <c r="OSD12" s="407"/>
      <c r="OSE12" s="407"/>
      <c r="OSF12" s="408"/>
      <c r="OSG12" s="404"/>
      <c r="OSH12" s="405"/>
      <c r="OSI12" s="406"/>
      <c r="OSJ12" s="407"/>
      <c r="OSK12" s="407"/>
      <c r="OSL12" s="407"/>
      <c r="OSM12" s="407"/>
      <c r="OSN12" s="408"/>
      <c r="OSO12" s="404"/>
      <c r="OSP12" s="405"/>
      <c r="OSQ12" s="406"/>
      <c r="OSR12" s="407"/>
      <c r="OSS12" s="407"/>
      <c r="OST12" s="407"/>
      <c r="OSU12" s="407"/>
      <c r="OSV12" s="408"/>
      <c r="OSW12" s="404"/>
      <c r="OSX12" s="405"/>
      <c r="OSY12" s="406"/>
      <c r="OSZ12" s="407"/>
      <c r="OTA12" s="407"/>
      <c r="OTB12" s="407"/>
      <c r="OTC12" s="407"/>
      <c r="OTD12" s="408"/>
      <c r="OTE12" s="404"/>
      <c r="OTF12" s="405"/>
      <c r="OTG12" s="406"/>
      <c r="OTH12" s="407"/>
      <c r="OTI12" s="407"/>
      <c r="OTJ12" s="407"/>
      <c r="OTK12" s="407"/>
      <c r="OTL12" s="408"/>
      <c r="OTM12" s="404"/>
      <c r="OTN12" s="405"/>
      <c r="OTO12" s="406"/>
      <c r="OTP12" s="407"/>
      <c r="OTQ12" s="407"/>
      <c r="OTR12" s="407"/>
      <c r="OTS12" s="407"/>
      <c r="OTT12" s="408"/>
      <c r="OTU12" s="404"/>
      <c r="OTV12" s="405"/>
      <c r="OTW12" s="406"/>
      <c r="OTX12" s="407"/>
      <c r="OTY12" s="407"/>
      <c r="OTZ12" s="407"/>
      <c r="OUA12" s="407"/>
      <c r="OUB12" s="408"/>
      <c r="OUC12" s="404"/>
      <c r="OUD12" s="405"/>
      <c r="OUE12" s="406"/>
      <c r="OUF12" s="407"/>
      <c r="OUG12" s="407"/>
      <c r="OUH12" s="407"/>
      <c r="OUI12" s="407"/>
      <c r="OUJ12" s="408"/>
      <c r="OUK12" s="404"/>
      <c r="OUL12" s="405"/>
      <c r="OUM12" s="406"/>
      <c r="OUN12" s="407"/>
      <c r="OUO12" s="407"/>
      <c r="OUP12" s="407"/>
      <c r="OUQ12" s="407"/>
      <c r="OUR12" s="408"/>
      <c r="OUS12" s="404"/>
      <c r="OUT12" s="405"/>
      <c r="OUU12" s="406"/>
      <c r="OUV12" s="407"/>
      <c r="OUW12" s="407"/>
      <c r="OUX12" s="407"/>
      <c r="OUY12" s="407"/>
      <c r="OUZ12" s="408"/>
      <c r="OVA12" s="404"/>
      <c r="OVB12" s="405"/>
      <c r="OVC12" s="406"/>
      <c r="OVD12" s="407"/>
      <c r="OVE12" s="407"/>
      <c r="OVF12" s="407"/>
      <c r="OVG12" s="407"/>
      <c r="OVH12" s="408"/>
      <c r="OVI12" s="404"/>
      <c r="OVJ12" s="405"/>
      <c r="OVK12" s="406"/>
      <c r="OVL12" s="407"/>
      <c r="OVM12" s="407"/>
      <c r="OVN12" s="407"/>
      <c r="OVO12" s="407"/>
      <c r="OVP12" s="408"/>
      <c r="OVQ12" s="404"/>
      <c r="OVR12" s="405"/>
      <c r="OVS12" s="406"/>
      <c r="OVT12" s="407"/>
      <c r="OVU12" s="407"/>
      <c r="OVV12" s="407"/>
      <c r="OVW12" s="407"/>
      <c r="OVX12" s="408"/>
      <c r="OVY12" s="404"/>
      <c r="OVZ12" s="405"/>
      <c r="OWA12" s="406"/>
      <c r="OWB12" s="407"/>
      <c r="OWC12" s="407"/>
      <c r="OWD12" s="407"/>
      <c r="OWE12" s="407"/>
      <c r="OWF12" s="408"/>
      <c r="OWG12" s="404"/>
      <c r="OWH12" s="405"/>
      <c r="OWI12" s="406"/>
      <c r="OWJ12" s="407"/>
      <c r="OWK12" s="407"/>
      <c r="OWL12" s="407"/>
      <c r="OWM12" s="407"/>
      <c r="OWN12" s="408"/>
      <c r="OWO12" s="404"/>
      <c r="OWP12" s="405"/>
      <c r="OWQ12" s="406"/>
      <c r="OWR12" s="407"/>
      <c r="OWS12" s="407"/>
      <c r="OWT12" s="407"/>
      <c r="OWU12" s="407"/>
      <c r="OWV12" s="408"/>
      <c r="OWW12" s="404"/>
      <c r="OWX12" s="405"/>
      <c r="OWY12" s="406"/>
      <c r="OWZ12" s="407"/>
      <c r="OXA12" s="407"/>
      <c r="OXB12" s="407"/>
      <c r="OXC12" s="407"/>
      <c r="OXD12" s="408"/>
      <c r="OXE12" s="404"/>
      <c r="OXF12" s="405"/>
      <c r="OXG12" s="406"/>
      <c r="OXH12" s="407"/>
      <c r="OXI12" s="407"/>
      <c r="OXJ12" s="407"/>
      <c r="OXK12" s="407"/>
      <c r="OXL12" s="408"/>
      <c r="OXM12" s="404"/>
      <c r="OXN12" s="405"/>
      <c r="OXO12" s="406"/>
      <c r="OXP12" s="407"/>
      <c r="OXQ12" s="407"/>
      <c r="OXR12" s="407"/>
      <c r="OXS12" s="407"/>
      <c r="OXT12" s="408"/>
      <c r="OXU12" s="404"/>
      <c r="OXV12" s="405"/>
      <c r="OXW12" s="406"/>
      <c r="OXX12" s="407"/>
      <c r="OXY12" s="407"/>
      <c r="OXZ12" s="407"/>
      <c r="OYA12" s="407"/>
      <c r="OYB12" s="408"/>
      <c r="OYC12" s="404"/>
      <c r="OYD12" s="405"/>
      <c r="OYE12" s="406"/>
      <c r="OYF12" s="407"/>
      <c r="OYG12" s="407"/>
      <c r="OYH12" s="407"/>
      <c r="OYI12" s="407"/>
      <c r="OYJ12" s="408"/>
      <c r="OYK12" s="404"/>
      <c r="OYL12" s="405"/>
      <c r="OYM12" s="406"/>
      <c r="OYN12" s="407"/>
      <c r="OYO12" s="407"/>
      <c r="OYP12" s="407"/>
      <c r="OYQ12" s="407"/>
      <c r="OYR12" s="408"/>
      <c r="OYS12" s="404"/>
      <c r="OYT12" s="405"/>
      <c r="OYU12" s="406"/>
      <c r="OYV12" s="407"/>
      <c r="OYW12" s="407"/>
      <c r="OYX12" s="407"/>
      <c r="OYY12" s="407"/>
      <c r="OYZ12" s="408"/>
      <c r="OZA12" s="404"/>
      <c r="OZB12" s="405"/>
      <c r="OZC12" s="406"/>
      <c r="OZD12" s="407"/>
      <c r="OZE12" s="407"/>
      <c r="OZF12" s="407"/>
      <c r="OZG12" s="407"/>
      <c r="OZH12" s="408"/>
      <c r="OZI12" s="404"/>
      <c r="OZJ12" s="405"/>
      <c r="OZK12" s="406"/>
      <c r="OZL12" s="407"/>
      <c r="OZM12" s="407"/>
      <c r="OZN12" s="407"/>
      <c r="OZO12" s="407"/>
      <c r="OZP12" s="408"/>
      <c r="OZQ12" s="404"/>
      <c r="OZR12" s="405"/>
      <c r="OZS12" s="406"/>
      <c r="OZT12" s="407"/>
      <c r="OZU12" s="407"/>
      <c r="OZV12" s="407"/>
      <c r="OZW12" s="407"/>
      <c r="OZX12" s="408"/>
      <c r="OZY12" s="404"/>
      <c r="OZZ12" s="405"/>
      <c r="PAA12" s="406"/>
      <c r="PAB12" s="407"/>
      <c r="PAC12" s="407"/>
      <c r="PAD12" s="407"/>
      <c r="PAE12" s="407"/>
      <c r="PAF12" s="408"/>
      <c r="PAG12" s="404"/>
      <c r="PAH12" s="405"/>
      <c r="PAI12" s="406"/>
      <c r="PAJ12" s="407"/>
      <c r="PAK12" s="407"/>
      <c r="PAL12" s="407"/>
      <c r="PAM12" s="407"/>
      <c r="PAN12" s="408"/>
      <c r="PAO12" s="404"/>
      <c r="PAP12" s="405"/>
      <c r="PAQ12" s="406"/>
      <c r="PAR12" s="407"/>
      <c r="PAS12" s="407"/>
      <c r="PAT12" s="407"/>
      <c r="PAU12" s="407"/>
      <c r="PAV12" s="408"/>
      <c r="PAW12" s="404"/>
      <c r="PAX12" s="405"/>
      <c r="PAY12" s="406"/>
      <c r="PAZ12" s="407"/>
      <c r="PBA12" s="407"/>
      <c r="PBB12" s="407"/>
      <c r="PBC12" s="407"/>
      <c r="PBD12" s="408"/>
      <c r="PBE12" s="404"/>
      <c r="PBF12" s="405"/>
      <c r="PBG12" s="406"/>
      <c r="PBH12" s="407"/>
      <c r="PBI12" s="407"/>
      <c r="PBJ12" s="407"/>
      <c r="PBK12" s="407"/>
      <c r="PBL12" s="408"/>
      <c r="PBM12" s="404"/>
      <c r="PBN12" s="405"/>
      <c r="PBO12" s="406"/>
      <c r="PBP12" s="407"/>
      <c r="PBQ12" s="407"/>
      <c r="PBR12" s="407"/>
      <c r="PBS12" s="407"/>
      <c r="PBT12" s="408"/>
      <c r="PBU12" s="404"/>
      <c r="PBV12" s="405"/>
      <c r="PBW12" s="406"/>
      <c r="PBX12" s="407"/>
      <c r="PBY12" s="407"/>
      <c r="PBZ12" s="407"/>
      <c r="PCA12" s="407"/>
      <c r="PCB12" s="408"/>
      <c r="PCC12" s="404"/>
      <c r="PCD12" s="405"/>
      <c r="PCE12" s="406"/>
      <c r="PCF12" s="407"/>
      <c r="PCG12" s="407"/>
      <c r="PCH12" s="407"/>
      <c r="PCI12" s="407"/>
      <c r="PCJ12" s="408"/>
      <c r="PCK12" s="404"/>
      <c r="PCL12" s="405"/>
      <c r="PCM12" s="406"/>
      <c r="PCN12" s="407"/>
      <c r="PCO12" s="407"/>
      <c r="PCP12" s="407"/>
      <c r="PCQ12" s="407"/>
      <c r="PCR12" s="408"/>
      <c r="PCS12" s="404"/>
      <c r="PCT12" s="405"/>
      <c r="PCU12" s="406"/>
      <c r="PCV12" s="407"/>
      <c r="PCW12" s="407"/>
      <c r="PCX12" s="407"/>
      <c r="PCY12" s="407"/>
      <c r="PCZ12" s="408"/>
      <c r="PDA12" s="404"/>
      <c r="PDB12" s="405"/>
      <c r="PDC12" s="406"/>
      <c r="PDD12" s="407"/>
      <c r="PDE12" s="407"/>
      <c r="PDF12" s="407"/>
      <c r="PDG12" s="407"/>
      <c r="PDH12" s="408"/>
      <c r="PDI12" s="404"/>
      <c r="PDJ12" s="405"/>
      <c r="PDK12" s="406"/>
      <c r="PDL12" s="407"/>
      <c r="PDM12" s="407"/>
      <c r="PDN12" s="407"/>
      <c r="PDO12" s="407"/>
      <c r="PDP12" s="408"/>
      <c r="PDQ12" s="404"/>
      <c r="PDR12" s="405"/>
      <c r="PDS12" s="406"/>
      <c r="PDT12" s="407"/>
      <c r="PDU12" s="407"/>
      <c r="PDV12" s="407"/>
      <c r="PDW12" s="407"/>
      <c r="PDX12" s="408"/>
      <c r="PDY12" s="404"/>
      <c r="PDZ12" s="405"/>
      <c r="PEA12" s="406"/>
      <c r="PEB12" s="407"/>
      <c r="PEC12" s="407"/>
      <c r="PED12" s="407"/>
      <c r="PEE12" s="407"/>
      <c r="PEF12" s="408"/>
      <c r="PEG12" s="404"/>
      <c r="PEH12" s="405"/>
      <c r="PEI12" s="406"/>
      <c r="PEJ12" s="407"/>
      <c r="PEK12" s="407"/>
      <c r="PEL12" s="407"/>
      <c r="PEM12" s="407"/>
      <c r="PEN12" s="408"/>
      <c r="PEO12" s="404"/>
      <c r="PEP12" s="405"/>
      <c r="PEQ12" s="406"/>
      <c r="PER12" s="407"/>
      <c r="PES12" s="407"/>
      <c r="PET12" s="407"/>
      <c r="PEU12" s="407"/>
      <c r="PEV12" s="408"/>
      <c r="PEW12" s="404"/>
      <c r="PEX12" s="405"/>
      <c r="PEY12" s="406"/>
      <c r="PEZ12" s="407"/>
      <c r="PFA12" s="407"/>
      <c r="PFB12" s="407"/>
      <c r="PFC12" s="407"/>
      <c r="PFD12" s="408"/>
      <c r="PFE12" s="404"/>
      <c r="PFF12" s="405"/>
      <c r="PFG12" s="406"/>
      <c r="PFH12" s="407"/>
      <c r="PFI12" s="407"/>
      <c r="PFJ12" s="407"/>
      <c r="PFK12" s="407"/>
      <c r="PFL12" s="408"/>
      <c r="PFM12" s="404"/>
      <c r="PFN12" s="405"/>
      <c r="PFO12" s="406"/>
      <c r="PFP12" s="407"/>
      <c r="PFQ12" s="407"/>
      <c r="PFR12" s="407"/>
      <c r="PFS12" s="407"/>
      <c r="PFT12" s="408"/>
      <c r="PFU12" s="404"/>
      <c r="PFV12" s="405"/>
      <c r="PFW12" s="406"/>
      <c r="PFX12" s="407"/>
      <c r="PFY12" s="407"/>
      <c r="PFZ12" s="407"/>
      <c r="PGA12" s="407"/>
      <c r="PGB12" s="408"/>
      <c r="PGC12" s="404"/>
      <c r="PGD12" s="405"/>
      <c r="PGE12" s="406"/>
      <c r="PGF12" s="407"/>
      <c r="PGG12" s="407"/>
      <c r="PGH12" s="407"/>
      <c r="PGI12" s="407"/>
      <c r="PGJ12" s="408"/>
      <c r="PGK12" s="404"/>
      <c r="PGL12" s="405"/>
      <c r="PGM12" s="406"/>
      <c r="PGN12" s="407"/>
      <c r="PGO12" s="407"/>
      <c r="PGP12" s="407"/>
      <c r="PGQ12" s="407"/>
      <c r="PGR12" s="408"/>
      <c r="PGS12" s="404"/>
      <c r="PGT12" s="405"/>
      <c r="PGU12" s="406"/>
      <c r="PGV12" s="407"/>
      <c r="PGW12" s="407"/>
      <c r="PGX12" s="407"/>
      <c r="PGY12" s="407"/>
      <c r="PGZ12" s="408"/>
      <c r="PHA12" s="404"/>
      <c r="PHB12" s="405"/>
      <c r="PHC12" s="406"/>
      <c r="PHD12" s="407"/>
      <c r="PHE12" s="407"/>
      <c r="PHF12" s="407"/>
      <c r="PHG12" s="407"/>
      <c r="PHH12" s="408"/>
      <c r="PHI12" s="404"/>
      <c r="PHJ12" s="405"/>
      <c r="PHK12" s="406"/>
      <c r="PHL12" s="407"/>
      <c r="PHM12" s="407"/>
      <c r="PHN12" s="407"/>
      <c r="PHO12" s="407"/>
      <c r="PHP12" s="408"/>
      <c r="PHQ12" s="404"/>
      <c r="PHR12" s="405"/>
      <c r="PHS12" s="406"/>
      <c r="PHT12" s="407"/>
      <c r="PHU12" s="407"/>
      <c r="PHV12" s="407"/>
      <c r="PHW12" s="407"/>
      <c r="PHX12" s="408"/>
      <c r="PHY12" s="404"/>
      <c r="PHZ12" s="405"/>
      <c r="PIA12" s="406"/>
      <c r="PIB12" s="407"/>
      <c r="PIC12" s="407"/>
      <c r="PID12" s="407"/>
      <c r="PIE12" s="407"/>
      <c r="PIF12" s="408"/>
      <c r="PIG12" s="404"/>
      <c r="PIH12" s="405"/>
      <c r="PII12" s="406"/>
      <c r="PIJ12" s="407"/>
      <c r="PIK12" s="407"/>
      <c r="PIL12" s="407"/>
      <c r="PIM12" s="407"/>
      <c r="PIN12" s="408"/>
      <c r="PIO12" s="404"/>
      <c r="PIP12" s="405"/>
      <c r="PIQ12" s="406"/>
      <c r="PIR12" s="407"/>
      <c r="PIS12" s="407"/>
      <c r="PIT12" s="407"/>
      <c r="PIU12" s="407"/>
      <c r="PIV12" s="408"/>
      <c r="PIW12" s="404"/>
      <c r="PIX12" s="405"/>
      <c r="PIY12" s="406"/>
      <c r="PIZ12" s="407"/>
      <c r="PJA12" s="407"/>
      <c r="PJB12" s="407"/>
      <c r="PJC12" s="407"/>
      <c r="PJD12" s="408"/>
      <c r="PJE12" s="404"/>
      <c r="PJF12" s="405"/>
      <c r="PJG12" s="406"/>
      <c r="PJH12" s="407"/>
      <c r="PJI12" s="407"/>
      <c r="PJJ12" s="407"/>
      <c r="PJK12" s="407"/>
      <c r="PJL12" s="408"/>
      <c r="PJM12" s="404"/>
      <c r="PJN12" s="405"/>
      <c r="PJO12" s="406"/>
      <c r="PJP12" s="407"/>
      <c r="PJQ12" s="407"/>
      <c r="PJR12" s="407"/>
      <c r="PJS12" s="407"/>
      <c r="PJT12" s="408"/>
      <c r="PJU12" s="404"/>
      <c r="PJV12" s="405"/>
      <c r="PJW12" s="406"/>
      <c r="PJX12" s="407"/>
      <c r="PJY12" s="407"/>
      <c r="PJZ12" s="407"/>
      <c r="PKA12" s="407"/>
      <c r="PKB12" s="408"/>
      <c r="PKC12" s="404"/>
      <c r="PKD12" s="405"/>
      <c r="PKE12" s="406"/>
      <c r="PKF12" s="407"/>
      <c r="PKG12" s="407"/>
      <c r="PKH12" s="407"/>
      <c r="PKI12" s="407"/>
      <c r="PKJ12" s="408"/>
      <c r="PKK12" s="404"/>
      <c r="PKL12" s="405"/>
      <c r="PKM12" s="406"/>
      <c r="PKN12" s="407"/>
      <c r="PKO12" s="407"/>
      <c r="PKP12" s="407"/>
      <c r="PKQ12" s="407"/>
      <c r="PKR12" s="408"/>
      <c r="PKS12" s="404"/>
      <c r="PKT12" s="405"/>
      <c r="PKU12" s="406"/>
      <c r="PKV12" s="407"/>
      <c r="PKW12" s="407"/>
      <c r="PKX12" s="407"/>
      <c r="PKY12" s="407"/>
      <c r="PKZ12" s="408"/>
      <c r="PLA12" s="404"/>
      <c r="PLB12" s="405"/>
      <c r="PLC12" s="406"/>
      <c r="PLD12" s="407"/>
      <c r="PLE12" s="407"/>
      <c r="PLF12" s="407"/>
      <c r="PLG12" s="407"/>
      <c r="PLH12" s="408"/>
      <c r="PLI12" s="404"/>
      <c r="PLJ12" s="405"/>
      <c r="PLK12" s="406"/>
      <c r="PLL12" s="407"/>
      <c r="PLM12" s="407"/>
      <c r="PLN12" s="407"/>
      <c r="PLO12" s="407"/>
      <c r="PLP12" s="408"/>
      <c r="PLQ12" s="404"/>
      <c r="PLR12" s="405"/>
      <c r="PLS12" s="406"/>
      <c r="PLT12" s="407"/>
      <c r="PLU12" s="407"/>
      <c r="PLV12" s="407"/>
      <c r="PLW12" s="407"/>
      <c r="PLX12" s="408"/>
      <c r="PLY12" s="404"/>
      <c r="PLZ12" s="405"/>
      <c r="PMA12" s="406"/>
      <c r="PMB12" s="407"/>
      <c r="PMC12" s="407"/>
      <c r="PMD12" s="407"/>
      <c r="PME12" s="407"/>
      <c r="PMF12" s="408"/>
      <c r="PMG12" s="404"/>
      <c r="PMH12" s="405"/>
      <c r="PMI12" s="406"/>
      <c r="PMJ12" s="407"/>
      <c r="PMK12" s="407"/>
      <c r="PML12" s="407"/>
      <c r="PMM12" s="407"/>
      <c r="PMN12" s="408"/>
      <c r="PMO12" s="404"/>
      <c r="PMP12" s="405"/>
      <c r="PMQ12" s="406"/>
      <c r="PMR12" s="407"/>
      <c r="PMS12" s="407"/>
      <c r="PMT12" s="407"/>
      <c r="PMU12" s="407"/>
      <c r="PMV12" s="408"/>
      <c r="PMW12" s="404"/>
      <c r="PMX12" s="405"/>
      <c r="PMY12" s="406"/>
      <c r="PMZ12" s="407"/>
      <c r="PNA12" s="407"/>
      <c r="PNB12" s="407"/>
      <c r="PNC12" s="407"/>
      <c r="PND12" s="408"/>
      <c r="PNE12" s="404"/>
      <c r="PNF12" s="405"/>
      <c r="PNG12" s="406"/>
      <c r="PNH12" s="407"/>
      <c r="PNI12" s="407"/>
      <c r="PNJ12" s="407"/>
      <c r="PNK12" s="407"/>
      <c r="PNL12" s="408"/>
      <c r="PNM12" s="404"/>
      <c r="PNN12" s="405"/>
      <c r="PNO12" s="406"/>
      <c r="PNP12" s="407"/>
      <c r="PNQ12" s="407"/>
      <c r="PNR12" s="407"/>
      <c r="PNS12" s="407"/>
      <c r="PNT12" s="408"/>
      <c r="PNU12" s="404"/>
      <c r="PNV12" s="405"/>
      <c r="PNW12" s="406"/>
      <c r="PNX12" s="407"/>
      <c r="PNY12" s="407"/>
      <c r="PNZ12" s="407"/>
      <c r="POA12" s="407"/>
      <c r="POB12" s="408"/>
      <c r="POC12" s="404"/>
      <c r="POD12" s="405"/>
      <c r="POE12" s="406"/>
      <c r="POF12" s="407"/>
      <c r="POG12" s="407"/>
      <c r="POH12" s="407"/>
      <c r="POI12" s="407"/>
      <c r="POJ12" s="408"/>
      <c r="POK12" s="404"/>
      <c r="POL12" s="405"/>
      <c r="POM12" s="406"/>
      <c r="PON12" s="407"/>
      <c r="POO12" s="407"/>
      <c r="POP12" s="407"/>
      <c r="POQ12" s="407"/>
      <c r="POR12" s="408"/>
      <c r="POS12" s="404"/>
      <c r="POT12" s="405"/>
      <c r="POU12" s="406"/>
      <c r="POV12" s="407"/>
      <c r="POW12" s="407"/>
      <c r="POX12" s="407"/>
      <c r="POY12" s="407"/>
      <c r="POZ12" s="408"/>
      <c r="PPA12" s="404"/>
      <c r="PPB12" s="405"/>
      <c r="PPC12" s="406"/>
      <c r="PPD12" s="407"/>
      <c r="PPE12" s="407"/>
      <c r="PPF12" s="407"/>
      <c r="PPG12" s="407"/>
      <c r="PPH12" s="408"/>
      <c r="PPI12" s="404"/>
      <c r="PPJ12" s="405"/>
      <c r="PPK12" s="406"/>
      <c r="PPL12" s="407"/>
      <c r="PPM12" s="407"/>
      <c r="PPN12" s="407"/>
      <c r="PPO12" s="407"/>
      <c r="PPP12" s="408"/>
      <c r="PPQ12" s="404"/>
      <c r="PPR12" s="405"/>
      <c r="PPS12" s="406"/>
      <c r="PPT12" s="407"/>
      <c r="PPU12" s="407"/>
      <c r="PPV12" s="407"/>
      <c r="PPW12" s="407"/>
      <c r="PPX12" s="408"/>
      <c r="PPY12" s="404"/>
      <c r="PPZ12" s="405"/>
      <c r="PQA12" s="406"/>
      <c r="PQB12" s="407"/>
      <c r="PQC12" s="407"/>
      <c r="PQD12" s="407"/>
      <c r="PQE12" s="407"/>
      <c r="PQF12" s="408"/>
      <c r="PQG12" s="404"/>
      <c r="PQH12" s="405"/>
      <c r="PQI12" s="406"/>
      <c r="PQJ12" s="407"/>
      <c r="PQK12" s="407"/>
      <c r="PQL12" s="407"/>
      <c r="PQM12" s="407"/>
      <c r="PQN12" s="408"/>
      <c r="PQO12" s="404"/>
      <c r="PQP12" s="405"/>
      <c r="PQQ12" s="406"/>
      <c r="PQR12" s="407"/>
      <c r="PQS12" s="407"/>
      <c r="PQT12" s="407"/>
      <c r="PQU12" s="407"/>
      <c r="PQV12" s="408"/>
      <c r="PQW12" s="404"/>
      <c r="PQX12" s="405"/>
      <c r="PQY12" s="406"/>
      <c r="PQZ12" s="407"/>
      <c r="PRA12" s="407"/>
      <c r="PRB12" s="407"/>
      <c r="PRC12" s="407"/>
      <c r="PRD12" s="408"/>
      <c r="PRE12" s="404"/>
      <c r="PRF12" s="405"/>
      <c r="PRG12" s="406"/>
      <c r="PRH12" s="407"/>
      <c r="PRI12" s="407"/>
      <c r="PRJ12" s="407"/>
      <c r="PRK12" s="407"/>
      <c r="PRL12" s="408"/>
      <c r="PRM12" s="404"/>
      <c r="PRN12" s="405"/>
      <c r="PRO12" s="406"/>
      <c r="PRP12" s="407"/>
      <c r="PRQ12" s="407"/>
      <c r="PRR12" s="407"/>
      <c r="PRS12" s="407"/>
      <c r="PRT12" s="408"/>
      <c r="PRU12" s="404"/>
      <c r="PRV12" s="405"/>
      <c r="PRW12" s="406"/>
      <c r="PRX12" s="407"/>
      <c r="PRY12" s="407"/>
      <c r="PRZ12" s="407"/>
      <c r="PSA12" s="407"/>
      <c r="PSB12" s="408"/>
      <c r="PSC12" s="404"/>
      <c r="PSD12" s="405"/>
      <c r="PSE12" s="406"/>
      <c r="PSF12" s="407"/>
      <c r="PSG12" s="407"/>
      <c r="PSH12" s="407"/>
      <c r="PSI12" s="407"/>
      <c r="PSJ12" s="408"/>
      <c r="PSK12" s="404"/>
      <c r="PSL12" s="405"/>
      <c r="PSM12" s="406"/>
      <c r="PSN12" s="407"/>
      <c r="PSO12" s="407"/>
      <c r="PSP12" s="407"/>
      <c r="PSQ12" s="407"/>
      <c r="PSR12" s="408"/>
      <c r="PSS12" s="404"/>
      <c r="PST12" s="405"/>
      <c r="PSU12" s="406"/>
      <c r="PSV12" s="407"/>
      <c r="PSW12" s="407"/>
      <c r="PSX12" s="407"/>
      <c r="PSY12" s="407"/>
      <c r="PSZ12" s="408"/>
      <c r="PTA12" s="404"/>
      <c r="PTB12" s="405"/>
      <c r="PTC12" s="406"/>
      <c r="PTD12" s="407"/>
      <c r="PTE12" s="407"/>
      <c r="PTF12" s="407"/>
      <c r="PTG12" s="407"/>
      <c r="PTH12" s="408"/>
      <c r="PTI12" s="404"/>
      <c r="PTJ12" s="405"/>
      <c r="PTK12" s="406"/>
      <c r="PTL12" s="407"/>
      <c r="PTM12" s="407"/>
      <c r="PTN12" s="407"/>
      <c r="PTO12" s="407"/>
      <c r="PTP12" s="408"/>
      <c r="PTQ12" s="404"/>
      <c r="PTR12" s="405"/>
      <c r="PTS12" s="406"/>
      <c r="PTT12" s="407"/>
      <c r="PTU12" s="407"/>
      <c r="PTV12" s="407"/>
      <c r="PTW12" s="407"/>
      <c r="PTX12" s="408"/>
      <c r="PTY12" s="404"/>
      <c r="PTZ12" s="405"/>
      <c r="PUA12" s="406"/>
      <c r="PUB12" s="407"/>
      <c r="PUC12" s="407"/>
      <c r="PUD12" s="407"/>
      <c r="PUE12" s="407"/>
      <c r="PUF12" s="408"/>
      <c r="PUG12" s="404"/>
      <c r="PUH12" s="405"/>
      <c r="PUI12" s="406"/>
      <c r="PUJ12" s="407"/>
      <c r="PUK12" s="407"/>
      <c r="PUL12" s="407"/>
      <c r="PUM12" s="407"/>
      <c r="PUN12" s="408"/>
      <c r="PUO12" s="404"/>
      <c r="PUP12" s="405"/>
      <c r="PUQ12" s="406"/>
      <c r="PUR12" s="407"/>
      <c r="PUS12" s="407"/>
      <c r="PUT12" s="407"/>
      <c r="PUU12" s="407"/>
      <c r="PUV12" s="408"/>
      <c r="PUW12" s="404"/>
      <c r="PUX12" s="405"/>
      <c r="PUY12" s="406"/>
      <c r="PUZ12" s="407"/>
      <c r="PVA12" s="407"/>
      <c r="PVB12" s="407"/>
      <c r="PVC12" s="407"/>
      <c r="PVD12" s="408"/>
      <c r="PVE12" s="404"/>
      <c r="PVF12" s="405"/>
      <c r="PVG12" s="406"/>
      <c r="PVH12" s="407"/>
      <c r="PVI12" s="407"/>
      <c r="PVJ12" s="407"/>
      <c r="PVK12" s="407"/>
      <c r="PVL12" s="408"/>
      <c r="PVM12" s="404"/>
      <c r="PVN12" s="405"/>
      <c r="PVO12" s="406"/>
      <c r="PVP12" s="407"/>
      <c r="PVQ12" s="407"/>
      <c r="PVR12" s="407"/>
      <c r="PVS12" s="407"/>
      <c r="PVT12" s="408"/>
      <c r="PVU12" s="404"/>
      <c r="PVV12" s="405"/>
      <c r="PVW12" s="406"/>
      <c r="PVX12" s="407"/>
      <c r="PVY12" s="407"/>
      <c r="PVZ12" s="407"/>
      <c r="PWA12" s="407"/>
      <c r="PWB12" s="408"/>
      <c r="PWC12" s="404"/>
      <c r="PWD12" s="405"/>
      <c r="PWE12" s="406"/>
      <c r="PWF12" s="407"/>
      <c r="PWG12" s="407"/>
      <c r="PWH12" s="407"/>
      <c r="PWI12" s="407"/>
      <c r="PWJ12" s="408"/>
      <c r="PWK12" s="404"/>
      <c r="PWL12" s="405"/>
      <c r="PWM12" s="406"/>
      <c r="PWN12" s="407"/>
      <c r="PWO12" s="407"/>
      <c r="PWP12" s="407"/>
      <c r="PWQ12" s="407"/>
      <c r="PWR12" s="408"/>
      <c r="PWS12" s="404"/>
      <c r="PWT12" s="405"/>
      <c r="PWU12" s="406"/>
      <c r="PWV12" s="407"/>
      <c r="PWW12" s="407"/>
      <c r="PWX12" s="407"/>
      <c r="PWY12" s="407"/>
      <c r="PWZ12" s="408"/>
      <c r="PXA12" s="404"/>
      <c r="PXB12" s="405"/>
      <c r="PXC12" s="406"/>
      <c r="PXD12" s="407"/>
      <c r="PXE12" s="407"/>
      <c r="PXF12" s="407"/>
      <c r="PXG12" s="407"/>
      <c r="PXH12" s="408"/>
      <c r="PXI12" s="404"/>
      <c r="PXJ12" s="405"/>
      <c r="PXK12" s="406"/>
      <c r="PXL12" s="407"/>
      <c r="PXM12" s="407"/>
      <c r="PXN12" s="407"/>
      <c r="PXO12" s="407"/>
      <c r="PXP12" s="408"/>
      <c r="PXQ12" s="404"/>
      <c r="PXR12" s="405"/>
      <c r="PXS12" s="406"/>
      <c r="PXT12" s="407"/>
      <c r="PXU12" s="407"/>
      <c r="PXV12" s="407"/>
      <c r="PXW12" s="407"/>
      <c r="PXX12" s="408"/>
      <c r="PXY12" s="404"/>
      <c r="PXZ12" s="405"/>
      <c r="PYA12" s="406"/>
      <c r="PYB12" s="407"/>
      <c r="PYC12" s="407"/>
      <c r="PYD12" s="407"/>
      <c r="PYE12" s="407"/>
      <c r="PYF12" s="408"/>
      <c r="PYG12" s="404"/>
      <c r="PYH12" s="405"/>
      <c r="PYI12" s="406"/>
      <c r="PYJ12" s="407"/>
      <c r="PYK12" s="407"/>
      <c r="PYL12" s="407"/>
      <c r="PYM12" s="407"/>
      <c r="PYN12" s="408"/>
      <c r="PYO12" s="404"/>
      <c r="PYP12" s="405"/>
      <c r="PYQ12" s="406"/>
      <c r="PYR12" s="407"/>
      <c r="PYS12" s="407"/>
      <c r="PYT12" s="407"/>
      <c r="PYU12" s="407"/>
      <c r="PYV12" s="408"/>
      <c r="PYW12" s="404"/>
      <c r="PYX12" s="405"/>
      <c r="PYY12" s="406"/>
      <c r="PYZ12" s="407"/>
      <c r="PZA12" s="407"/>
      <c r="PZB12" s="407"/>
      <c r="PZC12" s="407"/>
      <c r="PZD12" s="408"/>
      <c r="PZE12" s="404"/>
      <c r="PZF12" s="405"/>
      <c r="PZG12" s="406"/>
      <c r="PZH12" s="407"/>
      <c r="PZI12" s="407"/>
      <c r="PZJ12" s="407"/>
      <c r="PZK12" s="407"/>
      <c r="PZL12" s="408"/>
      <c r="PZM12" s="404"/>
      <c r="PZN12" s="405"/>
      <c r="PZO12" s="406"/>
      <c r="PZP12" s="407"/>
      <c r="PZQ12" s="407"/>
      <c r="PZR12" s="407"/>
      <c r="PZS12" s="407"/>
      <c r="PZT12" s="408"/>
      <c r="PZU12" s="404"/>
      <c r="PZV12" s="405"/>
      <c r="PZW12" s="406"/>
      <c r="PZX12" s="407"/>
      <c r="PZY12" s="407"/>
      <c r="PZZ12" s="407"/>
      <c r="QAA12" s="407"/>
      <c r="QAB12" s="408"/>
      <c r="QAC12" s="404"/>
      <c r="QAD12" s="405"/>
      <c r="QAE12" s="406"/>
      <c r="QAF12" s="407"/>
      <c r="QAG12" s="407"/>
      <c r="QAH12" s="407"/>
      <c r="QAI12" s="407"/>
      <c r="QAJ12" s="408"/>
      <c r="QAK12" s="404"/>
      <c r="QAL12" s="405"/>
      <c r="QAM12" s="406"/>
      <c r="QAN12" s="407"/>
      <c r="QAO12" s="407"/>
      <c r="QAP12" s="407"/>
      <c r="QAQ12" s="407"/>
      <c r="QAR12" s="408"/>
      <c r="QAS12" s="404"/>
      <c r="QAT12" s="405"/>
      <c r="QAU12" s="406"/>
      <c r="QAV12" s="407"/>
      <c r="QAW12" s="407"/>
      <c r="QAX12" s="407"/>
      <c r="QAY12" s="407"/>
      <c r="QAZ12" s="408"/>
      <c r="QBA12" s="404"/>
      <c r="QBB12" s="405"/>
      <c r="QBC12" s="406"/>
      <c r="QBD12" s="407"/>
      <c r="QBE12" s="407"/>
      <c r="QBF12" s="407"/>
      <c r="QBG12" s="407"/>
      <c r="QBH12" s="408"/>
      <c r="QBI12" s="404"/>
      <c r="QBJ12" s="405"/>
      <c r="QBK12" s="406"/>
      <c r="QBL12" s="407"/>
      <c r="QBM12" s="407"/>
      <c r="QBN12" s="407"/>
      <c r="QBO12" s="407"/>
      <c r="QBP12" s="408"/>
      <c r="QBQ12" s="404"/>
      <c r="QBR12" s="405"/>
      <c r="QBS12" s="406"/>
      <c r="QBT12" s="407"/>
      <c r="QBU12" s="407"/>
      <c r="QBV12" s="407"/>
      <c r="QBW12" s="407"/>
      <c r="QBX12" s="408"/>
      <c r="QBY12" s="404"/>
      <c r="QBZ12" s="405"/>
      <c r="QCA12" s="406"/>
      <c r="QCB12" s="407"/>
      <c r="QCC12" s="407"/>
      <c r="QCD12" s="407"/>
      <c r="QCE12" s="407"/>
      <c r="QCF12" s="408"/>
      <c r="QCG12" s="404"/>
      <c r="QCH12" s="405"/>
      <c r="QCI12" s="406"/>
      <c r="QCJ12" s="407"/>
      <c r="QCK12" s="407"/>
      <c r="QCL12" s="407"/>
      <c r="QCM12" s="407"/>
      <c r="QCN12" s="408"/>
      <c r="QCO12" s="404"/>
      <c r="QCP12" s="405"/>
      <c r="QCQ12" s="406"/>
      <c r="QCR12" s="407"/>
      <c r="QCS12" s="407"/>
      <c r="QCT12" s="407"/>
      <c r="QCU12" s="407"/>
      <c r="QCV12" s="408"/>
      <c r="QCW12" s="404"/>
      <c r="QCX12" s="405"/>
      <c r="QCY12" s="406"/>
      <c r="QCZ12" s="407"/>
      <c r="QDA12" s="407"/>
      <c r="QDB12" s="407"/>
      <c r="QDC12" s="407"/>
      <c r="QDD12" s="408"/>
      <c r="QDE12" s="404"/>
      <c r="QDF12" s="405"/>
      <c r="QDG12" s="406"/>
      <c r="QDH12" s="407"/>
      <c r="QDI12" s="407"/>
      <c r="QDJ12" s="407"/>
      <c r="QDK12" s="407"/>
      <c r="QDL12" s="408"/>
      <c r="QDM12" s="404"/>
      <c r="QDN12" s="405"/>
      <c r="QDO12" s="406"/>
      <c r="QDP12" s="407"/>
      <c r="QDQ12" s="407"/>
      <c r="QDR12" s="407"/>
      <c r="QDS12" s="407"/>
      <c r="QDT12" s="408"/>
      <c r="QDU12" s="404"/>
      <c r="QDV12" s="405"/>
      <c r="QDW12" s="406"/>
      <c r="QDX12" s="407"/>
      <c r="QDY12" s="407"/>
      <c r="QDZ12" s="407"/>
      <c r="QEA12" s="407"/>
      <c r="QEB12" s="408"/>
      <c r="QEC12" s="404"/>
      <c r="QED12" s="405"/>
      <c r="QEE12" s="406"/>
      <c r="QEF12" s="407"/>
      <c r="QEG12" s="407"/>
      <c r="QEH12" s="407"/>
      <c r="QEI12" s="407"/>
      <c r="QEJ12" s="408"/>
      <c r="QEK12" s="404"/>
      <c r="QEL12" s="405"/>
      <c r="QEM12" s="406"/>
      <c r="QEN12" s="407"/>
      <c r="QEO12" s="407"/>
      <c r="QEP12" s="407"/>
      <c r="QEQ12" s="407"/>
      <c r="QER12" s="408"/>
      <c r="QES12" s="404"/>
      <c r="QET12" s="405"/>
      <c r="QEU12" s="406"/>
      <c r="QEV12" s="407"/>
      <c r="QEW12" s="407"/>
      <c r="QEX12" s="407"/>
      <c r="QEY12" s="407"/>
      <c r="QEZ12" s="408"/>
      <c r="QFA12" s="404"/>
      <c r="QFB12" s="405"/>
      <c r="QFC12" s="406"/>
      <c r="QFD12" s="407"/>
      <c r="QFE12" s="407"/>
      <c r="QFF12" s="407"/>
      <c r="QFG12" s="407"/>
      <c r="QFH12" s="408"/>
      <c r="QFI12" s="404"/>
      <c r="QFJ12" s="405"/>
      <c r="QFK12" s="406"/>
      <c r="QFL12" s="407"/>
      <c r="QFM12" s="407"/>
      <c r="QFN12" s="407"/>
      <c r="QFO12" s="407"/>
      <c r="QFP12" s="408"/>
      <c r="QFQ12" s="404"/>
      <c r="QFR12" s="405"/>
      <c r="QFS12" s="406"/>
      <c r="QFT12" s="407"/>
      <c r="QFU12" s="407"/>
      <c r="QFV12" s="407"/>
      <c r="QFW12" s="407"/>
      <c r="QFX12" s="408"/>
      <c r="QFY12" s="404"/>
      <c r="QFZ12" s="405"/>
      <c r="QGA12" s="406"/>
      <c r="QGB12" s="407"/>
      <c r="QGC12" s="407"/>
      <c r="QGD12" s="407"/>
      <c r="QGE12" s="407"/>
      <c r="QGF12" s="408"/>
      <c r="QGG12" s="404"/>
      <c r="QGH12" s="405"/>
      <c r="QGI12" s="406"/>
      <c r="QGJ12" s="407"/>
      <c r="QGK12" s="407"/>
      <c r="QGL12" s="407"/>
      <c r="QGM12" s="407"/>
      <c r="QGN12" s="408"/>
      <c r="QGO12" s="404"/>
      <c r="QGP12" s="405"/>
      <c r="QGQ12" s="406"/>
      <c r="QGR12" s="407"/>
      <c r="QGS12" s="407"/>
      <c r="QGT12" s="407"/>
      <c r="QGU12" s="407"/>
      <c r="QGV12" s="408"/>
      <c r="QGW12" s="404"/>
      <c r="QGX12" s="405"/>
      <c r="QGY12" s="406"/>
      <c r="QGZ12" s="407"/>
      <c r="QHA12" s="407"/>
      <c r="QHB12" s="407"/>
      <c r="QHC12" s="407"/>
      <c r="QHD12" s="408"/>
      <c r="QHE12" s="404"/>
      <c r="QHF12" s="405"/>
      <c r="QHG12" s="406"/>
      <c r="QHH12" s="407"/>
      <c r="QHI12" s="407"/>
      <c r="QHJ12" s="407"/>
      <c r="QHK12" s="407"/>
      <c r="QHL12" s="408"/>
      <c r="QHM12" s="404"/>
      <c r="QHN12" s="405"/>
      <c r="QHO12" s="406"/>
      <c r="QHP12" s="407"/>
      <c r="QHQ12" s="407"/>
      <c r="QHR12" s="407"/>
      <c r="QHS12" s="407"/>
      <c r="QHT12" s="408"/>
      <c r="QHU12" s="404"/>
      <c r="QHV12" s="405"/>
      <c r="QHW12" s="406"/>
      <c r="QHX12" s="407"/>
      <c r="QHY12" s="407"/>
      <c r="QHZ12" s="407"/>
      <c r="QIA12" s="407"/>
      <c r="QIB12" s="408"/>
      <c r="QIC12" s="404"/>
      <c r="QID12" s="405"/>
      <c r="QIE12" s="406"/>
      <c r="QIF12" s="407"/>
      <c r="QIG12" s="407"/>
      <c r="QIH12" s="407"/>
      <c r="QII12" s="407"/>
      <c r="QIJ12" s="408"/>
      <c r="QIK12" s="404"/>
      <c r="QIL12" s="405"/>
      <c r="QIM12" s="406"/>
      <c r="QIN12" s="407"/>
      <c r="QIO12" s="407"/>
      <c r="QIP12" s="407"/>
      <c r="QIQ12" s="407"/>
      <c r="QIR12" s="408"/>
      <c r="QIS12" s="404"/>
      <c r="QIT12" s="405"/>
      <c r="QIU12" s="406"/>
      <c r="QIV12" s="407"/>
      <c r="QIW12" s="407"/>
      <c r="QIX12" s="407"/>
      <c r="QIY12" s="407"/>
      <c r="QIZ12" s="408"/>
      <c r="QJA12" s="404"/>
      <c r="QJB12" s="405"/>
      <c r="QJC12" s="406"/>
      <c r="QJD12" s="407"/>
      <c r="QJE12" s="407"/>
      <c r="QJF12" s="407"/>
      <c r="QJG12" s="407"/>
      <c r="QJH12" s="408"/>
      <c r="QJI12" s="404"/>
      <c r="QJJ12" s="405"/>
      <c r="QJK12" s="406"/>
      <c r="QJL12" s="407"/>
      <c r="QJM12" s="407"/>
      <c r="QJN12" s="407"/>
      <c r="QJO12" s="407"/>
      <c r="QJP12" s="408"/>
      <c r="QJQ12" s="404"/>
      <c r="QJR12" s="405"/>
      <c r="QJS12" s="406"/>
      <c r="QJT12" s="407"/>
      <c r="QJU12" s="407"/>
      <c r="QJV12" s="407"/>
      <c r="QJW12" s="407"/>
      <c r="QJX12" s="408"/>
      <c r="QJY12" s="404"/>
      <c r="QJZ12" s="405"/>
      <c r="QKA12" s="406"/>
      <c r="QKB12" s="407"/>
      <c r="QKC12" s="407"/>
      <c r="QKD12" s="407"/>
      <c r="QKE12" s="407"/>
      <c r="QKF12" s="408"/>
      <c r="QKG12" s="404"/>
      <c r="QKH12" s="405"/>
      <c r="QKI12" s="406"/>
      <c r="QKJ12" s="407"/>
      <c r="QKK12" s="407"/>
      <c r="QKL12" s="407"/>
      <c r="QKM12" s="407"/>
      <c r="QKN12" s="408"/>
      <c r="QKO12" s="404"/>
      <c r="QKP12" s="405"/>
      <c r="QKQ12" s="406"/>
      <c r="QKR12" s="407"/>
      <c r="QKS12" s="407"/>
      <c r="QKT12" s="407"/>
      <c r="QKU12" s="407"/>
      <c r="QKV12" s="408"/>
      <c r="QKW12" s="404"/>
      <c r="QKX12" s="405"/>
      <c r="QKY12" s="406"/>
      <c r="QKZ12" s="407"/>
      <c r="QLA12" s="407"/>
      <c r="QLB12" s="407"/>
      <c r="QLC12" s="407"/>
      <c r="QLD12" s="408"/>
      <c r="QLE12" s="404"/>
      <c r="QLF12" s="405"/>
      <c r="QLG12" s="406"/>
      <c r="QLH12" s="407"/>
      <c r="QLI12" s="407"/>
      <c r="QLJ12" s="407"/>
      <c r="QLK12" s="407"/>
      <c r="QLL12" s="408"/>
      <c r="QLM12" s="404"/>
      <c r="QLN12" s="405"/>
      <c r="QLO12" s="406"/>
      <c r="QLP12" s="407"/>
      <c r="QLQ12" s="407"/>
      <c r="QLR12" s="407"/>
      <c r="QLS12" s="407"/>
      <c r="QLT12" s="408"/>
      <c r="QLU12" s="404"/>
      <c r="QLV12" s="405"/>
      <c r="QLW12" s="406"/>
      <c r="QLX12" s="407"/>
      <c r="QLY12" s="407"/>
      <c r="QLZ12" s="407"/>
      <c r="QMA12" s="407"/>
      <c r="QMB12" s="408"/>
      <c r="QMC12" s="404"/>
      <c r="QMD12" s="405"/>
      <c r="QME12" s="406"/>
      <c r="QMF12" s="407"/>
      <c r="QMG12" s="407"/>
      <c r="QMH12" s="407"/>
      <c r="QMI12" s="407"/>
      <c r="QMJ12" s="408"/>
      <c r="QMK12" s="404"/>
      <c r="QML12" s="405"/>
      <c r="QMM12" s="406"/>
      <c r="QMN12" s="407"/>
      <c r="QMO12" s="407"/>
      <c r="QMP12" s="407"/>
      <c r="QMQ12" s="407"/>
      <c r="QMR12" s="408"/>
      <c r="QMS12" s="404"/>
      <c r="QMT12" s="405"/>
      <c r="QMU12" s="406"/>
      <c r="QMV12" s="407"/>
      <c r="QMW12" s="407"/>
      <c r="QMX12" s="407"/>
      <c r="QMY12" s="407"/>
      <c r="QMZ12" s="408"/>
      <c r="QNA12" s="404"/>
      <c r="QNB12" s="405"/>
      <c r="QNC12" s="406"/>
      <c r="QND12" s="407"/>
      <c r="QNE12" s="407"/>
      <c r="QNF12" s="407"/>
      <c r="QNG12" s="407"/>
      <c r="QNH12" s="408"/>
      <c r="QNI12" s="404"/>
      <c r="QNJ12" s="405"/>
      <c r="QNK12" s="406"/>
      <c r="QNL12" s="407"/>
      <c r="QNM12" s="407"/>
      <c r="QNN12" s="407"/>
      <c r="QNO12" s="407"/>
      <c r="QNP12" s="408"/>
      <c r="QNQ12" s="404"/>
      <c r="QNR12" s="405"/>
      <c r="QNS12" s="406"/>
      <c r="QNT12" s="407"/>
      <c r="QNU12" s="407"/>
      <c r="QNV12" s="407"/>
      <c r="QNW12" s="407"/>
      <c r="QNX12" s="408"/>
      <c r="QNY12" s="404"/>
      <c r="QNZ12" s="405"/>
      <c r="QOA12" s="406"/>
      <c r="QOB12" s="407"/>
      <c r="QOC12" s="407"/>
      <c r="QOD12" s="407"/>
      <c r="QOE12" s="407"/>
      <c r="QOF12" s="408"/>
      <c r="QOG12" s="404"/>
      <c r="QOH12" s="405"/>
      <c r="QOI12" s="406"/>
      <c r="QOJ12" s="407"/>
      <c r="QOK12" s="407"/>
      <c r="QOL12" s="407"/>
      <c r="QOM12" s="407"/>
      <c r="QON12" s="408"/>
      <c r="QOO12" s="404"/>
      <c r="QOP12" s="405"/>
      <c r="QOQ12" s="406"/>
      <c r="QOR12" s="407"/>
      <c r="QOS12" s="407"/>
      <c r="QOT12" s="407"/>
      <c r="QOU12" s="407"/>
      <c r="QOV12" s="408"/>
      <c r="QOW12" s="404"/>
      <c r="QOX12" s="405"/>
      <c r="QOY12" s="406"/>
      <c r="QOZ12" s="407"/>
      <c r="QPA12" s="407"/>
      <c r="QPB12" s="407"/>
      <c r="QPC12" s="407"/>
      <c r="QPD12" s="408"/>
      <c r="QPE12" s="404"/>
      <c r="QPF12" s="405"/>
      <c r="QPG12" s="406"/>
      <c r="QPH12" s="407"/>
      <c r="QPI12" s="407"/>
      <c r="QPJ12" s="407"/>
      <c r="QPK12" s="407"/>
      <c r="QPL12" s="408"/>
      <c r="QPM12" s="404"/>
      <c r="QPN12" s="405"/>
      <c r="QPO12" s="406"/>
      <c r="QPP12" s="407"/>
      <c r="QPQ12" s="407"/>
      <c r="QPR12" s="407"/>
      <c r="QPS12" s="407"/>
      <c r="QPT12" s="408"/>
      <c r="QPU12" s="404"/>
      <c r="QPV12" s="405"/>
      <c r="QPW12" s="406"/>
      <c r="QPX12" s="407"/>
      <c r="QPY12" s="407"/>
      <c r="QPZ12" s="407"/>
      <c r="QQA12" s="407"/>
      <c r="QQB12" s="408"/>
      <c r="QQC12" s="404"/>
      <c r="QQD12" s="405"/>
      <c r="QQE12" s="406"/>
      <c r="QQF12" s="407"/>
      <c r="QQG12" s="407"/>
      <c r="QQH12" s="407"/>
      <c r="QQI12" s="407"/>
      <c r="QQJ12" s="408"/>
      <c r="QQK12" s="404"/>
      <c r="QQL12" s="405"/>
      <c r="QQM12" s="406"/>
      <c r="QQN12" s="407"/>
      <c r="QQO12" s="407"/>
      <c r="QQP12" s="407"/>
      <c r="QQQ12" s="407"/>
      <c r="QQR12" s="408"/>
      <c r="QQS12" s="404"/>
      <c r="QQT12" s="405"/>
      <c r="QQU12" s="406"/>
      <c r="QQV12" s="407"/>
      <c r="QQW12" s="407"/>
      <c r="QQX12" s="407"/>
      <c r="QQY12" s="407"/>
      <c r="QQZ12" s="408"/>
      <c r="QRA12" s="404"/>
      <c r="QRB12" s="405"/>
      <c r="QRC12" s="406"/>
      <c r="QRD12" s="407"/>
      <c r="QRE12" s="407"/>
      <c r="QRF12" s="407"/>
      <c r="QRG12" s="407"/>
      <c r="QRH12" s="408"/>
      <c r="QRI12" s="404"/>
      <c r="QRJ12" s="405"/>
      <c r="QRK12" s="406"/>
      <c r="QRL12" s="407"/>
      <c r="QRM12" s="407"/>
      <c r="QRN12" s="407"/>
      <c r="QRO12" s="407"/>
      <c r="QRP12" s="408"/>
      <c r="QRQ12" s="404"/>
      <c r="QRR12" s="405"/>
      <c r="QRS12" s="406"/>
      <c r="QRT12" s="407"/>
      <c r="QRU12" s="407"/>
      <c r="QRV12" s="407"/>
      <c r="QRW12" s="407"/>
      <c r="QRX12" s="408"/>
      <c r="QRY12" s="404"/>
      <c r="QRZ12" s="405"/>
      <c r="QSA12" s="406"/>
      <c r="QSB12" s="407"/>
      <c r="QSC12" s="407"/>
      <c r="QSD12" s="407"/>
      <c r="QSE12" s="407"/>
      <c r="QSF12" s="408"/>
      <c r="QSG12" s="404"/>
      <c r="QSH12" s="405"/>
      <c r="QSI12" s="406"/>
      <c r="QSJ12" s="407"/>
      <c r="QSK12" s="407"/>
      <c r="QSL12" s="407"/>
      <c r="QSM12" s="407"/>
      <c r="QSN12" s="408"/>
      <c r="QSO12" s="404"/>
      <c r="QSP12" s="405"/>
      <c r="QSQ12" s="406"/>
      <c r="QSR12" s="407"/>
      <c r="QSS12" s="407"/>
      <c r="QST12" s="407"/>
      <c r="QSU12" s="407"/>
      <c r="QSV12" s="408"/>
      <c r="QSW12" s="404"/>
      <c r="QSX12" s="405"/>
      <c r="QSY12" s="406"/>
      <c r="QSZ12" s="407"/>
      <c r="QTA12" s="407"/>
      <c r="QTB12" s="407"/>
      <c r="QTC12" s="407"/>
      <c r="QTD12" s="408"/>
      <c r="QTE12" s="404"/>
      <c r="QTF12" s="405"/>
      <c r="QTG12" s="406"/>
      <c r="QTH12" s="407"/>
      <c r="QTI12" s="407"/>
      <c r="QTJ12" s="407"/>
      <c r="QTK12" s="407"/>
      <c r="QTL12" s="408"/>
      <c r="QTM12" s="404"/>
      <c r="QTN12" s="405"/>
      <c r="QTO12" s="406"/>
      <c r="QTP12" s="407"/>
      <c r="QTQ12" s="407"/>
      <c r="QTR12" s="407"/>
      <c r="QTS12" s="407"/>
      <c r="QTT12" s="408"/>
      <c r="QTU12" s="404"/>
      <c r="QTV12" s="405"/>
      <c r="QTW12" s="406"/>
      <c r="QTX12" s="407"/>
      <c r="QTY12" s="407"/>
      <c r="QTZ12" s="407"/>
      <c r="QUA12" s="407"/>
      <c r="QUB12" s="408"/>
      <c r="QUC12" s="404"/>
      <c r="QUD12" s="405"/>
      <c r="QUE12" s="406"/>
      <c r="QUF12" s="407"/>
      <c r="QUG12" s="407"/>
      <c r="QUH12" s="407"/>
      <c r="QUI12" s="407"/>
      <c r="QUJ12" s="408"/>
      <c r="QUK12" s="404"/>
      <c r="QUL12" s="405"/>
      <c r="QUM12" s="406"/>
      <c r="QUN12" s="407"/>
      <c r="QUO12" s="407"/>
      <c r="QUP12" s="407"/>
      <c r="QUQ12" s="407"/>
      <c r="QUR12" s="408"/>
      <c r="QUS12" s="404"/>
      <c r="QUT12" s="405"/>
      <c r="QUU12" s="406"/>
      <c r="QUV12" s="407"/>
      <c r="QUW12" s="407"/>
      <c r="QUX12" s="407"/>
      <c r="QUY12" s="407"/>
      <c r="QUZ12" s="408"/>
      <c r="QVA12" s="404"/>
      <c r="QVB12" s="405"/>
      <c r="QVC12" s="406"/>
      <c r="QVD12" s="407"/>
      <c r="QVE12" s="407"/>
      <c r="QVF12" s="407"/>
      <c r="QVG12" s="407"/>
      <c r="QVH12" s="408"/>
      <c r="QVI12" s="404"/>
      <c r="QVJ12" s="405"/>
      <c r="QVK12" s="406"/>
      <c r="QVL12" s="407"/>
      <c r="QVM12" s="407"/>
      <c r="QVN12" s="407"/>
      <c r="QVO12" s="407"/>
      <c r="QVP12" s="408"/>
      <c r="QVQ12" s="404"/>
      <c r="QVR12" s="405"/>
      <c r="QVS12" s="406"/>
      <c r="QVT12" s="407"/>
      <c r="QVU12" s="407"/>
      <c r="QVV12" s="407"/>
      <c r="QVW12" s="407"/>
      <c r="QVX12" s="408"/>
      <c r="QVY12" s="404"/>
      <c r="QVZ12" s="405"/>
      <c r="QWA12" s="406"/>
      <c r="QWB12" s="407"/>
      <c r="QWC12" s="407"/>
      <c r="QWD12" s="407"/>
      <c r="QWE12" s="407"/>
      <c r="QWF12" s="408"/>
      <c r="QWG12" s="404"/>
      <c r="QWH12" s="405"/>
      <c r="QWI12" s="406"/>
      <c r="QWJ12" s="407"/>
      <c r="QWK12" s="407"/>
      <c r="QWL12" s="407"/>
      <c r="QWM12" s="407"/>
      <c r="QWN12" s="408"/>
      <c r="QWO12" s="404"/>
      <c r="QWP12" s="405"/>
      <c r="QWQ12" s="406"/>
      <c r="QWR12" s="407"/>
      <c r="QWS12" s="407"/>
      <c r="QWT12" s="407"/>
      <c r="QWU12" s="407"/>
      <c r="QWV12" s="408"/>
      <c r="QWW12" s="404"/>
      <c r="QWX12" s="405"/>
      <c r="QWY12" s="406"/>
      <c r="QWZ12" s="407"/>
      <c r="QXA12" s="407"/>
      <c r="QXB12" s="407"/>
      <c r="QXC12" s="407"/>
      <c r="QXD12" s="408"/>
      <c r="QXE12" s="404"/>
      <c r="QXF12" s="405"/>
      <c r="QXG12" s="406"/>
      <c r="QXH12" s="407"/>
      <c r="QXI12" s="407"/>
      <c r="QXJ12" s="407"/>
      <c r="QXK12" s="407"/>
      <c r="QXL12" s="408"/>
      <c r="QXM12" s="404"/>
      <c r="QXN12" s="405"/>
      <c r="QXO12" s="406"/>
      <c r="QXP12" s="407"/>
      <c r="QXQ12" s="407"/>
      <c r="QXR12" s="407"/>
      <c r="QXS12" s="407"/>
      <c r="QXT12" s="408"/>
      <c r="QXU12" s="404"/>
      <c r="QXV12" s="405"/>
      <c r="QXW12" s="406"/>
      <c r="QXX12" s="407"/>
      <c r="QXY12" s="407"/>
      <c r="QXZ12" s="407"/>
      <c r="QYA12" s="407"/>
      <c r="QYB12" s="408"/>
      <c r="QYC12" s="404"/>
      <c r="QYD12" s="405"/>
      <c r="QYE12" s="406"/>
      <c r="QYF12" s="407"/>
      <c r="QYG12" s="407"/>
      <c r="QYH12" s="407"/>
      <c r="QYI12" s="407"/>
      <c r="QYJ12" s="408"/>
      <c r="QYK12" s="404"/>
      <c r="QYL12" s="405"/>
      <c r="QYM12" s="406"/>
      <c r="QYN12" s="407"/>
      <c r="QYO12" s="407"/>
      <c r="QYP12" s="407"/>
      <c r="QYQ12" s="407"/>
      <c r="QYR12" s="408"/>
      <c r="QYS12" s="404"/>
      <c r="QYT12" s="405"/>
      <c r="QYU12" s="406"/>
      <c r="QYV12" s="407"/>
      <c r="QYW12" s="407"/>
      <c r="QYX12" s="407"/>
      <c r="QYY12" s="407"/>
      <c r="QYZ12" s="408"/>
      <c r="QZA12" s="404"/>
      <c r="QZB12" s="405"/>
      <c r="QZC12" s="406"/>
      <c r="QZD12" s="407"/>
      <c r="QZE12" s="407"/>
      <c r="QZF12" s="407"/>
      <c r="QZG12" s="407"/>
      <c r="QZH12" s="408"/>
      <c r="QZI12" s="404"/>
      <c r="QZJ12" s="405"/>
      <c r="QZK12" s="406"/>
      <c r="QZL12" s="407"/>
      <c r="QZM12" s="407"/>
      <c r="QZN12" s="407"/>
      <c r="QZO12" s="407"/>
      <c r="QZP12" s="408"/>
      <c r="QZQ12" s="404"/>
      <c r="QZR12" s="405"/>
      <c r="QZS12" s="406"/>
      <c r="QZT12" s="407"/>
      <c r="QZU12" s="407"/>
      <c r="QZV12" s="407"/>
      <c r="QZW12" s="407"/>
      <c r="QZX12" s="408"/>
      <c r="QZY12" s="404"/>
      <c r="QZZ12" s="405"/>
      <c r="RAA12" s="406"/>
      <c r="RAB12" s="407"/>
      <c r="RAC12" s="407"/>
      <c r="RAD12" s="407"/>
      <c r="RAE12" s="407"/>
      <c r="RAF12" s="408"/>
      <c r="RAG12" s="404"/>
      <c r="RAH12" s="405"/>
      <c r="RAI12" s="406"/>
      <c r="RAJ12" s="407"/>
      <c r="RAK12" s="407"/>
      <c r="RAL12" s="407"/>
      <c r="RAM12" s="407"/>
      <c r="RAN12" s="408"/>
      <c r="RAO12" s="404"/>
      <c r="RAP12" s="405"/>
      <c r="RAQ12" s="406"/>
      <c r="RAR12" s="407"/>
      <c r="RAS12" s="407"/>
      <c r="RAT12" s="407"/>
      <c r="RAU12" s="407"/>
      <c r="RAV12" s="408"/>
      <c r="RAW12" s="404"/>
      <c r="RAX12" s="405"/>
      <c r="RAY12" s="406"/>
      <c r="RAZ12" s="407"/>
      <c r="RBA12" s="407"/>
      <c r="RBB12" s="407"/>
      <c r="RBC12" s="407"/>
      <c r="RBD12" s="408"/>
      <c r="RBE12" s="404"/>
      <c r="RBF12" s="405"/>
      <c r="RBG12" s="406"/>
      <c r="RBH12" s="407"/>
      <c r="RBI12" s="407"/>
      <c r="RBJ12" s="407"/>
      <c r="RBK12" s="407"/>
      <c r="RBL12" s="408"/>
      <c r="RBM12" s="404"/>
      <c r="RBN12" s="405"/>
      <c r="RBO12" s="406"/>
      <c r="RBP12" s="407"/>
      <c r="RBQ12" s="407"/>
      <c r="RBR12" s="407"/>
      <c r="RBS12" s="407"/>
      <c r="RBT12" s="408"/>
      <c r="RBU12" s="404"/>
      <c r="RBV12" s="405"/>
      <c r="RBW12" s="406"/>
      <c r="RBX12" s="407"/>
      <c r="RBY12" s="407"/>
      <c r="RBZ12" s="407"/>
      <c r="RCA12" s="407"/>
      <c r="RCB12" s="408"/>
      <c r="RCC12" s="404"/>
      <c r="RCD12" s="405"/>
      <c r="RCE12" s="406"/>
      <c r="RCF12" s="407"/>
      <c r="RCG12" s="407"/>
      <c r="RCH12" s="407"/>
      <c r="RCI12" s="407"/>
      <c r="RCJ12" s="408"/>
      <c r="RCK12" s="404"/>
      <c r="RCL12" s="405"/>
      <c r="RCM12" s="406"/>
      <c r="RCN12" s="407"/>
      <c r="RCO12" s="407"/>
      <c r="RCP12" s="407"/>
      <c r="RCQ12" s="407"/>
      <c r="RCR12" s="408"/>
      <c r="RCS12" s="404"/>
      <c r="RCT12" s="405"/>
      <c r="RCU12" s="406"/>
      <c r="RCV12" s="407"/>
      <c r="RCW12" s="407"/>
      <c r="RCX12" s="407"/>
      <c r="RCY12" s="407"/>
      <c r="RCZ12" s="408"/>
      <c r="RDA12" s="404"/>
      <c r="RDB12" s="405"/>
      <c r="RDC12" s="406"/>
      <c r="RDD12" s="407"/>
      <c r="RDE12" s="407"/>
      <c r="RDF12" s="407"/>
      <c r="RDG12" s="407"/>
      <c r="RDH12" s="408"/>
      <c r="RDI12" s="404"/>
      <c r="RDJ12" s="405"/>
      <c r="RDK12" s="406"/>
      <c r="RDL12" s="407"/>
      <c r="RDM12" s="407"/>
      <c r="RDN12" s="407"/>
      <c r="RDO12" s="407"/>
      <c r="RDP12" s="408"/>
      <c r="RDQ12" s="404"/>
      <c r="RDR12" s="405"/>
      <c r="RDS12" s="406"/>
      <c r="RDT12" s="407"/>
      <c r="RDU12" s="407"/>
      <c r="RDV12" s="407"/>
      <c r="RDW12" s="407"/>
      <c r="RDX12" s="408"/>
      <c r="RDY12" s="404"/>
      <c r="RDZ12" s="405"/>
      <c r="REA12" s="406"/>
      <c r="REB12" s="407"/>
      <c r="REC12" s="407"/>
      <c r="RED12" s="407"/>
      <c r="REE12" s="407"/>
      <c r="REF12" s="408"/>
      <c r="REG12" s="404"/>
      <c r="REH12" s="405"/>
      <c r="REI12" s="406"/>
      <c r="REJ12" s="407"/>
      <c r="REK12" s="407"/>
      <c r="REL12" s="407"/>
      <c r="REM12" s="407"/>
      <c r="REN12" s="408"/>
      <c r="REO12" s="404"/>
      <c r="REP12" s="405"/>
      <c r="REQ12" s="406"/>
      <c r="RER12" s="407"/>
      <c r="RES12" s="407"/>
      <c r="RET12" s="407"/>
      <c r="REU12" s="407"/>
      <c r="REV12" s="408"/>
      <c r="REW12" s="404"/>
      <c r="REX12" s="405"/>
      <c r="REY12" s="406"/>
      <c r="REZ12" s="407"/>
      <c r="RFA12" s="407"/>
      <c r="RFB12" s="407"/>
      <c r="RFC12" s="407"/>
      <c r="RFD12" s="408"/>
      <c r="RFE12" s="404"/>
      <c r="RFF12" s="405"/>
      <c r="RFG12" s="406"/>
      <c r="RFH12" s="407"/>
      <c r="RFI12" s="407"/>
      <c r="RFJ12" s="407"/>
      <c r="RFK12" s="407"/>
      <c r="RFL12" s="408"/>
      <c r="RFM12" s="404"/>
      <c r="RFN12" s="405"/>
      <c r="RFO12" s="406"/>
      <c r="RFP12" s="407"/>
      <c r="RFQ12" s="407"/>
      <c r="RFR12" s="407"/>
      <c r="RFS12" s="407"/>
      <c r="RFT12" s="408"/>
      <c r="RFU12" s="404"/>
      <c r="RFV12" s="405"/>
      <c r="RFW12" s="406"/>
      <c r="RFX12" s="407"/>
      <c r="RFY12" s="407"/>
      <c r="RFZ12" s="407"/>
      <c r="RGA12" s="407"/>
      <c r="RGB12" s="408"/>
      <c r="RGC12" s="404"/>
      <c r="RGD12" s="405"/>
      <c r="RGE12" s="406"/>
      <c r="RGF12" s="407"/>
      <c r="RGG12" s="407"/>
      <c r="RGH12" s="407"/>
      <c r="RGI12" s="407"/>
      <c r="RGJ12" s="408"/>
      <c r="RGK12" s="404"/>
      <c r="RGL12" s="405"/>
      <c r="RGM12" s="406"/>
      <c r="RGN12" s="407"/>
      <c r="RGO12" s="407"/>
      <c r="RGP12" s="407"/>
      <c r="RGQ12" s="407"/>
      <c r="RGR12" s="408"/>
      <c r="RGS12" s="404"/>
      <c r="RGT12" s="405"/>
      <c r="RGU12" s="406"/>
      <c r="RGV12" s="407"/>
      <c r="RGW12" s="407"/>
      <c r="RGX12" s="407"/>
      <c r="RGY12" s="407"/>
      <c r="RGZ12" s="408"/>
      <c r="RHA12" s="404"/>
      <c r="RHB12" s="405"/>
      <c r="RHC12" s="406"/>
      <c r="RHD12" s="407"/>
      <c r="RHE12" s="407"/>
      <c r="RHF12" s="407"/>
      <c r="RHG12" s="407"/>
      <c r="RHH12" s="408"/>
      <c r="RHI12" s="404"/>
      <c r="RHJ12" s="405"/>
      <c r="RHK12" s="406"/>
      <c r="RHL12" s="407"/>
      <c r="RHM12" s="407"/>
      <c r="RHN12" s="407"/>
      <c r="RHO12" s="407"/>
      <c r="RHP12" s="408"/>
      <c r="RHQ12" s="404"/>
      <c r="RHR12" s="405"/>
      <c r="RHS12" s="406"/>
      <c r="RHT12" s="407"/>
      <c r="RHU12" s="407"/>
      <c r="RHV12" s="407"/>
      <c r="RHW12" s="407"/>
      <c r="RHX12" s="408"/>
      <c r="RHY12" s="404"/>
      <c r="RHZ12" s="405"/>
      <c r="RIA12" s="406"/>
      <c r="RIB12" s="407"/>
      <c r="RIC12" s="407"/>
      <c r="RID12" s="407"/>
      <c r="RIE12" s="407"/>
      <c r="RIF12" s="408"/>
      <c r="RIG12" s="404"/>
      <c r="RIH12" s="405"/>
      <c r="RII12" s="406"/>
      <c r="RIJ12" s="407"/>
      <c r="RIK12" s="407"/>
      <c r="RIL12" s="407"/>
      <c r="RIM12" s="407"/>
      <c r="RIN12" s="408"/>
      <c r="RIO12" s="404"/>
      <c r="RIP12" s="405"/>
      <c r="RIQ12" s="406"/>
      <c r="RIR12" s="407"/>
      <c r="RIS12" s="407"/>
      <c r="RIT12" s="407"/>
      <c r="RIU12" s="407"/>
      <c r="RIV12" s="408"/>
      <c r="RIW12" s="404"/>
      <c r="RIX12" s="405"/>
      <c r="RIY12" s="406"/>
      <c r="RIZ12" s="407"/>
      <c r="RJA12" s="407"/>
      <c r="RJB12" s="407"/>
      <c r="RJC12" s="407"/>
      <c r="RJD12" s="408"/>
      <c r="RJE12" s="404"/>
      <c r="RJF12" s="405"/>
      <c r="RJG12" s="406"/>
      <c r="RJH12" s="407"/>
      <c r="RJI12" s="407"/>
      <c r="RJJ12" s="407"/>
      <c r="RJK12" s="407"/>
      <c r="RJL12" s="408"/>
      <c r="RJM12" s="404"/>
      <c r="RJN12" s="405"/>
      <c r="RJO12" s="406"/>
      <c r="RJP12" s="407"/>
      <c r="RJQ12" s="407"/>
      <c r="RJR12" s="407"/>
      <c r="RJS12" s="407"/>
      <c r="RJT12" s="408"/>
      <c r="RJU12" s="404"/>
      <c r="RJV12" s="405"/>
      <c r="RJW12" s="406"/>
      <c r="RJX12" s="407"/>
      <c r="RJY12" s="407"/>
      <c r="RJZ12" s="407"/>
      <c r="RKA12" s="407"/>
      <c r="RKB12" s="408"/>
      <c r="RKC12" s="404"/>
      <c r="RKD12" s="405"/>
      <c r="RKE12" s="406"/>
      <c r="RKF12" s="407"/>
      <c r="RKG12" s="407"/>
      <c r="RKH12" s="407"/>
      <c r="RKI12" s="407"/>
      <c r="RKJ12" s="408"/>
      <c r="RKK12" s="404"/>
      <c r="RKL12" s="405"/>
      <c r="RKM12" s="406"/>
      <c r="RKN12" s="407"/>
      <c r="RKO12" s="407"/>
      <c r="RKP12" s="407"/>
      <c r="RKQ12" s="407"/>
      <c r="RKR12" s="408"/>
      <c r="RKS12" s="404"/>
      <c r="RKT12" s="405"/>
      <c r="RKU12" s="406"/>
      <c r="RKV12" s="407"/>
      <c r="RKW12" s="407"/>
      <c r="RKX12" s="407"/>
      <c r="RKY12" s="407"/>
      <c r="RKZ12" s="408"/>
      <c r="RLA12" s="404"/>
      <c r="RLB12" s="405"/>
      <c r="RLC12" s="406"/>
      <c r="RLD12" s="407"/>
      <c r="RLE12" s="407"/>
      <c r="RLF12" s="407"/>
      <c r="RLG12" s="407"/>
      <c r="RLH12" s="408"/>
      <c r="RLI12" s="404"/>
      <c r="RLJ12" s="405"/>
      <c r="RLK12" s="406"/>
      <c r="RLL12" s="407"/>
      <c r="RLM12" s="407"/>
      <c r="RLN12" s="407"/>
      <c r="RLO12" s="407"/>
      <c r="RLP12" s="408"/>
      <c r="RLQ12" s="404"/>
      <c r="RLR12" s="405"/>
      <c r="RLS12" s="406"/>
      <c r="RLT12" s="407"/>
      <c r="RLU12" s="407"/>
      <c r="RLV12" s="407"/>
      <c r="RLW12" s="407"/>
      <c r="RLX12" s="408"/>
      <c r="RLY12" s="404"/>
      <c r="RLZ12" s="405"/>
      <c r="RMA12" s="406"/>
      <c r="RMB12" s="407"/>
      <c r="RMC12" s="407"/>
      <c r="RMD12" s="407"/>
      <c r="RME12" s="407"/>
      <c r="RMF12" s="408"/>
      <c r="RMG12" s="404"/>
      <c r="RMH12" s="405"/>
      <c r="RMI12" s="406"/>
      <c r="RMJ12" s="407"/>
      <c r="RMK12" s="407"/>
      <c r="RML12" s="407"/>
      <c r="RMM12" s="407"/>
      <c r="RMN12" s="408"/>
      <c r="RMO12" s="404"/>
      <c r="RMP12" s="405"/>
      <c r="RMQ12" s="406"/>
      <c r="RMR12" s="407"/>
      <c r="RMS12" s="407"/>
      <c r="RMT12" s="407"/>
      <c r="RMU12" s="407"/>
      <c r="RMV12" s="408"/>
      <c r="RMW12" s="404"/>
      <c r="RMX12" s="405"/>
      <c r="RMY12" s="406"/>
      <c r="RMZ12" s="407"/>
      <c r="RNA12" s="407"/>
      <c r="RNB12" s="407"/>
      <c r="RNC12" s="407"/>
      <c r="RND12" s="408"/>
      <c r="RNE12" s="404"/>
      <c r="RNF12" s="405"/>
      <c r="RNG12" s="406"/>
      <c r="RNH12" s="407"/>
      <c r="RNI12" s="407"/>
      <c r="RNJ12" s="407"/>
      <c r="RNK12" s="407"/>
      <c r="RNL12" s="408"/>
      <c r="RNM12" s="404"/>
      <c r="RNN12" s="405"/>
      <c r="RNO12" s="406"/>
      <c r="RNP12" s="407"/>
      <c r="RNQ12" s="407"/>
      <c r="RNR12" s="407"/>
      <c r="RNS12" s="407"/>
      <c r="RNT12" s="408"/>
      <c r="RNU12" s="404"/>
      <c r="RNV12" s="405"/>
      <c r="RNW12" s="406"/>
      <c r="RNX12" s="407"/>
      <c r="RNY12" s="407"/>
      <c r="RNZ12" s="407"/>
      <c r="ROA12" s="407"/>
      <c r="ROB12" s="408"/>
      <c r="ROC12" s="404"/>
      <c r="ROD12" s="405"/>
      <c r="ROE12" s="406"/>
      <c r="ROF12" s="407"/>
      <c r="ROG12" s="407"/>
      <c r="ROH12" s="407"/>
      <c r="ROI12" s="407"/>
      <c r="ROJ12" s="408"/>
      <c r="ROK12" s="404"/>
      <c r="ROL12" s="405"/>
      <c r="ROM12" s="406"/>
      <c r="RON12" s="407"/>
      <c r="ROO12" s="407"/>
      <c r="ROP12" s="407"/>
      <c r="ROQ12" s="407"/>
      <c r="ROR12" s="408"/>
      <c r="ROS12" s="404"/>
      <c r="ROT12" s="405"/>
      <c r="ROU12" s="406"/>
      <c r="ROV12" s="407"/>
      <c r="ROW12" s="407"/>
      <c r="ROX12" s="407"/>
      <c r="ROY12" s="407"/>
      <c r="ROZ12" s="408"/>
      <c r="RPA12" s="404"/>
      <c r="RPB12" s="405"/>
      <c r="RPC12" s="406"/>
      <c r="RPD12" s="407"/>
      <c r="RPE12" s="407"/>
      <c r="RPF12" s="407"/>
      <c r="RPG12" s="407"/>
      <c r="RPH12" s="408"/>
      <c r="RPI12" s="404"/>
      <c r="RPJ12" s="405"/>
      <c r="RPK12" s="406"/>
      <c r="RPL12" s="407"/>
      <c r="RPM12" s="407"/>
      <c r="RPN12" s="407"/>
      <c r="RPO12" s="407"/>
      <c r="RPP12" s="408"/>
      <c r="RPQ12" s="404"/>
      <c r="RPR12" s="405"/>
      <c r="RPS12" s="406"/>
      <c r="RPT12" s="407"/>
      <c r="RPU12" s="407"/>
      <c r="RPV12" s="407"/>
      <c r="RPW12" s="407"/>
      <c r="RPX12" s="408"/>
      <c r="RPY12" s="404"/>
      <c r="RPZ12" s="405"/>
      <c r="RQA12" s="406"/>
      <c r="RQB12" s="407"/>
      <c r="RQC12" s="407"/>
      <c r="RQD12" s="407"/>
      <c r="RQE12" s="407"/>
      <c r="RQF12" s="408"/>
      <c r="RQG12" s="404"/>
      <c r="RQH12" s="405"/>
      <c r="RQI12" s="406"/>
      <c r="RQJ12" s="407"/>
      <c r="RQK12" s="407"/>
      <c r="RQL12" s="407"/>
      <c r="RQM12" s="407"/>
      <c r="RQN12" s="408"/>
      <c r="RQO12" s="404"/>
      <c r="RQP12" s="405"/>
      <c r="RQQ12" s="406"/>
      <c r="RQR12" s="407"/>
      <c r="RQS12" s="407"/>
      <c r="RQT12" s="407"/>
      <c r="RQU12" s="407"/>
      <c r="RQV12" s="408"/>
      <c r="RQW12" s="404"/>
      <c r="RQX12" s="405"/>
      <c r="RQY12" s="406"/>
      <c r="RQZ12" s="407"/>
      <c r="RRA12" s="407"/>
      <c r="RRB12" s="407"/>
      <c r="RRC12" s="407"/>
      <c r="RRD12" s="408"/>
      <c r="RRE12" s="404"/>
      <c r="RRF12" s="405"/>
      <c r="RRG12" s="406"/>
      <c r="RRH12" s="407"/>
      <c r="RRI12" s="407"/>
      <c r="RRJ12" s="407"/>
      <c r="RRK12" s="407"/>
      <c r="RRL12" s="408"/>
      <c r="RRM12" s="404"/>
      <c r="RRN12" s="405"/>
      <c r="RRO12" s="406"/>
      <c r="RRP12" s="407"/>
      <c r="RRQ12" s="407"/>
      <c r="RRR12" s="407"/>
      <c r="RRS12" s="407"/>
      <c r="RRT12" s="408"/>
      <c r="RRU12" s="404"/>
      <c r="RRV12" s="405"/>
      <c r="RRW12" s="406"/>
      <c r="RRX12" s="407"/>
      <c r="RRY12" s="407"/>
      <c r="RRZ12" s="407"/>
      <c r="RSA12" s="407"/>
      <c r="RSB12" s="408"/>
      <c r="RSC12" s="404"/>
      <c r="RSD12" s="405"/>
      <c r="RSE12" s="406"/>
      <c r="RSF12" s="407"/>
      <c r="RSG12" s="407"/>
      <c r="RSH12" s="407"/>
      <c r="RSI12" s="407"/>
      <c r="RSJ12" s="408"/>
      <c r="RSK12" s="404"/>
      <c r="RSL12" s="405"/>
      <c r="RSM12" s="406"/>
      <c r="RSN12" s="407"/>
      <c r="RSO12" s="407"/>
      <c r="RSP12" s="407"/>
      <c r="RSQ12" s="407"/>
      <c r="RSR12" s="408"/>
      <c r="RSS12" s="404"/>
      <c r="RST12" s="405"/>
      <c r="RSU12" s="406"/>
      <c r="RSV12" s="407"/>
      <c r="RSW12" s="407"/>
      <c r="RSX12" s="407"/>
      <c r="RSY12" s="407"/>
      <c r="RSZ12" s="408"/>
      <c r="RTA12" s="404"/>
      <c r="RTB12" s="405"/>
      <c r="RTC12" s="406"/>
      <c r="RTD12" s="407"/>
      <c r="RTE12" s="407"/>
      <c r="RTF12" s="407"/>
      <c r="RTG12" s="407"/>
      <c r="RTH12" s="408"/>
      <c r="RTI12" s="404"/>
      <c r="RTJ12" s="405"/>
      <c r="RTK12" s="406"/>
      <c r="RTL12" s="407"/>
      <c r="RTM12" s="407"/>
      <c r="RTN12" s="407"/>
      <c r="RTO12" s="407"/>
      <c r="RTP12" s="408"/>
      <c r="RTQ12" s="404"/>
      <c r="RTR12" s="405"/>
      <c r="RTS12" s="406"/>
      <c r="RTT12" s="407"/>
      <c r="RTU12" s="407"/>
      <c r="RTV12" s="407"/>
      <c r="RTW12" s="407"/>
      <c r="RTX12" s="408"/>
      <c r="RTY12" s="404"/>
      <c r="RTZ12" s="405"/>
      <c r="RUA12" s="406"/>
      <c r="RUB12" s="407"/>
      <c r="RUC12" s="407"/>
      <c r="RUD12" s="407"/>
      <c r="RUE12" s="407"/>
      <c r="RUF12" s="408"/>
      <c r="RUG12" s="404"/>
      <c r="RUH12" s="405"/>
      <c r="RUI12" s="406"/>
      <c r="RUJ12" s="407"/>
      <c r="RUK12" s="407"/>
      <c r="RUL12" s="407"/>
      <c r="RUM12" s="407"/>
      <c r="RUN12" s="408"/>
      <c r="RUO12" s="404"/>
      <c r="RUP12" s="405"/>
      <c r="RUQ12" s="406"/>
      <c r="RUR12" s="407"/>
      <c r="RUS12" s="407"/>
      <c r="RUT12" s="407"/>
      <c r="RUU12" s="407"/>
      <c r="RUV12" s="408"/>
      <c r="RUW12" s="404"/>
      <c r="RUX12" s="405"/>
      <c r="RUY12" s="406"/>
      <c r="RUZ12" s="407"/>
      <c r="RVA12" s="407"/>
      <c r="RVB12" s="407"/>
      <c r="RVC12" s="407"/>
      <c r="RVD12" s="408"/>
      <c r="RVE12" s="404"/>
      <c r="RVF12" s="405"/>
      <c r="RVG12" s="406"/>
      <c r="RVH12" s="407"/>
      <c r="RVI12" s="407"/>
      <c r="RVJ12" s="407"/>
      <c r="RVK12" s="407"/>
      <c r="RVL12" s="408"/>
      <c r="RVM12" s="404"/>
      <c r="RVN12" s="405"/>
      <c r="RVO12" s="406"/>
      <c r="RVP12" s="407"/>
      <c r="RVQ12" s="407"/>
      <c r="RVR12" s="407"/>
      <c r="RVS12" s="407"/>
      <c r="RVT12" s="408"/>
      <c r="RVU12" s="404"/>
      <c r="RVV12" s="405"/>
      <c r="RVW12" s="406"/>
      <c r="RVX12" s="407"/>
      <c r="RVY12" s="407"/>
      <c r="RVZ12" s="407"/>
      <c r="RWA12" s="407"/>
      <c r="RWB12" s="408"/>
      <c r="RWC12" s="404"/>
      <c r="RWD12" s="405"/>
      <c r="RWE12" s="406"/>
      <c r="RWF12" s="407"/>
      <c r="RWG12" s="407"/>
      <c r="RWH12" s="407"/>
      <c r="RWI12" s="407"/>
      <c r="RWJ12" s="408"/>
      <c r="RWK12" s="404"/>
      <c r="RWL12" s="405"/>
      <c r="RWM12" s="406"/>
      <c r="RWN12" s="407"/>
      <c r="RWO12" s="407"/>
      <c r="RWP12" s="407"/>
      <c r="RWQ12" s="407"/>
      <c r="RWR12" s="408"/>
      <c r="RWS12" s="404"/>
      <c r="RWT12" s="405"/>
      <c r="RWU12" s="406"/>
      <c r="RWV12" s="407"/>
      <c r="RWW12" s="407"/>
      <c r="RWX12" s="407"/>
      <c r="RWY12" s="407"/>
      <c r="RWZ12" s="408"/>
      <c r="RXA12" s="404"/>
      <c r="RXB12" s="405"/>
      <c r="RXC12" s="406"/>
      <c r="RXD12" s="407"/>
      <c r="RXE12" s="407"/>
      <c r="RXF12" s="407"/>
      <c r="RXG12" s="407"/>
      <c r="RXH12" s="408"/>
      <c r="RXI12" s="404"/>
      <c r="RXJ12" s="405"/>
      <c r="RXK12" s="406"/>
      <c r="RXL12" s="407"/>
      <c r="RXM12" s="407"/>
      <c r="RXN12" s="407"/>
      <c r="RXO12" s="407"/>
      <c r="RXP12" s="408"/>
      <c r="RXQ12" s="404"/>
      <c r="RXR12" s="405"/>
      <c r="RXS12" s="406"/>
      <c r="RXT12" s="407"/>
      <c r="RXU12" s="407"/>
      <c r="RXV12" s="407"/>
      <c r="RXW12" s="407"/>
      <c r="RXX12" s="408"/>
      <c r="RXY12" s="404"/>
      <c r="RXZ12" s="405"/>
      <c r="RYA12" s="406"/>
      <c r="RYB12" s="407"/>
      <c r="RYC12" s="407"/>
      <c r="RYD12" s="407"/>
      <c r="RYE12" s="407"/>
      <c r="RYF12" s="408"/>
      <c r="RYG12" s="404"/>
      <c r="RYH12" s="405"/>
      <c r="RYI12" s="406"/>
      <c r="RYJ12" s="407"/>
      <c r="RYK12" s="407"/>
      <c r="RYL12" s="407"/>
      <c r="RYM12" s="407"/>
      <c r="RYN12" s="408"/>
      <c r="RYO12" s="404"/>
      <c r="RYP12" s="405"/>
      <c r="RYQ12" s="406"/>
      <c r="RYR12" s="407"/>
      <c r="RYS12" s="407"/>
      <c r="RYT12" s="407"/>
      <c r="RYU12" s="407"/>
      <c r="RYV12" s="408"/>
      <c r="RYW12" s="404"/>
      <c r="RYX12" s="405"/>
      <c r="RYY12" s="406"/>
      <c r="RYZ12" s="407"/>
      <c r="RZA12" s="407"/>
      <c r="RZB12" s="407"/>
      <c r="RZC12" s="407"/>
      <c r="RZD12" s="408"/>
      <c r="RZE12" s="404"/>
      <c r="RZF12" s="405"/>
      <c r="RZG12" s="406"/>
      <c r="RZH12" s="407"/>
      <c r="RZI12" s="407"/>
      <c r="RZJ12" s="407"/>
      <c r="RZK12" s="407"/>
      <c r="RZL12" s="408"/>
      <c r="RZM12" s="404"/>
      <c r="RZN12" s="405"/>
      <c r="RZO12" s="406"/>
      <c r="RZP12" s="407"/>
      <c r="RZQ12" s="407"/>
      <c r="RZR12" s="407"/>
      <c r="RZS12" s="407"/>
      <c r="RZT12" s="408"/>
      <c r="RZU12" s="404"/>
      <c r="RZV12" s="405"/>
      <c r="RZW12" s="406"/>
      <c r="RZX12" s="407"/>
      <c r="RZY12" s="407"/>
      <c r="RZZ12" s="407"/>
      <c r="SAA12" s="407"/>
      <c r="SAB12" s="408"/>
      <c r="SAC12" s="404"/>
      <c r="SAD12" s="405"/>
      <c r="SAE12" s="406"/>
      <c r="SAF12" s="407"/>
      <c r="SAG12" s="407"/>
      <c r="SAH12" s="407"/>
      <c r="SAI12" s="407"/>
      <c r="SAJ12" s="408"/>
      <c r="SAK12" s="404"/>
      <c r="SAL12" s="405"/>
      <c r="SAM12" s="406"/>
      <c r="SAN12" s="407"/>
      <c r="SAO12" s="407"/>
      <c r="SAP12" s="407"/>
      <c r="SAQ12" s="407"/>
      <c r="SAR12" s="408"/>
      <c r="SAS12" s="404"/>
      <c r="SAT12" s="405"/>
      <c r="SAU12" s="406"/>
      <c r="SAV12" s="407"/>
      <c r="SAW12" s="407"/>
      <c r="SAX12" s="407"/>
      <c r="SAY12" s="407"/>
      <c r="SAZ12" s="408"/>
      <c r="SBA12" s="404"/>
      <c r="SBB12" s="405"/>
      <c r="SBC12" s="406"/>
      <c r="SBD12" s="407"/>
      <c r="SBE12" s="407"/>
      <c r="SBF12" s="407"/>
      <c r="SBG12" s="407"/>
      <c r="SBH12" s="408"/>
      <c r="SBI12" s="404"/>
      <c r="SBJ12" s="405"/>
      <c r="SBK12" s="406"/>
      <c r="SBL12" s="407"/>
      <c r="SBM12" s="407"/>
      <c r="SBN12" s="407"/>
      <c r="SBO12" s="407"/>
      <c r="SBP12" s="408"/>
      <c r="SBQ12" s="404"/>
      <c r="SBR12" s="405"/>
      <c r="SBS12" s="406"/>
      <c r="SBT12" s="407"/>
      <c r="SBU12" s="407"/>
      <c r="SBV12" s="407"/>
      <c r="SBW12" s="407"/>
      <c r="SBX12" s="408"/>
      <c r="SBY12" s="404"/>
      <c r="SBZ12" s="405"/>
      <c r="SCA12" s="406"/>
      <c r="SCB12" s="407"/>
      <c r="SCC12" s="407"/>
      <c r="SCD12" s="407"/>
      <c r="SCE12" s="407"/>
      <c r="SCF12" s="408"/>
      <c r="SCG12" s="404"/>
      <c r="SCH12" s="405"/>
      <c r="SCI12" s="406"/>
      <c r="SCJ12" s="407"/>
      <c r="SCK12" s="407"/>
      <c r="SCL12" s="407"/>
      <c r="SCM12" s="407"/>
      <c r="SCN12" s="408"/>
      <c r="SCO12" s="404"/>
      <c r="SCP12" s="405"/>
      <c r="SCQ12" s="406"/>
      <c r="SCR12" s="407"/>
      <c r="SCS12" s="407"/>
      <c r="SCT12" s="407"/>
      <c r="SCU12" s="407"/>
      <c r="SCV12" s="408"/>
      <c r="SCW12" s="404"/>
      <c r="SCX12" s="405"/>
      <c r="SCY12" s="406"/>
      <c r="SCZ12" s="407"/>
      <c r="SDA12" s="407"/>
      <c r="SDB12" s="407"/>
      <c r="SDC12" s="407"/>
      <c r="SDD12" s="408"/>
      <c r="SDE12" s="404"/>
      <c r="SDF12" s="405"/>
      <c r="SDG12" s="406"/>
      <c r="SDH12" s="407"/>
      <c r="SDI12" s="407"/>
      <c r="SDJ12" s="407"/>
      <c r="SDK12" s="407"/>
      <c r="SDL12" s="408"/>
      <c r="SDM12" s="404"/>
      <c r="SDN12" s="405"/>
      <c r="SDO12" s="406"/>
      <c r="SDP12" s="407"/>
      <c r="SDQ12" s="407"/>
      <c r="SDR12" s="407"/>
      <c r="SDS12" s="407"/>
      <c r="SDT12" s="408"/>
      <c r="SDU12" s="404"/>
      <c r="SDV12" s="405"/>
      <c r="SDW12" s="406"/>
      <c r="SDX12" s="407"/>
      <c r="SDY12" s="407"/>
      <c r="SDZ12" s="407"/>
      <c r="SEA12" s="407"/>
      <c r="SEB12" s="408"/>
      <c r="SEC12" s="404"/>
      <c r="SED12" s="405"/>
      <c r="SEE12" s="406"/>
      <c r="SEF12" s="407"/>
      <c r="SEG12" s="407"/>
      <c r="SEH12" s="407"/>
      <c r="SEI12" s="407"/>
      <c r="SEJ12" s="408"/>
      <c r="SEK12" s="404"/>
      <c r="SEL12" s="405"/>
      <c r="SEM12" s="406"/>
      <c r="SEN12" s="407"/>
      <c r="SEO12" s="407"/>
      <c r="SEP12" s="407"/>
      <c r="SEQ12" s="407"/>
      <c r="SER12" s="408"/>
      <c r="SES12" s="404"/>
      <c r="SET12" s="405"/>
      <c r="SEU12" s="406"/>
      <c r="SEV12" s="407"/>
      <c r="SEW12" s="407"/>
      <c r="SEX12" s="407"/>
      <c r="SEY12" s="407"/>
      <c r="SEZ12" s="408"/>
      <c r="SFA12" s="404"/>
      <c r="SFB12" s="405"/>
      <c r="SFC12" s="406"/>
      <c r="SFD12" s="407"/>
      <c r="SFE12" s="407"/>
      <c r="SFF12" s="407"/>
      <c r="SFG12" s="407"/>
      <c r="SFH12" s="408"/>
      <c r="SFI12" s="404"/>
      <c r="SFJ12" s="405"/>
      <c r="SFK12" s="406"/>
      <c r="SFL12" s="407"/>
      <c r="SFM12" s="407"/>
      <c r="SFN12" s="407"/>
      <c r="SFO12" s="407"/>
      <c r="SFP12" s="408"/>
      <c r="SFQ12" s="404"/>
      <c r="SFR12" s="405"/>
      <c r="SFS12" s="406"/>
      <c r="SFT12" s="407"/>
      <c r="SFU12" s="407"/>
      <c r="SFV12" s="407"/>
      <c r="SFW12" s="407"/>
      <c r="SFX12" s="408"/>
      <c r="SFY12" s="404"/>
      <c r="SFZ12" s="405"/>
      <c r="SGA12" s="406"/>
      <c r="SGB12" s="407"/>
      <c r="SGC12" s="407"/>
      <c r="SGD12" s="407"/>
      <c r="SGE12" s="407"/>
      <c r="SGF12" s="408"/>
      <c r="SGG12" s="404"/>
      <c r="SGH12" s="405"/>
      <c r="SGI12" s="406"/>
      <c r="SGJ12" s="407"/>
      <c r="SGK12" s="407"/>
      <c r="SGL12" s="407"/>
      <c r="SGM12" s="407"/>
      <c r="SGN12" s="408"/>
      <c r="SGO12" s="404"/>
      <c r="SGP12" s="405"/>
      <c r="SGQ12" s="406"/>
      <c r="SGR12" s="407"/>
      <c r="SGS12" s="407"/>
      <c r="SGT12" s="407"/>
      <c r="SGU12" s="407"/>
      <c r="SGV12" s="408"/>
      <c r="SGW12" s="404"/>
      <c r="SGX12" s="405"/>
      <c r="SGY12" s="406"/>
      <c r="SGZ12" s="407"/>
      <c r="SHA12" s="407"/>
      <c r="SHB12" s="407"/>
      <c r="SHC12" s="407"/>
      <c r="SHD12" s="408"/>
      <c r="SHE12" s="404"/>
      <c r="SHF12" s="405"/>
      <c r="SHG12" s="406"/>
      <c r="SHH12" s="407"/>
      <c r="SHI12" s="407"/>
      <c r="SHJ12" s="407"/>
      <c r="SHK12" s="407"/>
      <c r="SHL12" s="408"/>
      <c r="SHM12" s="404"/>
      <c r="SHN12" s="405"/>
      <c r="SHO12" s="406"/>
      <c r="SHP12" s="407"/>
      <c r="SHQ12" s="407"/>
      <c r="SHR12" s="407"/>
      <c r="SHS12" s="407"/>
      <c r="SHT12" s="408"/>
      <c r="SHU12" s="404"/>
      <c r="SHV12" s="405"/>
      <c r="SHW12" s="406"/>
      <c r="SHX12" s="407"/>
      <c r="SHY12" s="407"/>
      <c r="SHZ12" s="407"/>
      <c r="SIA12" s="407"/>
      <c r="SIB12" s="408"/>
      <c r="SIC12" s="404"/>
      <c r="SID12" s="405"/>
      <c r="SIE12" s="406"/>
      <c r="SIF12" s="407"/>
      <c r="SIG12" s="407"/>
      <c r="SIH12" s="407"/>
      <c r="SII12" s="407"/>
      <c r="SIJ12" s="408"/>
      <c r="SIK12" s="404"/>
      <c r="SIL12" s="405"/>
      <c r="SIM12" s="406"/>
      <c r="SIN12" s="407"/>
      <c r="SIO12" s="407"/>
      <c r="SIP12" s="407"/>
      <c r="SIQ12" s="407"/>
      <c r="SIR12" s="408"/>
      <c r="SIS12" s="404"/>
      <c r="SIT12" s="405"/>
      <c r="SIU12" s="406"/>
      <c r="SIV12" s="407"/>
      <c r="SIW12" s="407"/>
      <c r="SIX12" s="407"/>
      <c r="SIY12" s="407"/>
      <c r="SIZ12" s="408"/>
      <c r="SJA12" s="404"/>
      <c r="SJB12" s="405"/>
      <c r="SJC12" s="406"/>
      <c r="SJD12" s="407"/>
      <c r="SJE12" s="407"/>
      <c r="SJF12" s="407"/>
      <c r="SJG12" s="407"/>
      <c r="SJH12" s="408"/>
      <c r="SJI12" s="404"/>
      <c r="SJJ12" s="405"/>
      <c r="SJK12" s="406"/>
      <c r="SJL12" s="407"/>
      <c r="SJM12" s="407"/>
      <c r="SJN12" s="407"/>
      <c r="SJO12" s="407"/>
      <c r="SJP12" s="408"/>
      <c r="SJQ12" s="404"/>
      <c r="SJR12" s="405"/>
      <c r="SJS12" s="406"/>
      <c r="SJT12" s="407"/>
      <c r="SJU12" s="407"/>
      <c r="SJV12" s="407"/>
      <c r="SJW12" s="407"/>
      <c r="SJX12" s="408"/>
      <c r="SJY12" s="404"/>
      <c r="SJZ12" s="405"/>
      <c r="SKA12" s="406"/>
      <c r="SKB12" s="407"/>
      <c r="SKC12" s="407"/>
      <c r="SKD12" s="407"/>
      <c r="SKE12" s="407"/>
      <c r="SKF12" s="408"/>
      <c r="SKG12" s="404"/>
      <c r="SKH12" s="405"/>
      <c r="SKI12" s="406"/>
      <c r="SKJ12" s="407"/>
      <c r="SKK12" s="407"/>
      <c r="SKL12" s="407"/>
      <c r="SKM12" s="407"/>
      <c r="SKN12" s="408"/>
      <c r="SKO12" s="404"/>
      <c r="SKP12" s="405"/>
      <c r="SKQ12" s="406"/>
      <c r="SKR12" s="407"/>
      <c r="SKS12" s="407"/>
      <c r="SKT12" s="407"/>
      <c r="SKU12" s="407"/>
      <c r="SKV12" s="408"/>
      <c r="SKW12" s="404"/>
      <c r="SKX12" s="405"/>
      <c r="SKY12" s="406"/>
      <c r="SKZ12" s="407"/>
      <c r="SLA12" s="407"/>
      <c r="SLB12" s="407"/>
      <c r="SLC12" s="407"/>
      <c r="SLD12" s="408"/>
      <c r="SLE12" s="404"/>
      <c r="SLF12" s="405"/>
      <c r="SLG12" s="406"/>
      <c r="SLH12" s="407"/>
      <c r="SLI12" s="407"/>
      <c r="SLJ12" s="407"/>
      <c r="SLK12" s="407"/>
      <c r="SLL12" s="408"/>
      <c r="SLM12" s="404"/>
      <c r="SLN12" s="405"/>
      <c r="SLO12" s="406"/>
      <c r="SLP12" s="407"/>
      <c r="SLQ12" s="407"/>
      <c r="SLR12" s="407"/>
      <c r="SLS12" s="407"/>
      <c r="SLT12" s="408"/>
      <c r="SLU12" s="404"/>
      <c r="SLV12" s="405"/>
      <c r="SLW12" s="406"/>
      <c r="SLX12" s="407"/>
      <c r="SLY12" s="407"/>
      <c r="SLZ12" s="407"/>
      <c r="SMA12" s="407"/>
      <c r="SMB12" s="408"/>
      <c r="SMC12" s="404"/>
      <c r="SMD12" s="405"/>
      <c r="SME12" s="406"/>
      <c r="SMF12" s="407"/>
      <c r="SMG12" s="407"/>
      <c r="SMH12" s="407"/>
      <c r="SMI12" s="407"/>
      <c r="SMJ12" s="408"/>
      <c r="SMK12" s="404"/>
      <c r="SML12" s="405"/>
      <c r="SMM12" s="406"/>
      <c r="SMN12" s="407"/>
      <c r="SMO12" s="407"/>
      <c r="SMP12" s="407"/>
      <c r="SMQ12" s="407"/>
      <c r="SMR12" s="408"/>
      <c r="SMS12" s="404"/>
      <c r="SMT12" s="405"/>
      <c r="SMU12" s="406"/>
      <c r="SMV12" s="407"/>
      <c r="SMW12" s="407"/>
      <c r="SMX12" s="407"/>
      <c r="SMY12" s="407"/>
      <c r="SMZ12" s="408"/>
      <c r="SNA12" s="404"/>
      <c r="SNB12" s="405"/>
      <c r="SNC12" s="406"/>
      <c r="SND12" s="407"/>
      <c r="SNE12" s="407"/>
      <c r="SNF12" s="407"/>
      <c r="SNG12" s="407"/>
      <c r="SNH12" s="408"/>
      <c r="SNI12" s="404"/>
      <c r="SNJ12" s="405"/>
      <c r="SNK12" s="406"/>
      <c r="SNL12" s="407"/>
      <c r="SNM12" s="407"/>
      <c r="SNN12" s="407"/>
      <c r="SNO12" s="407"/>
      <c r="SNP12" s="408"/>
      <c r="SNQ12" s="404"/>
      <c r="SNR12" s="405"/>
      <c r="SNS12" s="406"/>
      <c r="SNT12" s="407"/>
      <c r="SNU12" s="407"/>
      <c r="SNV12" s="407"/>
      <c r="SNW12" s="407"/>
      <c r="SNX12" s="408"/>
      <c r="SNY12" s="404"/>
      <c r="SNZ12" s="405"/>
      <c r="SOA12" s="406"/>
      <c r="SOB12" s="407"/>
      <c r="SOC12" s="407"/>
      <c r="SOD12" s="407"/>
      <c r="SOE12" s="407"/>
      <c r="SOF12" s="408"/>
      <c r="SOG12" s="404"/>
      <c r="SOH12" s="405"/>
      <c r="SOI12" s="406"/>
      <c r="SOJ12" s="407"/>
      <c r="SOK12" s="407"/>
      <c r="SOL12" s="407"/>
      <c r="SOM12" s="407"/>
      <c r="SON12" s="408"/>
      <c r="SOO12" s="404"/>
      <c r="SOP12" s="405"/>
      <c r="SOQ12" s="406"/>
      <c r="SOR12" s="407"/>
      <c r="SOS12" s="407"/>
      <c r="SOT12" s="407"/>
      <c r="SOU12" s="407"/>
      <c r="SOV12" s="408"/>
      <c r="SOW12" s="404"/>
      <c r="SOX12" s="405"/>
      <c r="SOY12" s="406"/>
      <c r="SOZ12" s="407"/>
      <c r="SPA12" s="407"/>
      <c r="SPB12" s="407"/>
      <c r="SPC12" s="407"/>
      <c r="SPD12" s="408"/>
      <c r="SPE12" s="404"/>
      <c r="SPF12" s="405"/>
      <c r="SPG12" s="406"/>
      <c r="SPH12" s="407"/>
      <c r="SPI12" s="407"/>
      <c r="SPJ12" s="407"/>
      <c r="SPK12" s="407"/>
      <c r="SPL12" s="408"/>
      <c r="SPM12" s="404"/>
      <c r="SPN12" s="405"/>
      <c r="SPO12" s="406"/>
      <c r="SPP12" s="407"/>
      <c r="SPQ12" s="407"/>
      <c r="SPR12" s="407"/>
      <c r="SPS12" s="407"/>
      <c r="SPT12" s="408"/>
      <c r="SPU12" s="404"/>
      <c r="SPV12" s="405"/>
      <c r="SPW12" s="406"/>
      <c r="SPX12" s="407"/>
      <c r="SPY12" s="407"/>
      <c r="SPZ12" s="407"/>
      <c r="SQA12" s="407"/>
      <c r="SQB12" s="408"/>
      <c r="SQC12" s="404"/>
      <c r="SQD12" s="405"/>
      <c r="SQE12" s="406"/>
      <c r="SQF12" s="407"/>
      <c r="SQG12" s="407"/>
      <c r="SQH12" s="407"/>
      <c r="SQI12" s="407"/>
      <c r="SQJ12" s="408"/>
      <c r="SQK12" s="404"/>
      <c r="SQL12" s="405"/>
      <c r="SQM12" s="406"/>
      <c r="SQN12" s="407"/>
      <c r="SQO12" s="407"/>
      <c r="SQP12" s="407"/>
      <c r="SQQ12" s="407"/>
      <c r="SQR12" s="408"/>
      <c r="SQS12" s="404"/>
      <c r="SQT12" s="405"/>
      <c r="SQU12" s="406"/>
      <c r="SQV12" s="407"/>
      <c r="SQW12" s="407"/>
      <c r="SQX12" s="407"/>
      <c r="SQY12" s="407"/>
      <c r="SQZ12" s="408"/>
      <c r="SRA12" s="404"/>
      <c r="SRB12" s="405"/>
      <c r="SRC12" s="406"/>
      <c r="SRD12" s="407"/>
      <c r="SRE12" s="407"/>
      <c r="SRF12" s="407"/>
      <c r="SRG12" s="407"/>
      <c r="SRH12" s="408"/>
      <c r="SRI12" s="404"/>
      <c r="SRJ12" s="405"/>
      <c r="SRK12" s="406"/>
      <c r="SRL12" s="407"/>
      <c r="SRM12" s="407"/>
      <c r="SRN12" s="407"/>
      <c r="SRO12" s="407"/>
      <c r="SRP12" s="408"/>
      <c r="SRQ12" s="404"/>
      <c r="SRR12" s="405"/>
      <c r="SRS12" s="406"/>
      <c r="SRT12" s="407"/>
      <c r="SRU12" s="407"/>
      <c r="SRV12" s="407"/>
      <c r="SRW12" s="407"/>
      <c r="SRX12" s="408"/>
      <c r="SRY12" s="404"/>
      <c r="SRZ12" s="405"/>
      <c r="SSA12" s="406"/>
      <c r="SSB12" s="407"/>
      <c r="SSC12" s="407"/>
      <c r="SSD12" s="407"/>
      <c r="SSE12" s="407"/>
      <c r="SSF12" s="408"/>
      <c r="SSG12" s="404"/>
      <c r="SSH12" s="405"/>
      <c r="SSI12" s="406"/>
      <c r="SSJ12" s="407"/>
      <c r="SSK12" s="407"/>
      <c r="SSL12" s="407"/>
      <c r="SSM12" s="407"/>
      <c r="SSN12" s="408"/>
      <c r="SSO12" s="404"/>
      <c r="SSP12" s="405"/>
      <c r="SSQ12" s="406"/>
      <c r="SSR12" s="407"/>
      <c r="SSS12" s="407"/>
      <c r="SST12" s="407"/>
      <c r="SSU12" s="407"/>
      <c r="SSV12" s="408"/>
      <c r="SSW12" s="404"/>
      <c r="SSX12" s="405"/>
      <c r="SSY12" s="406"/>
      <c r="SSZ12" s="407"/>
      <c r="STA12" s="407"/>
      <c r="STB12" s="407"/>
      <c r="STC12" s="407"/>
      <c r="STD12" s="408"/>
      <c r="STE12" s="404"/>
      <c r="STF12" s="405"/>
      <c r="STG12" s="406"/>
      <c r="STH12" s="407"/>
      <c r="STI12" s="407"/>
      <c r="STJ12" s="407"/>
      <c r="STK12" s="407"/>
      <c r="STL12" s="408"/>
      <c r="STM12" s="404"/>
      <c r="STN12" s="405"/>
      <c r="STO12" s="406"/>
      <c r="STP12" s="407"/>
      <c r="STQ12" s="407"/>
      <c r="STR12" s="407"/>
      <c r="STS12" s="407"/>
      <c r="STT12" s="408"/>
      <c r="STU12" s="404"/>
      <c r="STV12" s="405"/>
      <c r="STW12" s="406"/>
      <c r="STX12" s="407"/>
      <c r="STY12" s="407"/>
      <c r="STZ12" s="407"/>
      <c r="SUA12" s="407"/>
      <c r="SUB12" s="408"/>
      <c r="SUC12" s="404"/>
      <c r="SUD12" s="405"/>
      <c r="SUE12" s="406"/>
      <c r="SUF12" s="407"/>
      <c r="SUG12" s="407"/>
      <c r="SUH12" s="407"/>
      <c r="SUI12" s="407"/>
      <c r="SUJ12" s="408"/>
      <c r="SUK12" s="404"/>
      <c r="SUL12" s="405"/>
      <c r="SUM12" s="406"/>
      <c r="SUN12" s="407"/>
      <c r="SUO12" s="407"/>
      <c r="SUP12" s="407"/>
      <c r="SUQ12" s="407"/>
      <c r="SUR12" s="408"/>
      <c r="SUS12" s="404"/>
      <c r="SUT12" s="405"/>
      <c r="SUU12" s="406"/>
      <c r="SUV12" s="407"/>
      <c r="SUW12" s="407"/>
      <c r="SUX12" s="407"/>
      <c r="SUY12" s="407"/>
      <c r="SUZ12" s="408"/>
      <c r="SVA12" s="404"/>
      <c r="SVB12" s="405"/>
      <c r="SVC12" s="406"/>
      <c r="SVD12" s="407"/>
      <c r="SVE12" s="407"/>
      <c r="SVF12" s="407"/>
      <c r="SVG12" s="407"/>
      <c r="SVH12" s="408"/>
      <c r="SVI12" s="404"/>
      <c r="SVJ12" s="405"/>
      <c r="SVK12" s="406"/>
      <c r="SVL12" s="407"/>
      <c r="SVM12" s="407"/>
      <c r="SVN12" s="407"/>
      <c r="SVO12" s="407"/>
      <c r="SVP12" s="408"/>
      <c r="SVQ12" s="404"/>
      <c r="SVR12" s="405"/>
      <c r="SVS12" s="406"/>
      <c r="SVT12" s="407"/>
      <c r="SVU12" s="407"/>
      <c r="SVV12" s="407"/>
      <c r="SVW12" s="407"/>
      <c r="SVX12" s="408"/>
      <c r="SVY12" s="404"/>
      <c r="SVZ12" s="405"/>
      <c r="SWA12" s="406"/>
      <c r="SWB12" s="407"/>
      <c r="SWC12" s="407"/>
      <c r="SWD12" s="407"/>
      <c r="SWE12" s="407"/>
      <c r="SWF12" s="408"/>
      <c r="SWG12" s="404"/>
      <c r="SWH12" s="405"/>
      <c r="SWI12" s="406"/>
      <c r="SWJ12" s="407"/>
      <c r="SWK12" s="407"/>
      <c r="SWL12" s="407"/>
      <c r="SWM12" s="407"/>
      <c r="SWN12" s="408"/>
      <c r="SWO12" s="404"/>
      <c r="SWP12" s="405"/>
      <c r="SWQ12" s="406"/>
      <c r="SWR12" s="407"/>
      <c r="SWS12" s="407"/>
      <c r="SWT12" s="407"/>
      <c r="SWU12" s="407"/>
      <c r="SWV12" s="408"/>
      <c r="SWW12" s="404"/>
      <c r="SWX12" s="405"/>
      <c r="SWY12" s="406"/>
      <c r="SWZ12" s="407"/>
      <c r="SXA12" s="407"/>
      <c r="SXB12" s="407"/>
      <c r="SXC12" s="407"/>
      <c r="SXD12" s="408"/>
      <c r="SXE12" s="404"/>
      <c r="SXF12" s="405"/>
      <c r="SXG12" s="406"/>
      <c r="SXH12" s="407"/>
      <c r="SXI12" s="407"/>
      <c r="SXJ12" s="407"/>
      <c r="SXK12" s="407"/>
      <c r="SXL12" s="408"/>
      <c r="SXM12" s="404"/>
      <c r="SXN12" s="405"/>
      <c r="SXO12" s="406"/>
      <c r="SXP12" s="407"/>
      <c r="SXQ12" s="407"/>
      <c r="SXR12" s="407"/>
      <c r="SXS12" s="407"/>
      <c r="SXT12" s="408"/>
      <c r="SXU12" s="404"/>
      <c r="SXV12" s="405"/>
      <c r="SXW12" s="406"/>
      <c r="SXX12" s="407"/>
      <c r="SXY12" s="407"/>
      <c r="SXZ12" s="407"/>
      <c r="SYA12" s="407"/>
      <c r="SYB12" s="408"/>
      <c r="SYC12" s="404"/>
      <c r="SYD12" s="405"/>
      <c r="SYE12" s="406"/>
      <c r="SYF12" s="407"/>
      <c r="SYG12" s="407"/>
      <c r="SYH12" s="407"/>
      <c r="SYI12" s="407"/>
      <c r="SYJ12" s="408"/>
      <c r="SYK12" s="404"/>
      <c r="SYL12" s="405"/>
      <c r="SYM12" s="406"/>
      <c r="SYN12" s="407"/>
      <c r="SYO12" s="407"/>
      <c r="SYP12" s="407"/>
      <c r="SYQ12" s="407"/>
      <c r="SYR12" s="408"/>
      <c r="SYS12" s="404"/>
      <c r="SYT12" s="405"/>
      <c r="SYU12" s="406"/>
      <c r="SYV12" s="407"/>
      <c r="SYW12" s="407"/>
      <c r="SYX12" s="407"/>
      <c r="SYY12" s="407"/>
      <c r="SYZ12" s="408"/>
      <c r="SZA12" s="404"/>
      <c r="SZB12" s="405"/>
      <c r="SZC12" s="406"/>
      <c r="SZD12" s="407"/>
      <c r="SZE12" s="407"/>
      <c r="SZF12" s="407"/>
      <c r="SZG12" s="407"/>
      <c r="SZH12" s="408"/>
      <c r="SZI12" s="404"/>
      <c r="SZJ12" s="405"/>
      <c r="SZK12" s="406"/>
      <c r="SZL12" s="407"/>
      <c r="SZM12" s="407"/>
      <c r="SZN12" s="407"/>
      <c r="SZO12" s="407"/>
      <c r="SZP12" s="408"/>
      <c r="SZQ12" s="404"/>
      <c r="SZR12" s="405"/>
      <c r="SZS12" s="406"/>
      <c r="SZT12" s="407"/>
      <c r="SZU12" s="407"/>
      <c r="SZV12" s="407"/>
      <c r="SZW12" s="407"/>
      <c r="SZX12" s="408"/>
      <c r="SZY12" s="404"/>
      <c r="SZZ12" s="405"/>
      <c r="TAA12" s="406"/>
      <c r="TAB12" s="407"/>
      <c r="TAC12" s="407"/>
      <c r="TAD12" s="407"/>
      <c r="TAE12" s="407"/>
      <c r="TAF12" s="408"/>
      <c r="TAG12" s="404"/>
      <c r="TAH12" s="405"/>
      <c r="TAI12" s="406"/>
      <c r="TAJ12" s="407"/>
      <c r="TAK12" s="407"/>
      <c r="TAL12" s="407"/>
      <c r="TAM12" s="407"/>
      <c r="TAN12" s="408"/>
      <c r="TAO12" s="404"/>
      <c r="TAP12" s="405"/>
      <c r="TAQ12" s="406"/>
      <c r="TAR12" s="407"/>
      <c r="TAS12" s="407"/>
      <c r="TAT12" s="407"/>
      <c r="TAU12" s="407"/>
      <c r="TAV12" s="408"/>
      <c r="TAW12" s="404"/>
      <c r="TAX12" s="405"/>
      <c r="TAY12" s="406"/>
      <c r="TAZ12" s="407"/>
      <c r="TBA12" s="407"/>
      <c r="TBB12" s="407"/>
      <c r="TBC12" s="407"/>
      <c r="TBD12" s="408"/>
      <c r="TBE12" s="404"/>
      <c r="TBF12" s="405"/>
      <c r="TBG12" s="406"/>
      <c r="TBH12" s="407"/>
      <c r="TBI12" s="407"/>
      <c r="TBJ12" s="407"/>
      <c r="TBK12" s="407"/>
      <c r="TBL12" s="408"/>
      <c r="TBM12" s="404"/>
      <c r="TBN12" s="405"/>
      <c r="TBO12" s="406"/>
      <c r="TBP12" s="407"/>
      <c r="TBQ12" s="407"/>
      <c r="TBR12" s="407"/>
      <c r="TBS12" s="407"/>
      <c r="TBT12" s="408"/>
      <c r="TBU12" s="404"/>
      <c r="TBV12" s="405"/>
      <c r="TBW12" s="406"/>
      <c r="TBX12" s="407"/>
      <c r="TBY12" s="407"/>
      <c r="TBZ12" s="407"/>
      <c r="TCA12" s="407"/>
      <c r="TCB12" s="408"/>
      <c r="TCC12" s="404"/>
      <c r="TCD12" s="405"/>
      <c r="TCE12" s="406"/>
      <c r="TCF12" s="407"/>
      <c r="TCG12" s="407"/>
      <c r="TCH12" s="407"/>
      <c r="TCI12" s="407"/>
      <c r="TCJ12" s="408"/>
      <c r="TCK12" s="404"/>
      <c r="TCL12" s="405"/>
      <c r="TCM12" s="406"/>
      <c r="TCN12" s="407"/>
      <c r="TCO12" s="407"/>
      <c r="TCP12" s="407"/>
      <c r="TCQ12" s="407"/>
      <c r="TCR12" s="408"/>
      <c r="TCS12" s="404"/>
      <c r="TCT12" s="405"/>
      <c r="TCU12" s="406"/>
      <c r="TCV12" s="407"/>
      <c r="TCW12" s="407"/>
      <c r="TCX12" s="407"/>
      <c r="TCY12" s="407"/>
      <c r="TCZ12" s="408"/>
      <c r="TDA12" s="404"/>
      <c r="TDB12" s="405"/>
      <c r="TDC12" s="406"/>
      <c r="TDD12" s="407"/>
      <c r="TDE12" s="407"/>
      <c r="TDF12" s="407"/>
      <c r="TDG12" s="407"/>
      <c r="TDH12" s="408"/>
      <c r="TDI12" s="404"/>
      <c r="TDJ12" s="405"/>
      <c r="TDK12" s="406"/>
      <c r="TDL12" s="407"/>
      <c r="TDM12" s="407"/>
      <c r="TDN12" s="407"/>
      <c r="TDO12" s="407"/>
      <c r="TDP12" s="408"/>
      <c r="TDQ12" s="404"/>
      <c r="TDR12" s="405"/>
      <c r="TDS12" s="406"/>
      <c r="TDT12" s="407"/>
      <c r="TDU12" s="407"/>
      <c r="TDV12" s="407"/>
      <c r="TDW12" s="407"/>
      <c r="TDX12" s="408"/>
      <c r="TDY12" s="404"/>
      <c r="TDZ12" s="405"/>
      <c r="TEA12" s="406"/>
      <c r="TEB12" s="407"/>
      <c r="TEC12" s="407"/>
      <c r="TED12" s="407"/>
      <c r="TEE12" s="407"/>
      <c r="TEF12" s="408"/>
      <c r="TEG12" s="404"/>
      <c r="TEH12" s="405"/>
      <c r="TEI12" s="406"/>
      <c r="TEJ12" s="407"/>
      <c r="TEK12" s="407"/>
      <c r="TEL12" s="407"/>
      <c r="TEM12" s="407"/>
      <c r="TEN12" s="408"/>
      <c r="TEO12" s="404"/>
      <c r="TEP12" s="405"/>
      <c r="TEQ12" s="406"/>
      <c r="TER12" s="407"/>
      <c r="TES12" s="407"/>
      <c r="TET12" s="407"/>
      <c r="TEU12" s="407"/>
      <c r="TEV12" s="408"/>
      <c r="TEW12" s="404"/>
      <c r="TEX12" s="405"/>
      <c r="TEY12" s="406"/>
      <c r="TEZ12" s="407"/>
      <c r="TFA12" s="407"/>
      <c r="TFB12" s="407"/>
      <c r="TFC12" s="407"/>
      <c r="TFD12" s="408"/>
      <c r="TFE12" s="404"/>
      <c r="TFF12" s="405"/>
      <c r="TFG12" s="406"/>
      <c r="TFH12" s="407"/>
      <c r="TFI12" s="407"/>
      <c r="TFJ12" s="407"/>
      <c r="TFK12" s="407"/>
      <c r="TFL12" s="408"/>
      <c r="TFM12" s="404"/>
      <c r="TFN12" s="405"/>
      <c r="TFO12" s="406"/>
      <c r="TFP12" s="407"/>
      <c r="TFQ12" s="407"/>
      <c r="TFR12" s="407"/>
      <c r="TFS12" s="407"/>
      <c r="TFT12" s="408"/>
      <c r="TFU12" s="404"/>
      <c r="TFV12" s="405"/>
      <c r="TFW12" s="406"/>
      <c r="TFX12" s="407"/>
      <c r="TFY12" s="407"/>
      <c r="TFZ12" s="407"/>
      <c r="TGA12" s="407"/>
      <c r="TGB12" s="408"/>
      <c r="TGC12" s="404"/>
      <c r="TGD12" s="405"/>
      <c r="TGE12" s="406"/>
      <c r="TGF12" s="407"/>
      <c r="TGG12" s="407"/>
      <c r="TGH12" s="407"/>
      <c r="TGI12" s="407"/>
      <c r="TGJ12" s="408"/>
      <c r="TGK12" s="404"/>
      <c r="TGL12" s="405"/>
      <c r="TGM12" s="406"/>
      <c r="TGN12" s="407"/>
      <c r="TGO12" s="407"/>
      <c r="TGP12" s="407"/>
      <c r="TGQ12" s="407"/>
      <c r="TGR12" s="408"/>
      <c r="TGS12" s="404"/>
      <c r="TGT12" s="405"/>
      <c r="TGU12" s="406"/>
      <c r="TGV12" s="407"/>
      <c r="TGW12" s="407"/>
      <c r="TGX12" s="407"/>
      <c r="TGY12" s="407"/>
      <c r="TGZ12" s="408"/>
      <c r="THA12" s="404"/>
      <c r="THB12" s="405"/>
      <c r="THC12" s="406"/>
      <c r="THD12" s="407"/>
      <c r="THE12" s="407"/>
      <c r="THF12" s="407"/>
      <c r="THG12" s="407"/>
      <c r="THH12" s="408"/>
      <c r="THI12" s="404"/>
      <c r="THJ12" s="405"/>
      <c r="THK12" s="406"/>
      <c r="THL12" s="407"/>
      <c r="THM12" s="407"/>
      <c r="THN12" s="407"/>
      <c r="THO12" s="407"/>
      <c r="THP12" s="408"/>
      <c r="THQ12" s="404"/>
      <c r="THR12" s="405"/>
      <c r="THS12" s="406"/>
      <c r="THT12" s="407"/>
      <c r="THU12" s="407"/>
      <c r="THV12" s="407"/>
      <c r="THW12" s="407"/>
      <c r="THX12" s="408"/>
      <c r="THY12" s="404"/>
      <c r="THZ12" s="405"/>
      <c r="TIA12" s="406"/>
      <c r="TIB12" s="407"/>
      <c r="TIC12" s="407"/>
      <c r="TID12" s="407"/>
      <c r="TIE12" s="407"/>
      <c r="TIF12" s="408"/>
      <c r="TIG12" s="404"/>
      <c r="TIH12" s="405"/>
      <c r="TII12" s="406"/>
      <c r="TIJ12" s="407"/>
      <c r="TIK12" s="407"/>
      <c r="TIL12" s="407"/>
      <c r="TIM12" s="407"/>
      <c r="TIN12" s="408"/>
      <c r="TIO12" s="404"/>
      <c r="TIP12" s="405"/>
      <c r="TIQ12" s="406"/>
      <c r="TIR12" s="407"/>
      <c r="TIS12" s="407"/>
      <c r="TIT12" s="407"/>
      <c r="TIU12" s="407"/>
      <c r="TIV12" s="408"/>
      <c r="TIW12" s="404"/>
      <c r="TIX12" s="405"/>
      <c r="TIY12" s="406"/>
      <c r="TIZ12" s="407"/>
      <c r="TJA12" s="407"/>
      <c r="TJB12" s="407"/>
      <c r="TJC12" s="407"/>
      <c r="TJD12" s="408"/>
      <c r="TJE12" s="404"/>
      <c r="TJF12" s="405"/>
      <c r="TJG12" s="406"/>
      <c r="TJH12" s="407"/>
      <c r="TJI12" s="407"/>
      <c r="TJJ12" s="407"/>
      <c r="TJK12" s="407"/>
      <c r="TJL12" s="408"/>
      <c r="TJM12" s="404"/>
      <c r="TJN12" s="405"/>
      <c r="TJO12" s="406"/>
      <c r="TJP12" s="407"/>
      <c r="TJQ12" s="407"/>
      <c r="TJR12" s="407"/>
      <c r="TJS12" s="407"/>
      <c r="TJT12" s="408"/>
      <c r="TJU12" s="404"/>
      <c r="TJV12" s="405"/>
      <c r="TJW12" s="406"/>
      <c r="TJX12" s="407"/>
      <c r="TJY12" s="407"/>
      <c r="TJZ12" s="407"/>
      <c r="TKA12" s="407"/>
      <c r="TKB12" s="408"/>
      <c r="TKC12" s="404"/>
      <c r="TKD12" s="405"/>
      <c r="TKE12" s="406"/>
      <c r="TKF12" s="407"/>
      <c r="TKG12" s="407"/>
      <c r="TKH12" s="407"/>
      <c r="TKI12" s="407"/>
      <c r="TKJ12" s="408"/>
      <c r="TKK12" s="404"/>
      <c r="TKL12" s="405"/>
      <c r="TKM12" s="406"/>
      <c r="TKN12" s="407"/>
      <c r="TKO12" s="407"/>
      <c r="TKP12" s="407"/>
      <c r="TKQ12" s="407"/>
      <c r="TKR12" s="408"/>
      <c r="TKS12" s="404"/>
      <c r="TKT12" s="405"/>
      <c r="TKU12" s="406"/>
      <c r="TKV12" s="407"/>
      <c r="TKW12" s="407"/>
      <c r="TKX12" s="407"/>
      <c r="TKY12" s="407"/>
      <c r="TKZ12" s="408"/>
      <c r="TLA12" s="404"/>
      <c r="TLB12" s="405"/>
      <c r="TLC12" s="406"/>
      <c r="TLD12" s="407"/>
      <c r="TLE12" s="407"/>
      <c r="TLF12" s="407"/>
      <c r="TLG12" s="407"/>
      <c r="TLH12" s="408"/>
      <c r="TLI12" s="404"/>
      <c r="TLJ12" s="405"/>
      <c r="TLK12" s="406"/>
      <c r="TLL12" s="407"/>
      <c r="TLM12" s="407"/>
      <c r="TLN12" s="407"/>
      <c r="TLO12" s="407"/>
      <c r="TLP12" s="408"/>
      <c r="TLQ12" s="404"/>
      <c r="TLR12" s="405"/>
      <c r="TLS12" s="406"/>
      <c r="TLT12" s="407"/>
      <c r="TLU12" s="407"/>
      <c r="TLV12" s="407"/>
      <c r="TLW12" s="407"/>
      <c r="TLX12" s="408"/>
      <c r="TLY12" s="404"/>
      <c r="TLZ12" s="405"/>
      <c r="TMA12" s="406"/>
      <c r="TMB12" s="407"/>
      <c r="TMC12" s="407"/>
      <c r="TMD12" s="407"/>
      <c r="TME12" s="407"/>
      <c r="TMF12" s="408"/>
      <c r="TMG12" s="404"/>
      <c r="TMH12" s="405"/>
      <c r="TMI12" s="406"/>
      <c r="TMJ12" s="407"/>
      <c r="TMK12" s="407"/>
      <c r="TML12" s="407"/>
      <c r="TMM12" s="407"/>
      <c r="TMN12" s="408"/>
      <c r="TMO12" s="404"/>
      <c r="TMP12" s="405"/>
      <c r="TMQ12" s="406"/>
      <c r="TMR12" s="407"/>
      <c r="TMS12" s="407"/>
      <c r="TMT12" s="407"/>
      <c r="TMU12" s="407"/>
      <c r="TMV12" s="408"/>
      <c r="TMW12" s="404"/>
      <c r="TMX12" s="405"/>
      <c r="TMY12" s="406"/>
      <c r="TMZ12" s="407"/>
      <c r="TNA12" s="407"/>
      <c r="TNB12" s="407"/>
      <c r="TNC12" s="407"/>
      <c r="TND12" s="408"/>
      <c r="TNE12" s="404"/>
      <c r="TNF12" s="405"/>
      <c r="TNG12" s="406"/>
      <c r="TNH12" s="407"/>
      <c r="TNI12" s="407"/>
      <c r="TNJ12" s="407"/>
      <c r="TNK12" s="407"/>
      <c r="TNL12" s="408"/>
      <c r="TNM12" s="404"/>
      <c r="TNN12" s="405"/>
      <c r="TNO12" s="406"/>
      <c r="TNP12" s="407"/>
      <c r="TNQ12" s="407"/>
      <c r="TNR12" s="407"/>
      <c r="TNS12" s="407"/>
      <c r="TNT12" s="408"/>
      <c r="TNU12" s="404"/>
      <c r="TNV12" s="405"/>
      <c r="TNW12" s="406"/>
      <c r="TNX12" s="407"/>
      <c r="TNY12" s="407"/>
      <c r="TNZ12" s="407"/>
      <c r="TOA12" s="407"/>
      <c r="TOB12" s="408"/>
      <c r="TOC12" s="404"/>
      <c r="TOD12" s="405"/>
      <c r="TOE12" s="406"/>
      <c r="TOF12" s="407"/>
      <c r="TOG12" s="407"/>
      <c r="TOH12" s="407"/>
      <c r="TOI12" s="407"/>
      <c r="TOJ12" s="408"/>
      <c r="TOK12" s="404"/>
      <c r="TOL12" s="405"/>
      <c r="TOM12" s="406"/>
      <c r="TON12" s="407"/>
      <c r="TOO12" s="407"/>
      <c r="TOP12" s="407"/>
      <c r="TOQ12" s="407"/>
      <c r="TOR12" s="408"/>
      <c r="TOS12" s="404"/>
      <c r="TOT12" s="405"/>
      <c r="TOU12" s="406"/>
      <c r="TOV12" s="407"/>
      <c r="TOW12" s="407"/>
      <c r="TOX12" s="407"/>
      <c r="TOY12" s="407"/>
      <c r="TOZ12" s="408"/>
      <c r="TPA12" s="404"/>
      <c r="TPB12" s="405"/>
      <c r="TPC12" s="406"/>
      <c r="TPD12" s="407"/>
      <c r="TPE12" s="407"/>
      <c r="TPF12" s="407"/>
      <c r="TPG12" s="407"/>
      <c r="TPH12" s="408"/>
      <c r="TPI12" s="404"/>
      <c r="TPJ12" s="405"/>
      <c r="TPK12" s="406"/>
      <c r="TPL12" s="407"/>
      <c r="TPM12" s="407"/>
      <c r="TPN12" s="407"/>
      <c r="TPO12" s="407"/>
      <c r="TPP12" s="408"/>
      <c r="TPQ12" s="404"/>
      <c r="TPR12" s="405"/>
      <c r="TPS12" s="406"/>
      <c r="TPT12" s="407"/>
      <c r="TPU12" s="407"/>
      <c r="TPV12" s="407"/>
      <c r="TPW12" s="407"/>
      <c r="TPX12" s="408"/>
      <c r="TPY12" s="404"/>
      <c r="TPZ12" s="405"/>
      <c r="TQA12" s="406"/>
      <c r="TQB12" s="407"/>
      <c r="TQC12" s="407"/>
      <c r="TQD12" s="407"/>
      <c r="TQE12" s="407"/>
      <c r="TQF12" s="408"/>
      <c r="TQG12" s="404"/>
      <c r="TQH12" s="405"/>
      <c r="TQI12" s="406"/>
      <c r="TQJ12" s="407"/>
      <c r="TQK12" s="407"/>
      <c r="TQL12" s="407"/>
      <c r="TQM12" s="407"/>
      <c r="TQN12" s="408"/>
      <c r="TQO12" s="404"/>
      <c r="TQP12" s="405"/>
      <c r="TQQ12" s="406"/>
      <c r="TQR12" s="407"/>
      <c r="TQS12" s="407"/>
      <c r="TQT12" s="407"/>
      <c r="TQU12" s="407"/>
      <c r="TQV12" s="408"/>
      <c r="TQW12" s="404"/>
      <c r="TQX12" s="405"/>
      <c r="TQY12" s="406"/>
      <c r="TQZ12" s="407"/>
      <c r="TRA12" s="407"/>
      <c r="TRB12" s="407"/>
      <c r="TRC12" s="407"/>
      <c r="TRD12" s="408"/>
      <c r="TRE12" s="404"/>
      <c r="TRF12" s="405"/>
      <c r="TRG12" s="406"/>
      <c r="TRH12" s="407"/>
      <c r="TRI12" s="407"/>
      <c r="TRJ12" s="407"/>
      <c r="TRK12" s="407"/>
      <c r="TRL12" s="408"/>
      <c r="TRM12" s="404"/>
      <c r="TRN12" s="405"/>
      <c r="TRO12" s="406"/>
      <c r="TRP12" s="407"/>
      <c r="TRQ12" s="407"/>
      <c r="TRR12" s="407"/>
      <c r="TRS12" s="407"/>
      <c r="TRT12" s="408"/>
      <c r="TRU12" s="404"/>
      <c r="TRV12" s="405"/>
      <c r="TRW12" s="406"/>
      <c r="TRX12" s="407"/>
      <c r="TRY12" s="407"/>
      <c r="TRZ12" s="407"/>
      <c r="TSA12" s="407"/>
      <c r="TSB12" s="408"/>
      <c r="TSC12" s="404"/>
      <c r="TSD12" s="405"/>
      <c r="TSE12" s="406"/>
      <c r="TSF12" s="407"/>
      <c r="TSG12" s="407"/>
      <c r="TSH12" s="407"/>
      <c r="TSI12" s="407"/>
      <c r="TSJ12" s="408"/>
      <c r="TSK12" s="404"/>
      <c r="TSL12" s="405"/>
      <c r="TSM12" s="406"/>
      <c r="TSN12" s="407"/>
      <c r="TSO12" s="407"/>
      <c r="TSP12" s="407"/>
      <c r="TSQ12" s="407"/>
      <c r="TSR12" s="408"/>
      <c r="TSS12" s="404"/>
      <c r="TST12" s="405"/>
      <c r="TSU12" s="406"/>
      <c r="TSV12" s="407"/>
      <c r="TSW12" s="407"/>
      <c r="TSX12" s="407"/>
      <c r="TSY12" s="407"/>
      <c r="TSZ12" s="408"/>
      <c r="TTA12" s="404"/>
      <c r="TTB12" s="405"/>
      <c r="TTC12" s="406"/>
      <c r="TTD12" s="407"/>
      <c r="TTE12" s="407"/>
      <c r="TTF12" s="407"/>
      <c r="TTG12" s="407"/>
      <c r="TTH12" s="408"/>
      <c r="TTI12" s="404"/>
      <c r="TTJ12" s="405"/>
      <c r="TTK12" s="406"/>
      <c r="TTL12" s="407"/>
      <c r="TTM12" s="407"/>
      <c r="TTN12" s="407"/>
      <c r="TTO12" s="407"/>
      <c r="TTP12" s="408"/>
      <c r="TTQ12" s="404"/>
      <c r="TTR12" s="405"/>
      <c r="TTS12" s="406"/>
      <c r="TTT12" s="407"/>
      <c r="TTU12" s="407"/>
      <c r="TTV12" s="407"/>
      <c r="TTW12" s="407"/>
      <c r="TTX12" s="408"/>
      <c r="TTY12" s="404"/>
      <c r="TTZ12" s="405"/>
      <c r="TUA12" s="406"/>
      <c r="TUB12" s="407"/>
      <c r="TUC12" s="407"/>
      <c r="TUD12" s="407"/>
      <c r="TUE12" s="407"/>
      <c r="TUF12" s="408"/>
      <c r="TUG12" s="404"/>
      <c r="TUH12" s="405"/>
      <c r="TUI12" s="406"/>
      <c r="TUJ12" s="407"/>
      <c r="TUK12" s="407"/>
      <c r="TUL12" s="407"/>
      <c r="TUM12" s="407"/>
      <c r="TUN12" s="408"/>
      <c r="TUO12" s="404"/>
      <c r="TUP12" s="405"/>
      <c r="TUQ12" s="406"/>
      <c r="TUR12" s="407"/>
      <c r="TUS12" s="407"/>
      <c r="TUT12" s="407"/>
      <c r="TUU12" s="407"/>
      <c r="TUV12" s="408"/>
      <c r="TUW12" s="404"/>
      <c r="TUX12" s="405"/>
      <c r="TUY12" s="406"/>
      <c r="TUZ12" s="407"/>
      <c r="TVA12" s="407"/>
      <c r="TVB12" s="407"/>
      <c r="TVC12" s="407"/>
      <c r="TVD12" s="408"/>
      <c r="TVE12" s="404"/>
      <c r="TVF12" s="405"/>
      <c r="TVG12" s="406"/>
      <c r="TVH12" s="407"/>
      <c r="TVI12" s="407"/>
      <c r="TVJ12" s="407"/>
      <c r="TVK12" s="407"/>
      <c r="TVL12" s="408"/>
      <c r="TVM12" s="404"/>
      <c r="TVN12" s="405"/>
      <c r="TVO12" s="406"/>
      <c r="TVP12" s="407"/>
      <c r="TVQ12" s="407"/>
      <c r="TVR12" s="407"/>
      <c r="TVS12" s="407"/>
      <c r="TVT12" s="408"/>
      <c r="TVU12" s="404"/>
      <c r="TVV12" s="405"/>
      <c r="TVW12" s="406"/>
      <c r="TVX12" s="407"/>
      <c r="TVY12" s="407"/>
      <c r="TVZ12" s="407"/>
      <c r="TWA12" s="407"/>
      <c r="TWB12" s="408"/>
      <c r="TWC12" s="404"/>
      <c r="TWD12" s="405"/>
      <c r="TWE12" s="406"/>
      <c r="TWF12" s="407"/>
      <c r="TWG12" s="407"/>
      <c r="TWH12" s="407"/>
      <c r="TWI12" s="407"/>
      <c r="TWJ12" s="408"/>
      <c r="TWK12" s="404"/>
      <c r="TWL12" s="405"/>
      <c r="TWM12" s="406"/>
      <c r="TWN12" s="407"/>
      <c r="TWO12" s="407"/>
      <c r="TWP12" s="407"/>
      <c r="TWQ12" s="407"/>
      <c r="TWR12" s="408"/>
      <c r="TWS12" s="404"/>
      <c r="TWT12" s="405"/>
      <c r="TWU12" s="406"/>
      <c r="TWV12" s="407"/>
      <c r="TWW12" s="407"/>
      <c r="TWX12" s="407"/>
      <c r="TWY12" s="407"/>
      <c r="TWZ12" s="408"/>
      <c r="TXA12" s="404"/>
      <c r="TXB12" s="405"/>
      <c r="TXC12" s="406"/>
      <c r="TXD12" s="407"/>
      <c r="TXE12" s="407"/>
      <c r="TXF12" s="407"/>
      <c r="TXG12" s="407"/>
      <c r="TXH12" s="408"/>
      <c r="TXI12" s="404"/>
      <c r="TXJ12" s="405"/>
      <c r="TXK12" s="406"/>
      <c r="TXL12" s="407"/>
      <c r="TXM12" s="407"/>
      <c r="TXN12" s="407"/>
      <c r="TXO12" s="407"/>
      <c r="TXP12" s="408"/>
      <c r="TXQ12" s="404"/>
      <c r="TXR12" s="405"/>
      <c r="TXS12" s="406"/>
      <c r="TXT12" s="407"/>
      <c r="TXU12" s="407"/>
      <c r="TXV12" s="407"/>
      <c r="TXW12" s="407"/>
      <c r="TXX12" s="408"/>
      <c r="TXY12" s="404"/>
      <c r="TXZ12" s="405"/>
      <c r="TYA12" s="406"/>
      <c r="TYB12" s="407"/>
      <c r="TYC12" s="407"/>
      <c r="TYD12" s="407"/>
      <c r="TYE12" s="407"/>
      <c r="TYF12" s="408"/>
      <c r="TYG12" s="404"/>
      <c r="TYH12" s="405"/>
      <c r="TYI12" s="406"/>
      <c r="TYJ12" s="407"/>
      <c r="TYK12" s="407"/>
      <c r="TYL12" s="407"/>
      <c r="TYM12" s="407"/>
      <c r="TYN12" s="408"/>
      <c r="TYO12" s="404"/>
      <c r="TYP12" s="405"/>
      <c r="TYQ12" s="406"/>
      <c r="TYR12" s="407"/>
      <c r="TYS12" s="407"/>
      <c r="TYT12" s="407"/>
      <c r="TYU12" s="407"/>
      <c r="TYV12" s="408"/>
      <c r="TYW12" s="404"/>
      <c r="TYX12" s="405"/>
      <c r="TYY12" s="406"/>
      <c r="TYZ12" s="407"/>
      <c r="TZA12" s="407"/>
      <c r="TZB12" s="407"/>
      <c r="TZC12" s="407"/>
      <c r="TZD12" s="408"/>
      <c r="TZE12" s="404"/>
      <c r="TZF12" s="405"/>
      <c r="TZG12" s="406"/>
      <c r="TZH12" s="407"/>
      <c r="TZI12" s="407"/>
      <c r="TZJ12" s="407"/>
      <c r="TZK12" s="407"/>
      <c r="TZL12" s="408"/>
      <c r="TZM12" s="404"/>
      <c r="TZN12" s="405"/>
      <c r="TZO12" s="406"/>
      <c r="TZP12" s="407"/>
      <c r="TZQ12" s="407"/>
      <c r="TZR12" s="407"/>
      <c r="TZS12" s="407"/>
      <c r="TZT12" s="408"/>
      <c r="TZU12" s="404"/>
      <c r="TZV12" s="405"/>
      <c r="TZW12" s="406"/>
      <c r="TZX12" s="407"/>
      <c r="TZY12" s="407"/>
      <c r="TZZ12" s="407"/>
      <c r="UAA12" s="407"/>
      <c r="UAB12" s="408"/>
      <c r="UAC12" s="404"/>
      <c r="UAD12" s="405"/>
      <c r="UAE12" s="406"/>
      <c r="UAF12" s="407"/>
      <c r="UAG12" s="407"/>
      <c r="UAH12" s="407"/>
      <c r="UAI12" s="407"/>
      <c r="UAJ12" s="408"/>
      <c r="UAK12" s="404"/>
      <c r="UAL12" s="405"/>
      <c r="UAM12" s="406"/>
      <c r="UAN12" s="407"/>
      <c r="UAO12" s="407"/>
      <c r="UAP12" s="407"/>
      <c r="UAQ12" s="407"/>
      <c r="UAR12" s="408"/>
      <c r="UAS12" s="404"/>
      <c r="UAT12" s="405"/>
      <c r="UAU12" s="406"/>
      <c r="UAV12" s="407"/>
      <c r="UAW12" s="407"/>
      <c r="UAX12" s="407"/>
      <c r="UAY12" s="407"/>
      <c r="UAZ12" s="408"/>
      <c r="UBA12" s="404"/>
      <c r="UBB12" s="405"/>
      <c r="UBC12" s="406"/>
      <c r="UBD12" s="407"/>
      <c r="UBE12" s="407"/>
      <c r="UBF12" s="407"/>
      <c r="UBG12" s="407"/>
      <c r="UBH12" s="408"/>
      <c r="UBI12" s="404"/>
      <c r="UBJ12" s="405"/>
      <c r="UBK12" s="406"/>
      <c r="UBL12" s="407"/>
      <c r="UBM12" s="407"/>
      <c r="UBN12" s="407"/>
      <c r="UBO12" s="407"/>
      <c r="UBP12" s="408"/>
      <c r="UBQ12" s="404"/>
      <c r="UBR12" s="405"/>
      <c r="UBS12" s="406"/>
      <c r="UBT12" s="407"/>
      <c r="UBU12" s="407"/>
      <c r="UBV12" s="407"/>
      <c r="UBW12" s="407"/>
      <c r="UBX12" s="408"/>
      <c r="UBY12" s="404"/>
      <c r="UBZ12" s="405"/>
      <c r="UCA12" s="406"/>
      <c r="UCB12" s="407"/>
      <c r="UCC12" s="407"/>
      <c r="UCD12" s="407"/>
      <c r="UCE12" s="407"/>
      <c r="UCF12" s="408"/>
      <c r="UCG12" s="404"/>
      <c r="UCH12" s="405"/>
      <c r="UCI12" s="406"/>
      <c r="UCJ12" s="407"/>
      <c r="UCK12" s="407"/>
      <c r="UCL12" s="407"/>
      <c r="UCM12" s="407"/>
      <c r="UCN12" s="408"/>
      <c r="UCO12" s="404"/>
      <c r="UCP12" s="405"/>
      <c r="UCQ12" s="406"/>
      <c r="UCR12" s="407"/>
      <c r="UCS12" s="407"/>
      <c r="UCT12" s="407"/>
      <c r="UCU12" s="407"/>
      <c r="UCV12" s="408"/>
      <c r="UCW12" s="404"/>
      <c r="UCX12" s="405"/>
      <c r="UCY12" s="406"/>
      <c r="UCZ12" s="407"/>
      <c r="UDA12" s="407"/>
      <c r="UDB12" s="407"/>
      <c r="UDC12" s="407"/>
      <c r="UDD12" s="408"/>
      <c r="UDE12" s="404"/>
      <c r="UDF12" s="405"/>
      <c r="UDG12" s="406"/>
      <c r="UDH12" s="407"/>
      <c r="UDI12" s="407"/>
      <c r="UDJ12" s="407"/>
      <c r="UDK12" s="407"/>
      <c r="UDL12" s="408"/>
      <c r="UDM12" s="404"/>
      <c r="UDN12" s="405"/>
      <c r="UDO12" s="406"/>
      <c r="UDP12" s="407"/>
      <c r="UDQ12" s="407"/>
      <c r="UDR12" s="407"/>
      <c r="UDS12" s="407"/>
      <c r="UDT12" s="408"/>
      <c r="UDU12" s="404"/>
      <c r="UDV12" s="405"/>
      <c r="UDW12" s="406"/>
      <c r="UDX12" s="407"/>
      <c r="UDY12" s="407"/>
      <c r="UDZ12" s="407"/>
      <c r="UEA12" s="407"/>
      <c r="UEB12" s="408"/>
      <c r="UEC12" s="404"/>
      <c r="UED12" s="405"/>
      <c r="UEE12" s="406"/>
      <c r="UEF12" s="407"/>
      <c r="UEG12" s="407"/>
      <c r="UEH12" s="407"/>
      <c r="UEI12" s="407"/>
      <c r="UEJ12" s="408"/>
      <c r="UEK12" s="404"/>
      <c r="UEL12" s="405"/>
      <c r="UEM12" s="406"/>
      <c r="UEN12" s="407"/>
      <c r="UEO12" s="407"/>
      <c r="UEP12" s="407"/>
      <c r="UEQ12" s="407"/>
      <c r="UER12" s="408"/>
      <c r="UES12" s="404"/>
      <c r="UET12" s="405"/>
      <c r="UEU12" s="406"/>
      <c r="UEV12" s="407"/>
      <c r="UEW12" s="407"/>
      <c r="UEX12" s="407"/>
      <c r="UEY12" s="407"/>
      <c r="UEZ12" s="408"/>
      <c r="UFA12" s="404"/>
      <c r="UFB12" s="405"/>
      <c r="UFC12" s="406"/>
      <c r="UFD12" s="407"/>
      <c r="UFE12" s="407"/>
      <c r="UFF12" s="407"/>
      <c r="UFG12" s="407"/>
      <c r="UFH12" s="408"/>
      <c r="UFI12" s="404"/>
      <c r="UFJ12" s="405"/>
      <c r="UFK12" s="406"/>
      <c r="UFL12" s="407"/>
      <c r="UFM12" s="407"/>
      <c r="UFN12" s="407"/>
      <c r="UFO12" s="407"/>
      <c r="UFP12" s="408"/>
      <c r="UFQ12" s="404"/>
      <c r="UFR12" s="405"/>
      <c r="UFS12" s="406"/>
      <c r="UFT12" s="407"/>
      <c r="UFU12" s="407"/>
      <c r="UFV12" s="407"/>
      <c r="UFW12" s="407"/>
      <c r="UFX12" s="408"/>
      <c r="UFY12" s="404"/>
      <c r="UFZ12" s="405"/>
      <c r="UGA12" s="406"/>
      <c r="UGB12" s="407"/>
      <c r="UGC12" s="407"/>
      <c r="UGD12" s="407"/>
      <c r="UGE12" s="407"/>
      <c r="UGF12" s="408"/>
      <c r="UGG12" s="404"/>
      <c r="UGH12" s="405"/>
      <c r="UGI12" s="406"/>
      <c r="UGJ12" s="407"/>
      <c r="UGK12" s="407"/>
      <c r="UGL12" s="407"/>
      <c r="UGM12" s="407"/>
      <c r="UGN12" s="408"/>
      <c r="UGO12" s="404"/>
      <c r="UGP12" s="405"/>
      <c r="UGQ12" s="406"/>
      <c r="UGR12" s="407"/>
      <c r="UGS12" s="407"/>
      <c r="UGT12" s="407"/>
      <c r="UGU12" s="407"/>
      <c r="UGV12" s="408"/>
      <c r="UGW12" s="404"/>
      <c r="UGX12" s="405"/>
      <c r="UGY12" s="406"/>
      <c r="UGZ12" s="407"/>
      <c r="UHA12" s="407"/>
      <c r="UHB12" s="407"/>
      <c r="UHC12" s="407"/>
      <c r="UHD12" s="408"/>
      <c r="UHE12" s="404"/>
      <c r="UHF12" s="405"/>
      <c r="UHG12" s="406"/>
      <c r="UHH12" s="407"/>
      <c r="UHI12" s="407"/>
      <c r="UHJ12" s="407"/>
      <c r="UHK12" s="407"/>
      <c r="UHL12" s="408"/>
      <c r="UHM12" s="404"/>
      <c r="UHN12" s="405"/>
      <c r="UHO12" s="406"/>
      <c r="UHP12" s="407"/>
      <c r="UHQ12" s="407"/>
      <c r="UHR12" s="407"/>
      <c r="UHS12" s="407"/>
      <c r="UHT12" s="408"/>
      <c r="UHU12" s="404"/>
      <c r="UHV12" s="405"/>
      <c r="UHW12" s="406"/>
      <c r="UHX12" s="407"/>
      <c r="UHY12" s="407"/>
      <c r="UHZ12" s="407"/>
      <c r="UIA12" s="407"/>
      <c r="UIB12" s="408"/>
      <c r="UIC12" s="404"/>
      <c r="UID12" s="405"/>
      <c r="UIE12" s="406"/>
      <c r="UIF12" s="407"/>
      <c r="UIG12" s="407"/>
      <c r="UIH12" s="407"/>
      <c r="UII12" s="407"/>
      <c r="UIJ12" s="408"/>
      <c r="UIK12" s="404"/>
      <c r="UIL12" s="405"/>
      <c r="UIM12" s="406"/>
      <c r="UIN12" s="407"/>
      <c r="UIO12" s="407"/>
      <c r="UIP12" s="407"/>
      <c r="UIQ12" s="407"/>
      <c r="UIR12" s="408"/>
      <c r="UIS12" s="404"/>
      <c r="UIT12" s="405"/>
      <c r="UIU12" s="406"/>
      <c r="UIV12" s="407"/>
      <c r="UIW12" s="407"/>
      <c r="UIX12" s="407"/>
      <c r="UIY12" s="407"/>
      <c r="UIZ12" s="408"/>
      <c r="UJA12" s="404"/>
      <c r="UJB12" s="405"/>
      <c r="UJC12" s="406"/>
      <c r="UJD12" s="407"/>
      <c r="UJE12" s="407"/>
      <c r="UJF12" s="407"/>
      <c r="UJG12" s="407"/>
      <c r="UJH12" s="408"/>
      <c r="UJI12" s="404"/>
      <c r="UJJ12" s="405"/>
      <c r="UJK12" s="406"/>
      <c r="UJL12" s="407"/>
      <c r="UJM12" s="407"/>
      <c r="UJN12" s="407"/>
      <c r="UJO12" s="407"/>
      <c r="UJP12" s="408"/>
      <c r="UJQ12" s="404"/>
      <c r="UJR12" s="405"/>
      <c r="UJS12" s="406"/>
      <c r="UJT12" s="407"/>
      <c r="UJU12" s="407"/>
      <c r="UJV12" s="407"/>
      <c r="UJW12" s="407"/>
      <c r="UJX12" s="408"/>
      <c r="UJY12" s="404"/>
      <c r="UJZ12" s="405"/>
      <c r="UKA12" s="406"/>
      <c r="UKB12" s="407"/>
      <c r="UKC12" s="407"/>
      <c r="UKD12" s="407"/>
      <c r="UKE12" s="407"/>
      <c r="UKF12" s="408"/>
      <c r="UKG12" s="404"/>
      <c r="UKH12" s="405"/>
      <c r="UKI12" s="406"/>
      <c r="UKJ12" s="407"/>
      <c r="UKK12" s="407"/>
      <c r="UKL12" s="407"/>
      <c r="UKM12" s="407"/>
      <c r="UKN12" s="408"/>
      <c r="UKO12" s="404"/>
      <c r="UKP12" s="405"/>
      <c r="UKQ12" s="406"/>
      <c r="UKR12" s="407"/>
      <c r="UKS12" s="407"/>
      <c r="UKT12" s="407"/>
      <c r="UKU12" s="407"/>
      <c r="UKV12" s="408"/>
      <c r="UKW12" s="404"/>
      <c r="UKX12" s="405"/>
      <c r="UKY12" s="406"/>
      <c r="UKZ12" s="407"/>
      <c r="ULA12" s="407"/>
      <c r="ULB12" s="407"/>
      <c r="ULC12" s="407"/>
      <c r="ULD12" s="408"/>
      <c r="ULE12" s="404"/>
      <c r="ULF12" s="405"/>
      <c r="ULG12" s="406"/>
      <c r="ULH12" s="407"/>
      <c r="ULI12" s="407"/>
      <c r="ULJ12" s="407"/>
      <c r="ULK12" s="407"/>
      <c r="ULL12" s="408"/>
      <c r="ULM12" s="404"/>
      <c r="ULN12" s="405"/>
      <c r="ULO12" s="406"/>
      <c r="ULP12" s="407"/>
      <c r="ULQ12" s="407"/>
      <c r="ULR12" s="407"/>
      <c r="ULS12" s="407"/>
      <c r="ULT12" s="408"/>
      <c r="ULU12" s="404"/>
      <c r="ULV12" s="405"/>
      <c r="ULW12" s="406"/>
      <c r="ULX12" s="407"/>
      <c r="ULY12" s="407"/>
      <c r="ULZ12" s="407"/>
      <c r="UMA12" s="407"/>
      <c r="UMB12" s="408"/>
      <c r="UMC12" s="404"/>
      <c r="UMD12" s="405"/>
      <c r="UME12" s="406"/>
      <c r="UMF12" s="407"/>
      <c r="UMG12" s="407"/>
      <c r="UMH12" s="407"/>
      <c r="UMI12" s="407"/>
      <c r="UMJ12" s="408"/>
      <c r="UMK12" s="404"/>
      <c r="UML12" s="405"/>
      <c r="UMM12" s="406"/>
      <c r="UMN12" s="407"/>
      <c r="UMO12" s="407"/>
      <c r="UMP12" s="407"/>
      <c r="UMQ12" s="407"/>
      <c r="UMR12" s="408"/>
      <c r="UMS12" s="404"/>
      <c r="UMT12" s="405"/>
      <c r="UMU12" s="406"/>
      <c r="UMV12" s="407"/>
      <c r="UMW12" s="407"/>
      <c r="UMX12" s="407"/>
      <c r="UMY12" s="407"/>
      <c r="UMZ12" s="408"/>
      <c r="UNA12" s="404"/>
      <c r="UNB12" s="405"/>
      <c r="UNC12" s="406"/>
      <c r="UND12" s="407"/>
      <c r="UNE12" s="407"/>
      <c r="UNF12" s="407"/>
      <c r="UNG12" s="407"/>
      <c r="UNH12" s="408"/>
      <c r="UNI12" s="404"/>
      <c r="UNJ12" s="405"/>
      <c r="UNK12" s="406"/>
      <c r="UNL12" s="407"/>
      <c r="UNM12" s="407"/>
      <c r="UNN12" s="407"/>
      <c r="UNO12" s="407"/>
      <c r="UNP12" s="408"/>
      <c r="UNQ12" s="404"/>
      <c r="UNR12" s="405"/>
      <c r="UNS12" s="406"/>
      <c r="UNT12" s="407"/>
      <c r="UNU12" s="407"/>
      <c r="UNV12" s="407"/>
      <c r="UNW12" s="407"/>
      <c r="UNX12" s="408"/>
      <c r="UNY12" s="404"/>
      <c r="UNZ12" s="405"/>
      <c r="UOA12" s="406"/>
      <c r="UOB12" s="407"/>
      <c r="UOC12" s="407"/>
      <c r="UOD12" s="407"/>
      <c r="UOE12" s="407"/>
      <c r="UOF12" s="408"/>
      <c r="UOG12" s="404"/>
      <c r="UOH12" s="405"/>
      <c r="UOI12" s="406"/>
      <c r="UOJ12" s="407"/>
      <c r="UOK12" s="407"/>
      <c r="UOL12" s="407"/>
      <c r="UOM12" s="407"/>
      <c r="UON12" s="408"/>
      <c r="UOO12" s="404"/>
      <c r="UOP12" s="405"/>
      <c r="UOQ12" s="406"/>
      <c r="UOR12" s="407"/>
      <c r="UOS12" s="407"/>
      <c r="UOT12" s="407"/>
      <c r="UOU12" s="407"/>
      <c r="UOV12" s="408"/>
      <c r="UOW12" s="404"/>
      <c r="UOX12" s="405"/>
      <c r="UOY12" s="406"/>
      <c r="UOZ12" s="407"/>
      <c r="UPA12" s="407"/>
      <c r="UPB12" s="407"/>
      <c r="UPC12" s="407"/>
      <c r="UPD12" s="408"/>
      <c r="UPE12" s="404"/>
      <c r="UPF12" s="405"/>
      <c r="UPG12" s="406"/>
      <c r="UPH12" s="407"/>
      <c r="UPI12" s="407"/>
      <c r="UPJ12" s="407"/>
      <c r="UPK12" s="407"/>
      <c r="UPL12" s="408"/>
      <c r="UPM12" s="404"/>
      <c r="UPN12" s="405"/>
      <c r="UPO12" s="406"/>
      <c r="UPP12" s="407"/>
      <c r="UPQ12" s="407"/>
      <c r="UPR12" s="407"/>
      <c r="UPS12" s="407"/>
      <c r="UPT12" s="408"/>
      <c r="UPU12" s="404"/>
      <c r="UPV12" s="405"/>
      <c r="UPW12" s="406"/>
      <c r="UPX12" s="407"/>
      <c r="UPY12" s="407"/>
      <c r="UPZ12" s="407"/>
      <c r="UQA12" s="407"/>
      <c r="UQB12" s="408"/>
      <c r="UQC12" s="404"/>
      <c r="UQD12" s="405"/>
      <c r="UQE12" s="406"/>
      <c r="UQF12" s="407"/>
      <c r="UQG12" s="407"/>
      <c r="UQH12" s="407"/>
      <c r="UQI12" s="407"/>
      <c r="UQJ12" s="408"/>
      <c r="UQK12" s="404"/>
      <c r="UQL12" s="405"/>
      <c r="UQM12" s="406"/>
      <c r="UQN12" s="407"/>
      <c r="UQO12" s="407"/>
      <c r="UQP12" s="407"/>
      <c r="UQQ12" s="407"/>
      <c r="UQR12" s="408"/>
      <c r="UQS12" s="404"/>
      <c r="UQT12" s="405"/>
      <c r="UQU12" s="406"/>
      <c r="UQV12" s="407"/>
      <c r="UQW12" s="407"/>
      <c r="UQX12" s="407"/>
      <c r="UQY12" s="407"/>
      <c r="UQZ12" s="408"/>
      <c r="URA12" s="404"/>
      <c r="URB12" s="405"/>
      <c r="URC12" s="406"/>
      <c r="URD12" s="407"/>
      <c r="URE12" s="407"/>
      <c r="URF12" s="407"/>
      <c r="URG12" s="407"/>
      <c r="URH12" s="408"/>
      <c r="URI12" s="404"/>
      <c r="URJ12" s="405"/>
      <c r="URK12" s="406"/>
      <c r="URL12" s="407"/>
      <c r="URM12" s="407"/>
      <c r="URN12" s="407"/>
      <c r="URO12" s="407"/>
      <c r="URP12" s="408"/>
      <c r="URQ12" s="404"/>
      <c r="URR12" s="405"/>
      <c r="URS12" s="406"/>
      <c r="URT12" s="407"/>
      <c r="URU12" s="407"/>
      <c r="URV12" s="407"/>
      <c r="URW12" s="407"/>
      <c r="URX12" s="408"/>
      <c r="URY12" s="404"/>
      <c r="URZ12" s="405"/>
      <c r="USA12" s="406"/>
      <c r="USB12" s="407"/>
      <c r="USC12" s="407"/>
      <c r="USD12" s="407"/>
      <c r="USE12" s="407"/>
      <c r="USF12" s="408"/>
      <c r="USG12" s="404"/>
      <c r="USH12" s="405"/>
      <c r="USI12" s="406"/>
      <c r="USJ12" s="407"/>
      <c r="USK12" s="407"/>
      <c r="USL12" s="407"/>
      <c r="USM12" s="407"/>
      <c r="USN12" s="408"/>
      <c r="USO12" s="404"/>
      <c r="USP12" s="405"/>
      <c r="USQ12" s="406"/>
      <c r="USR12" s="407"/>
      <c r="USS12" s="407"/>
      <c r="UST12" s="407"/>
      <c r="USU12" s="407"/>
      <c r="USV12" s="408"/>
      <c r="USW12" s="404"/>
      <c r="USX12" s="405"/>
      <c r="USY12" s="406"/>
      <c r="USZ12" s="407"/>
      <c r="UTA12" s="407"/>
      <c r="UTB12" s="407"/>
      <c r="UTC12" s="407"/>
      <c r="UTD12" s="408"/>
      <c r="UTE12" s="404"/>
      <c r="UTF12" s="405"/>
      <c r="UTG12" s="406"/>
      <c r="UTH12" s="407"/>
      <c r="UTI12" s="407"/>
      <c r="UTJ12" s="407"/>
      <c r="UTK12" s="407"/>
      <c r="UTL12" s="408"/>
      <c r="UTM12" s="404"/>
      <c r="UTN12" s="405"/>
      <c r="UTO12" s="406"/>
      <c r="UTP12" s="407"/>
      <c r="UTQ12" s="407"/>
      <c r="UTR12" s="407"/>
      <c r="UTS12" s="407"/>
      <c r="UTT12" s="408"/>
      <c r="UTU12" s="404"/>
      <c r="UTV12" s="405"/>
      <c r="UTW12" s="406"/>
      <c r="UTX12" s="407"/>
      <c r="UTY12" s="407"/>
      <c r="UTZ12" s="407"/>
      <c r="UUA12" s="407"/>
      <c r="UUB12" s="408"/>
      <c r="UUC12" s="404"/>
      <c r="UUD12" s="405"/>
      <c r="UUE12" s="406"/>
      <c r="UUF12" s="407"/>
      <c r="UUG12" s="407"/>
      <c r="UUH12" s="407"/>
      <c r="UUI12" s="407"/>
      <c r="UUJ12" s="408"/>
      <c r="UUK12" s="404"/>
      <c r="UUL12" s="405"/>
      <c r="UUM12" s="406"/>
      <c r="UUN12" s="407"/>
      <c r="UUO12" s="407"/>
      <c r="UUP12" s="407"/>
      <c r="UUQ12" s="407"/>
      <c r="UUR12" s="408"/>
      <c r="UUS12" s="404"/>
      <c r="UUT12" s="405"/>
      <c r="UUU12" s="406"/>
      <c r="UUV12" s="407"/>
      <c r="UUW12" s="407"/>
      <c r="UUX12" s="407"/>
      <c r="UUY12" s="407"/>
      <c r="UUZ12" s="408"/>
      <c r="UVA12" s="404"/>
      <c r="UVB12" s="405"/>
      <c r="UVC12" s="406"/>
      <c r="UVD12" s="407"/>
      <c r="UVE12" s="407"/>
      <c r="UVF12" s="407"/>
      <c r="UVG12" s="407"/>
      <c r="UVH12" s="408"/>
      <c r="UVI12" s="404"/>
      <c r="UVJ12" s="405"/>
      <c r="UVK12" s="406"/>
      <c r="UVL12" s="407"/>
      <c r="UVM12" s="407"/>
      <c r="UVN12" s="407"/>
      <c r="UVO12" s="407"/>
      <c r="UVP12" s="408"/>
      <c r="UVQ12" s="404"/>
      <c r="UVR12" s="405"/>
      <c r="UVS12" s="406"/>
      <c r="UVT12" s="407"/>
      <c r="UVU12" s="407"/>
      <c r="UVV12" s="407"/>
      <c r="UVW12" s="407"/>
      <c r="UVX12" s="408"/>
      <c r="UVY12" s="404"/>
      <c r="UVZ12" s="405"/>
      <c r="UWA12" s="406"/>
      <c r="UWB12" s="407"/>
      <c r="UWC12" s="407"/>
      <c r="UWD12" s="407"/>
      <c r="UWE12" s="407"/>
      <c r="UWF12" s="408"/>
      <c r="UWG12" s="404"/>
      <c r="UWH12" s="405"/>
      <c r="UWI12" s="406"/>
      <c r="UWJ12" s="407"/>
      <c r="UWK12" s="407"/>
      <c r="UWL12" s="407"/>
      <c r="UWM12" s="407"/>
      <c r="UWN12" s="408"/>
      <c r="UWO12" s="404"/>
      <c r="UWP12" s="405"/>
      <c r="UWQ12" s="406"/>
      <c r="UWR12" s="407"/>
      <c r="UWS12" s="407"/>
      <c r="UWT12" s="407"/>
      <c r="UWU12" s="407"/>
      <c r="UWV12" s="408"/>
      <c r="UWW12" s="404"/>
      <c r="UWX12" s="405"/>
      <c r="UWY12" s="406"/>
      <c r="UWZ12" s="407"/>
      <c r="UXA12" s="407"/>
      <c r="UXB12" s="407"/>
      <c r="UXC12" s="407"/>
      <c r="UXD12" s="408"/>
      <c r="UXE12" s="404"/>
      <c r="UXF12" s="405"/>
      <c r="UXG12" s="406"/>
      <c r="UXH12" s="407"/>
      <c r="UXI12" s="407"/>
      <c r="UXJ12" s="407"/>
      <c r="UXK12" s="407"/>
      <c r="UXL12" s="408"/>
      <c r="UXM12" s="404"/>
      <c r="UXN12" s="405"/>
      <c r="UXO12" s="406"/>
      <c r="UXP12" s="407"/>
      <c r="UXQ12" s="407"/>
      <c r="UXR12" s="407"/>
      <c r="UXS12" s="407"/>
      <c r="UXT12" s="408"/>
      <c r="UXU12" s="404"/>
      <c r="UXV12" s="405"/>
      <c r="UXW12" s="406"/>
      <c r="UXX12" s="407"/>
      <c r="UXY12" s="407"/>
      <c r="UXZ12" s="407"/>
      <c r="UYA12" s="407"/>
      <c r="UYB12" s="408"/>
      <c r="UYC12" s="404"/>
      <c r="UYD12" s="405"/>
      <c r="UYE12" s="406"/>
      <c r="UYF12" s="407"/>
      <c r="UYG12" s="407"/>
      <c r="UYH12" s="407"/>
      <c r="UYI12" s="407"/>
      <c r="UYJ12" s="408"/>
      <c r="UYK12" s="404"/>
      <c r="UYL12" s="405"/>
      <c r="UYM12" s="406"/>
      <c r="UYN12" s="407"/>
      <c r="UYO12" s="407"/>
      <c r="UYP12" s="407"/>
      <c r="UYQ12" s="407"/>
      <c r="UYR12" s="408"/>
      <c r="UYS12" s="404"/>
      <c r="UYT12" s="405"/>
      <c r="UYU12" s="406"/>
      <c r="UYV12" s="407"/>
      <c r="UYW12" s="407"/>
      <c r="UYX12" s="407"/>
      <c r="UYY12" s="407"/>
      <c r="UYZ12" s="408"/>
      <c r="UZA12" s="404"/>
      <c r="UZB12" s="405"/>
      <c r="UZC12" s="406"/>
      <c r="UZD12" s="407"/>
      <c r="UZE12" s="407"/>
      <c r="UZF12" s="407"/>
      <c r="UZG12" s="407"/>
      <c r="UZH12" s="408"/>
      <c r="UZI12" s="404"/>
      <c r="UZJ12" s="405"/>
      <c r="UZK12" s="406"/>
      <c r="UZL12" s="407"/>
      <c r="UZM12" s="407"/>
      <c r="UZN12" s="407"/>
      <c r="UZO12" s="407"/>
      <c r="UZP12" s="408"/>
      <c r="UZQ12" s="404"/>
      <c r="UZR12" s="405"/>
      <c r="UZS12" s="406"/>
      <c r="UZT12" s="407"/>
      <c r="UZU12" s="407"/>
      <c r="UZV12" s="407"/>
      <c r="UZW12" s="407"/>
      <c r="UZX12" s="408"/>
      <c r="UZY12" s="404"/>
      <c r="UZZ12" s="405"/>
      <c r="VAA12" s="406"/>
      <c r="VAB12" s="407"/>
      <c r="VAC12" s="407"/>
      <c r="VAD12" s="407"/>
      <c r="VAE12" s="407"/>
      <c r="VAF12" s="408"/>
      <c r="VAG12" s="404"/>
      <c r="VAH12" s="405"/>
      <c r="VAI12" s="406"/>
      <c r="VAJ12" s="407"/>
      <c r="VAK12" s="407"/>
      <c r="VAL12" s="407"/>
      <c r="VAM12" s="407"/>
      <c r="VAN12" s="408"/>
      <c r="VAO12" s="404"/>
      <c r="VAP12" s="405"/>
      <c r="VAQ12" s="406"/>
      <c r="VAR12" s="407"/>
      <c r="VAS12" s="407"/>
      <c r="VAT12" s="407"/>
      <c r="VAU12" s="407"/>
      <c r="VAV12" s="408"/>
      <c r="VAW12" s="404"/>
      <c r="VAX12" s="405"/>
      <c r="VAY12" s="406"/>
      <c r="VAZ12" s="407"/>
      <c r="VBA12" s="407"/>
      <c r="VBB12" s="407"/>
      <c r="VBC12" s="407"/>
      <c r="VBD12" s="408"/>
      <c r="VBE12" s="404"/>
      <c r="VBF12" s="405"/>
      <c r="VBG12" s="406"/>
      <c r="VBH12" s="407"/>
      <c r="VBI12" s="407"/>
      <c r="VBJ12" s="407"/>
      <c r="VBK12" s="407"/>
      <c r="VBL12" s="408"/>
      <c r="VBM12" s="404"/>
      <c r="VBN12" s="405"/>
      <c r="VBO12" s="406"/>
      <c r="VBP12" s="407"/>
      <c r="VBQ12" s="407"/>
      <c r="VBR12" s="407"/>
      <c r="VBS12" s="407"/>
      <c r="VBT12" s="408"/>
      <c r="VBU12" s="404"/>
      <c r="VBV12" s="405"/>
      <c r="VBW12" s="406"/>
      <c r="VBX12" s="407"/>
      <c r="VBY12" s="407"/>
      <c r="VBZ12" s="407"/>
      <c r="VCA12" s="407"/>
      <c r="VCB12" s="408"/>
      <c r="VCC12" s="404"/>
      <c r="VCD12" s="405"/>
      <c r="VCE12" s="406"/>
      <c r="VCF12" s="407"/>
      <c r="VCG12" s="407"/>
      <c r="VCH12" s="407"/>
      <c r="VCI12" s="407"/>
      <c r="VCJ12" s="408"/>
      <c r="VCK12" s="404"/>
      <c r="VCL12" s="405"/>
      <c r="VCM12" s="406"/>
      <c r="VCN12" s="407"/>
      <c r="VCO12" s="407"/>
      <c r="VCP12" s="407"/>
      <c r="VCQ12" s="407"/>
      <c r="VCR12" s="408"/>
      <c r="VCS12" s="404"/>
      <c r="VCT12" s="405"/>
      <c r="VCU12" s="406"/>
      <c r="VCV12" s="407"/>
      <c r="VCW12" s="407"/>
      <c r="VCX12" s="407"/>
      <c r="VCY12" s="407"/>
      <c r="VCZ12" s="408"/>
      <c r="VDA12" s="404"/>
      <c r="VDB12" s="405"/>
      <c r="VDC12" s="406"/>
      <c r="VDD12" s="407"/>
      <c r="VDE12" s="407"/>
      <c r="VDF12" s="407"/>
      <c r="VDG12" s="407"/>
      <c r="VDH12" s="408"/>
      <c r="VDI12" s="404"/>
      <c r="VDJ12" s="405"/>
      <c r="VDK12" s="406"/>
      <c r="VDL12" s="407"/>
      <c r="VDM12" s="407"/>
      <c r="VDN12" s="407"/>
      <c r="VDO12" s="407"/>
      <c r="VDP12" s="408"/>
      <c r="VDQ12" s="404"/>
      <c r="VDR12" s="405"/>
      <c r="VDS12" s="406"/>
      <c r="VDT12" s="407"/>
      <c r="VDU12" s="407"/>
      <c r="VDV12" s="407"/>
      <c r="VDW12" s="407"/>
      <c r="VDX12" s="408"/>
      <c r="VDY12" s="404"/>
      <c r="VDZ12" s="405"/>
      <c r="VEA12" s="406"/>
      <c r="VEB12" s="407"/>
      <c r="VEC12" s="407"/>
      <c r="VED12" s="407"/>
      <c r="VEE12" s="407"/>
      <c r="VEF12" s="408"/>
      <c r="VEG12" s="404"/>
      <c r="VEH12" s="405"/>
      <c r="VEI12" s="406"/>
      <c r="VEJ12" s="407"/>
      <c r="VEK12" s="407"/>
      <c r="VEL12" s="407"/>
      <c r="VEM12" s="407"/>
      <c r="VEN12" s="408"/>
      <c r="VEO12" s="404"/>
      <c r="VEP12" s="405"/>
      <c r="VEQ12" s="406"/>
      <c r="VER12" s="407"/>
      <c r="VES12" s="407"/>
      <c r="VET12" s="407"/>
      <c r="VEU12" s="407"/>
      <c r="VEV12" s="408"/>
      <c r="VEW12" s="404"/>
      <c r="VEX12" s="405"/>
      <c r="VEY12" s="406"/>
      <c r="VEZ12" s="407"/>
      <c r="VFA12" s="407"/>
      <c r="VFB12" s="407"/>
      <c r="VFC12" s="407"/>
      <c r="VFD12" s="408"/>
      <c r="VFE12" s="404"/>
      <c r="VFF12" s="405"/>
      <c r="VFG12" s="406"/>
      <c r="VFH12" s="407"/>
      <c r="VFI12" s="407"/>
      <c r="VFJ12" s="407"/>
      <c r="VFK12" s="407"/>
      <c r="VFL12" s="408"/>
      <c r="VFM12" s="404"/>
      <c r="VFN12" s="405"/>
      <c r="VFO12" s="406"/>
      <c r="VFP12" s="407"/>
      <c r="VFQ12" s="407"/>
      <c r="VFR12" s="407"/>
      <c r="VFS12" s="407"/>
      <c r="VFT12" s="408"/>
      <c r="VFU12" s="404"/>
      <c r="VFV12" s="405"/>
      <c r="VFW12" s="406"/>
      <c r="VFX12" s="407"/>
      <c r="VFY12" s="407"/>
      <c r="VFZ12" s="407"/>
      <c r="VGA12" s="407"/>
      <c r="VGB12" s="408"/>
      <c r="VGC12" s="404"/>
      <c r="VGD12" s="405"/>
      <c r="VGE12" s="406"/>
      <c r="VGF12" s="407"/>
      <c r="VGG12" s="407"/>
      <c r="VGH12" s="407"/>
      <c r="VGI12" s="407"/>
      <c r="VGJ12" s="408"/>
      <c r="VGK12" s="404"/>
      <c r="VGL12" s="405"/>
      <c r="VGM12" s="406"/>
      <c r="VGN12" s="407"/>
      <c r="VGO12" s="407"/>
      <c r="VGP12" s="407"/>
      <c r="VGQ12" s="407"/>
      <c r="VGR12" s="408"/>
      <c r="VGS12" s="404"/>
      <c r="VGT12" s="405"/>
      <c r="VGU12" s="406"/>
      <c r="VGV12" s="407"/>
      <c r="VGW12" s="407"/>
      <c r="VGX12" s="407"/>
      <c r="VGY12" s="407"/>
      <c r="VGZ12" s="408"/>
      <c r="VHA12" s="404"/>
      <c r="VHB12" s="405"/>
      <c r="VHC12" s="406"/>
      <c r="VHD12" s="407"/>
      <c r="VHE12" s="407"/>
      <c r="VHF12" s="407"/>
      <c r="VHG12" s="407"/>
      <c r="VHH12" s="408"/>
      <c r="VHI12" s="404"/>
      <c r="VHJ12" s="405"/>
      <c r="VHK12" s="406"/>
      <c r="VHL12" s="407"/>
      <c r="VHM12" s="407"/>
      <c r="VHN12" s="407"/>
      <c r="VHO12" s="407"/>
      <c r="VHP12" s="408"/>
      <c r="VHQ12" s="404"/>
      <c r="VHR12" s="405"/>
      <c r="VHS12" s="406"/>
      <c r="VHT12" s="407"/>
      <c r="VHU12" s="407"/>
      <c r="VHV12" s="407"/>
      <c r="VHW12" s="407"/>
      <c r="VHX12" s="408"/>
      <c r="VHY12" s="404"/>
      <c r="VHZ12" s="405"/>
      <c r="VIA12" s="406"/>
      <c r="VIB12" s="407"/>
      <c r="VIC12" s="407"/>
      <c r="VID12" s="407"/>
      <c r="VIE12" s="407"/>
      <c r="VIF12" s="408"/>
      <c r="VIG12" s="404"/>
      <c r="VIH12" s="405"/>
      <c r="VII12" s="406"/>
      <c r="VIJ12" s="407"/>
      <c r="VIK12" s="407"/>
      <c r="VIL12" s="407"/>
      <c r="VIM12" s="407"/>
      <c r="VIN12" s="408"/>
      <c r="VIO12" s="404"/>
      <c r="VIP12" s="405"/>
      <c r="VIQ12" s="406"/>
      <c r="VIR12" s="407"/>
      <c r="VIS12" s="407"/>
      <c r="VIT12" s="407"/>
      <c r="VIU12" s="407"/>
      <c r="VIV12" s="408"/>
      <c r="VIW12" s="404"/>
      <c r="VIX12" s="405"/>
      <c r="VIY12" s="406"/>
      <c r="VIZ12" s="407"/>
      <c r="VJA12" s="407"/>
      <c r="VJB12" s="407"/>
      <c r="VJC12" s="407"/>
      <c r="VJD12" s="408"/>
      <c r="VJE12" s="404"/>
      <c r="VJF12" s="405"/>
      <c r="VJG12" s="406"/>
      <c r="VJH12" s="407"/>
      <c r="VJI12" s="407"/>
      <c r="VJJ12" s="407"/>
      <c r="VJK12" s="407"/>
      <c r="VJL12" s="408"/>
      <c r="VJM12" s="404"/>
      <c r="VJN12" s="405"/>
      <c r="VJO12" s="406"/>
      <c r="VJP12" s="407"/>
      <c r="VJQ12" s="407"/>
      <c r="VJR12" s="407"/>
      <c r="VJS12" s="407"/>
      <c r="VJT12" s="408"/>
      <c r="VJU12" s="404"/>
      <c r="VJV12" s="405"/>
      <c r="VJW12" s="406"/>
      <c r="VJX12" s="407"/>
      <c r="VJY12" s="407"/>
      <c r="VJZ12" s="407"/>
      <c r="VKA12" s="407"/>
      <c r="VKB12" s="408"/>
      <c r="VKC12" s="404"/>
      <c r="VKD12" s="405"/>
      <c r="VKE12" s="406"/>
      <c r="VKF12" s="407"/>
      <c r="VKG12" s="407"/>
      <c r="VKH12" s="407"/>
      <c r="VKI12" s="407"/>
      <c r="VKJ12" s="408"/>
      <c r="VKK12" s="404"/>
      <c r="VKL12" s="405"/>
      <c r="VKM12" s="406"/>
      <c r="VKN12" s="407"/>
      <c r="VKO12" s="407"/>
      <c r="VKP12" s="407"/>
      <c r="VKQ12" s="407"/>
      <c r="VKR12" s="408"/>
      <c r="VKS12" s="404"/>
      <c r="VKT12" s="405"/>
      <c r="VKU12" s="406"/>
      <c r="VKV12" s="407"/>
      <c r="VKW12" s="407"/>
      <c r="VKX12" s="407"/>
      <c r="VKY12" s="407"/>
      <c r="VKZ12" s="408"/>
      <c r="VLA12" s="404"/>
      <c r="VLB12" s="405"/>
      <c r="VLC12" s="406"/>
      <c r="VLD12" s="407"/>
      <c r="VLE12" s="407"/>
      <c r="VLF12" s="407"/>
      <c r="VLG12" s="407"/>
      <c r="VLH12" s="408"/>
      <c r="VLI12" s="404"/>
      <c r="VLJ12" s="405"/>
      <c r="VLK12" s="406"/>
      <c r="VLL12" s="407"/>
      <c r="VLM12" s="407"/>
      <c r="VLN12" s="407"/>
      <c r="VLO12" s="407"/>
      <c r="VLP12" s="408"/>
      <c r="VLQ12" s="404"/>
      <c r="VLR12" s="405"/>
      <c r="VLS12" s="406"/>
      <c r="VLT12" s="407"/>
      <c r="VLU12" s="407"/>
      <c r="VLV12" s="407"/>
      <c r="VLW12" s="407"/>
      <c r="VLX12" s="408"/>
      <c r="VLY12" s="404"/>
      <c r="VLZ12" s="405"/>
      <c r="VMA12" s="406"/>
      <c r="VMB12" s="407"/>
      <c r="VMC12" s="407"/>
      <c r="VMD12" s="407"/>
      <c r="VME12" s="407"/>
      <c r="VMF12" s="408"/>
      <c r="VMG12" s="404"/>
      <c r="VMH12" s="405"/>
      <c r="VMI12" s="406"/>
      <c r="VMJ12" s="407"/>
      <c r="VMK12" s="407"/>
      <c r="VML12" s="407"/>
      <c r="VMM12" s="407"/>
      <c r="VMN12" s="408"/>
      <c r="VMO12" s="404"/>
      <c r="VMP12" s="405"/>
      <c r="VMQ12" s="406"/>
      <c r="VMR12" s="407"/>
      <c r="VMS12" s="407"/>
      <c r="VMT12" s="407"/>
      <c r="VMU12" s="407"/>
      <c r="VMV12" s="408"/>
      <c r="VMW12" s="404"/>
      <c r="VMX12" s="405"/>
      <c r="VMY12" s="406"/>
      <c r="VMZ12" s="407"/>
      <c r="VNA12" s="407"/>
      <c r="VNB12" s="407"/>
      <c r="VNC12" s="407"/>
      <c r="VND12" s="408"/>
      <c r="VNE12" s="404"/>
      <c r="VNF12" s="405"/>
      <c r="VNG12" s="406"/>
      <c r="VNH12" s="407"/>
      <c r="VNI12" s="407"/>
      <c r="VNJ12" s="407"/>
      <c r="VNK12" s="407"/>
      <c r="VNL12" s="408"/>
      <c r="VNM12" s="404"/>
      <c r="VNN12" s="405"/>
      <c r="VNO12" s="406"/>
      <c r="VNP12" s="407"/>
      <c r="VNQ12" s="407"/>
      <c r="VNR12" s="407"/>
      <c r="VNS12" s="407"/>
      <c r="VNT12" s="408"/>
      <c r="VNU12" s="404"/>
      <c r="VNV12" s="405"/>
      <c r="VNW12" s="406"/>
      <c r="VNX12" s="407"/>
      <c r="VNY12" s="407"/>
      <c r="VNZ12" s="407"/>
      <c r="VOA12" s="407"/>
      <c r="VOB12" s="408"/>
      <c r="VOC12" s="404"/>
      <c r="VOD12" s="405"/>
      <c r="VOE12" s="406"/>
      <c r="VOF12" s="407"/>
      <c r="VOG12" s="407"/>
      <c r="VOH12" s="407"/>
      <c r="VOI12" s="407"/>
      <c r="VOJ12" s="408"/>
      <c r="VOK12" s="404"/>
      <c r="VOL12" s="405"/>
      <c r="VOM12" s="406"/>
      <c r="VON12" s="407"/>
      <c r="VOO12" s="407"/>
      <c r="VOP12" s="407"/>
      <c r="VOQ12" s="407"/>
      <c r="VOR12" s="408"/>
      <c r="VOS12" s="404"/>
      <c r="VOT12" s="405"/>
      <c r="VOU12" s="406"/>
      <c r="VOV12" s="407"/>
      <c r="VOW12" s="407"/>
      <c r="VOX12" s="407"/>
      <c r="VOY12" s="407"/>
      <c r="VOZ12" s="408"/>
      <c r="VPA12" s="404"/>
      <c r="VPB12" s="405"/>
      <c r="VPC12" s="406"/>
      <c r="VPD12" s="407"/>
      <c r="VPE12" s="407"/>
      <c r="VPF12" s="407"/>
      <c r="VPG12" s="407"/>
      <c r="VPH12" s="408"/>
      <c r="VPI12" s="404"/>
      <c r="VPJ12" s="405"/>
      <c r="VPK12" s="406"/>
      <c r="VPL12" s="407"/>
      <c r="VPM12" s="407"/>
      <c r="VPN12" s="407"/>
      <c r="VPO12" s="407"/>
      <c r="VPP12" s="408"/>
      <c r="VPQ12" s="404"/>
      <c r="VPR12" s="405"/>
      <c r="VPS12" s="406"/>
      <c r="VPT12" s="407"/>
      <c r="VPU12" s="407"/>
      <c r="VPV12" s="407"/>
      <c r="VPW12" s="407"/>
      <c r="VPX12" s="408"/>
      <c r="VPY12" s="404"/>
      <c r="VPZ12" s="405"/>
      <c r="VQA12" s="406"/>
      <c r="VQB12" s="407"/>
      <c r="VQC12" s="407"/>
      <c r="VQD12" s="407"/>
      <c r="VQE12" s="407"/>
      <c r="VQF12" s="408"/>
      <c r="VQG12" s="404"/>
      <c r="VQH12" s="405"/>
      <c r="VQI12" s="406"/>
      <c r="VQJ12" s="407"/>
      <c r="VQK12" s="407"/>
      <c r="VQL12" s="407"/>
      <c r="VQM12" s="407"/>
      <c r="VQN12" s="408"/>
      <c r="VQO12" s="404"/>
      <c r="VQP12" s="405"/>
      <c r="VQQ12" s="406"/>
      <c r="VQR12" s="407"/>
      <c r="VQS12" s="407"/>
      <c r="VQT12" s="407"/>
      <c r="VQU12" s="407"/>
      <c r="VQV12" s="408"/>
      <c r="VQW12" s="404"/>
      <c r="VQX12" s="405"/>
      <c r="VQY12" s="406"/>
      <c r="VQZ12" s="407"/>
      <c r="VRA12" s="407"/>
      <c r="VRB12" s="407"/>
      <c r="VRC12" s="407"/>
      <c r="VRD12" s="408"/>
      <c r="VRE12" s="404"/>
      <c r="VRF12" s="405"/>
      <c r="VRG12" s="406"/>
      <c r="VRH12" s="407"/>
      <c r="VRI12" s="407"/>
      <c r="VRJ12" s="407"/>
      <c r="VRK12" s="407"/>
      <c r="VRL12" s="408"/>
      <c r="VRM12" s="404"/>
      <c r="VRN12" s="405"/>
      <c r="VRO12" s="406"/>
      <c r="VRP12" s="407"/>
      <c r="VRQ12" s="407"/>
      <c r="VRR12" s="407"/>
      <c r="VRS12" s="407"/>
      <c r="VRT12" s="408"/>
      <c r="VRU12" s="404"/>
      <c r="VRV12" s="405"/>
      <c r="VRW12" s="406"/>
      <c r="VRX12" s="407"/>
      <c r="VRY12" s="407"/>
      <c r="VRZ12" s="407"/>
      <c r="VSA12" s="407"/>
      <c r="VSB12" s="408"/>
      <c r="VSC12" s="404"/>
      <c r="VSD12" s="405"/>
      <c r="VSE12" s="406"/>
      <c r="VSF12" s="407"/>
      <c r="VSG12" s="407"/>
      <c r="VSH12" s="407"/>
      <c r="VSI12" s="407"/>
      <c r="VSJ12" s="408"/>
      <c r="VSK12" s="404"/>
      <c r="VSL12" s="405"/>
      <c r="VSM12" s="406"/>
      <c r="VSN12" s="407"/>
      <c r="VSO12" s="407"/>
      <c r="VSP12" s="407"/>
      <c r="VSQ12" s="407"/>
      <c r="VSR12" s="408"/>
      <c r="VSS12" s="404"/>
      <c r="VST12" s="405"/>
      <c r="VSU12" s="406"/>
      <c r="VSV12" s="407"/>
      <c r="VSW12" s="407"/>
      <c r="VSX12" s="407"/>
      <c r="VSY12" s="407"/>
      <c r="VSZ12" s="408"/>
      <c r="VTA12" s="404"/>
      <c r="VTB12" s="405"/>
      <c r="VTC12" s="406"/>
      <c r="VTD12" s="407"/>
      <c r="VTE12" s="407"/>
      <c r="VTF12" s="407"/>
      <c r="VTG12" s="407"/>
      <c r="VTH12" s="408"/>
      <c r="VTI12" s="404"/>
      <c r="VTJ12" s="405"/>
      <c r="VTK12" s="406"/>
      <c r="VTL12" s="407"/>
      <c r="VTM12" s="407"/>
      <c r="VTN12" s="407"/>
      <c r="VTO12" s="407"/>
      <c r="VTP12" s="408"/>
      <c r="VTQ12" s="404"/>
      <c r="VTR12" s="405"/>
      <c r="VTS12" s="406"/>
      <c r="VTT12" s="407"/>
      <c r="VTU12" s="407"/>
      <c r="VTV12" s="407"/>
      <c r="VTW12" s="407"/>
      <c r="VTX12" s="408"/>
      <c r="VTY12" s="404"/>
      <c r="VTZ12" s="405"/>
      <c r="VUA12" s="406"/>
      <c r="VUB12" s="407"/>
      <c r="VUC12" s="407"/>
      <c r="VUD12" s="407"/>
      <c r="VUE12" s="407"/>
      <c r="VUF12" s="408"/>
      <c r="VUG12" s="404"/>
      <c r="VUH12" s="405"/>
      <c r="VUI12" s="406"/>
      <c r="VUJ12" s="407"/>
      <c r="VUK12" s="407"/>
      <c r="VUL12" s="407"/>
      <c r="VUM12" s="407"/>
      <c r="VUN12" s="408"/>
      <c r="VUO12" s="404"/>
      <c r="VUP12" s="405"/>
      <c r="VUQ12" s="406"/>
      <c r="VUR12" s="407"/>
      <c r="VUS12" s="407"/>
      <c r="VUT12" s="407"/>
      <c r="VUU12" s="407"/>
      <c r="VUV12" s="408"/>
      <c r="VUW12" s="404"/>
      <c r="VUX12" s="405"/>
      <c r="VUY12" s="406"/>
      <c r="VUZ12" s="407"/>
      <c r="VVA12" s="407"/>
      <c r="VVB12" s="407"/>
      <c r="VVC12" s="407"/>
      <c r="VVD12" s="408"/>
      <c r="VVE12" s="404"/>
      <c r="VVF12" s="405"/>
      <c r="VVG12" s="406"/>
      <c r="VVH12" s="407"/>
      <c r="VVI12" s="407"/>
      <c r="VVJ12" s="407"/>
      <c r="VVK12" s="407"/>
      <c r="VVL12" s="408"/>
      <c r="VVM12" s="404"/>
      <c r="VVN12" s="405"/>
      <c r="VVO12" s="406"/>
      <c r="VVP12" s="407"/>
      <c r="VVQ12" s="407"/>
      <c r="VVR12" s="407"/>
      <c r="VVS12" s="407"/>
      <c r="VVT12" s="408"/>
      <c r="VVU12" s="404"/>
      <c r="VVV12" s="405"/>
      <c r="VVW12" s="406"/>
      <c r="VVX12" s="407"/>
      <c r="VVY12" s="407"/>
      <c r="VVZ12" s="407"/>
      <c r="VWA12" s="407"/>
      <c r="VWB12" s="408"/>
      <c r="VWC12" s="404"/>
      <c r="VWD12" s="405"/>
      <c r="VWE12" s="406"/>
      <c r="VWF12" s="407"/>
      <c r="VWG12" s="407"/>
      <c r="VWH12" s="407"/>
      <c r="VWI12" s="407"/>
      <c r="VWJ12" s="408"/>
      <c r="VWK12" s="404"/>
      <c r="VWL12" s="405"/>
      <c r="VWM12" s="406"/>
      <c r="VWN12" s="407"/>
      <c r="VWO12" s="407"/>
      <c r="VWP12" s="407"/>
      <c r="VWQ12" s="407"/>
      <c r="VWR12" s="408"/>
      <c r="VWS12" s="404"/>
      <c r="VWT12" s="405"/>
      <c r="VWU12" s="406"/>
      <c r="VWV12" s="407"/>
      <c r="VWW12" s="407"/>
      <c r="VWX12" s="407"/>
      <c r="VWY12" s="407"/>
      <c r="VWZ12" s="408"/>
      <c r="VXA12" s="404"/>
      <c r="VXB12" s="405"/>
      <c r="VXC12" s="406"/>
      <c r="VXD12" s="407"/>
      <c r="VXE12" s="407"/>
      <c r="VXF12" s="407"/>
      <c r="VXG12" s="407"/>
      <c r="VXH12" s="408"/>
      <c r="VXI12" s="404"/>
      <c r="VXJ12" s="405"/>
      <c r="VXK12" s="406"/>
      <c r="VXL12" s="407"/>
      <c r="VXM12" s="407"/>
      <c r="VXN12" s="407"/>
      <c r="VXO12" s="407"/>
      <c r="VXP12" s="408"/>
      <c r="VXQ12" s="404"/>
      <c r="VXR12" s="405"/>
      <c r="VXS12" s="406"/>
      <c r="VXT12" s="407"/>
      <c r="VXU12" s="407"/>
      <c r="VXV12" s="407"/>
      <c r="VXW12" s="407"/>
      <c r="VXX12" s="408"/>
      <c r="VXY12" s="404"/>
      <c r="VXZ12" s="405"/>
      <c r="VYA12" s="406"/>
      <c r="VYB12" s="407"/>
      <c r="VYC12" s="407"/>
      <c r="VYD12" s="407"/>
      <c r="VYE12" s="407"/>
      <c r="VYF12" s="408"/>
      <c r="VYG12" s="404"/>
      <c r="VYH12" s="405"/>
      <c r="VYI12" s="406"/>
      <c r="VYJ12" s="407"/>
      <c r="VYK12" s="407"/>
      <c r="VYL12" s="407"/>
      <c r="VYM12" s="407"/>
      <c r="VYN12" s="408"/>
      <c r="VYO12" s="404"/>
      <c r="VYP12" s="405"/>
      <c r="VYQ12" s="406"/>
      <c r="VYR12" s="407"/>
      <c r="VYS12" s="407"/>
      <c r="VYT12" s="407"/>
      <c r="VYU12" s="407"/>
      <c r="VYV12" s="408"/>
      <c r="VYW12" s="404"/>
      <c r="VYX12" s="405"/>
      <c r="VYY12" s="406"/>
      <c r="VYZ12" s="407"/>
      <c r="VZA12" s="407"/>
      <c r="VZB12" s="407"/>
      <c r="VZC12" s="407"/>
      <c r="VZD12" s="408"/>
      <c r="VZE12" s="404"/>
      <c r="VZF12" s="405"/>
      <c r="VZG12" s="406"/>
      <c r="VZH12" s="407"/>
      <c r="VZI12" s="407"/>
      <c r="VZJ12" s="407"/>
      <c r="VZK12" s="407"/>
      <c r="VZL12" s="408"/>
      <c r="VZM12" s="404"/>
      <c r="VZN12" s="405"/>
      <c r="VZO12" s="406"/>
      <c r="VZP12" s="407"/>
      <c r="VZQ12" s="407"/>
      <c r="VZR12" s="407"/>
      <c r="VZS12" s="407"/>
      <c r="VZT12" s="408"/>
      <c r="VZU12" s="404"/>
      <c r="VZV12" s="405"/>
      <c r="VZW12" s="406"/>
      <c r="VZX12" s="407"/>
      <c r="VZY12" s="407"/>
      <c r="VZZ12" s="407"/>
      <c r="WAA12" s="407"/>
      <c r="WAB12" s="408"/>
      <c r="WAC12" s="404"/>
      <c r="WAD12" s="405"/>
      <c r="WAE12" s="406"/>
      <c r="WAF12" s="407"/>
      <c r="WAG12" s="407"/>
      <c r="WAH12" s="407"/>
      <c r="WAI12" s="407"/>
      <c r="WAJ12" s="408"/>
      <c r="WAK12" s="404"/>
      <c r="WAL12" s="405"/>
      <c r="WAM12" s="406"/>
      <c r="WAN12" s="407"/>
      <c r="WAO12" s="407"/>
      <c r="WAP12" s="407"/>
      <c r="WAQ12" s="407"/>
      <c r="WAR12" s="408"/>
      <c r="WAS12" s="404"/>
      <c r="WAT12" s="405"/>
      <c r="WAU12" s="406"/>
      <c r="WAV12" s="407"/>
      <c r="WAW12" s="407"/>
      <c r="WAX12" s="407"/>
      <c r="WAY12" s="407"/>
      <c r="WAZ12" s="408"/>
      <c r="WBA12" s="404"/>
      <c r="WBB12" s="405"/>
      <c r="WBC12" s="406"/>
      <c r="WBD12" s="407"/>
      <c r="WBE12" s="407"/>
      <c r="WBF12" s="407"/>
      <c r="WBG12" s="407"/>
      <c r="WBH12" s="408"/>
      <c r="WBI12" s="404"/>
      <c r="WBJ12" s="405"/>
      <c r="WBK12" s="406"/>
      <c r="WBL12" s="407"/>
      <c r="WBM12" s="407"/>
      <c r="WBN12" s="407"/>
      <c r="WBO12" s="407"/>
      <c r="WBP12" s="408"/>
      <c r="WBQ12" s="404"/>
      <c r="WBR12" s="405"/>
      <c r="WBS12" s="406"/>
      <c r="WBT12" s="407"/>
      <c r="WBU12" s="407"/>
      <c r="WBV12" s="407"/>
      <c r="WBW12" s="407"/>
      <c r="WBX12" s="408"/>
      <c r="WBY12" s="404"/>
      <c r="WBZ12" s="405"/>
      <c r="WCA12" s="406"/>
      <c r="WCB12" s="407"/>
      <c r="WCC12" s="407"/>
      <c r="WCD12" s="407"/>
      <c r="WCE12" s="407"/>
      <c r="WCF12" s="408"/>
      <c r="WCG12" s="404"/>
      <c r="WCH12" s="405"/>
      <c r="WCI12" s="406"/>
      <c r="WCJ12" s="407"/>
      <c r="WCK12" s="407"/>
      <c r="WCL12" s="407"/>
      <c r="WCM12" s="407"/>
      <c r="WCN12" s="408"/>
      <c r="WCO12" s="404"/>
      <c r="WCP12" s="405"/>
      <c r="WCQ12" s="406"/>
      <c r="WCR12" s="407"/>
      <c r="WCS12" s="407"/>
      <c r="WCT12" s="407"/>
      <c r="WCU12" s="407"/>
      <c r="WCV12" s="408"/>
      <c r="WCW12" s="404"/>
      <c r="WCX12" s="405"/>
      <c r="WCY12" s="406"/>
      <c r="WCZ12" s="407"/>
      <c r="WDA12" s="407"/>
      <c r="WDB12" s="407"/>
      <c r="WDC12" s="407"/>
      <c r="WDD12" s="408"/>
      <c r="WDE12" s="404"/>
      <c r="WDF12" s="405"/>
      <c r="WDG12" s="406"/>
      <c r="WDH12" s="407"/>
      <c r="WDI12" s="407"/>
      <c r="WDJ12" s="407"/>
      <c r="WDK12" s="407"/>
      <c r="WDL12" s="408"/>
      <c r="WDM12" s="404"/>
      <c r="WDN12" s="405"/>
      <c r="WDO12" s="406"/>
      <c r="WDP12" s="407"/>
      <c r="WDQ12" s="407"/>
      <c r="WDR12" s="407"/>
      <c r="WDS12" s="407"/>
      <c r="WDT12" s="408"/>
      <c r="WDU12" s="404"/>
      <c r="WDV12" s="405"/>
      <c r="WDW12" s="406"/>
      <c r="WDX12" s="407"/>
      <c r="WDY12" s="407"/>
      <c r="WDZ12" s="407"/>
      <c r="WEA12" s="407"/>
      <c r="WEB12" s="408"/>
      <c r="WEC12" s="404"/>
      <c r="WED12" s="405"/>
      <c r="WEE12" s="406"/>
      <c r="WEF12" s="407"/>
      <c r="WEG12" s="407"/>
      <c r="WEH12" s="407"/>
      <c r="WEI12" s="407"/>
      <c r="WEJ12" s="408"/>
      <c r="WEK12" s="404"/>
      <c r="WEL12" s="405"/>
      <c r="WEM12" s="406"/>
      <c r="WEN12" s="407"/>
      <c r="WEO12" s="407"/>
      <c r="WEP12" s="407"/>
      <c r="WEQ12" s="407"/>
      <c r="WER12" s="408"/>
      <c r="WES12" s="404"/>
      <c r="WET12" s="405"/>
      <c r="WEU12" s="406"/>
      <c r="WEV12" s="407"/>
      <c r="WEW12" s="407"/>
      <c r="WEX12" s="407"/>
      <c r="WEY12" s="407"/>
      <c r="WEZ12" s="408"/>
      <c r="WFA12" s="404"/>
      <c r="WFB12" s="405"/>
      <c r="WFC12" s="406"/>
      <c r="WFD12" s="407"/>
      <c r="WFE12" s="407"/>
      <c r="WFF12" s="407"/>
      <c r="WFG12" s="407"/>
      <c r="WFH12" s="408"/>
      <c r="WFI12" s="404"/>
      <c r="WFJ12" s="405"/>
      <c r="WFK12" s="406"/>
      <c r="WFL12" s="407"/>
      <c r="WFM12" s="407"/>
      <c r="WFN12" s="407"/>
      <c r="WFO12" s="407"/>
      <c r="WFP12" s="408"/>
      <c r="WFQ12" s="404"/>
      <c r="WFR12" s="405"/>
      <c r="WFS12" s="406"/>
      <c r="WFT12" s="407"/>
      <c r="WFU12" s="407"/>
      <c r="WFV12" s="407"/>
      <c r="WFW12" s="407"/>
      <c r="WFX12" s="408"/>
      <c r="WFY12" s="404"/>
      <c r="WFZ12" s="405"/>
      <c r="WGA12" s="406"/>
      <c r="WGB12" s="407"/>
      <c r="WGC12" s="407"/>
      <c r="WGD12" s="407"/>
      <c r="WGE12" s="407"/>
      <c r="WGF12" s="408"/>
      <c r="WGG12" s="404"/>
      <c r="WGH12" s="405"/>
      <c r="WGI12" s="406"/>
      <c r="WGJ12" s="407"/>
      <c r="WGK12" s="407"/>
      <c r="WGL12" s="407"/>
      <c r="WGM12" s="407"/>
      <c r="WGN12" s="408"/>
      <c r="WGO12" s="404"/>
      <c r="WGP12" s="405"/>
      <c r="WGQ12" s="406"/>
      <c r="WGR12" s="407"/>
      <c r="WGS12" s="407"/>
      <c r="WGT12" s="407"/>
      <c r="WGU12" s="407"/>
      <c r="WGV12" s="408"/>
      <c r="WGW12" s="404"/>
      <c r="WGX12" s="405"/>
      <c r="WGY12" s="406"/>
      <c r="WGZ12" s="407"/>
      <c r="WHA12" s="407"/>
      <c r="WHB12" s="407"/>
      <c r="WHC12" s="407"/>
      <c r="WHD12" s="408"/>
      <c r="WHE12" s="404"/>
      <c r="WHF12" s="405"/>
      <c r="WHG12" s="406"/>
      <c r="WHH12" s="407"/>
      <c r="WHI12" s="407"/>
      <c r="WHJ12" s="407"/>
      <c r="WHK12" s="407"/>
      <c r="WHL12" s="408"/>
      <c r="WHM12" s="404"/>
      <c r="WHN12" s="405"/>
      <c r="WHO12" s="406"/>
      <c r="WHP12" s="407"/>
      <c r="WHQ12" s="407"/>
      <c r="WHR12" s="407"/>
      <c r="WHS12" s="407"/>
      <c r="WHT12" s="408"/>
      <c r="WHU12" s="404"/>
      <c r="WHV12" s="405"/>
      <c r="WHW12" s="406"/>
      <c r="WHX12" s="407"/>
      <c r="WHY12" s="407"/>
      <c r="WHZ12" s="407"/>
      <c r="WIA12" s="407"/>
      <c r="WIB12" s="408"/>
      <c r="WIC12" s="404"/>
      <c r="WID12" s="405"/>
      <c r="WIE12" s="406"/>
      <c r="WIF12" s="407"/>
      <c r="WIG12" s="407"/>
      <c r="WIH12" s="407"/>
      <c r="WII12" s="407"/>
      <c r="WIJ12" s="408"/>
      <c r="WIK12" s="404"/>
      <c r="WIL12" s="405"/>
      <c r="WIM12" s="406"/>
      <c r="WIN12" s="407"/>
      <c r="WIO12" s="407"/>
      <c r="WIP12" s="407"/>
      <c r="WIQ12" s="407"/>
      <c r="WIR12" s="408"/>
      <c r="WIS12" s="404"/>
      <c r="WIT12" s="405"/>
      <c r="WIU12" s="406"/>
      <c r="WIV12" s="407"/>
      <c r="WIW12" s="407"/>
      <c r="WIX12" s="407"/>
      <c r="WIY12" s="407"/>
      <c r="WIZ12" s="408"/>
      <c r="WJA12" s="404"/>
      <c r="WJB12" s="405"/>
      <c r="WJC12" s="406"/>
      <c r="WJD12" s="407"/>
      <c r="WJE12" s="407"/>
      <c r="WJF12" s="407"/>
      <c r="WJG12" s="407"/>
      <c r="WJH12" s="408"/>
      <c r="WJI12" s="404"/>
      <c r="WJJ12" s="405"/>
      <c r="WJK12" s="406"/>
      <c r="WJL12" s="407"/>
      <c r="WJM12" s="407"/>
      <c r="WJN12" s="407"/>
      <c r="WJO12" s="407"/>
      <c r="WJP12" s="408"/>
      <c r="WJQ12" s="404"/>
      <c r="WJR12" s="405"/>
      <c r="WJS12" s="406"/>
      <c r="WJT12" s="407"/>
      <c r="WJU12" s="407"/>
      <c r="WJV12" s="407"/>
      <c r="WJW12" s="407"/>
      <c r="WJX12" s="408"/>
      <c r="WJY12" s="404"/>
      <c r="WJZ12" s="405"/>
      <c r="WKA12" s="406"/>
      <c r="WKB12" s="407"/>
      <c r="WKC12" s="407"/>
      <c r="WKD12" s="407"/>
      <c r="WKE12" s="407"/>
      <c r="WKF12" s="408"/>
      <c r="WKG12" s="404"/>
      <c r="WKH12" s="405"/>
      <c r="WKI12" s="406"/>
      <c r="WKJ12" s="407"/>
      <c r="WKK12" s="407"/>
      <c r="WKL12" s="407"/>
      <c r="WKM12" s="407"/>
      <c r="WKN12" s="408"/>
      <c r="WKO12" s="404"/>
      <c r="WKP12" s="405"/>
      <c r="WKQ12" s="406"/>
      <c r="WKR12" s="407"/>
      <c r="WKS12" s="407"/>
      <c r="WKT12" s="407"/>
      <c r="WKU12" s="407"/>
      <c r="WKV12" s="408"/>
      <c r="WKW12" s="404"/>
      <c r="WKX12" s="405"/>
      <c r="WKY12" s="406"/>
      <c r="WKZ12" s="407"/>
      <c r="WLA12" s="407"/>
      <c r="WLB12" s="407"/>
      <c r="WLC12" s="407"/>
      <c r="WLD12" s="408"/>
      <c r="WLE12" s="404"/>
      <c r="WLF12" s="405"/>
      <c r="WLG12" s="406"/>
      <c r="WLH12" s="407"/>
      <c r="WLI12" s="407"/>
      <c r="WLJ12" s="407"/>
      <c r="WLK12" s="407"/>
      <c r="WLL12" s="408"/>
      <c r="WLM12" s="404"/>
      <c r="WLN12" s="405"/>
      <c r="WLO12" s="406"/>
      <c r="WLP12" s="407"/>
      <c r="WLQ12" s="407"/>
      <c r="WLR12" s="407"/>
      <c r="WLS12" s="407"/>
      <c r="WLT12" s="408"/>
      <c r="WLU12" s="404"/>
      <c r="WLV12" s="405"/>
      <c r="WLW12" s="406"/>
      <c r="WLX12" s="407"/>
      <c r="WLY12" s="407"/>
      <c r="WLZ12" s="407"/>
      <c r="WMA12" s="407"/>
      <c r="WMB12" s="408"/>
      <c r="WMC12" s="404"/>
      <c r="WMD12" s="405"/>
      <c r="WME12" s="406"/>
      <c r="WMF12" s="407"/>
      <c r="WMG12" s="407"/>
      <c r="WMH12" s="407"/>
      <c r="WMI12" s="407"/>
      <c r="WMJ12" s="408"/>
      <c r="WMK12" s="404"/>
      <c r="WML12" s="405"/>
      <c r="WMM12" s="406"/>
      <c r="WMN12" s="407"/>
      <c r="WMO12" s="407"/>
      <c r="WMP12" s="407"/>
      <c r="WMQ12" s="407"/>
      <c r="WMR12" s="408"/>
      <c r="WMS12" s="404"/>
      <c r="WMT12" s="405"/>
      <c r="WMU12" s="406"/>
      <c r="WMV12" s="407"/>
      <c r="WMW12" s="407"/>
      <c r="WMX12" s="407"/>
      <c r="WMY12" s="407"/>
      <c r="WMZ12" s="408"/>
      <c r="WNA12" s="404"/>
      <c r="WNB12" s="405"/>
      <c r="WNC12" s="406"/>
      <c r="WND12" s="407"/>
      <c r="WNE12" s="407"/>
      <c r="WNF12" s="407"/>
      <c r="WNG12" s="407"/>
      <c r="WNH12" s="408"/>
      <c r="WNI12" s="404"/>
      <c r="WNJ12" s="405"/>
      <c r="WNK12" s="406"/>
      <c r="WNL12" s="407"/>
      <c r="WNM12" s="407"/>
      <c r="WNN12" s="407"/>
      <c r="WNO12" s="407"/>
      <c r="WNP12" s="408"/>
      <c r="WNQ12" s="404"/>
      <c r="WNR12" s="405"/>
      <c r="WNS12" s="406"/>
      <c r="WNT12" s="407"/>
      <c r="WNU12" s="407"/>
      <c r="WNV12" s="407"/>
      <c r="WNW12" s="407"/>
      <c r="WNX12" s="408"/>
      <c r="WNY12" s="404"/>
      <c r="WNZ12" s="405"/>
      <c r="WOA12" s="406"/>
      <c r="WOB12" s="407"/>
      <c r="WOC12" s="407"/>
      <c r="WOD12" s="407"/>
      <c r="WOE12" s="407"/>
      <c r="WOF12" s="408"/>
      <c r="WOG12" s="404"/>
      <c r="WOH12" s="405"/>
      <c r="WOI12" s="406"/>
      <c r="WOJ12" s="407"/>
      <c r="WOK12" s="407"/>
      <c r="WOL12" s="407"/>
      <c r="WOM12" s="407"/>
      <c r="WON12" s="408"/>
      <c r="WOO12" s="404"/>
      <c r="WOP12" s="405"/>
      <c r="WOQ12" s="406"/>
      <c r="WOR12" s="407"/>
      <c r="WOS12" s="407"/>
      <c r="WOT12" s="407"/>
      <c r="WOU12" s="407"/>
      <c r="WOV12" s="408"/>
      <c r="WOW12" s="404"/>
      <c r="WOX12" s="405"/>
      <c r="WOY12" s="406"/>
      <c r="WOZ12" s="407"/>
      <c r="WPA12" s="407"/>
      <c r="WPB12" s="407"/>
      <c r="WPC12" s="407"/>
      <c r="WPD12" s="408"/>
      <c r="WPE12" s="404"/>
      <c r="WPF12" s="405"/>
      <c r="WPG12" s="406"/>
      <c r="WPH12" s="407"/>
      <c r="WPI12" s="407"/>
      <c r="WPJ12" s="407"/>
      <c r="WPK12" s="407"/>
      <c r="WPL12" s="408"/>
      <c r="WPM12" s="404"/>
      <c r="WPN12" s="405"/>
      <c r="WPO12" s="406"/>
      <c r="WPP12" s="407"/>
      <c r="WPQ12" s="407"/>
      <c r="WPR12" s="407"/>
      <c r="WPS12" s="407"/>
      <c r="WPT12" s="408"/>
      <c r="WPU12" s="404"/>
      <c r="WPV12" s="405"/>
      <c r="WPW12" s="406"/>
      <c r="WPX12" s="407"/>
      <c r="WPY12" s="407"/>
      <c r="WPZ12" s="407"/>
      <c r="WQA12" s="407"/>
      <c r="WQB12" s="408"/>
      <c r="WQC12" s="404"/>
      <c r="WQD12" s="405"/>
      <c r="WQE12" s="406"/>
      <c r="WQF12" s="407"/>
      <c r="WQG12" s="407"/>
      <c r="WQH12" s="407"/>
      <c r="WQI12" s="407"/>
      <c r="WQJ12" s="408"/>
      <c r="WQK12" s="404"/>
      <c r="WQL12" s="405"/>
      <c r="WQM12" s="406"/>
      <c r="WQN12" s="407"/>
      <c r="WQO12" s="407"/>
      <c r="WQP12" s="407"/>
      <c r="WQQ12" s="407"/>
      <c r="WQR12" s="408"/>
      <c r="WQS12" s="404"/>
      <c r="WQT12" s="405"/>
      <c r="WQU12" s="406"/>
      <c r="WQV12" s="407"/>
      <c r="WQW12" s="407"/>
      <c r="WQX12" s="407"/>
      <c r="WQY12" s="407"/>
      <c r="WQZ12" s="408"/>
      <c r="WRA12" s="404"/>
      <c r="WRB12" s="405"/>
      <c r="WRC12" s="406"/>
      <c r="WRD12" s="407"/>
      <c r="WRE12" s="407"/>
      <c r="WRF12" s="407"/>
      <c r="WRG12" s="407"/>
      <c r="WRH12" s="408"/>
      <c r="WRI12" s="404"/>
      <c r="WRJ12" s="405"/>
      <c r="WRK12" s="406"/>
      <c r="WRL12" s="407"/>
      <c r="WRM12" s="407"/>
      <c r="WRN12" s="407"/>
      <c r="WRO12" s="407"/>
      <c r="WRP12" s="408"/>
      <c r="WRQ12" s="404"/>
      <c r="WRR12" s="405"/>
      <c r="WRS12" s="406"/>
      <c r="WRT12" s="407"/>
      <c r="WRU12" s="407"/>
      <c r="WRV12" s="407"/>
      <c r="WRW12" s="407"/>
      <c r="WRX12" s="408"/>
      <c r="WRY12" s="404"/>
      <c r="WRZ12" s="405"/>
      <c r="WSA12" s="406"/>
      <c r="WSB12" s="407"/>
      <c r="WSC12" s="407"/>
      <c r="WSD12" s="407"/>
      <c r="WSE12" s="407"/>
      <c r="WSF12" s="408"/>
      <c r="WSG12" s="404"/>
      <c r="WSH12" s="405"/>
      <c r="WSI12" s="406"/>
      <c r="WSJ12" s="407"/>
      <c r="WSK12" s="407"/>
      <c r="WSL12" s="407"/>
      <c r="WSM12" s="407"/>
      <c r="WSN12" s="408"/>
      <c r="WSO12" s="404"/>
      <c r="WSP12" s="405"/>
      <c r="WSQ12" s="406"/>
      <c r="WSR12" s="407"/>
      <c r="WSS12" s="407"/>
      <c r="WST12" s="407"/>
      <c r="WSU12" s="407"/>
      <c r="WSV12" s="408"/>
      <c r="WSW12" s="404"/>
      <c r="WSX12" s="405"/>
      <c r="WSY12" s="406"/>
      <c r="WSZ12" s="407"/>
      <c r="WTA12" s="407"/>
      <c r="WTB12" s="407"/>
      <c r="WTC12" s="407"/>
      <c r="WTD12" s="408"/>
      <c r="WTE12" s="404"/>
      <c r="WTF12" s="405"/>
      <c r="WTG12" s="406"/>
      <c r="WTH12" s="407"/>
      <c r="WTI12" s="407"/>
      <c r="WTJ12" s="407"/>
      <c r="WTK12" s="407"/>
      <c r="WTL12" s="408"/>
      <c r="WTM12" s="404"/>
      <c r="WTN12" s="405"/>
      <c r="WTO12" s="406"/>
      <c r="WTP12" s="407"/>
      <c r="WTQ12" s="407"/>
      <c r="WTR12" s="407"/>
      <c r="WTS12" s="407"/>
      <c r="WTT12" s="408"/>
      <c r="WTU12" s="404"/>
      <c r="WTV12" s="405"/>
      <c r="WTW12" s="406"/>
      <c r="WTX12" s="407"/>
      <c r="WTY12" s="407"/>
      <c r="WTZ12" s="407"/>
      <c r="WUA12" s="407"/>
      <c r="WUB12" s="408"/>
      <c r="WUC12" s="404"/>
      <c r="WUD12" s="405"/>
      <c r="WUE12" s="406"/>
      <c r="WUF12" s="407"/>
      <c r="WUG12" s="407"/>
      <c r="WUH12" s="407"/>
      <c r="WUI12" s="407"/>
      <c r="WUJ12" s="408"/>
      <c r="WUK12" s="404"/>
      <c r="WUL12" s="405"/>
      <c r="WUM12" s="406"/>
      <c r="WUN12" s="407"/>
      <c r="WUO12" s="407"/>
      <c r="WUP12" s="407"/>
      <c r="WUQ12" s="407"/>
      <c r="WUR12" s="408"/>
      <c r="WUS12" s="404"/>
      <c r="WUT12" s="405"/>
      <c r="WUU12" s="406"/>
      <c r="WUV12" s="407"/>
      <c r="WUW12" s="407"/>
      <c r="WUX12" s="407"/>
      <c r="WUY12" s="407"/>
      <c r="WUZ12" s="408"/>
      <c r="WVA12" s="404"/>
      <c r="WVB12" s="405"/>
      <c r="WVC12" s="406"/>
      <c r="WVD12" s="407"/>
      <c r="WVE12" s="407"/>
      <c r="WVF12" s="407"/>
      <c r="WVG12" s="407"/>
      <c r="WVH12" s="408"/>
      <c r="WVI12" s="404"/>
      <c r="WVJ12" s="405"/>
      <c r="WVK12" s="406"/>
      <c r="WVL12" s="407"/>
      <c r="WVM12" s="407"/>
      <c r="WVN12" s="407"/>
      <c r="WVO12" s="407"/>
      <c r="WVP12" s="408"/>
      <c r="WVQ12" s="404"/>
      <c r="WVR12" s="405"/>
      <c r="WVS12" s="406"/>
      <c r="WVT12" s="407"/>
      <c r="WVU12" s="407"/>
      <c r="WVV12" s="407"/>
      <c r="WVW12" s="407"/>
      <c r="WVX12" s="408"/>
      <c r="WVY12" s="404"/>
      <c r="WVZ12" s="405"/>
      <c r="WWA12" s="406"/>
      <c r="WWB12" s="407"/>
      <c r="WWC12" s="407"/>
      <c r="WWD12" s="407"/>
      <c r="WWE12" s="407"/>
      <c r="WWF12" s="408"/>
      <c r="WWG12" s="404"/>
      <c r="WWH12" s="405"/>
      <c r="WWI12" s="406"/>
      <c r="WWJ12" s="407"/>
      <c r="WWK12" s="407"/>
      <c r="WWL12" s="407"/>
      <c r="WWM12" s="407"/>
      <c r="WWN12" s="408"/>
      <c r="WWO12" s="404"/>
      <c r="WWP12" s="405"/>
      <c r="WWQ12" s="406"/>
      <c r="WWR12" s="407"/>
      <c r="WWS12" s="407"/>
      <c r="WWT12" s="407"/>
      <c r="WWU12" s="407"/>
      <c r="WWV12" s="408"/>
      <c r="WWW12" s="404"/>
      <c r="WWX12" s="405"/>
      <c r="WWY12" s="406"/>
      <c r="WWZ12" s="407"/>
      <c r="WXA12" s="407"/>
      <c r="WXB12" s="407"/>
      <c r="WXC12" s="407"/>
      <c r="WXD12" s="408"/>
      <c r="WXE12" s="404"/>
      <c r="WXF12" s="405"/>
      <c r="WXG12" s="406"/>
      <c r="WXH12" s="407"/>
      <c r="WXI12" s="407"/>
      <c r="WXJ12" s="407"/>
      <c r="WXK12" s="407"/>
      <c r="WXL12" s="408"/>
      <c r="WXM12" s="404"/>
      <c r="WXN12" s="405"/>
      <c r="WXO12" s="406"/>
      <c r="WXP12" s="407"/>
      <c r="WXQ12" s="407"/>
      <c r="WXR12" s="407"/>
      <c r="WXS12" s="407"/>
      <c r="WXT12" s="408"/>
      <c r="WXU12" s="404"/>
      <c r="WXV12" s="405"/>
      <c r="WXW12" s="406"/>
      <c r="WXX12" s="407"/>
      <c r="WXY12" s="407"/>
      <c r="WXZ12" s="407"/>
      <c r="WYA12" s="407"/>
      <c r="WYB12" s="408"/>
      <c r="WYC12" s="404"/>
      <c r="WYD12" s="405"/>
      <c r="WYE12" s="406"/>
      <c r="WYF12" s="407"/>
      <c r="WYG12" s="407"/>
      <c r="WYH12" s="407"/>
      <c r="WYI12" s="407"/>
      <c r="WYJ12" s="408"/>
      <c r="WYK12" s="404"/>
      <c r="WYL12" s="405"/>
      <c r="WYM12" s="406"/>
      <c r="WYN12" s="407"/>
      <c r="WYO12" s="407"/>
      <c r="WYP12" s="407"/>
      <c r="WYQ12" s="407"/>
      <c r="WYR12" s="408"/>
      <c r="WYS12" s="404"/>
      <c r="WYT12" s="405"/>
      <c r="WYU12" s="406"/>
      <c r="WYV12" s="407"/>
      <c r="WYW12" s="407"/>
      <c r="WYX12" s="407"/>
      <c r="WYY12" s="407"/>
      <c r="WYZ12" s="408"/>
      <c r="WZA12" s="404"/>
      <c r="WZB12" s="405"/>
      <c r="WZC12" s="406"/>
      <c r="WZD12" s="407"/>
      <c r="WZE12" s="407"/>
      <c r="WZF12" s="407"/>
      <c r="WZG12" s="407"/>
      <c r="WZH12" s="408"/>
      <c r="WZI12" s="404"/>
      <c r="WZJ12" s="405"/>
      <c r="WZK12" s="406"/>
      <c r="WZL12" s="407"/>
      <c r="WZM12" s="407"/>
      <c r="WZN12" s="407"/>
      <c r="WZO12" s="407"/>
      <c r="WZP12" s="408"/>
      <c r="WZQ12" s="404"/>
      <c r="WZR12" s="405"/>
      <c r="WZS12" s="406"/>
      <c r="WZT12" s="407"/>
      <c r="WZU12" s="407"/>
      <c r="WZV12" s="407"/>
      <c r="WZW12" s="407"/>
      <c r="WZX12" s="408"/>
      <c r="WZY12" s="404"/>
      <c r="WZZ12" s="405"/>
      <c r="XAA12" s="406"/>
      <c r="XAB12" s="407"/>
      <c r="XAC12" s="407"/>
      <c r="XAD12" s="407"/>
      <c r="XAE12" s="407"/>
      <c r="XAF12" s="408"/>
      <c r="XAG12" s="404"/>
      <c r="XAH12" s="405"/>
      <c r="XAI12" s="406"/>
      <c r="XAJ12" s="407"/>
      <c r="XAK12" s="407"/>
      <c r="XAL12" s="407"/>
      <c r="XAM12" s="407"/>
      <c r="XAN12" s="408"/>
      <c r="XAO12" s="404"/>
      <c r="XAP12" s="405"/>
      <c r="XAQ12" s="406"/>
      <c r="XAR12" s="407"/>
      <c r="XAS12" s="407"/>
      <c r="XAT12" s="407"/>
      <c r="XAU12" s="407"/>
      <c r="XAV12" s="408"/>
      <c r="XAW12" s="404"/>
      <c r="XAX12" s="405"/>
      <c r="XAY12" s="406"/>
      <c r="XAZ12" s="407"/>
      <c r="XBA12" s="407"/>
      <c r="XBB12" s="407"/>
      <c r="XBC12" s="407"/>
      <c r="XBD12" s="408"/>
      <c r="XBE12" s="404"/>
      <c r="XBF12" s="405"/>
      <c r="XBG12" s="406"/>
      <c r="XBH12" s="407"/>
      <c r="XBI12" s="407"/>
      <c r="XBJ12" s="407"/>
      <c r="XBK12" s="407"/>
      <c r="XBL12" s="408"/>
      <c r="XBM12" s="404"/>
      <c r="XBN12" s="405"/>
      <c r="XBO12" s="406"/>
      <c r="XBP12" s="407"/>
      <c r="XBQ12" s="407"/>
      <c r="XBR12" s="407"/>
      <c r="XBS12" s="407"/>
      <c r="XBT12" s="408"/>
      <c r="XBU12" s="404"/>
      <c r="XBV12" s="405"/>
      <c r="XBW12" s="406"/>
      <c r="XBX12" s="407"/>
      <c r="XBY12" s="407"/>
      <c r="XBZ12" s="407"/>
      <c r="XCA12" s="407"/>
      <c r="XCB12" s="408"/>
      <c r="XCC12" s="404"/>
      <c r="XCD12" s="405"/>
      <c r="XCE12" s="406"/>
      <c r="XCF12" s="407"/>
      <c r="XCG12" s="407"/>
      <c r="XCH12" s="407"/>
      <c r="XCI12" s="407"/>
      <c r="XCJ12" s="408"/>
      <c r="XCK12" s="404"/>
      <c r="XCL12" s="405"/>
      <c r="XCM12" s="406"/>
      <c r="XCN12" s="407"/>
      <c r="XCO12" s="407"/>
      <c r="XCP12" s="407"/>
      <c r="XCQ12" s="407"/>
      <c r="XCR12" s="408"/>
      <c r="XCS12" s="404"/>
      <c r="XCT12" s="405"/>
      <c r="XCU12" s="406"/>
      <c r="XCV12" s="407"/>
      <c r="XCW12" s="407"/>
      <c r="XCX12" s="407"/>
      <c r="XCY12" s="407"/>
      <c r="XCZ12" s="408"/>
      <c r="XDA12" s="404"/>
      <c r="XDB12" s="405"/>
      <c r="XDC12" s="406"/>
      <c r="XDD12" s="407"/>
      <c r="XDE12" s="407"/>
      <c r="XDF12" s="407"/>
      <c r="XDG12" s="407"/>
      <c r="XDH12" s="408"/>
      <c r="XDI12" s="404"/>
      <c r="XDJ12" s="405"/>
      <c r="XDK12" s="406"/>
      <c r="XDL12" s="407"/>
      <c r="XDM12" s="407"/>
      <c r="XDN12" s="407"/>
      <c r="XDO12" s="407"/>
      <c r="XDP12" s="408"/>
      <c r="XDQ12" s="404"/>
      <c r="XDR12" s="405"/>
      <c r="XDS12" s="406"/>
      <c r="XDT12" s="407"/>
      <c r="XDU12" s="407"/>
      <c r="XDV12" s="407"/>
      <c r="XDW12" s="407"/>
      <c r="XDX12" s="408"/>
      <c r="XDY12" s="404"/>
      <c r="XDZ12" s="405"/>
      <c r="XEA12" s="406"/>
      <c r="XEB12" s="407"/>
      <c r="XEC12" s="407"/>
      <c r="XED12" s="407"/>
      <c r="XEE12" s="407"/>
      <c r="XEF12" s="408"/>
      <c r="XEG12" s="404"/>
      <c r="XEH12" s="405"/>
      <c r="XEI12" s="406"/>
      <c r="XEJ12" s="407"/>
      <c r="XEK12" s="407"/>
      <c r="XEL12" s="407"/>
      <c r="XEM12" s="407"/>
      <c r="XEN12" s="408"/>
      <c r="XEO12" s="404"/>
      <c r="XEP12" s="405"/>
      <c r="XEQ12" s="406"/>
      <c r="XER12" s="407"/>
      <c r="XES12" s="407"/>
      <c r="XET12" s="407"/>
      <c r="XEU12" s="407"/>
      <c r="XEV12" s="408"/>
      <c r="XEW12" s="404"/>
      <c r="XEX12" s="405"/>
      <c r="XEY12" s="406"/>
      <c r="XEZ12" s="407"/>
      <c r="XFA12" s="407"/>
      <c r="XFB12" s="407"/>
      <c r="XFC12" s="407"/>
      <c r="XFD12" s="408"/>
    </row>
    <row r="13" spans="1:16384" s="403" customFormat="1" ht="30" hidden="1" x14ac:dyDescent="0.25">
      <c r="A13" s="395" t="s">
        <v>300</v>
      </c>
      <c r="B13" s="396" t="s">
        <v>290</v>
      </c>
      <c r="C13" s="397">
        <v>3756930000</v>
      </c>
      <c r="D13" s="397">
        <v>3756930000</v>
      </c>
      <c r="E13" s="397">
        <v>1475601900</v>
      </c>
      <c r="F13" s="397">
        <v>717870402</v>
      </c>
      <c r="G13" s="397">
        <v>717870402</v>
      </c>
      <c r="H13" s="398">
        <f>G13/E13</f>
        <v>0.48649327572701012</v>
      </c>
      <c r="I13" s="404"/>
      <c r="J13" s="405"/>
      <c r="K13" s="406"/>
      <c r="L13" s="407"/>
      <c r="M13" s="407"/>
      <c r="N13" s="407"/>
      <c r="O13" s="407"/>
      <c r="P13" s="408"/>
      <c r="Q13" s="404"/>
      <c r="R13" s="405"/>
      <c r="S13" s="406"/>
      <c r="T13" s="407"/>
      <c r="U13" s="407"/>
      <c r="V13" s="407"/>
      <c r="W13" s="407"/>
      <c r="X13" s="408"/>
      <c r="Y13" s="404"/>
      <c r="Z13" s="405"/>
      <c r="AA13" s="406"/>
      <c r="AB13" s="407"/>
      <c r="AC13" s="407"/>
      <c r="AD13" s="407"/>
      <c r="AE13" s="407"/>
      <c r="AF13" s="408"/>
      <c r="AG13" s="404"/>
      <c r="AH13" s="405"/>
      <c r="AI13" s="406"/>
      <c r="AJ13" s="407"/>
      <c r="AK13" s="407"/>
      <c r="AL13" s="407"/>
      <c r="AM13" s="407"/>
      <c r="AN13" s="408"/>
      <c r="AO13" s="404"/>
      <c r="AP13" s="405"/>
      <c r="AQ13" s="406"/>
      <c r="AR13" s="407"/>
      <c r="AS13" s="407"/>
      <c r="AT13" s="407"/>
      <c r="AU13" s="407"/>
      <c r="AV13" s="408"/>
      <c r="AW13" s="404"/>
      <c r="AX13" s="405"/>
      <c r="AY13" s="406"/>
      <c r="AZ13" s="407"/>
      <c r="BA13" s="407"/>
      <c r="BB13" s="407"/>
      <c r="BC13" s="407"/>
      <c r="BD13" s="408"/>
      <c r="BE13" s="404"/>
      <c r="BF13" s="405"/>
      <c r="BG13" s="406"/>
      <c r="BH13" s="407"/>
      <c r="BI13" s="407"/>
      <c r="BJ13" s="407"/>
      <c r="BK13" s="407"/>
      <c r="BL13" s="408"/>
      <c r="BM13" s="404"/>
      <c r="BN13" s="405"/>
      <c r="BO13" s="406"/>
      <c r="BP13" s="407"/>
      <c r="BQ13" s="407"/>
      <c r="BR13" s="407"/>
      <c r="BS13" s="407"/>
      <c r="BT13" s="408"/>
      <c r="BU13" s="404"/>
      <c r="BV13" s="405"/>
      <c r="BW13" s="406"/>
      <c r="BX13" s="407"/>
      <c r="BY13" s="407"/>
      <c r="BZ13" s="407"/>
      <c r="CA13" s="407"/>
      <c r="CB13" s="408"/>
      <c r="CC13" s="404"/>
      <c r="CD13" s="405"/>
      <c r="CE13" s="406"/>
      <c r="CF13" s="407"/>
      <c r="CG13" s="407"/>
      <c r="CH13" s="407"/>
      <c r="CI13" s="407"/>
      <c r="CJ13" s="408"/>
      <c r="CK13" s="404"/>
      <c r="CL13" s="405"/>
      <c r="CM13" s="406"/>
      <c r="CN13" s="407"/>
      <c r="CO13" s="407"/>
      <c r="CP13" s="407"/>
      <c r="CQ13" s="407"/>
      <c r="CR13" s="408"/>
      <c r="CS13" s="404"/>
      <c r="CT13" s="405"/>
      <c r="CU13" s="406"/>
      <c r="CV13" s="407"/>
      <c r="CW13" s="407"/>
      <c r="CX13" s="407"/>
      <c r="CY13" s="407"/>
      <c r="CZ13" s="408"/>
      <c r="DA13" s="404"/>
      <c r="DB13" s="405"/>
      <c r="DC13" s="406"/>
      <c r="DD13" s="407"/>
      <c r="DE13" s="407"/>
      <c r="DF13" s="407"/>
      <c r="DG13" s="407"/>
      <c r="DH13" s="408"/>
      <c r="DI13" s="404"/>
      <c r="DJ13" s="405"/>
      <c r="DK13" s="406"/>
      <c r="DL13" s="407"/>
      <c r="DM13" s="407"/>
      <c r="DN13" s="407"/>
      <c r="DO13" s="407"/>
      <c r="DP13" s="408"/>
      <c r="DQ13" s="404"/>
      <c r="DR13" s="405"/>
      <c r="DS13" s="406"/>
      <c r="DT13" s="407"/>
      <c r="DU13" s="407"/>
      <c r="DV13" s="407"/>
      <c r="DW13" s="407"/>
      <c r="DX13" s="408"/>
      <c r="DY13" s="404"/>
      <c r="DZ13" s="405"/>
      <c r="EA13" s="406"/>
      <c r="EB13" s="407"/>
      <c r="EC13" s="407"/>
      <c r="ED13" s="407"/>
      <c r="EE13" s="407"/>
      <c r="EF13" s="408"/>
      <c r="EG13" s="404"/>
      <c r="EH13" s="405"/>
      <c r="EI13" s="406"/>
      <c r="EJ13" s="407"/>
      <c r="EK13" s="407"/>
      <c r="EL13" s="407"/>
      <c r="EM13" s="407"/>
      <c r="EN13" s="408"/>
      <c r="EO13" s="404"/>
      <c r="EP13" s="405"/>
      <c r="EQ13" s="406"/>
      <c r="ER13" s="407"/>
      <c r="ES13" s="407"/>
      <c r="ET13" s="407"/>
      <c r="EU13" s="407"/>
      <c r="EV13" s="408"/>
      <c r="EW13" s="404"/>
      <c r="EX13" s="405"/>
      <c r="EY13" s="406"/>
      <c r="EZ13" s="407"/>
      <c r="FA13" s="407"/>
      <c r="FB13" s="407"/>
      <c r="FC13" s="407"/>
      <c r="FD13" s="408"/>
      <c r="FE13" s="404"/>
      <c r="FF13" s="405"/>
      <c r="FG13" s="406"/>
      <c r="FH13" s="407"/>
      <c r="FI13" s="407"/>
      <c r="FJ13" s="407"/>
      <c r="FK13" s="407"/>
      <c r="FL13" s="408"/>
      <c r="FM13" s="404"/>
      <c r="FN13" s="405"/>
      <c r="FO13" s="406"/>
      <c r="FP13" s="407"/>
      <c r="FQ13" s="407"/>
      <c r="FR13" s="407"/>
      <c r="FS13" s="407"/>
      <c r="FT13" s="408"/>
      <c r="FU13" s="404"/>
      <c r="FV13" s="405"/>
      <c r="FW13" s="406"/>
      <c r="FX13" s="407"/>
      <c r="FY13" s="407"/>
      <c r="FZ13" s="407"/>
      <c r="GA13" s="407"/>
      <c r="GB13" s="408"/>
      <c r="GC13" s="404"/>
      <c r="GD13" s="405"/>
      <c r="GE13" s="406"/>
      <c r="GF13" s="407"/>
      <c r="GG13" s="407"/>
      <c r="GH13" s="407"/>
      <c r="GI13" s="407"/>
      <c r="GJ13" s="408"/>
      <c r="GK13" s="404"/>
      <c r="GL13" s="405"/>
      <c r="GM13" s="406"/>
      <c r="GN13" s="407"/>
      <c r="GO13" s="407"/>
      <c r="GP13" s="407"/>
      <c r="GQ13" s="407"/>
      <c r="GR13" s="408"/>
      <c r="GS13" s="404"/>
      <c r="GT13" s="405"/>
      <c r="GU13" s="406"/>
      <c r="GV13" s="407"/>
      <c r="GW13" s="407"/>
      <c r="GX13" s="407"/>
      <c r="GY13" s="407"/>
      <c r="GZ13" s="408"/>
      <c r="HA13" s="404"/>
      <c r="HB13" s="405"/>
      <c r="HC13" s="406"/>
      <c r="HD13" s="407"/>
      <c r="HE13" s="407"/>
      <c r="HF13" s="407"/>
      <c r="HG13" s="407"/>
      <c r="HH13" s="408"/>
      <c r="HI13" s="404"/>
      <c r="HJ13" s="405"/>
      <c r="HK13" s="406"/>
      <c r="HL13" s="407"/>
      <c r="HM13" s="407"/>
      <c r="HN13" s="407"/>
      <c r="HO13" s="407"/>
      <c r="HP13" s="408"/>
      <c r="HQ13" s="404"/>
      <c r="HR13" s="405"/>
      <c r="HS13" s="406"/>
      <c r="HT13" s="407"/>
      <c r="HU13" s="407"/>
      <c r="HV13" s="407"/>
      <c r="HW13" s="407"/>
      <c r="HX13" s="408"/>
      <c r="HY13" s="404"/>
      <c r="HZ13" s="405"/>
      <c r="IA13" s="406"/>
      <c r="IB13" s="407"/>
      <c r="IC13" s="407"/>
      <c r="ID13" s="407"/>
      <c r="IE13" s="407"/>
      <c r="IF13" s="408"/>
      <c r="IG13" s="404"/>
      <c r="IH13" s="405"/>
      <c r="II13" s="406"/>
      <c r="IJ13" s="407"/>
      <c r="IK13" s="407"/>
      <c r="IL13" s="407"/>
      <c r="IM13" s="407"/>
      <c r="IN13" s="408"/>
      <c r="IO13" s="404"/>
      <c r="IP13" s="405"/>
      <c r="IQ13" s="406"/>
      <c r="IR13" s="407"/>
      <c r="IS13" s="407"/>
      <c r="IT13" s="407"/>
      <c r="IU13" s="407"/>
      <c r="IV13" s="408"/>
      <c r="IW13" s="404"/>
      <c r="IX13" s="405"/>
      <c r="IY13" s="406"/>
      <c r="IZ13" s="407"/>
      <c r="JA13" s="407"/>
      <c r="JB13" s="407"/>
      <c r="JC13" s="407"/>
      <c r="JD13" s="408"/>
      <c r="JE13" s="404"/>
      <c r="JF13" s="405"/>
      <c r="JG13" s="406"/>
      <c r="JH13" s="407"/>
      <c r="JI13" s="407"/>
      <c r="JJ13" s="407"/>
      <c r="JK13" s="407"/>
      <c r="JL13" s="408"/>
      <c r="JM13" s="404"/>
      <c r="JN13" s="405"/>
      <c r="JO13" s="406"/>
      <c r="JP13" s="407"/>
      <c r="JQ13" s="407"/>
      <c r="JR13" s="407"/>
      <c r="JS13" s="407"/>
      <c r="JT13" s="408"/>
      <c r="JU13" s="404"/>
      <c r="JV13" s="405"/>
      <c r="JW13" s="406"/>
      <c r="JX13" s="407"/>
      <c r="JY13" s="407"/>
      <c r="JZ13" s="407"/>
      <c r="KA13" s="407"/>
      <c r="KB13" s="408"/>
      <c r="KC13" s="404"/>
      <c r="KD13" s="405"/>
      <c r="KE13" s="406"/>
      <c r="KF13" s="407"/>
      <c r="KG13" s="407"/>
      <c r="KH13" s="407"/>
      <c r="KI13" s="407"/>
      <c r="KJ13" s="408"/>
      <c r="KK13" s="404"/>
      <c r="KL13" s="405"/>
      <c r="KM13" s="406"/>
      <c r="KN13" s="407"/>
      <c r="KO13" s="407"/>
      <c r="KP13" s="407"/>
      <c r="KQ13" s="407"/>
      <c r="KR13" s="408"/>
      <c r="KS13" s="404"/>
      <c r="KT13" s="405"/>
      <c r="KU13" s="406"/>
      <c r="KV13" s="407"/>
      <c r="KW13" s="407"/>
      <c r="KX13" s="407"/>
      <c r="KY13" s="407"/>
      <c r="KZ13" s="408"/>
      <c r="LA13" s="404"/>
      <c r="LB13" s="405"/>
      <c r="LC13" s="406"/>
      <c r="LD13" s="407"/>
      <c r="LE13" s="407"/>
      <c r="LF13" s="407"/>
      <c r="LG13" s="407"/>
      <c r="LH13" s="408"/>
      <c r="LI13" s="404"/>
      <c r="LJ13" s="405"/>
      <c r="LK13" s="406"/>
      <c r="LL13" s="407"/>
      <c r="LM13" s="407"/>
      <c r="LN13" s="407"/>
      <c r="LO13" s="407"/>
      <c r="LP13" s="408"/>
      <c r="LQ13" s="404"/>
      <c r="LR13" s="405"/>
      <c r="LS13" s="406"/>
      <c r="LT13" s="407"/>
      <c r="LU13" s="407"/>
      <c r="LV13" s="407"/>
      <c r="LW13" s="407"/>
      <c r="LX13" s="408"/>
      <c r="LY13" s="404"/>
      <c r="LZ13" s="405"/>
      <c r="MA13" s="406"/>
      <c r="MB13" s="407"/>
      <c r="MC13" s="407"/>
      <c r="MD13" s="407"/>
      <c r="ME13" s="407"/>
      <c r="MF13" s="408"/>
      <c r="MG13" s="404"/>
      <c r="MH13" s="405"/>
      <c r="MI13" s="406"/>
      <c r="MJ13" s="407"/>
      <c r="MK13" s="407"/>
      <c r="ML13" s="407"/>
      <c r="MM13" s="407"/>
      <c r="MN13" s="408"/>
      <c r="MO13" s="404"/>
      <c r="MP13" s="405"/>
      <c r="MQ13" s="406"/>
      <c r="MR13" s="407"/>
      <c r="MS13" s="407"/>
      <c r="MT13" s="407"/>
      <c r="MU13" s="407"/>
      <c r="MV13" s="408"/>
      <c r="MW13" s="404"/>
      <c r="MX13" s="405"/>
      <c r="MY13" s="406"/>
      <c r="MZ13" s="407"/>
      <c r="NA13" s="407"/>
      <c r="NB13" s="407"/>
      <c r="NC13" s="407"/>
      <c r="ND13" s="408"/>
      <c r="NE13" s="404"/>
      <c r="NF13" s="405"/>
      <c r="NG13" s="406"/>
      <c r="NH13" s="407"/>
      <c r="NI13" s="407"/>
      <c r="NJ13" s="407"/>
      <c r="NK13" s="407"/>
      <c r="NL13" s="408"/>
      <c r="NM13" s="404"/>
      <c r="NN13" s="405"/>
      <c r="NO13" s="406"/>
      <c r="NP13" s="407"/>
      <c r="NQ13" s="407"/>
      <c r="NR13" s="407"/>
      <c r="NS13" s="407"/>
      <c r="NT13" s="408"/>
      <c r="NU13" s="404"/>
      <c r="NV13" s="405"/>
      <c r="NW13" s="406"/>
      <c r="NX13" s="407"/>
      <c r="NY13" s="407"/>
      <c r="NZ13" s="407"/>
      <c r="OA13" s="407"/>
      <c r="OB13" s="408"/>
      <c r="OC13" s="404"/>
      <c r="OD13" s="405"/>
      <c r="OE13" s="406"/>
      <c r="OF13" s="407"/>
      <c r="OG13" s="407"/>
      <c r="OH13" s="407"/>
      <c r="OI13" s="407"/>
      <c r="OJ13" s="408"/>
      <c r="OK13" s="404"/>
      <c r="OL13" s="405"/>
      <c r="OM13" s="406"/>
      <c r="ON13" s="407"/>
      <c r="OO13" s="407"/>
      <c r="OP13" s="407"/>
      <c r="OQ13" s="407"/>
      <c r="OR13" s="408"/>
      <c r="OS13" s="404"/>
      <c r="OT13" s="405"/>
      <c r="OU13" s="406"/>
      <c r="OV13" s="407"/>
      <c r="OW13" s="407"/>
      <c r="OX13" s="407"/>
      <c r="OY13" s="407"/>
      <c r="OZ13" s="408"/>
      <c r="PA13" s="404"/>
      <c r="PB13" s="405"/>
      <c r="PC13" s="406"/>
      <c r="PD13" s="407"/>
      <c r="PE13" s="407"/>
      <c r="PF13" s="407"/>
      <c r="PG13" s="407"/>
      <c r="PH13" s="408"/>
      <c r="PI13" s="404"/>
      <c r="PJ13" s="405"/>
      <c r="PK13" s="406"/>
      <c r="PL13" s="407"/>
      <c r="PM13" s="407"/>
      <c r="PN13" s="407"/>
      <c r="PO13" s="407"/>
      <c r="PP13" s="408"/>
      <c r="PQ13" s="404"/>
      <c r="PR13" s="405"/>
      <c r="PS13" s="406"/>
      <c r="PT13" s="407"/>
      <c r="PU13" s="407"/>
      <c r="PV13" s="407"/>
      <c r="PW13" s="407"/>
      <c r="PX13" s="408"/>
      <c r="PY13" s="404"/>
      <c r="PZ13" s="405"/>
      <c r="QA13" s="406"/>
      <c r="QB13" s="407"/>
      <c r="QC13" s="407"/>
      <c r="QD13" s="407"/>
      <c r="QE13" s="407"/>
      <c r="QF13" s="408"/>
      <c r="QG13" s="404"/>
      <c r="QH13" s="405"/>
      <c r="QI13" s="406"/>
      <c r="QJ13" s="407"/>
      <c r="QK13" s="407"/>
      <c r="QL13" s="407"/>
      <c r="QM13" s="407"/>
      <c r="QN13" s="408"/>
      <c r="QO13" s="404"/>
      <c r="QP13" s="405"/>
      <c r="QQ13" s="406"/>
      <c r="QR13" s="407"/>
      <c r="QS13" s="407"/>
      <c r="QT13" s="407"/>
      <c r="QU13" s="407"/>
      <c r="QV13" s="408"/>
      <c r="QW13" s="404"/>
      <c r="QX13" s="405"/>
      <c r="QY13" s="406"/>
      <c r="QZ13" s="407"/>
      <c r="RA13" s="407"/>
      <c r="RB13" s="407"/>
      <c r="RC13" s="407"/>
      <c r="RD13" s="408"/>
      <c r="RE13" s="404"/>
      <c r="RF13" s="405"/>
      <c r="RG13" s="406"/>
      <c r="RH13" s="407"/>
      <c r="RI13" s="407"/>
      <c r="RJ13" s="407"/>
      <c r="RK13" s="407"/>
      <c r="RL13" s="408"/>
      <c r="RM13" s="404"/>
      <c r="RN13" s="405"/>
      <c r="RO13" s="406"/>
      <c r="RP13" s="407"/>
      <c r="RQ13" s="407"/>
      <c r="RR13" s="407"/>
      <c r="RS13" s="407"/>
      <c r="RT13" s="408"/>
      <c r="RU13" s="404"/>
      <c r="RV13" s="405"/>
      <c r="RW13" s="406"/>
      <c r="RX13" s="407"/>
      <c r="RY13" s="407"/>
      <c r="RZ13" s="407"/>
      <c r="SA13" s="407"/>
      <c r="SB13" s="408"/>
      <c r="SC13" s="404"/>
      <c r="SD13" s="405"/>
      <c r="SE13" s="406"/>
      <c r="SF13" s="407"/>
      <c r="SG13" s="407"/>
      <c r="SH13" s="407"/>
      <c r="SI13" s="407"/>
      <c r="SJ13" s="408"/>
      <c r="SK13" s="404"/>
      <c r="SL13" s="405"/>
      <c r="SM13" s="406"/>
      <c r="SN13" s="407"/>
      <c r="SO13" s="407"/>
      <c r="SP13" s="407"/>
      <c r="SQ13" s="407"/>
      <c r="SR13" s="408"/>
      <c r="SS13" s="404"/>
      <c r="ST13" s="405"/>
      <c r="SU13" s="406"/>
      <c r="SV13" s="407"/>
      <c r="SW13" s="407"/>
      <c r="SX13" s="407"/>
      <c r="SY13" s="407"/>
      <c r="SZ13" s="408"/>
      <c r="TA13" s="404"/>
      <c r="TB13" s="405"/>
      <c r="TC13" s="406"/>
      <c r="TD13" s="407"/>
      <c r="TE13" s="407"/>
      <c r="TF13" s="407"/>
      <c r="TG13" s="407"/>
      <c r="TH13" s="408"/>
      <c r="TI13" s="404"/>
      <c r="TJ13" s="405"/>
      <c r="TK13" s="406"/>
      <c r="TL13" s="407"/>
      <c r="TM13" s="407"/>
      <c r="TN13" s="407"/>
      <c r="TO13" s="407"/>
      <c r="TP13" s="408"/>
      <c r="TQ13" s="404"/>
      <c r="TR13" s="405"/>
      <c r="TS13" s="406"/>
      <c r="TT13" s="407"/>
      <c r="TU13" s="407"/>
      <c r="TV13" s="407"/>
      <c r="TW13" s="407"/>
      <c r="TX13" s="408"/>
      <c r="TY13" s="404"/>
      <c r="TZ13" s="405"/>
      <c r="UA13" s="406"/>
      <c r="UB13" s="407"/>
      <c r="UC13" s="407"/>
      <c r="UD13" s="407"/>
      <c r="UE13" s="407"/>
      <c r="UF13" s="408"/>
      <c r="UG13" s="404"/>
      <c r="UH13" s="405"/>
      <c r="UI13" s="406"/>
      <c r="UJ13" s="407"/>
      <c r="UK13" s="407"/>
      <c r="UL13" s="407"/>
      <c r="UM13" s="407"/>
      <c r="UN13" s="408"/>
      <c r="UO13" s="404"/>
      <c r="UP13" s="405"/>
      <c r="UQ13" s="406"/>
      <c r="UR13" s="407"/>
      <c r="US13" s="407"/>
      <c r="UT13" s="407"/>
      <c r="UU13" s="407"/>
      <c r="UV13" s="408"/>
      <c r="UW13" s="404"/>
      <c r="UX13" s="405"/>
      <c r="UY13" s="406"/>
      <c r="UZ13" s="407"/>
      <c r="VA13" s="407"/>
      <c r="VB13" s="407"/>
      <c r="VC13" s="407"/>
      <c r="VD13" s="408"/>
      <c r="VE13" s="404"/>
      <c r="VF13" s="405"/>
      <c r="VG13" s="406"/>
      <c r="VH13" s="407"/>
      <c r="VI13" s="407"/>
      <c r="VJ13" s="407"/>
      <c r="VK13" s="407"/>
      <c r="VL13" s="408"/>
      <c r="VM13" s="404"/>
      <c r="VN13" s="405"/>
      <c r="VO13" s="406"/>
      <c r="VP13" s="407"/>
      <c r="VQ13" s="407"/>
      <c r="VR13" s="407"/>
      <c r="VS13" s="407"/>
      <c r="VT13" s="408"/>
      <c r="VU13" s="404"/>
      <c r="VV13" s="405"/>
      <c r="VW13" s="406"/>
      <c r="VX13" s="407"/>
      <c r="VY13" s="407"/>
      <c r="VZ13" s="407"/>
      <c r="WA13" s="407"/>
      <c r="WB13" s="408"/>
      <c r="WC13" s="404"/>
      <c r="WD13" s="405"/>
      <c r="WE13" s="406"/>
      <c r="WF13" s="407"/>
      <c r="WG13" s="407"/>
      <c r="WH13" s="407"/>
      <c r="WI13" s="407"/>
      <c r="WJ13" s="408"/>
      <c r="WK13" s="404"/>
      <c r="WL13" s="405"/>
      <c r="WM13" s="406"/>
      <c r="WN13" s="407"/>
      <c r="WO13" s="407"/>
      <c r="WP13" s="407"/>
      <c r="WQ13" s="407"/>
      <c r="WR13" s="408"/>
      <c r="WS13" s="404"/>
      <c r="WT13" s="405"/>
      <c r="WU13" s="406"/>
      <c r="WV13" s="407"/>
      <c r="WW13" s="407"/>
      <c r="WX13" s="407"/>
      <c r="WY13" s="407"/>
      <c r="WZ13" s="408"/>
      <c r="XA13" s="404"/>
      <c r="XB13" s="405"/>
      <c r="XC13" s="406"/>
      <c r="XD13" s="407"/>
      <c r="XE13" s="407"/>
      <c r="XF13" s="407"/>
      <c r="XG13" s="407"/>
      <c r="XH13" s="408"/>
      <c r="XI13" s="404"/>
      <c r="XJ13" s="405"/>
      <c r="XK13" s="406"/>
      <c r="XL13" s="407"/>
      <c r="XM13" s="407"/>
      <c r="XN13" s="407"/>
      <c r="XO13" s="407"/>
      <c r="XP13" s="408"/>
      <c r="XQ13" s="404"/>
      <c r="XR13" s="405"/>
      <c r="XS13" s="406"/>
      <c r="XT13" s="407"/>
      <c r="XU13" s="407"/>
      <c r="XV13" s="407"/>
      <c r="XW13" s="407"/>
      <c r="XX13" s="408"/>
      <c r="XY13" s="404"/>
      <c r="XZ13" s="405"/>
      <c r="YA13" s="406"/>
      <c r="YB13" s="407"/>
      <c r="YC13" s="407"/>
      <c r="YD13" s="407"/>
      <c r="YE13" s="407"/>
      <c r="YF13" s="408"/>
      <c r="YG13" s="404"/>
      <c r="YH13" s="405"/>
      <c r="YI13" s="406"/>
      <c r="YJ13" s="407"/>
      <c r="YK13" s="407"/>
      <c r="YL13" s="407"/>
      <c r="YM13" s="407"/>
      <c r="YN13" s="408"/>
      <c r="YO13" s="404"/>
      <c r="YP13" s="405"/>
      <c r="YQ13" s="406"/>
      <c r="YR13" s="407"/>
      <c r="YS13" s="407"/>
      <c r="YT13" s="407"/>
      <c r="YU13" s="407"/>
      <c r="YV13" s="408"/>
      <c r="YW13" s="404"/>
      <c r="YX13" s="405"/>
      <c r="YY13" s="406"/>
      <c r="YZ13" s="407"/>
      <c r="ZA13" s="407"/>
      <c r="ZB13" s="407"/>
      <c r="ZC13" s="407"/>
      <c r="ZD13" s="408"/>
      <c r="ZE13" s="404"/>
      <c r="ZF13" s="405"/>
      <c r="ZG13" s="406"/>
      <c r="ZH13" s="407"/>
      <c r="ZI13" s="407"/>
      <c r="ZJ13" s="407"/>
      <c r="ZK13" s="407"/>
      <c r="ZL13" s="408"/>
      <c r="ZM13" s="404"/>
      <c r="ZN13" s="405"/>
      <c r="ZO13" s="406"/>
      <c r="ZP13" s="407"/>
      <c r="ZQ13" s="407"/>
      <c r="ZR13" s="407"/>
      <c r="ZS13" s="407"/>
      <c r="ZT13" s="408"/>
      <c r="ZU13" s="404"/>
      <c r="ZV13" s="405"/>
      <c r="ZW13" s="406"/>
      <c r="ZX13" s="407"/>
      <c r="ZY13" s="407"/>
      <c r="ZZ13" s="407"/>
      <c r="AAA13" s="407"/>
      <c r="AAB13" s="408"/>
      <c r="AAC13" s="404"/>
      <c r="AAD13" s="405"/>
      <c r="AAE13" s="406"/>
      <c r="AAF13" s="407"/>
      <c r="AAG13" s="407"/>
      <c r="AAH13" s="407"/>
      <c r="AAI13" s="407"/>
      <c r="AAJ13" s="408"/>
      <c r="AAK13" s="404"/>
      <c r="AAL13" s="405"/>
      <c r="AAM13" s="406"/>
      <c r="AAN13" s="407"/>
      <c r="AAO13" s="407"/>
      <c r="AAP13" s="407"/>
      <c r="AAQ13" s="407"/>
      <c r="AAR13" s="408"/>
      <c r="AAS13" s="404"/>
      <c r="AAT13" s="405"/>
      <c r="AAU13" s="406"/>
      <c r="AAV13" s="407"/>
      <c r="AAW13" s="407"/>
      <c r="AAX13" s="407"/>
      <c r="AAY13" s="407"/>
      <c r="AAZ13" s="408"/>
      <c r="ABA13" s="404"/>
      <c r="ABB13" s="405"/>
      <c r="ABC13" s="406"/>
      <c r="ABD13" s="407"/>
      <c r="ABE13" s="407"/>
      <c r="ABF13" s="407"/>
      <c r="ABG13" s="407"/>
      <c r="ABH13" s="408"/>
      <c r="ABI13" s="404"/>
      <c r="ABJ13" s="405"/>
      <c r="ABK13" s="406"/>
      <c r="ABL13" s="407"/>
      <c r="ABM13" s="407"/>
      <c r="ABN13" s="407"/>
      <c r="ABO13" s="407"/>
      <c r="ABP13" s="408"/>
      <c r="ABQ13" s="404"/>
      <c r="ABR13" s="405"/>
      <c r="ABS13" s="406"/>
      <c r="ABT13" s="407"/>
      <c r="ABU13" s="407"/>
      <c r="ABV13" s="407"/>
      <c r="ABW13" s="407"/>
      <c r="ABX13" s="408"/>
      <c r="ABY13" s="404"/>
      <c r="ABZ13" s="405"/>
      <c r="ACA13" s="406"/>
      <c r="ACB13" s="407"/>
      <c r="ACC13" s="407"/>
      <c r="ACD13" s="407"/>
      <c r="ACE13" s="407"/>
      <c r="ACF13" s="408"/>
      <c r="ACG13" s="404"/>
      <c r="ACH13" s="405"/>
      <c r="ACI13" s="406"/>
      <c r="ACJ13" s="407"/>
      <c r="ACK13" s="407"/>
      <c r="ACL13" s="407"/>
      <c r="ACM13" s="407"/>
      <c r="ACN13" s="408"/>
      <c r="ACO13" s="404"/>
      <c r="ACP13" s="405"/>
      <c r="ACQ13" s="406"/>
      <c r="ACR13" s="407"/>
      <c r="ACS13" s="407"/>
      <c r="ACT13" s="407"/>
      <c r="ACU13" s="407"/>
      <c r="ACV13" s="408"/>
      <c r="ACW13" s="404"/>
      <c r="ACX13" s="405"/>
      <c r="ACY13" s="406"/>
      <c r="ACZ13" s="407"/>
      <c r="ADA13" s="407"/>
      <c r="ADB13" s="407"/>
      <c r="ADC13" s="407"/>
      <c r="ADD13" s="408"/>
      <c r="ADE13" s="404"/>
      <c r="ADF13" s="405"/>
      <c r="ADG13" s="406"/>
      <c r="ADH13" s="407"/>
      <c r="ADI13" s="407"/>
      <c r="ADJ13" s="407"/>
      <c r="ADK13" s="407"/>
      <c r="ADL13" s="408"/>
      <c r="ADM13" s="404"/>
      <c r="ADN13" s="405"/>
      <c r="ADO13" s="406"/>
      <c r="ADP13" s="407"/>
      <c r="ADQ13" s="407"/>
      <c r="ADR13" s="407"/>
      <c r="ADS13" s="407"/>
      <c r="ADT13" s="408"/>
      <c r="ADU13" s="404"/>
      <c r="ADV13" s="405"/>
      <c r="ADW13" s="406"/>
      <c r="ADX13" s="407"/>
      <c r="ADY13" s="407"/>
      <c r="ADZ13" s="407"/>
      <c r="AEA13" s="407"/>
      <c r="AEB13" s="408"/>
      <c r="AEC13" s="404"/>
      <c r="AED13" s="405"/>
      <c r="AEE13" s="406"/>
      <c r="AEF13" s="407"/>
      <c r="AEG13" s="407"/>
      <c r="AEH13" s="407"/>
      <c r="AEI13" s="407"/>
      <c r="AEJ13" s="408"/>
      <c r="AEK13" s="404"/>
      <c r="AEL13" s="405"/>
      <c r="AEM13" s="406"/>
      <c r="AEN13" s="407"/>
      <c r="AEO13" s="407"/>
      <c r="AEP13" s="407"/>
      <c r="AEQ13" s="407"/>
      <c r="AER13" s="408"/>
      <c r="AES13" s="404"/>
      <c r="AET13" s="405"/>
      <c r="AEU13" s="406"/>
      <c r="AEV13" s="407"/>
      <c r="AEW13" s="407"/>
      <c r="AEX13" s="407"/>
      <c r="AEY13" s="407"/>
      <c r="AEZ13" s="408"/>
      <c r="AFA13" s="404"/>
      <c r="AFB13" s="405"/>
      <c r="AFC13" s="406"/>
      <c r="AFD13" s="407"/>
      <c r="AFE13" s="407"/>
      <c r="AFF13" s="407"/>
      <c r="AFG13" s="407"/>
      <c r="AFH13" s="408"/>
      <c r="AFI13" s="404"/>
      <c r="AFJ13" s="405"/>
      <c r="AFK13" s="406"/>
      <c r="AFL13" s="407"/>
      <c r="AFM13" s="407"/>
      <c r="AFN13" s="407"/>
      <c r="AFO13" s="407"/>
      <c r="AFP13" s="408"/>
      <c r="AFQ13" s="404"/>
      <c r="AFR13" s="405"/>
      <c r="AFS13" s="406"/>
      <c r="AFT13" s="407"/>
      <c r="AFU13" s="407"/>
      <c r="AFV13" s="407"/>
      <c r="AFW13" s="407"/>
      <c r="AFX13" s="408"/>
      <c r="AFY13" s="404"/>
      <c r="AFZ13" s="405"/>
      <c r="AGA13" s="406"/>
      <c r="AGB13" s="407"/>
      <c r="AGC13" s="407"/>
      <c r="AGD13" s="407"/>
      <c r="AGE13" s="407"/>
      <c r="AGF13" s="408"/>
      <c r="AGG13" s="404"/>
      <c r="AGH13" s="405"/>
      <c r="AGI13" s="406"/>
      <c r="AGJ13" s="407"/>
      <c r="AGK13" s="407"/>
      <c r="AGL13" s="407"/>
      <c r="AGM13" s="407"/>
      <c r="AGN13" s="408"/>
      <c r="AGO13" s="404"/>
      <c r="AGP13" s="405"/>
      <c r="AGQ13" s="406"/>
      <c r="AGR13" s="407"/>
      <c r="AGS13" s="407"/>
      <c r="AGT13" s="407"/>
      <c r="AGU13" s="407"/>
      <c r="AGV13" s="408"/>
      <c r="AGW13" s="404"/>
      <c r="AGX13" s="405"/>
      <c r="AGY13" s="406"/>
      <c r="AGZ13" s="407"/>
      <c r="AHA13" s="407"/>
      <c r="AHB13" s="407"/>
      <c r="AHC13" s="407"/>
      <c r="AHD13" s="408"/>
      <c r="AHE13" s="404"/>
      <c r="AHF13" s="405"/>
      <c r="AHG13" s="406"/>
      <c r="AHH13" s="407"/>
      <c r="AHI13" s="407"/>
      <c r="AHJ13" s="407"/>
      <c r="AHK13" s="407"/>
      <c r="AHL13" s="408"/>
      <c r="AHM13" s="404"/>
      <c r="AHN13" s="405"/>
      <c r="AHO13" s="406"/>
      <c r="AHP13" s="407"/>
      <c r="AHQ13" s="407"/>
      <c r="AHR13" s="407"/>
      <c r="AHS13" s="407"/>
      <c r="AHT13" s="408"/>
      <c r="AHU13" s="404"/>
      <c r="AHV13" s="405"/>
      <c r="AHW13" s="406"/>
      <c r="AHX13" s="407"/>
      <c r="AHY13" s="407"/>
      <c r="AHZ13" s="407"/>
      <c r="AIA13" s="407"/>
      <c r="AIB13" s="408"/>
      <c r="AIC13" s="404"/>
      <c r="AID13" s="405"/>
      <c r="AIE13" s="406"/>
      <c r="AIF13" s="407"/>
      <c r="AIG13" s="407"/>
      <c r="AIH13" s="407"/>
      <c r="AII13" s="407"/>
      <c r="AIJ13" s="408"/>
      <c r="AIK13" s="404"/>
      <c r="AIL13" s="405"/>
      <c r="AIM13" s="406"/>
      <c r="AIN13" s="407"/>
      <c r="AIO13" s="407"/>
      <c r="AIP13" s="407"/>
      <c r="AIQ13" s="407"/>
      <c r="AIR13" s="408"/>
      <c r="AIS13" s="404"/>
      <c r="AIT13" s="405"/>
      <c r="AIU13" s="406"/>
      <c r="AIV13" s="407"/>
      <c r="AIW13" s="407"/>
      <c r="AIX13" s="407"/>
      <c r="AIY13" s="407"/>
      <c r="AIZ13" s="408"/>
      <c r="AJA13" s="404"/>
      <c r="AJB13" s="405"/>
      <c r="AJC13" s="406"/>
      <c r="AJD13" s="407"/>
      <c r="AJE13" s="407"/>
      <c r="AJF13" s="407"/>
      <c r="AJG13" s="407"/>
      <c r="AJH13" s="408"/>
      <c r="AJI13" s="404"/>
      <c r="AJJ13" s="405"/>
      <c r="AJK13" s="406"/>
      <c r="AJL13" s="407"/>
      <c r="AJM13" s="407"/>
      <c r="AJN13" s="407"/>
      <c r="AJO13" s="407"/>
      <c r="AJP13" s="408"/>
      <c r="AJQ13" s="404"/>
      <c r="AJR13" s="405"/>
      <c r="AJS13" s="406"/>
      <c r="AJT13" s="407"/>
      <c r="AJU13" s="407"/>
      <c r="AJV13" s="407"/>
      <c r="AJW13" s="407"/>
      <c r="AJX13" s="408"/>
      <c r="AJY13" s="404"/>
      <c r="AJZ13" s="405"/>
      <c r="AKA13" s="406"/>
      <c r="AKB13" s="407"/>
      <c r="AKC13" s="407"/>
      <c r="AKD13" s="407"/>
      <c r="AKE13" s="407"/>
      <c r="AKF13" s="408"/>
      <c r="AKG13" s="404"/>
      <c r="AKH13" s="405"/>
      <c r="AKI13" s="406"/>
      <c r="AKJ13" s="407"/>
      <c r="AKK13" s="407"/>
      <c r="AKL13" s="407"/>
      <c r="AKM13" s="407"/>
      <c r="AKN13" s="408"/>
      <c r="AKO13" s="404"/>
      <c r="AKP13" s="405"/>
      <c r="AKQ13" s="406"/>
      <c r="AKR13" s="407"/>
      <c r="AKS13" s="407"/>
      <c r="AKT13" s="407"/>
      <c r="AKU13" s="407"/>
      <c r="AKV13" s="408"/>
      <c r="AKW13" s="404"/>
      <c r="AKX13" s="405"/>
      <c r="AKY13" s="406"/>
      <c r="AKZ13" s="407"/>
      <c r="ALA13" s="407"/>
      <c r="ALB13" s="407"/>
      <c r="ALC13" s="407"/>
      <c r="ALD13" s="408"/>
      <c r="ALE13" s="404"/>
      <c r="ALF13" s="405"/>
      <c r="ALG13" s="406"/>
      <c r="ALH13" s="407"/>
      <c r="ALI13" s="407"/>
      <c r="ALJ13" s="407"/>
      <c r="ALK13" s="407"/>
      <c r="ALL13" s="408"/>
      <c r="ALM13" s="404"/>
      <c r="ALN13" s="405"/>
      <c r="ALO13" s="406"/>
      <c r="ALP13" s="407"/>
      <c r="ALQ13" s="407"/>
      <c r="ALR13" s="407"/>
      <c r="ALS13" s="407"/>
      <c r="ALT13" s="408"/>
      <c r="ALU13" s="404"/>
      <c r="ALV13" s="405"/>
      <c r="ALW13" s="406"/>
      <c r="ALX13" s="407"/>
      <c r="ALY13" s="407"/>
      <c r="ALZ13" s="407"/>
      <c r="AMA13" s="407"/>
      <c r="AMB13" s="408"/>
      <c r="AMC13" s="404"/>
      <c r="AMD13" s="405"/>
      <c r="AME13" s="406"/>
      <c r="AMF13" s="407"/>
      <c r="AMG13" s="407"/>
      <c r="AMH13" s="407"/>
      <c r="AMI13" s="407"/>
      <c r="AMJ13" s="408"/>
      <c r="AMK13" s="404"/>
      <c r="AML13" s="405"/>
      <c r="AMM13" s="406"/>
      <c r="AMN13" s="407"/>
      <c r="AMO13" s="407"/>
      <c r="AMP13" s="407"/>
      <c r="AMQ13" s="407"/>
      <c r="AMR13" s="408"/>
      <c r="AMS13" s="404"/>
      <c r="AMT13" s="405"/>
      <c r="AMU13" s="406"/>
      <c r="AMV13" s="407"/>
      <c r="AMW13" s="407"/>
      <c r="AMX13" s="407"/>
      <c r="AMY13" s="407"/>
      <c r="AMZ13" s="408"/>
      <c r="ANA13" s="404"/>
      <c r="ANB13" s="405"/>
      <c r="ANC13" s="406"/>
      <c r="AND13" s="407"/>
      <c r="ANE13" s="407"/>
      <c r="ANF13" s="407"/>
      <c r="ANG13" s="407"/>
      <c r="ANH13" s="408"/>
      <c r="ANI13" s="404"/>
      <c r="ANJ13" s="405"/>
      <c r="ANK13" s="406"/>
      <c r="ANL13" s="407"/>
      <c r="ANM13" s="407"/>
      <c r="ANN13" s="407"/>
      <c r="ANO13" s="407"/>
      <c r="ANP13" s="408"/>
      <c r="ANQ13" s="404"/>
      <c r="ANR13" s="405"/>
      <c r="ANS13" s="406"/>
      <c r="ANT13" s="407"/>
      <c r="ANU13" s="407"/>
      <c r="ANV13" s="407"/>
      <c r="ANW13" s="407"/>
      <c r="ANX13" s="408"/>
      <c r="ANY13" s="404"/>
      <c r="ANZ13" s="405"/>
      <c r="AOA13" s="406"/>
      <c r="AOB13" s="407"/>
      <c r="AOC13" s="407"/>
      <c r="AOD13" s="407"/>
      <c r="AOE13" s="407"/>
      <c r="AOF13" s="408"/>
      <c r="AOG13" s="404"/>
      <c r="AOH13" s="405"/>
      <c r="AOI13" s="406"/>
      <c r="AOJ13" s="407"/>
      <c r="AOK13" s="407"/>
      <c r="AOL13" s="407"/>
      <c r="AOM13" s="407"/>
      <c r="AON13" s="408"/>
      <c r="AOO13" s="404"/>
      <c r="AOP13" s="405"/>
      <c r="AOQ13" s="406"/>
      <c r="AOR13" s="407"/>
      <c r="AOS13" s="407"/>
      <c r="AOT13" s="407"/>
      <c r="AOU13" s="407"/>
      <c r="AOV13" s="408"/>
      <c r="AOW13" s="404"/>
      <c r="AOX13" s="405"/>
      <c r="AOY13" s="406"/>
      <c r="AOZ13" s="407"/>
      <c r="APA13" s="407"/>
      <c r="APB13" s="407"/>
      <c r="APC13" s="407"/>
      <c r="APD13" s="408"/>
      <c r="APE13" s="404"/>
      <c r="APF13" s="405"/>
      <c r="APG13" s="406"/>
      <c r="APH13" s="407"/>
      <c r="API13" s="407"/>
      <c r="APJ13" s="407"/>
      <c r="APK13" s="407"/>
      <c r="APL13" s="408"/>
      <c r="APM13" s="404"/>
      <c r="APN13" s="405"/>
      <c r="APO13" s="406"/>
      <c r="APP13" s="407"/>
      <c r="APQ13" s="407"/>
      <c r="APR13" s="407"/>
      <c r="APS13" s="407"/>
      <c r="APT13" s="408"/>
      <c r="APU13" s="404"/>
      <c r="APV13" s="405"/>
      <c r="APW13" s="406"/>
      <c r="APX13" s="407"/>
      <c r="APY13" s="407"/>
      <c r="APZ13" s="407"/>
      <c r="AQA13" s="407"/>
      <c r="AQB13" s="408"/>
      <c r="AQC13" s="404"/>
      <c r="AQD13" s="405"/>
      <c r="AQE13" s="406"/>
      <c r="AQF13" s="407"/>
      <c r="AQG13" s="407"/>
      <c r="AQH13" s="407"/>
      <c r="AQI13" s="407"/>
      <c r="AQJ13" s="408"/>
      <c r="AQK13" s="404"/>
      <c r="AQL13" s="405"/>
      <c r="AQM13" s="406"/>
      <c r="AQN13" s="407"/>
      <c r="AQO13" s="407"/>
      <c r="AQP13" s="407"/>
      <c r="AQQ13" s="407"/>
      <c r="AQR13" s="408"/>
      <c r="AQS13" s="404"/>
      <c r="AQT13" s="405"/>
      <c r="AQU13" s="406"/>
      <c r="AQV13" s="407"/>
      <c r="AQW13" s="407"/>
      <c r="AQX13" s="407"/>
      <c r="AQY13" s="407"/>
      <c r="AQZ13" s="408"/>
      <c r="ARA13" s="404"/>
      <c r="ARB13" s="405"/>
      <c r="ARC13" s="406"/>
      <c r="ARD13" s="407"/>
      <c r="ARE13" s="407"/>
      <c r="ARF13" s="407"/>
      <c r="ARG13" s="407"/>
      <c r="ARH13" s="408"/>
      <c r="ARI13" s="404"/>
      <c r="ARJ13" s="405"/>
      <c r="ARK13" s="406"/>
      <c r="ARL13" s="407"/>
      <c r="ARM13" s="407"/>
      <c r="ARN13" s="407"/>
      <c r="ARO13" s="407"/>
      <c r="ARP13" s="408"/>
      <c r="ARQ13" s="404"/>
      <c r="ARR13" s="405"/>
      <c r="ARS13" s="406"/>
      <c r="ART13" s="407"/>
      <c r="ARU13" s="407"/>
      <c r="ARV13" s="407"/>
      <c r="ARW13" s="407"/>
      <c r="ARX13" s="408"/>
      <c r="ARY13" s="404"/>
      <c r="ARZ13" s="405"/>
      <c r="ASA13" s="406"/>
      <c r="ASB13" s="407"/>
      <c r="ASC13" s="407"/>
      <c r="ASD13" s="407"/>
      <c r="ASE13" s="407"/>
      <c r="ASF13" s="408"/>
      <c r="ASG13" s="404"/>
      <c r="ASH13" s="405"/>
      <c r="ASI13" s="406"/>
      <c r="ASJ13" s="407"/>
      <c r="ASK13" s="407"/>
      <c r="ASL13" s="407"/>
      <c r="ASM13" s="407"/>
      <c r="ASN13" s="408"/>
      <c r="ASO13" s="404"/>
      <c r="ASP13" s="405"/>
      <c r="ASQ13" s="406"/>
      <c r="ASR13" s="407"/>
      <c r="ASS13" s="407"/>
      <c r="AST13" s="407"/>
      <c r="ASU13" s="407"/>
      <c r="ASV13" s="408"/>
      <c r="ASW13" s="404"/>
      <c r="ASX13" s="405"/>
      <c r="ASY13" s="406"/>
      <c r="ASZ13" s="407"/>
      <c r="ATA13" s="407"/>
      <c r="ATB13" s="407"/>
      <c r="ATC13" s="407"/>
      <c r="ATD13" s="408"/>
      <c r="ATE13" s="404"/>
      <c r="ATF13" s="405"/>
      <c r="ATG13" s="406"/>
      <c r="ATH13" s="407"/>
      <c r="ATI13" s="407"/>
      <c r="ATJ13" s="407"/>
      <c r="ATK13" s="407"/>
      <c r="ATL13" s="408"/>
      <c r="ATM13" s="404"/>
      <c r="ATN13" s="405"/>
      <c r="ATO13" s="406"/>
      <c r="ATP13" s="407"/>
      <c r="ATQ13" s="407"/>
      <c r="ATR13" s="407"/>
      <c r="ATS13" s="407"/>
      <c r="ATT13" s="408"/>
      <c r="ATU13" s="404"/>
      <c r="ATV13" s="405"/>
      <c r="ATW13" s="406"/>
      <c r="ATX13" s="407"/>
      <c r="ATY13" s="407"/>
      <c r="ATZ13" s="407"/>
      <c r="AUA13" s="407"/>
      <c r="AUB13" s="408"/>
      <c r="AUC13" s="404"/>
      <c r="AUD13" s="405"/>
      <c r="AUE13" s="406"/>
      <c r="AUF13" s="407"/>
      <c r="AUG13" s="407"/>
      <c r="AUH13" s="407"/>
      <c r="AUI13" s="407"/>
      <c r="AUJ13" s="408"/>
      <c r="AUK13" s="404"/>
      <c r="AUL13" s="405"/>
      <c r="AUM13" s="406"/>
      <c r="AUN13" s="407"/>
      <c r="AUO13" s="407"/>
      <c r="AUP13" s="407"/>
      <c r="AUQ13" s="407"/>
      <c r="AUR13" s="408"/>
      <c r="AUS13" s="404"/>
      <c r="AUT13" s="405"/>
      <c r="AUU13" s="406"/>
      <c r="AUV13" s="407"/>
      <c r="AUW13" s="407"/>
      <c r="AUX13" s="407"/>
      <c r="AUY13" s="407"/>
      <c r="AUZ13" s="408"/>
      <c r="AVA13" s="404"/>
      <c r="AVB13" s="405"/>
      <c r="AVC13" s="406"/>
      <c r="AVD13" s="407"/>
      <c r="AVE13" s="407"/>
      <c r="AVF13" s="407"/>
      <c r="AVG13" s="407"/>
      <c r="AVH13" s="408"/>
      <c r="AVI13" s="404"/>
      <c r="AVJ13" s="405"/>
      <c r="AVK13" s="406"/>
      <c r="AVL13" s="407"/>
      <c r="AVM13" s="407"/>
      <c r="AVN13" s="407"/>
      <c r="AVO13" s="407"/>
      <c r="AVP13" s="408"/>
      <c r="AVQ13" s="404"/>
      <c r="AVR13" s="405"/>
      <c r="AVS13" s="406"/>
      <c r="AVT13" s="407"/>
      <c r="AVU13" s="407"/>
      <c r="AVV13" s="407"/>
      <c r="AVW13" s="407"/>
      <c r="AVX13" s="408"/>
      <c r="AVY13" s="404"/>
      <c r="AVZ13" s="405"/>
      <c r="AWA13" s="406"/>
      <c r="AWB13" s="407"/>
      <c r="AWC13" s="407"/>
      <c r="AWD13" s="407"/>
      <c r="AWE13" s="407"/>
      <c r="AWF13" s="408"/>
      <c r="AWG13" s="404"/>
      <c r="AWH13" s="405"/>
      <c r="AWI13" s="406"/>
      <c r="AWJ13" s="407"/>
      <c r="AWK13" s="407"/>
      <c r="AWL13" s="407"/>
      <c r="AWM13" s="407"/>
      <c r="AWN13" s="408"/>
      <c r="AWO13" s="404"/>
      <c r="AWP13" s="405"/>
      <c r="AWQ13" s="406"/>
      <c r="AWR13" s="407"/>
      <c r="AWS13" s="407"/>
      <c r="AWT13" s="407"/>
      <c r="AWU13" s="407"/>
      <c r="AWV13" s="408"/>
      <c r="AWW13" s="404"/>
      <c r="AWX13" s="405"/>
      <c r="AWY13" s="406"/>
      <c r="AWZ13" s="407"/>
      <c r="AXA13" s="407"/>
      <c r="AXB13" s="407"/>
      <c r="AXC13" s="407"/>
      <c r="AXD13" s="408"/>
      <c r="AXE13" s="404"/>
      <c r="AXF13" s="405"/>
      <c r="AXG13" s="406"/>
      <c r="AXH13" s="407"/>
      <c r="AXI13" s="407"/>
      <c r="AXJ13" s="407"/>
      <c r="AXK13" s="407"/>
      <c r="AXL13" s="408"/>
      <c r="AXM13" s="404"/>
      <c r="AXN13" s="405"/>
      <c r="AXO13" s="406"/>
      <c r="AXP13" s="407"/>
      <c r="AXQ13" s="407"/>
      <c r="AXR13" s="407"/>
      <c r="AXS13" s="407"/>
      <c r="AXT13" s="408"/>
      <c r="AXU13" s="404"/>
      <c r="AXV13" s="405"/>
      <c r="AXW13" s="406"/>
      <c r="AXX13" s="407"/>
      <c r="AXY13" s="407"/>
      <c r="AXZ13" s="407"/>
      <c r="AYA13" s="407"/>
      <c r="AYB13" s="408"/>
      <c r="AYC13" s="404"/>
      <c r="AYD13" s="405"/>
      <c r="AYE13" s="406"/>
      <c r="AYF13" s="407"/>
      <c r="AYG13" s="407"/>
      <c r="AYH13" s="407"/>
      <c r="AYI13" s="407"/>
      <c r="AYJ13" s="408"/>
      <c r="AYK13" s="404"/>
      <c r="AYL13" s="405"/>
      <c r="AYM13" s="406"/>
      <c r="AYN13" s="407"/>
      <c r="AYO13" s="407"/>
      <c r="AYP13" s="407"/>
      <c r="AYQ13" s="407"/>
      <c r="AYR13" s="408"/>
      <c r="AYS13" s="404"/>
      <c r="AYT13" s="405"/>
      <c r="AYU13" s="406"/>
      <c r="AYV13" s="407"/>
      <c r="AYW13" s="407"/>
      <c r="AYX13" s="407"/>
      <c r="AYY13" s="407"/>
      <c r="AYZ13" s="408"/>
      <c r="AZA13" s="404"/>
      <c r="AZB13" s="405"/>
      <c r="AZC13" s="406"/>
      <c r="AZD13" s="407"/>
      <c r="AZE13" s="407"/>
      <c r="AZF13" s="407"/>
      <c r="AZG13" s="407"/>
      <c r="AZH13" s="408"/>
      <c r="AZI13" s="404"/>
      <c r="AZJ13" s="405"/>
      <c r="AZK13" s="406"/>
      <c r="AZL13" s="407"/>
      <c r="AZM13" s="407"/>
      <c r="AZN13" s="407"/>
      <c r="AZO13" s="407"/>
      <c r="AZP13" s="408"/>
      <c r="AZQ13" s="404"/>
      <c r="AZR13" s="405"/>
      <c r="AZS13" s="406"/>
      <c r="AZT13" s="407"/>
      <c r="AZU13" s="407"/>
      <c r="AZV13" s="407"/>
      <c r="AZW13" s="407"/>
      <c r="AZX13" s="408"/>
      <c r="AZY13" s="404"/>
      <c r="AZZ13" s="405"/>
      <c r="BAA13" s="406"/>
      <c r="BAB13" s="407"/>
      <c r="BAC13" s="407"/>
      <c r="BAD13" s="407"/>
      <c r="BAE13" s="407"/>
      <c r="BAF13" s="408"/>
      <c r="BAG13" s="404"/>
      <c r="BAH13" s="405"/>
      <c r="BAI13" s="406"/>
      <c r="BAJ13" s="407"/>
      <c r="BAK13" s="407"/>
      <c r="BAL13" s="407"/>
      <c r="BAM13" s="407"/>
      <c r="BAN13" s="408"/>
      <c r="BAO13" s="404"/>
      <c r="BAP13" s="405"/>
      <c r="BAQ13" s="406"/>
      <c r="BAR13" s="407"/>
      <c r="BAS13" s="407"/>
      <c r="BAT13" s="407"/>
      <c r="BAU13" s="407"/>
      <c r="BAV13" s="408"/>
      <c r="BAW13" s="404"/>
      <c r="BAX13" s="405"/>
      <c r="BAY13" s="406"/>
      <c r="BAZ13" s="407"/>
      <c r="BBA13" s="407"/>
      <c r="BBB13" s="407"/>
      <c r="BBC13" s="407"/>
      <c r="BBD13" s="408"/>
      <c r="BBE13" s="404"/>
      <c r="BBF13" s="405"/>
      <c r="BBG13" s="406"/>
      <c r="BBH13" s="407"/>
      <c r="BBI13" s="407"/>
      <c r="BBJ13" s="407"/>
      <c r="BBK13" s="407"/>
      <c r="BBL13" s="408"/>
      <c r="BBM13" s="404"/>
      <c r="BBN13" s="405"/>
      <c r="BBO13" s="406"/>
      <c r="BBP13" s="407"/>
      <c r="BBQ13" s="407"/>
      <c r="BBR13" s="407"/>
      <c r="BBS13" s="407"/>
      <c r="BBT13" s="408"/>
      <c r="BBU13" s="404"/>
      <c r="BBV13" s="405"/>
      <c r="BBW13" s="406"/>
      <c r="BBX13" s="407"/>
      <c r="BBY13" s="407"/>
      <c r="BBZ13" s="407"/>
      <c r="BCA13" s="407"/>
      <c r="BCB13" s="408"/>
      <c r="BCC13" s="404"/>
      <c r="BCD13" s="405"/>
      <c r="BCE13" s="406"/>
      <c r="BCF13" s="407"/>
      <c r="BCG13" s="407"/>
      <c r="BCH13" s="407"/>
      <c r="BCI13" s="407"/>
      <c r="BCJ13" s="408"/>
      <c r="BCK13" s="404"/>
      <c r="BCL13" s="405"/>
      <c r="BCM13" s="406"/>
      <c r="BCN13" s="407"/>
      <c r="BCO13" s="407"/>
      <c r="BCP13" s="407"/>
      <c r="BCQ13" s="407"/>
      <c r="BCR13" s="408"/>
      <c r="BCS13" s="404"/>
      <c r="BCT13" s="405"/>
      <c r="BCU13" s="406"/>
      <c r="BCV13" s="407"/>
      <c r="BCW13" s="407"/>
      <c r="BCX13" s="407"/>
      <c r="BCY13" s="407"/>
      <c r="BCZ13" s="408"/>
      <c r="BDA13" s="404"/>
      <c r="BDB13" s="405"/>
      <c r="BDC13" s="406"/>
      <c r="BDD13" s="407"/>
      <c r="BDE13" s="407"/>
      <c r="BDF13" s="407"/>
      <c r="BDG13" s="407"/>
      <c r="BDH13" s="408"/>
      <c r="BDI13" s="404"/>
      <c r="BDJ13" s="405"/>
      <c r="BDK13" s="406"/>
      <c r="BDL13" s="407"/>
      <c r="BDM13" s="407"/>
      <c r="BDN13" s="407"/>
      <c r="BDO13" s="407"/>
      <c r="BDP13" s="408"/>
      <c r="BDQ13" s="404"/>
      <c r="BDR13" s="405"/>
      <c r="BDS13" s="406"/>
      <c r="BDT13" s="407"/>
      <c r="BDU13" s="407"/>
      <c r="BDV13" s="407"/>
      <c r="BDW13" s="407"/>
      <c r="BDX13" s="408"/>
      <c r="BDY13" s="404"/>
      <c r="BDZ13" s="405"/>
      <c r="BEA13" s="406"/>
      <c r="BEB13" s="407"/>
      <c r="BEC13" s="407"/>
      <c r="BED13" s="407"/>
      <c r="BEE13" s="407"/>
      <c r="BEF13" s="408"/>
      <c r="BEG13" s="404"/>
      <c r="BEH13" s="405"/>
      <c r="BEI13" s="406"/>
      <c r="BEJ13" s="407"/>
      <c r="BEK13" s="407"/>
      <c r="BEL13" s="407"/>
      <c r="BEM13" s="407"/>
      <c r="BEN13" s="408"/>
      <c r="BEO13" s="404"/>
      <c r="BEP13" s="405"/>
      <c r="BEQ13" s="406"/>
      <c r="BER13" s="407"/>
      <c r="BES13" s="407"/>
      <c r="BET13" s="407"/>
      <c r="BEU13" s="407"/>
      <c r="BEV13" s="408"/>
      <c r="BEW13" s="404"/>
      <c r="BEX13" s="405"/>
      <c r="BEY13" s="406"/>
      <c r="BEZ13" s="407"/>
      <c r="BFA13" s="407"/>
      <c r="BFB13" s="407"/>
      <c r="BFC13" s="407"/>
      <c r="BFD13" s="408"/>
      <c r="BFE13" s="404"/>
      <c r="BFF13" s="405"/>
      <c r="BFG13" s="406"/>
      <c r="BFH13" s="407"/>
      <c r="BFI13" s="407"/>
      <c r="BFJ13" s="407"/>
      <c r="BFK13" s="407"/>
      <c r="BFL13" s="408"/>
      <c r="BFM13" s="404"/>
      <c r="BFN13" s="405"/>
      <c r="BFO13" s="406"/>
      <c r="BFP13" s="407"/>
      <c r="BFQ13" s="407"/>
      <c r="BFR13" s="407"/>
      <c r="BFS13" s="407"/>
      <c r="BFT13" s="408"/>
      <c r="BFU13" s="404"/>
      <c r="BFV13" s="405"/>
      <c r="BFW13" s="406"/>
      <c r="BFX13" s="407"/>
      <c r="BFY13" s="407"/>
      <c r="BFZ13" s="407"/>
      <c r="BGA13" s="407"/>
      <c r="BGB13" s="408"/>
      <c r="BGC13" s="404"/>
      <c r="BGD13" s="405"/>
      <c r="BGE13" s="406"/>
      <c r="BGF13" s="407"/>
      <c r="BGG13" s="407"/>
      <c r="BGH13" s="407"/>
      <c r="BGI13" s="407"/>
      <c r="BGJ13" s="408"/>
      <c r="BGK13" s="404"/>
      <c r="BGL13" s="405"/>
      <c r="BGM13" s="406"/>
      <c r="BGN13" s="407"/>
      <c r="BGO13" s="407"/>
      <c r="BGP13" s="407"/>
      <c r="BGQ13" s="407"/>
      <c r="BGR13" s="408"/>
      <c r="BGS13" s="404"/>
      <c r="BGT13" s="405"/>
      <c r="BGU13" s="406"/>
      <c r="BGV13" s="407"/>
      <c r="BGW13" s="407"/>
      <c r="BGX13" s="407"/>
      <c r="BGY13" s="407"/>
      <c r="BGZ13" s="408"/>
      <c r="BHA13" s="404"/>
      <c r="BHB13" s="405"/>
      <c r="BHC13" s="406"/>
      <c r="BHD13" s="407"/>
      <c r="BHE13" s="407"/>
      <c r="BHF13" s="407"/>
      <c r="BHG13" s="407"/>
      <c r="BHH13" s="408"/>
      <c r="BHI13" s="404"/>
      <c r="BHJ13" s="405"/>
      <c r="BHK13" s="406"/>
      <c r="BHL13" s="407"/>
      <c r="BHM13" s="407"/>
      <c r="BHN13" s="407"/>
      <c r="BHO13" s="407"/>
      <c r="BHP13" s="408"/>
      <c r="BHQ13" s="404"/>
      <c r="BHR13" s="405"/>
      <c r="BHS13" s="406"/>
      <c r="BHT13" s="407"/>
      <c r="BHU13" s="407"/>
      <c r="BHV13" s="407"/>
      <c r="BHW13" s="407"/>
      <c r="BHX13" s="408"/>
      <c r="BHY13" s="404"/>
      <c r="BHZ13" s="405"/>
      <c r="BIA13" s="406"/>
      <c r="BIB13" s="407"/>
      <c r="BIC13" s="407"/>
      <c r="BID13" s="407"/>
      <c r="BIE13" s="407"/>
      <c r="BIF13" s="408"/>
      <c r="BIG13" s="404"/>
      <c r="BIH13" s="405"/>
      <c r="BII13" s="406"/>
      <c r="BIJ13" s="407"/>
      <c r="BIK13" s="407"/>
      <c r="BIL13" s="407"/>
      <c r="BIM13" s="407"/>
      <c r="BIN13" s="408"/>
      <c r="BIO13" s="404"/>
      <c r="BIP13" s="405"/>
      <c r="BIQ13" s="406"/>
      <c r="BIR13" s="407"/>
      <c r="BIS13" s="407"/>
      <c r="BIT13" s="407"/>
      <c r="BIU13" s="407"/>
      <c r="BIV13" s="408"/>
      <c r="BIW13" s="404"/>
      <c r="BIX13" s="405"/>
      <c r="BIY13" s="406"/>
      <c r="BIZ13" s="407"/>
      <c r="BJA13" s="407"/>
      <c r="BJB13" s="407"/>
      <c r="BJC13" s="407"/>
      <c r="BJD13" s="408"/>
      <c r="BJE13" s="404"/>
      <c r="BJF13" s="405"/>
      <c r="BJG13" s="406"/>
      <c r="BJH13" s="407"/>
      <c r="BJI13" s="407"/>
      <c r="BJJ13" s="407"/>
      <c r="BJK13" s="407"/>
      <c r="BJL13" s="408"/>
      <c r="BJM13" s="404"/>
      <c r="BJN13" s="405"/>
      <c r="BJO13" s="406"/>
      <c r="BJP13" s="407"/>
      <c r="BJQ13" s="407"/>
      <c r="BJR13" s="407"/>
      <c r="BJS13" s="407"/>
      <c r="BJT13" s="408"/>
      <c r="BJU13" s="404"/>
      <c r="BJV13" s="405"/>
      <c r="BJW13" s="406"/>
      <c r="BJX13" s="407"/>
      <c r="BJY13" s="407"/>
      <c r="BJZ13" s="407"/>
      <c r="BKA13" s="407"/>
      <c r="BKB13" s="408"/>
      <c r="BKC13" s="404"/>
      <c r="BKD13" s="405"/>
      <c r="BKE13" s="406"/>
      <c r="BKF13" s="407"/>
      <c r="BKG13" s="407"/>
      <c r="BKH13" s="407"/>
      <c r="BKI13" s="407"/>
      <c r="BKJ13" s="408"/>
      <c r="BKK13" s="404"/>
      <c r="BKL13" s="405"/>
      <c r="BKM13" s="406"/>
      <c r="BKN13" s="407"/>
      <c r="BKO13" s="407"/>
      <c r="BKP13" s="407"/>
      <c r="BKQ13" s="407"/>
      <c r="BKR13" s="408"/>
      <c r="BKS13" s="404"/>
      <c r="BKT13" s="405"/>
      <c r="BKU13" s="406"/>
      <c r="BKV13" s="407"/>
      <c r="BKW13" s="407"/>
      <c r="BKX13" s="407"/>
      <c r="BKY13" s="407"/>
      <c r="BKZ13" s="408"/>
      <c r="BLA13" s="404"/>
      <c r="BLB13" s="405"/>
      <c r="BLC13" s="406"/>
      <c r="BLD13" s="407"/>
      <c r="BLE13" s="407"/>
      <c r="BLF13" s="407"/>
      <c r="BLG13" s="407"/>
      <c r="BLH13" s="408"/>
      <c r="BLI13" s="404"/>
      <c r="BLJ13" s="405"/>
      <c r="BLK13" s="406"/>
      <c r="BLL13" s="407"/>
      <c r="BLM13" s="407"/>
      <c r="BLN13" s="407"/>
      <c r="BLO13" s="407"/>
      <c r="BLP13" s="408"/>
      <c r="BLQ13" s="404"/>
      <c r="BLR13" s="405"/>
      <c r="BLS13" s="406"/>
      <c r="BLT13" s="407"/>
      <c r="BLU13" s="407"/>
      <c r="BLV13" s="407"/>
      <c r="BLW13" s="407"/>
      <c r="BLX13" s="408"/>
      <c r="BLY13" s="404"/>
      <c r="BLZ13" s="405"/>
      <c r="BMA13" s="406"/>
      <c r="BMB13" s="407"/>
      <c r="BMC13" s="407"/>
      <c r="BMD13" s="407"/>
      <c r="BME13" s="407"/>
      <c r="BMF13" s="408"/>
      <c r="BMG13" s="404"/>
      <c r="BMH13" s="405"/>
      <c r="BMI13" s="406"/>
      <c r="BMJ13" s="407"/>
      <c r="BMK13" s="407"/>
      <c r="BML13" s="407"/>
      <c r="BMM13" s="407"/>
      <c r="BMN13" s="408"/>
      <c r="BMO13" s="404"/>
      <c r="BMP13" s="405"/>
      <c r="BMQ13" s="406"/>
      <c r="BMR13" s="407"/>
      <c r="BMS13" s="407"/>
      <c r="BMT13" s="407"/>
      <c r="BMU13" s="407"/>
      <c r="BMV13" s="408"/>
      <c r="BMW13" s="404"/>
      <c r="BMX13" s="405"/>
      <c r="BMY13" s="406"/>
      <c r="BMZ13" s="407"/>
      <c r="BNA13" s="407"/>
      <c r="BNB13" s="407"/>
      <c r="BNC13" s="407"/>
      <c r="BND13" s="408"/>
      <c r="BNE13" s="404"/>
      <c r="BNF13" s="405"/>
      <c r="BNG13" s="406"/>
      <c r="BNH13" s="407"/>
      <c r="BNI13" s="407"/>
      <c r="BNJ13" s="407"/>
      <c r="BNK13" s="407"/>
      <c r="BNL13" s="408"/>
      <c r="BNM13" s="404"/>
      <c r="BNN13" s="405"/>
      <c r="BNO13" s="406"/>
      <c r="BNP13" s="407"/>
      <c r="BNQ13" s="407"/>
      <c r="BNR13" s="407"/>
      <c r="BNS13" s="407"/>
      <c r="BNT13" s="408"/>
      <c r="BNU13" s="404"/>
      <c r="BNV13" s="405"/>
      <c r="BNW13" s="406"/>
      <c r="BNX13" s="407"/>
      <c r="BNY13" s="407"/>
      <c r="BNZ13" s="407"/>
      <c r="BOA13" s="407"/>
      <c r="BOB13" s="408"/>
      <c r="BOC13" s="404"/>
      <c r="BOD13" s="405"/>
      <c r="BOE13" s="406"/>
      <c r="BOF13" s="407"/>
      <c r="BOG13" s="407"/>
      <c r="BOH13" s="407"/>
      <c r="BOI13" s="407"/>
      <c r="BOJ13" s="408"/>
      <c r="BOK13" s="404"/>
      <c r="BOL13" s="405"/>
      <c r="BOM13" s="406"/>
      <c r="BON13" s="407"/>
      <c r="BOO13" s="407"/>
      <c r="BOP13" s="407"/>
      <c r="BOQ13" s="407"/>
      <c r="BOR13" s="408"/>
      <c r="BOS13" s="404"/>
      <c r="BOT13" s="405"/>
      <c r="BOU13" s="406"/>
      <c r="BOV13" s="407"/>
      <c r="BOW13" s="407"/>
      <c r="BOX13" s="407"/>
      <c r="BOY13" s="407"/>
      <c r="BOZ13" s="408"/>
      <c r="BPA13" s="404"/>
      <c r="BPB13" s="405"/>
      <c r="BPC13" s="406"/>
      <c r="BPD13" s="407"/>
      <c r="BPE13" s="407"/>
      <c r="BPF13" s="407"/>
      <c r="BPG13" s="407"/>
      <c r="BPH13" s="408"/>
      <c r="BPI13" s="404"/>
      <c r="BPJ13" s="405"/>
      <c r="BPK13" s="406"/>
      <c r="BPL13" s="407"/>
      <c r="BPM13" s="407"/>
      <c r="BPN13" s="407"/>
      <c r="BPO13" s="407"/>
      <c r="BPP13" s="408"/>
      <c r="BPQ13" s="404"/>
      <c r="BPR13" s="405"/>
      <c r="BPS13" s="406"/>
      <c r="BPT13" s="407"/>
      <c r="BPU13" s="407"/>
      <c r="BPV13" s="407"/>
      <c r="BPW13" s="407"/>
      <c r="BPX13" s="408"/>
      <c r="BPY13" s="404"/>
      <c r="BPZ13" s="405"/>
      <c r="BQA13" s="406"/>
      <c r="BQB13" s="407"/>
      <c r="BQC13" s="407"/>
      <c r="BQD13" s="407"/>
      <c r="BQE13" s="407"/>
      <c r="BQF13" s="408"/>
      <c r="BQG13" s="404"/>
      <c r="BQH13" s="405"/>
      <c r="BQI13" s="406"/>
      <c r="BQJ13" s="407"/>
      <c r="BQK13" s="407"/>
      <c r="BQL13" s="407"/>
      <c r="BQM13" s="407"/>
      <c r="BQN13" s="408"/>
      <c r="BQO13" s="404"/>
      <c r="BQP13" s="405"/>
      <c r="BQQ13" s="406"/>
      <c r="BQR13" s="407"/>
      <c r="BQS13" s="407"/>
      <c r="BQT13" s="407"/>
      <c r="BQU13" s="407"/>
      <c r="BQV13" s="408"/>
      <c r="BQW13" s="404"/>
      <c r="BQX13" s="405"/>
      <c r="BQY13" s="406"/>
      <c r="BQZ13" s="407"/>
      <c r="BRA13" s="407"/>
      <c r="BRB13" s="407"/>
      <c r="BRC13" s="407"/>
      <c r="BRD13" s="408"/>
      <c r="BRE13" s="404"/>
      <c r="BRF13" s="405"/>
      <c r="BRG13" s="406"/>
      <c r="BRH13" s="407"/>
      <c r="BRI13" s="407"/>
      <c r="BRJ13" s="407"/>
      <c r="BRK13" s="407"/>
      <c r="BRL13" s="408"/>
      <c r="BRM13" s="404"/>
      <c r="BRN13" s="405"/>
      <c r="BRO13" s="406"/>
      <c r="BRP13" s="407"/>
      <c r="BRQ13" s="407"/>
      <c r="BRR13" s="407"/>
      <c r="BRS13" s="407"/>
      <c r="BRT13" s="408"/>
      <c r="BRU13" s="404"/>
      <c r="BRV13" s="405"/>
      <c r="BRW13" s="406"/>
      <c r="BRX13" s="407"/>
      <c r="BRY13" s="407"/>
      <c r="BRZ13" s="407"/>
      <c r="BSA13" s="407"/>
      <c r="BSB13" s="408"/>
      <c r="BSC13" s="404"/>
      <c r="BSD13" s="405"/>
      <c r="BSE13" s="406"/>
      <c r="BSF13" s="407"/>
      <c r="BSG13" s="407"/>
      <c r="BSH13" s="407"/>
      <c r="BSI13" s="407"/>
      <c r="BSJ13" s="408"/>
      <c r="BSK13" s="404"/>
      <c r="BSL13" s="405"/>
      <c r="BSM13" s="406"/>
      <c r="BSN13" s="407"/>
      <c r="BSO13" s="407"/>
      <c r="BSP13" s="407"/>
      <c r="BSQ13" s="407"/>
      <c r="BSR13" s="408"/>
      <c r="BSS13" s="404"/>
      <c r="BST13" s="405"/>
      <c r="BSU13" s="406"/>
      <c r="BSV13" s="407"/>
      <c r="BSW13" s="407"/>
      <c r="BSX13" s="407"/>
      <c r="BSY13" s="407"/>
      <c r="BSZ13" s="408"/>
      <c r="BTA13" s="404"/>
      <c r="BTB13" s="405"/>
      <c r="BTC13" s="406"/>
      <c r="BTD13" s="407"/>
      <c r="BTE13" s="407"/>
      <c r="BTF13" s="407"/>
      <c r="BTG13" s="407"/>
      <c r="BTH13" s="408"/>
      <c r="BTI13" s="404"/>
      <c r="BTJ13" s="405"/>
      <c r="BTK13" s="406"/>
      <c r="BTL13" s="407"/>
      <c r="BTM13" s="407"/>
      <c r="BTN13" s="407"/>
      <c r="BTO13" s="407"/>
      <c r="BTP13" s="408"/>
      <c r="BTQ13" s="404"/>
      <c r="BTR13" s="405"/>
      <c r="BTS13" s="406"/>
      <c r="BTT13" s="407"/>
      <c r="BTU13" s="407"/>
      <c r="BTV13" s="407"/>
      <c r="BTW13" s="407"/>
      <c r="BTX13" s="408"/>
      <c r="BTY13" s="404"/>
      <c r="BTZ13" s="405"/>
      <c r="BUA13" s="406"/>
      <c r="BUB13" s="407"/>
      <c r="BUC13" s="407"/>
      <c r="BUD13" s="407"/>
      <c r="BUE13" s="407"/>
      <c r="BUF13" s="408"/>
      <c r="BUG13" s="404"/>
      <c r="BUH13" s="405"/>
      <c r="BUI13" s="406"/>
      <c r="BUJ13" s="407"/>
      <c r="BUK13" s="407"/>
      <c r="BUL13" s="407"/>
      <c r="BUM13" s="407"/>
      <c r="BUN13" s="408"/>
      <c r="BUO13" s="404"/>
      <c r="BUP13" s="405"/>
      <c r="BUQ13" s="406"/>
      <c r="BUR13" s="407"/>
      <c r="BUS13" s="407"/>
      <c r="BUT13" s="407"/>
      <c r="BUU13" s="407"/>
      <c r="BUV13" s="408"/>
      <c r="BUW13" s="404"/>
      <c r="BUX13" s="405"/>
      <c r="BUY13" s="406"/>
      <c r="BUZ13" s="407"/>
      <c r="BVA13" s="407"/>
      <c r="BVB13" s="407"/>
      <c r="BVC13" s="407"/>
      <c r="BVD13" s="408"/>
      <c r="BVE13" s="404"/>
      <c r="BVF13" s="405"/>
      <c r="BVG13" s="406"/>
      <c r="BVH13" s="407"/>
      <c r="BVI13" s="407"/>
      <c r="BVJ13" s="407"/>
      <c r="BVK13" s="407"/>
      <c r="BVL13" s="408"/>
      <c r="BVM13" s="404"/>
      <c r="BVN13" s="405"/>
      <c r="BVO13" s="406"/>
      <c r="BVP13" s="407"/>
      <c r="BVQ13" s="407"/>
      <c r="BVR13" s="407"/>
      <c r="BVS13" s="407"/>
      <c r="BVT13" s="408"/>
      <c r="BVU13" s="404"/>
      <c r="BVV13" s="405"/>
      <c r="BVW13" s="406"/>
      <c r="BVX13" s="407"/>
      <c r="BVY13" s="407"/>
      <c r="BVZ13" s="407"/>
      <c r="BWA13" s="407"/>
      <c r="BWB13" s="408"/>
      <c r="BWC13" s="404"/>
      <c r="BWD13" s="405"/>
      <c r="BWE13" s="406"/>
      <c r="BWF13" s="407"/>
      <c r="BWG13" s="407"/>
      <c r="BWH13" s="407"/>
      <c r="BWI13" s="407"/>
      <c r="BWJ13" s="408"/>
      <c r="BWK13" s="404"/>
      <c r="BWL13" s="405"/>
      <c r="BWM13" s="406"/>
      <c r="BWN13" s="407"/>
      <c r="BWO13" s="407"/>
      <c r="BWP13" s="407"/>
      <c r="BWQ13" s="407"/>
      <c r="BWR13" s="408"/>
      <c r="BWS13" s="404"/>
      <c r="BWT13" s="405"/>
      <c r="BWU13" s="406"/>
      <c r="BWV13" s="407"/>
      <c r="BWW13" s="407"/>
      <c r="BWX13" s="407"/>
      <c r="BWY13" s="407"/>
      <c r="BWZ13" s="408"/>
      <c r="BXA13" s="404"/>
      <c r="BXB13" s="405"/>
      <c r="BXC13" s="406"/>
      <c r="BXD13" s="407"/>
      <c r="BXE13" s="407"/>
      <c r="BXF13" s="407"/>
      <c r="BXG13" s="407"/>
      <c r="BXH13" s="408"/>
      <c r="BXI13" s="404"/>
      <c r="BXJ13" s="405"/>
      <c r="BXK13" s="406"/>
      <c r="BXL13" s="407"/>
      <c r="BXM13" s="407"/>
      <c r="BXN13" s="407"/>
      <c r="BXO13" s="407"/>
      <c r="BXP13" s="408"/>
      <c r="BXQ13" s="404"/>
      <c r="BXR13" s="405"/>
      <c r="BXS13" s="406"/>
      <c r="BXT13" s="407"/>
      <c r="BXU13" s="407"/>
      <c r="BXV13" s="407"/>
      <c r="BXW13" s="407"/>
      <c r="BXX13" s="408"/>
      <c r="BXY13" s="404"/>
      <c r="BXZ13" s="405"/>
      <c r="BYA13" s="406"/>
      <c r="BYB13" s="407"/>
      <c r="BYC13" s="407"/>
      <c r="BYD13" s="407"/>
      <c r="BYE13" s="407"/>
      <c r="BYF13" s="408"/>
      <c r="BYG13" s="404"/>
      <c r="BYH13" s="405"/>
      <c r="BYI13" s="406"/>
      <c r="BYJ13" s="407"/>
      <c r="BYK13" s="407"/>
      <c r="BYL13" s="407"/>
      <c r="BYM13" s="407"/>
      <c r="BYN13" s="408"/>
      <c r="BYO13" s="404"/>
      <c r="BYP13" s="405"/>
      <c r="BYQ13" s="406"/>
      <c r="BYR13" s="407"/>
      <c r="BYS13" s="407"/>
      <c r="BYT13" s="407"/>
      <c r="BYU13" s="407"/>
      <c r="BYV13" s="408"/>
      <c r="BYW13" s="404"/>
      <c r="BYX13" s="405"/>
      <c r="BYY13" s="406"/>
      <c r="BYZ13" s="407"/>
      <c r="BZA13" s="407"/>
      <c r="BZB13" s="407"/>
      <c r="BZC13" s="407"/>
      <c r="BZD13" s="408"/>
      <c r="BZE13" s="404"/>
      <c r="BZF13" s="405"/>
      <c r="BZG13" s="406"/>
      <c r="BZH13" s="407"/>
      <c r="BZI13" s="407"/>
      <c r="BZJ13" s="407"/>
      <c r="BZK13" s="407"/>
      <c r="BZL13" s="408"/>
      <c r="BZM13" s="404"/>
      <c r="BZN13" s="405"/>
      <c r="BZO13" s="406"/>
      <c r="BZP13" s="407"/>
      <c r="BZQ13" s="407"/>
      <c r="BZR13" s="407"/>
      <c r="BZS13" s="407"/>
      <c r="BZT13" s="408"/>
      <c r="BZU13" s="404"/>
      <c r="BZV13" s="405"/>
      <c r="BZW13" s="406"/>
      <c r="BZX13" s="407"/>
      <c r="BZY13" s="407"/>
      <c r="BZZ13" s="407"/>
      <c r="CAA13" s="407"/>
      <c r="CAB13" s="408"/>
      <c r="CAC13" s="404"/>
      <c r="CAD13" s="405"/>
      <c r="CAE13" s="406"/>
      <c r="CAF13" s="407"/>
      <c r="CAG13" s="407"/>
      <c r="CAH13" s="407"/>
      <c r="CAI13" s="407"/>
      <c r="CAJ13" s="408"/>
      <c r="CAK13" s="404"/>
      <c r="CAL13" s="405"/>
      <c r="CAM13" s="406"/>
      <c r="CAN13" s="407"/>
      <c r="CAO13" s="407"/>
      <c r="CAP13" s="407"/>
      <c r="CAQ13" s="407"/>
      <c r="CAR13" s="408"/>
      <c r="CAS13" s="404"/>
      <c r="CAT13" s="405"/>
      <c r="CAU13" s="406"/>
      <c r="CAV13" s="407"/>
      <c r="CAW13" s="407"/>
      <c r="CAX13" s="407"/>
      <c r="CAY13" s="407"/>
      <c r="CAZ13" s="408"/>
      <c r="CBA13" s="404"/>
      <c r="CBB13" s="405"/>
      <c r="CBC13" s="406"/>
      <c r="CBD13" s="407"/>
      <c r="CBE13" s="407"/>
      <c r="CBF13" s="407"/>
      <c r="CBG13" s="407"/>
      <c r="CBH13" s="408"/>
      <c r="CBI13" s="404"/>
      <c r="CBJ13" s="405"/>
      <c r="CBK13" s="406"/>
      <c r="CBL13" s="407"/>
      <c r="CBM13" s="407"/>
      <c r="CBN13" s="407"/>
      <c r="CBO13" s="407"/>
      <c r="CBP13" s="408"/>
      <c r="CBQ13" s="404"/>
      <c r="CBR13" s="405"/>
      <c r="CBS13" s="406"/>
      <c r="CBT13" s="407"/>
      <c r="CBU13" s="407"/>
      <c r="CBV13" s="407"/>
      <c r="CBW13" s="407"/>
      <c r="CBX13" s="408"/>
      <c r="CBY13" s="404"/>
      <c r="CBZ13" s="405"/>
      <c r="CCA13" s="406"/>
      <c r="CCB13" s="407"/>
      <c r="CCC13" s="407"/>
      <c r="CCD13" s="407"/>
      <c r="CCE13" s="407"/>
      <c r="CCF13" s="408"/>
      <c r="CCG13" s="404"/>
      <c r="CCH13" s="405"/>
      <c r="CCI13" s="406"/>
      <c r="CCJ13" s="407"/>
      <c r="CCK13" s="407"/>
      <c r="CCL13" s="407"/>
      <c r="CCM13" s="407"/>
      <c r="CCN13" s="408"/>
      <c r="CCO13" s="404"/>
      <c r="CCP13" s="405"/>
      <c r="CCQ13" s="406"/>
      <c r="CCR13" s="407"/>
      <c r="CCS13" s="407"/>
      <c r="CCT13" s="407"/>
      <c r="CCU13" s="407"/>
      <c r="CCV13" s="408"/>
      <c r="CCW13" s="404"/>
      <c r="CCX13" s="405"/>
      <c r="CCY13" s="406"/>
      <c r="CCZ13" s="407"/>
      <c r="CDA13" s="407"/>
      <c r="CDB13" s="407"/>
      <c r="CDC13" s="407"/>
      <c r="CDD13" s="408"/>
      <c r="CDE13" s="404"/>
      <c r="CDF13" s="405"/>
      <c r="CDG13" s="406"/>
      <c r="CDH13" s="407"/>
      <c r="CDI13" s="407"/>
      <c r="CDJ13" s="407"/>
      <c r="CDK13" s="407"/>
      <c r="CDL13" s="408"/>
      <c r="CDM13" s="404"/>
      <c r="CDN13" s="405"/>
      <c r="CDO13" s="406"/>
      <c r="CDP13" s="407"/>
      <c r="CDQ13" s="407"/>
      <c r="CDR13" s="407"/>
      <c r="CDS13" s="407"/>
      <c r="CDT13" s="408"/>
      <c r="CDU13" s="404"/>
      <c r="CDV13" s="405"/>
      <c r="CDW13" s="406"/>
      <c r="CDX13" s="407"/>
      <c r="CDY13" s="407"/>
      <c r="CDZ13" s="407"/>
      <c r="CEA13" s="407"/>
      <c r="CEB13" s="408"/>
      <c r="CEC13" s="404"/>
      <c r="CED13" s="405"/>
      <c r="CEE13" s="406"/>
      <c r="CEF13" s="407"/>
      <c r="CEG13" s="407"/>
      <c r="CEH13" s="407"/>
      <c r="CEI13" s="407"/>
      <c r="CEJ13" s="408"/>
      <c r="CEK13" s="404"/>
      <c r="CEL13" s="405"/>
      <c r="CEM13" s="406"/>
      <c r="CEN13" s="407"/>
      <c r="CEO13" s="407"/>
      <c r="CEP13" s="407"/>
      <c r="CEQ13" s="407"/>
      <c r="CER13" s="408"/>
      <c r="CES13" s="404"/>
      <c r="CET13" s="405"/>
      <c r="CEU13" s="406"/>
      <c r="CEV13" s="407"/>
      <c r="CEW13" s="407"/>
      <c r="CEX13" s="407"/>
      <c r="CEY13" s="407"/>
      <c r="CEZ13" s="408"/>
      <c r="CFA13" s="404"/>
      <c r="CFB13" s="405"/>
      <c r="CFC13" s="406"/>
      <c r="CFD13" s="407"/>
      <c r="CFE13" s="407"/>
      <c r="CFF13" s="407"/>
      <c r="CFG13" s="407"/>
      <c r="CFH13" s="408"/>
      <c r="CFI13" s="404"/>
      <c r="CFJ13" s="405"/>
      <c r="CFK13" s="406"/>
      <c r="CFL13" s="407"/>
      <c r="CFM13" s="407"/>
      <c r="CFN13" s="407"/>
      <c r="CFO13" s="407"/>
      <c r="CFP13" s="408"/>
      <c r="CFQ13" s="404"/>
      <c r="CFR13" s="405"/>
      <c r="CFS13" s="406"/>
      <c r="CFT13" s="407"/>
      <c r="CFU13" s="407"/>
      <c r="CFV13" s="407"/>
      <c r="CFW13" s="407"/>
      <c r="CFX13" s="408"/>
      <c r="CFY13" s="404"/>
      <c r="CFZ13" s="405"/>
      <c r="CGA13" s="406"/>
      <c r="CGB13" s="407"/>
      <c r="CGC13" s="407"/>
      <c r="CGD13" s="407"/>
      <c r="CGE13" s="407"/>
      <c r="CGF13" s="408"/>
      <c r="CGG13" s="404"/>
      <c r="CGH13" s="405"/>
      <c r="CGI13" s="406"/>
      <c r="CGJ13" s="407"/>
      <c r="CGK13" s="407"/>
      <c r="CGL13" s="407"/>
      <c r="CGM13" s="407"/>
      <c r="CGN13" s="408"/>
      <c r="CGO13" s="404"/>
      <c r="CGP13" s="405"/>
      <c r="CGQ13" s="406"/>
      <c r="CGR13" s="407"/>
      <c r="CGS13" s="407"/>
      <c r="CGT13" s="407"/>
      <c r="CGU13" s="407"/>
      <c r="CGV13" s="408"/>
      <c r="CGW13" s="404"/>
      <c r="CGX13" s="405"/>
      <c r="CGY13" s="406"/>
      <c r="CGZ13" s="407"/>
      <c r="CHA13" s="407"/>
      <c r="CHB13" s="407"/>
      <c r="CHC13" s="407"/>
      <c r="CHD13" s="408"/>
      <c r="CHE13" s="404"/>
      <c r="CHF13" s="405"/>
      <c r="CHG13" s="406"/>
      <c r="CHH13" s="407"/>
      <c r="CHI13" s="407"/>
      <c r="CHJ13" s="407"/>
      <c r="CHK13" s="407"/>
      <c r="CHL13" s="408"/>
      <c r="CHM13" s="404"/>
      <c r="CHN13" s="405"/>
      <c r="CHO13" s="406"/>
      <c r="CHP13" s="407"/>
      <c r="CHQ13" s="407"/>
      <c r="CHR13" s="407"/>
      <c r="CHS13" s="407"/>
      <c r="CHT13" s="408"/>
      <c r="CHU13" s="404"/>
      <c r="CHV13" s="405"/>
      <c r="CHW13" s="406"/>
      <c r="CHX13" s="407"/>
      <c r="CHY13" s="407"/>
      <c r="CHZ13" s="407"/>
      <c r="CIA13" s="407"/>
      <c r="CIB13" s="408"/>
      <c r="CIC13" s="404"/>
      <c r="CID13" s="405"/>
      <c r="CIE13" s="406"/>
      <c r="CIF13" s="407"/>
      <c r="CIG13" s="407"/>
      <c r="CIH13" s="407"/>
      <c r="CII13" s="407"/>
      <c r="CIJ13" s="408"/>
      <c r="CIK13" s="404"/>
      <c r="CIL13" s="405"/>
      <c r="CIM13" s="406"/>
      <c r="CIN13" s="407"/>
      <c r="CIO13" s="407"/>
      <c r="CIP13" s="407"/>
      <c r="CIQ13" s="407"/>
      <c r="CIR13" s="408"/>
      <c r="CIS13" s="404"/>
      <c r="CIT13" s="405"/>
      <c r="CIU13" s="406"/>
      <c r="CIV13" s="407"/>
      <c r="CIW13" s="407"/>
      <c r="CIX13" s="407"/>
      <c r="CIY13" s="407"/>
      <c r="CIZ13" s="408"/>
      <c r="CJA13" s="404"/>
      <c r="CJB13" s="405"/>
      <c r="CJC13" s="406"/>
      <c r="CJD13" s="407"/>
      <c r="CJE13" s="407"/>
      <c r="CJF13" s="407"/>
      <c r="CJG13" s="407"/>
      <c r="CJH13" s="408"/>
      <c r="CJI13" s="404"/>
      <c r="CJJ13" s="405"/>
      <c r="CJK13" s="406"/>
      <c r="CJL13" s="407"/>
      <c r="CJM13" s="407"/>
      <c r="CJN13" s="407"/>
      <c r="CJO13" s="407"/>
      <c r="CJP13" s="408"/>
      <c r="CJQ13" s="404"/>
      <c r="CJR13" s="405"/>
      <c r="CJS13" s="406"/>
      <c r="CJT13" s="407"/>
      <c r="CJU13" s="407"/>
      <c r="CJV13" s="407"/>
      <c r="CJW13" s="407"/>
      <c r="CJX13" s="408"/>
      <c r="CJY13" s="404"/>
      <c r="CJZ13" s="405"/>
      <c r="CKA13" s="406"/>
      <c r="CKB13" s="407"/>
      <c r="CKC13" s="407"/>
      <c r="CKD13" s="407"/>
      <c r="CKE13" s="407"/>
      <c r="CKF13" s="408"/>
      <c r="CKG13" s="404"/>
      <c r="CKH13" s="405"/>
      <c r="CKI13" s="406"/>
      <c r="CKJ13" s="407"/>
      <c r="CKK13" s="407"/>
      <c r="CKL13" s="407"/>
      <c r="CKM13" s="407"/>
      <c r="CKN13" s="408"/>
      <c r="CKO13" s="404"/>
      <c r="CKP13" s="405"/>
      <c r="CKQ13" s="406"/>
      <c r="CKR13" s="407"/>
      <c r="CKS13" s="407"/>
      <c r="CKT13" s="407"/>
      <c r="CKU13" s="407"/>
      <c r="CKV13" s="408"/>
      <c r="CKW13" s="404"/>
      <c r="CKX13" s="405"/>
      <c r="CKY13" s="406"/>
      <c r="CKZ13" s="407"/>
      <c r="CLA13" s="407"/>
      <c r="CLB13" s="407"/>
      <c r="CLC13" s="407"/>
      <c r="CLD13" s="408"/>
      <c r="CLE13" s="404"/>
      <c r="CLF13" s="405"/>
      <c r="CLG13" s="406"/>
      <c r="CLH13" s="407"/>
      <c r="CLI13" s="407"/>
      <c r="CLJ13" s="407"/>
      <c r="CLK13" s="407"/>
      <c r="CLL13" s="408"/>
      <c r="CLM13" s="404"/>
      <c r="CLN13" s="405"/>
      <c r="CLO13" s="406"/>
      <c r="CLP13" s="407"/>
      <c r="CLQ13" s="407"/>
      <c r="CLR13" s="407"/>
      <c r="CLS13" s="407"/>
      <c r="CLT13" s="408"/>
      <c r="CLU13" s="404"/>
      <c r="CLV13" s="405"/>
      <c r="CLW13" s="406"/>
      <c r="CLX13" s="407"/>
      <c r="CLY13" s="407"/>
      <c r="CLZ13" s="407"/>
      <c r="CMA13" s="407"/>
      <c r="CMB13" s="408"/>
      <c r="CMC13" s="404"/>
      <c r="CMD13" s="405"/>
      <c r="CME13" s="406"/>
      <c r="CMF13" s="407"/>
      <c r="CMG13" s="407"/>
      <c r="CMH13" s="407"/>
      <c r="CMI13" s="407"/>
      <c r="CMJ13" s="408"/>
      <c r="CMK13" s="404"/>
      <c r="CML13" s="405"/>
      <c r="CMM13" s="406"/>
      <c r="CMN13" s="407"/>
      <c r="CMO13" s="407"/>
      <c r="CMP13" s="407"/>
      <c r="CMQ13" s="407"/>
      <c r="CMR13" s="408"/>
      <c r="CMS13" s="404"/>
      <c r="CMT13" s="405"/>
      <c r="CMU13" s="406"/>
      <c r="CMV13" s="407"/>
      <c r="CMW13" s="407"/>
      <c r="CMX13" s="407"/>
      <c r="CMY13" s="407"/>
      <c r="CMZ13" s="408"/>
      <c r="CNA13" s="404"/>
      <c r="CNB13" s="405"/>
      <c r="CNC13" s="406"/>
      <c r="CND13" s="407"/>
      <c r="CNE13" s="407"/>
      <c r="CNF13" s="407"/>
      <c r="CNG13" s="407"/>
      <c r="CNH13" s="408"/>
      <c r="CNI13" s="404"/>
      <c r="CNJ13" s="405"/>
      <c r="CNK13" s="406"/>
      <c r="CNL13" s="407"/>
      <c r="CNM13" s="407"/>
      <c r="CNN13" s="407"/>
      <c r="CNO13" s="407"/>
      <c r="CNP13" s="408"/>
      <c r="CNQ13" s="404"/>
      <c r="CNR13" s="405"/>
      <c r="CNS13" s="406"/>
      <c r="CNT13" s="407"/>
      <c r="CNU13" s="407"/>
      <c r="CNV13" s="407"/>
      <c r="CNW13" s="407"/>
      <c r="CNX13" s="408"/>
      <c r="CNY13" s="404"/>
      <c r="CNZ13" s="405"/>
      <c r="COA13" s="406"/>
      <c r="COB13" s="407"/>
      <c r="COC13" s="407"/>
      <c r="COD13" s="407"/>
      <c r="COE13" s="407"/>
      <c r="COF13" s="408"/>
      <c r="COG13" s="404"/>
      <c r="COH13" s="405"/>
      <c r="COI13" s="406"/>
      <c r="COJ13" s="407"/>
      <c r="COK13" s="407"/>
      <c r="COL13" s="407"/>
      <c r="COM13" s="407"/>
      <c r="CON13" s="408"/>
      <c r="COO13" s="404"/>
      <c r="COP13" s="405"/>
      <c r="COQ13" s="406"/>
      <c r="COR13" s="407"/>
      <c r="COS13" s="407"/>
      <c r="COT13" s="407"/>
      <c r="COU13" s="407"/>
      <c r="COV13" s="408"/>
      <c r="COW13" s="404"/>
      <c r="COX13" s="405"/>
      <c r="COY13" s="406"/>
      <c r="COZ13" s="407"/>
      <c r="CPA13" s="407"/>
      <c r="CPB13" s="407"/>
      <c r="CPC13" s="407"/>
      <c r="CPD13" s="408"/>
      <c r="CPE13" s="404"/>
      <c r="CPF13" s="405"/>
      <c r="CPG13" s="406"/>
      <c r="CPH13" s="407"/>
      <c r="CPI13" s="407"/>
      <c r="CPJ13" s="407"/>
      <c r="CPK13" s="407"/>
      <c r="CPL13" s="408"/>
      <c r="CPM13" s="404"/>
      <c r="CPN13" s="405"/>
      <c r="CPO13" s="406"/>
      <c r="CPP13" s="407"/>
      <c r="CPQ13" s="407"/>
      <c r="CPR13" s="407"/>
      <c r="CPS13" s="407"/>
      <c r="CPT13" s="408"/>
      <c r="CPU13" s="404"/>
      <c r="CPV13" s="405"/>
      <c r="CPW13" s="406"/>
      <c r="CPX13" s="407"/>
      <c r="CPY13" s="407"/>
      <c r="CPZ13" s="407"/>
      <c r="CQA13" s="407"/>
      <c r="CQB13" s="408"/>
      <c r="CQC13" s="404"/>
      <c r="CQD13" s="405"/>
      <c r="CQE13" s="406"/>
      <c r="CQF13" s="407"/>
      <c r="CQG13" s="407"/>
      <c r="CQH13" s="407"/>
      <c r="CQI13" s="407"/>
      <c r="CQJ13" s="408"/>
      <c r="CQK13" s="404"/>
      <c r="CQL13" s="405"/>
      <c r="CQM13" s="406"/>
      <c r="CQN13" s="407"/>
      <c r="CQO13" s="407"/>
      <c r="CQP13" s="407"/>
      <c r="CQQ13" s="407"/>
      <c r="CQR13" s="408"/>
      <c r="CQS13" s="404"/>
      <c r="CQT13" s="405"/>
      <c r="CQU13" s="406"/>
      <c r="CQV13" s="407"/>
      <c r="CQW13" s="407"/>
      <c r="CQX13" s="407"/>
      <c r="CQY13" s="407"/>
      <c r="CQZ13" s="408"/>
      <c r="CRA13" s="404"/>
      <c r="CRB13" s="405"/>
      <c r="CRC13" s="406"/>
      <c r="CRD13" s="407"/>
      <c r="CRE13" s="407"/>
      <c r="CRF13" s="407"/>
      <c r="CRG13" s="407"/>
      <c r="CRH13" s="408"/>
      <c r="CRI13" s="404"/>
      <c r="CRJ13" s="405"/>
      <c r="CRK13" s="406"/>
      <c r="CRL13" s="407"/>
      <c r="CRM13" s="407"/>
      <c r="CRN13" s="407"/>
      <c r="CRO13" s="407"/>
      <c r="CRP13" s="408"/>
      <c r="CRQ13" s="404"/>
      <c r="CRR13" s="405"/>
      <c r="CRS13" s="406"/>
      <c r="CRT13" s="407"/>
      <c r="CRU13" s="407"/>
      <c r="CRV13" s="407"/>
      <c r="CRW13" s="407"/>
      <c r="CRX13" s="408"/>
      <c r="CRY13" s="404"/>
      <c r="CRZ13" s="405"/>
      <c r="CSA13" s="406"/>
      <c r="CSB13" s="407"/>
      <c r="CSC13" s="407"/>
      <c r="CSD13" s="407"/>
      <c r="CSE13" s="407"/>
      <c r="CSF13" s="408"/>
      <c r="CSG13" s="404"/>
      <c r="CSH13" s="405"/>
      <c r="CSI13" s="406"/>
      <c r="CSJ13" s="407"/>
      <c r="CSK13" s="407"/>
      <c r="CSL13" s="407"/>
      <c r="CSM13" s="407"/>
      <c r="CSN13" s="408"/>
      <c r="CSO13" s="404"/>
      <c r="CSP13" s="405"/>
      <c r="CSQ13" s="406"/>
      <c r="CSR13" s="407"/>
      <c r="CSS13" s="407"/>
      <c r="CST13" s="407"/>
      <c r="CSU13" s="407"/>
      <c r="CSV13" s="408"/>
      <c r="CSW13" s="404"/>
      <c r="CSX13" s="405"/>
      <c r="CSY13" s="406"/>
      <c r="CSZ13" s="407"/>
      <c r="CTA13" s="407"/>
      <c r="CTB13" s="407"/>
      <c r="CTC13" s="407"/>
      <c r="CTD13" s="408"/>
      <c r="CTE13" s="404"/>
      <c r="CTF13" s="405"/>
      <c r="CTG13" s="406"/>
      <c r="CTH13" s="407"/>
      <c r="CTI13" s="407"/>
      <c r="CTJ13" s="407"/>
      <c r="CTK13" s="407"/>
      <c r="CTL13" s="408"/>
      <c r="CTM13" s="404"/>
      <c r="CTN13" s="405"/>
      <c r="CTO13" s="406"/>
      <c r="CTP13" s="407"/>
      <c r="CTQ13" s="407"/>
      <c r="CTR13" s="407"/>
      <c r="CTS13" s="407"/>
      <c r="CTT13" s="408"/>
      <c r="CTU13" s="404"/>
      <c r="CTV13" s="405"/>
      <c r="CTW13" s="406"/>
      <c r="CTX13" s="407"/>
      <c r="CTY13" s="407"/>
      <c r="CTZ13" s="407"/>
      <c r="CUA13" s="407"/>
      <c r="CUB13" s="408"/>
      <c r="CUC13" s="404"/>
      <c r="CUD13" s="405"/>
      <c r="CUE13" s="406"/>
      <c r="CUF13" s="407"/>
      <c r="CUG13" s="407"/>
      <c r="CUH13" s="407"/>
      <c r="CUI13" s="407"/>
      <c r="CUJ13" s="408"/>
      <c r="CUK13" s="404"/>
      <c r="CUL13" s="405"/>
      <c r="CUM13" s="406"/>
      <c r="CUN13" s="407"/>
      <c r="CUO13" s="407"/>
      <c r="CUP13" s="407"/>
      <c r="CUQ13" s="407"/>
      <c r="CUR13" s="408"/>
      <c r="CUS13" s="404"/>
      <c r="CUT13" s="405"/>
      <c r="CUU13" s="406"/>
      <c r="CUV13" s="407"/>
      <c r="CUW13" s="407"/>
      <c r="CUX13" s="407"/>
      <c r="CUY13" s="407"/>
      <c r="CUZ13" s="408"/>
      <c r="CVA13" s="404"/>
      <c r="CVB13" s="405"/>
      <c r="CVC13" s="406"/>
      <c r="CVD13" s="407"/>
      <c r="CVE13" s="407"/>
      <c r="CVF13" s="407"/>
      <c r="CVG13" s="407"/>
      <c r="CVH13" s="408"/>
      <c r="CVI13" s="404"/>
      <c r="CVJ13" s="405"/>
      <c r="CVK13" s="406"/>
      <c r="CVL13" s="407"/>
      <c r="CVM13" s="407"/>
      <c r="CVN13" s="407"/>
      <c r="CVO13" s="407"/>
      <c r="CVP13" s="408"/>
      <c r="CVQ13" s="404"/>
      <c r="CVR13" s="405"/>
      <c r="CVS13" s="406"/>
      <c r="CVT13" s="407"/>
      <c r="CVU13" s="407"/>
      <c r="CVV13" s="407"/>
      <c r="CVW13" s="407"/>
      <c r="CVX13" s="408"/>
      <c r="CVY13" s="404"/>
      <c r="CVZ13" s="405"/>
      <c r="CWA13" s="406"/>
      <c r="CWB13" s="407"/>
      <c r="CWC13" s="407"/>
      <c r="CWD13" s="407"/>
      <c r="CWE13" s="407"/>
      <c r="CWF13" s="408"/>
      <c r="CWG13" s="404"/>
      <c r="CWH13" s="405"/>
      <c r="CWI13" s="406"/>
      <c r="CWJ13" s="407"/>
      <c r="CWK13" s="407"/>
      <c r="CWL13" s="407"/>
      <c r="CWM13" s="407"/>
      <c r="CWN13" s="408"/>
      <c r="CWO13" s="404"/>
      <c r="CWP13" s="405"/>
      <c r="CWQ13" s="406"/>
      <c r="CWR13" s="407"/>
      <c r="CWS13" s="407"/>
      <c r="CWT13" s="407"/>
      <c r="CWU13" s="407"/>
      <c r="CWV13" s="408"/>
      <c r="CWW13" s="404"/>
      <c r="CWX13" s="405"/>
      <c r="CWY13" s="406"/>
      <c r="CWZ13" s="407"/>
      <c r="CXA13" s="407"/>
      <c r="CXB13" s="407"/>
      <c r="CXC13" s="407"/>
      <c r="CXD13" s="408"/>
      <c r="CXE13" s="404"/>
      <c r="CXF13" s="405"/>
      <c r="CXG13" s="406"/>
      <c r="CXH13" s="407"/>
      <c r="CXI13" s="407"/>
      <c r="CXJ13" s="407"/>
      <c r="CXK13" s="407"/>
      <c r="CXL13" s="408"/>
      <c r="CXM13" s="404"/>
      <c r="CXN13" s="405"/>
      <c r="CXO13" s="406"/>
      <c r="CXP13" s="407"/>
      <c r="CXQ13" s="407"/>
      <c r="CXR13" s="407"/>
      <c r="CXS13" s="407"/>
      <c r="CXT13" s="408"/>
      <c r="CXU13" s="404"/>
      <c r="CXV13" s="405"/>
      <c r="CXW13" s="406"/>
      <c r="CXX13" s="407"/>
      <c r="CXY13" s="407"/>
      <c r="CXZ13" s="407"/>
      <c r="CYA13" s="407"/>
      <c r="CYB13" s="408"/>
      <c r="CYC13" s="404"/>
      <c r="CYD13" s="405"/>
      <c r="CYE13" s="406"/>
      <c r="CYF13" s="407"/>
      <c r="CYG13" s="407"/>
      <c r="CYH13" s="407"/>
      <c r="CYI13" s="407"/>
      <c r="CYJ13" s="408"/>
      <c r="CYK13" s="404"/>
      <c r="CYL13" s="405"/>
      <c r="CYM13" s="406"/>
      <c r="CYN13" s="407"/>
      <c r="CYO13" s="407"/>
      <c r="CYP13" s="407"/>
      <c r="CYQ13" s="407"/>
      <c r="CYR13" s="408"/>
      <c r="CYS13" s="404"/>
      <c r="CYT13" s="405"/>
      <c r="CYU13" s="406"/>
      <c r="CYV13" s="407"/>
      <c r="CYW13" s="407"/>
      <c r="CYX13" s="407"/>
      <c r="CYY13" s="407"/>
      <c r="CYZ13" s="408"/>
      <c r="CZA13" s="404"/>
      <c r="CZB13" s="405"/>
      <c r="CZC13" s="406"/>
      <c r="CZD13" s="407"/>
      <c r="CZE13" s="407"/>
      <c r="CZF13" s="407"/>
      <c r="CZG13" s="407"/>
      <c r="CZH13" s="408"/>
      <c r="CZI13" s="404"/>
      <c r="CZJ13" s="405"/>
      <c r="CZK13" s="406"/>
      <c r="CZL13" s="407"/>
      <c r="CZM13" s="407"/>
      <c r="CZN13" s="407"/>
      <c r="CZO13" s="407"/>
      <c r="CZP13" s="408"/>
      <c r="CZQ13" s="404"/>
      <c r="CZR13" s="405"/>
      <c r="CZS13" s="406"/>
      <c r="CZT13" s="407"/>
      <c r="CZU13" s="407"/>
      <c r="CZV13" s="407"/>
      <c r="CZW13" s="407"/>
      <c r="CZX13" s="408"/>
      <c r="CZY13" s="404"/>
      <c r="CZZ13" s="405"/>
      <c r="DAA13" s="406"/>
      <c r="DAB13" s="407"/>
      <c r="DAC13" s="407"/>
      <c r="DAD13" s="407"/>
      <c r="DAE13" s="407"/>
      <c r="DAF13" s="408"/>
      <c r="DAG13" s="404"/>
      <c r="DAH13" s="405"/>
      <c r="DAI13" s="406"/>
      <c r="DAJ13" s="407"/>
      <c r="DAK13" s="407"/>
      <c r="DAL13" s="407"/>
      <c r="DAM13" s="407"/>
      <c r="DAN13" s="408"/>
      <c r="DAO13" s="404"/>
      <c r="DAP13" s="405"/>
      <c r="DAQ13" s="406"/>
      <c r="DAR13" s="407"/>
      <c r="DAS13" s="407"/>
      <c r="DAT13" s="407"/>
      <c r="DAU13" s="407"/>
      <c r="DAV13" s="408"/>
      <c r="DAW13" s="404"/>
      <c r="DAX13" s="405"/>
      <c r="DAY13" s="406"/>
      <c r="DAZ13" s="407"/>
      <c r="DBA13" s="407"/>
      <c r="DBB13" s="407"/>
      <c r="DBC13" s="407"/>
      <c r="DBD13" s="408"/>
      <c r="DBE13" s="404"/>
      <c r="DBF13" s="405"/>
      <c r="DBG13" s="406"/>
      <c r="DBH13" s="407"/>
      <c r="DBI13" s="407"/>
      <c r="DBJ13" s="407"/>
      <c r="DBK13" s="407"/>
      <c r="DBL13" s="408"/>
      <c r="DBM13" s="404"/>
      <c r="DBN13" s="405"/>
      <c r="DBO13" s="406"/>
      <c r="DBP13" s="407"/>
      <c r="DBQ13" s="407"/>
      <c r="DBR13" s="407"/>
      <c r="DBS13" s="407"/>
      <c r="DBT13" s="408"/>
      <c r="DBU13" s="404"/>
      <c r="DBV13" s="405"/>
      <c r="DBW13" s="406"/>
      <c r="DBX13" s="407"/>
      <c r="DBY13" s="407"/>
      <c r="DBZ13" s="407"/>
      <c r="DCA13" s="407"/>
      <c r="DCB13" s="408"/>
      <c r="DCC13" s="404"/>
      <c r="DCD13" s="405"/>
      <c r="DCE13" s="406"/>
      <c r="DCF13" s="407"/>
      <c r="DCG13" s="407"/>
      <c r="DCH13" s="407"/>
      <c r="DCI13" s="407"/>
      <c r="DCJ13" s="408"/>
      <c r="DCK13" s="404"/>
      <c r="DCL13" s="405"/>
      <c r="DCM13" s="406"/>
      <c r="DCN13" s="407"/>
      <c r="DCO13" s="407"/>
      <c r="DCP13" s="407"/>
      <c r="DCQ13" s="407"/>
      <c r="DCR13" s="408"/>
      <c r="DCS13" s="404"/>
      <c r="DCT13" s="405"/>
      <c r="DCU13" s="406"/>
      <c r="DCV13" s="407"/>
      <c r="DCW13" s="407"/>
      <c r="DCX13" s="407"/>
      <c r="DCY13" s="407"/>
      <c r="DCZ13" s="408"/>
      <c r="DDA13" s="404"/>
      <c r="DDB13" s="405"/>
      <c r="DDC13" s="406"/>
      <c r="DDD13" s="407"/>
      <c r="DDE13" s="407"/>
      <c r="DDF13" s="407"/>
      <c r="DDG13" s="407"/>
      <c r="DDH13" s="408"/>
      <c r="DDI13" s="404"/>
      <c r="DDJ13" s="405"/>
      <c r="DDK13" s="406"/>
      <c r="DDL13" s="407"/>
      <c r="DDM13" s="407"/>
      <c r="DDN13" s="407"/>
      <c r="DDO13" s="407"/>
      <c r="DDP13" s="408"/>
      <c r="DDQ13" s="404"/>
      <c r="DDR13" s="405"/>
      <c r="DDS13" s="406"/>
      <c r="DDT13" s="407"/>
      <c r="DDU13" s="407"/>
      <c r="DDV13" s="407"/>
      <c r="DDW13" s="407"/>
      <c r="DDX13" s="408"/>
      <c r="DDY13" s="404"/>
      <c r="DDZ13" s="405"/>
      <c r="DEA13" s="406"/>
      <c r="DEB13" s="407"/>
      <c r="DEC13" s="407"/>
      <c r="DED13" s="407"/>
      <c r="DEE13" s="407"/>
      <c r="DEF13" s="408"/>
      <c r="DEG13" s="404"/>
      <c r="DEH13" s="405"/>
      <c r="DEI13" s="406"/>
      <c r="DEJ13" s="407"/>
      <c r="DEK13" s="407"/>
      <c r="DEL13" s="407"/>
      <c r="DEM13" s="407"/>
      <c r="DEN13" s="408"/>
      <c r="DEO13" s="404"/>
      <c r="DEP13" s="405"/>
      <c r="DEQ13" s="406"/>
      <c r="DER13" s="407"/>
      <c r="DES13" s="407"/>
      <c r="DET13" s="407"/>
      <c r="DEU13" s="407"/>
      <c r="DEV13" s="408"/>
      <c r="DEW13" s="404"/>
      <c r="DEX13" s="405"/>
      <c r="DEY13" s="406"/>
      <c r="DEZ13" s="407"/>
      <c r="DFA13" s="407"/>
      <c r="DFB13" s="407"/>
      <c r="DFC13" s="407"/>
      <c r="DFD13" s="408"/>
      <c r="DFE13" s="404"/>
      <c r="DFF13" s="405"/>
      <c r="DFG13" s="406"/>
      <c r="DFH13" s="407"/>
      <c r="DFI13" s="407"/>
      <c r="DFJ13" s="407"/>
      <c r="DFK13" s="407"/>
      <c r="DFL13" s="408"/>
      <c r="DFM13" s="404"/>
      <c r="DFN13" s="405"/>
      <c r="DFO13" s="406"/>
      <c r="DFP13" s="407"/>
      <c r="DFQ13" s="407"/>
      <c r="DFR13" s="407"/>
      <c r="DFS13" s="407"/>
      <c r="DFT13" s="408"/>
      <c r="DFU13" s="404"/>
      <c r="DFV13" s="405"/>
      <c r="DFW13" s="406"/>
      <c r="DFX13" s="407"/>
      <c r="DFY13" s="407"/>
      <c r="DFZ13" s="407"/>
      <c r="DGA13" s="407"/>
      <c r="DGB13" s="408"/>
      <c r="DGC13" s="404"/>
      <c r="DGD13" s="405"/>
      <c r="DGE13" s="406"/>
      <c r="DGF13" s="407"/>
      <c r="DGG13" s="407"/>
      <c r="DGH13" s="407"/>
      <c r="DGI13" s="407"/>
      <c r="DGJ13" s="408"/>
      <c r="DGK13" s="404"/>
      <c r="DGL13" s="405"/>
      <c r="DGM13" s="406"/>
      <c r="DGN13" s="407"/>
      <c r="DGO13" s="407"/>
      <c r="DGP13" s="407"/>
      <c r="DGQ13" s="407"/>
      <c r="DGR13" s="408"/>
      <c r="DGS13" s="404"/>
      <c r="DGT13" s="405"/>
      <c r="DGU13" s="406"/>
      <c r="DGV13" s="407"/>
      <c r="DGW13" s="407"/>
      <c r="DGX13" s="407"/>
      <c r="DGY13" s="407"/>
      <c r="DGZ13" s="408"/>
      <c r="DHA13" s="404"/>
      <c r="DHB13" s="405"/>
      <c r="DHC13" s="406"/>
      <c r="DHD13" s="407"/>
      <c r="DHE13" s="407"/>
      <c r="DHF13" s="407"/>
      <c r="DHG13" s="407"/>
      <c r="DHH13" s="408"/>
      <c r="DHI13" s="404"/>
      <c r="DHJ13" s="405"/>
      <c r="DHK13" s="406"/>
      <c r="DHL13" s="407"/>
      <c r="DHM13" s="407"/>
      <c r="DHN13" s="407"/>
      <c r="DHO13" s="407"/>
      <c r="DHP13" s="408"/>
      <c r="DHQ13" s="404"/>
      <c r="DHR13" s="405"/>
      <c r="DHS13" s="406"/>
      <c r="DHT13" s="407"/>
      <c r="DHU13" s="407"/>
      <c r="DHV13" s="407"/>
      <c r="DHW13" s="407"/>
      <c r="DHX13" s="408"/>
      <c r="DHY13" s="404"/>
      <c r="DHZ13" s="405"/>
      <c r="DIA13" s="406"/>
      <c r="DIB13" s="407"/>
      <c r="DIC13" s="407"/>
      <c r="DID13" s="407"/>
      <c r="DIE13" s="407"/>
      <c r="DIF13" s="408"/>
      <c r="DIG13" s="404"/>
      <c r="DIH13" s="405"/>
      <c r="DII13" s="406"/>
      <c r="DIJ13" s="407"/>
      <c r="DIK13" s="407"/>
      <c r="DIL13" s="407"/>
      <c r="DIM13" s="407"/>
      <c r="DIN13" s="408"/>
      <c r="DIO13" s="404"/>
      <c r="DIP13" s="405"/>
      <c r="DIQ13" s="406"/>
      <c r="DIR13" s="407"/>
      <c r="DIS13" s="407"/>
      <c r="DIT13" s="407"/>
      <c r="DIU13" s="407"/>
      <c r="DIV13" s="408"/>
      <c r="DIW13" s="404"/>
      <c r="DIX13" s="405"/>
      <c r="DIY13" s="406"/>
      <c r="DIZ13" s="407"/>
      <c r="DJA13" s="407"/>
      <c r="DJB13" s="407"/>
      <c r="DJC13" s="407"/>
      <c r="DJD13" s="408"/>
      <c r="DJE13" s="404"/>
      <c r="DJF13" s="405"/>
      <c r="DJG13" s="406"/>
      <c r="DJH13" s="407"/>
      <c r="DJI13" s="407"/>
      <c r="DJJ13" s="407"/>
      <c r="DJK13" s="407"/>
      <c r="DJL13" s="408"/>
      <c r="DJM13" s="404"/>
      <c r="DJN13" s="405"/>
      <c r="DJO13" s="406"/>
      <c r="DJP13" s="407"/>
      <c r="DJQ13" s="407"/>
      <c r="DJR13" s="407"/>
      <c r="DJS13" s="407"/>
      <c r="DJT13" s="408"/>
      <c r="DJU13" s="404"/>
      <c r="DJV13" s="405"/>
      <c r="DJW13" s="406"/>
      <c r="DJX13" s="407"/>
      <c r="DJY13" s="407"/>
      <c r="DJZ13" s="407"/>
      <c r="DKA13" s="407"/>
      <c r="DKB13" s="408"/>
      <c r="DKC13" s="404"/>
      <c r="DKD13" s="405"/>
      <c r="DKE13" s="406"/>
      <c r="DKF13" s="407"/>
      <c r="DKG13" s="407"/>
      <c r="DKH13" s="407"/>
      <c r="DKI13" s="407"/>
      <c r="DKJ13" s="408"/>
      <c r="DKK13" s="404"/>
      <c r="DKL13" s="405"/>
      <c r="DKM13" s="406"/>
      <c r="DKN13" s="407"/>
      <c r="DKO13" s="407"/>
      <c r="DKP13" s="407"/>
      <c r="DKQ13" s="407"/>
      <c r="DKR13" s="408"/>
      <c r="DKS13" s="404"/>
      <c r="DKT13" s="405"/>
      <c r="DKU13" s="406"/>
      <c r="DKV13" s="407"/>
      <c r="DKW13" s="407"/>
      <c r="DKX13" s="407"/>
      <c r="DKY13" s="407"/>
      <c r="DKZ13" s="408"/>
      <c r="DLA13" s="404"/>
      <c r="DLB13" s="405"/>
      <c r="DLC13" s="406"/>
      <c r="DLD13" s="407"/>
      <c r="DLE13" s="407"/>
      <c r="DLF13" s="407"/>
      <c r="DLG13" s="407"/>
      <c r="DLH13" s="408"/>
      <c r="DLI13" s="404"/>
      <c r="DLJ13" s="405"/>
      <c r="DLK13" s="406"/>
      <c r="DLL13" s="407"/>
      <c r="DLM13" s="407"/>
      <c r="DLN13" s="407"/>
      <c r="DLO13" s="407"/>
      <c r="DLP13" s="408"/>
      <c r="DLQ13" s="404"/>
      <c r="DLR13" s="405"/>
      <c r="DLS13" s="406"/>
      <c r="DLT13" s="407"/>
      <c r="DLU13" s="407"/>
      <c r="DLV13" s="407"/>
      <c r="DLW13" s="407"/>
      <c r="DLX13" s="408"/>
      <c r="DLY13" s="404"/>
      <c r="DLZ13" s="405"/>
      <c r="DMA13" s="406"/>
      <c r="DMB13" s="407"/>
      <c r="DMC13" s="407"/>
      <c r="DMD13" s="407"/>
      <c r="DME13" s="407"/>
      <c r="DMF13" s="408"/>
      <c r="DMG13" s="404"/>
      <c r="DMH13" s="405"/>
      <c r="DMI13" s="406"/>
      <c r="DMJ13" s="407"/>
      <c r="DMK13" s="407"/>
      <c r="DML13" s="407"/>
      <c r="DMM13" s="407"/>
      <c r="DMN13" s="408"/>
      <c r="DMO13" s="404"/>
      <c r="DMP13" s="405"/>
      <c r="DMQ13" s="406"/>
      <c r="DMR13" s="407"/>
      <c r="DMS13" s="407"/>
      <c r="DMT13" s="407"/>
      <c r="DMU13" s="407"/>
      <c r="DMV13" s="408"/>
      <c r="DMW13" s="404"/>
      <c r="DMX13" s="405"/>
      <c r="DMY13" s="406"/>
      <c r="DMZ13" s="407"/>
      <c r="DNA13" s="407"/>
      <c r="DNB13" s="407"/>
      <c r="DNC13" s="407"/>
      <c r="DND13" s="408"/>
      <c r="DNE13" s="404"/>
      <c r="DNF13" s="405"/>
      <c r="DNG13" s="406"/>
      <c r="DNH13" s="407"/>
      <c r="DNI13" s="407"/>
      <c r="DNJ13" s="407"/>
      <c r="DNK13" s="407"/>
      <c r="DNL13" s="408"/>
      <c r="DNM13" s="404"/>
      <c r="DNN13" s="405"/>
      <c r="DNO13" s="406"/>
      <c r="DNP13" s="407"/>
      <c r="DNQ13" s="407"/>
      <c r="DNR13" s="407"/>
      <c r="DNS13" s="407"/>
      <c r="DNT13" s="408"/>
      <c r="DNU13" s="404"/>
      <c r="DNV13" s="405"/>
      <c r="DNW13" s="406"/>
      <c r="DNX13" s="407"/>
      <c r="DNY13" s="407"/>
      <c r="DNZ13" s="407"/>
      <c r="DOA13" s="407"/>
      <c r="DOB13" s="408"/>
      <c r="DOC13" s="404"/>
      <c r="DOD13" s="405"/>
      <c r="DOE13" s="406"/>
      <c r="DOF13" s="407"/>
      <c r="DOG13" s="407"/>
      <c r="DOH13" s="407"/>
      <c r="DOI13" s="407"/>
      <c r="DOJ13" s="408"/>
      <c r="DOK13" s="404"/>
      <c r="DOL13" s="405"/>
      <c r="DOM13" s="406"/>
      <c r="DON13" s="407"/>
      <c r="DOO13" s="407"/>
      <c r="DOP13" s="407"/>
      <c r="DOQ13" s="407"/>
      <c r="DOR13" s="408"/>
      <c r="DOS13" s="404"/>
      <c r="DOT13" s="405"/>
      <c r="DOU13" s="406"/>
      <c r="DOV13" s="407"/>
      <c r="DOW13" s="407"/>
      <c r="DOX13" s="407"/>
      <c r="DOY13" s="407"/>
      <c r="DOZ13" s="408"/>
      <c r="DPA13" s="404"/>
      <c r="DPB13" s="405"/>
      <c r="DPC13" s="406"/>
      <c r="DPD13" s="407"/>
      <c r="DPE13" s="407"/>
      <c r="DPF13" s="407"/>
      <c r="DPG13" s="407"/>
      <c r="DPH13" s="408"/>
      <c r="DPI13" s="404"/>
      <c r="DPJ13" s="405"/>
      <c r="DPK13" s="406"/>
      <c r="DPL13" s="407"/>
      <c r="DPM13" s="407"/>
      <c r="DPN13" s="407"/>
      <c r="DPO13" s="407"/>
      <c r="DPP13" s="408"/>
      <c r="DPQ13" s="404"/>
      <c r="DPR13" s="405"/>
      <c r="DPS13" s="406"/>
      <c r="DPT13" s="407"/>
      <c r="DPU13" s="407"/>
      <c r="DPV13" s="407"/>
      <c r="DPW13" s="407"/>
      <c r="DPX13" s="408"/>
      <c r="DPY13" s="404"/>
      <c r="DPZ13" s="405"/>
      <c r="DQA13" s="406"/>
      <c r="DQB13" s="407"/>
      <c r="DQC13" s="407"/>
      <c r="DQD13" s="407"/>
      <c r="DQE13" s="407"/>
      <c r="DQF13" s="408"/>
      <c r="DQG13" s="404"/>
      <c r="DQH13" s="405"/>
      <c r="DQI13" s="406"/>
      <c r="DQJ13" s="407"/>
      <c r="DQK13" s="407"/>
      <c r="DQL13" s="407"/>
      <c r="DQM13" s="407"/>
      <c r="DQN13" s="408"/>
      <c r="DQO13" s="404"/>
      <c r="DQP13" s="405"/>
      <c r="DQQ13" s="406"/>
      <c r="DQR13" s="407"/>
      <c r="DQS13" s="407"/>
      <c r="DQT13" s="407"/>
      <c r="DQU13" s="407"/>
      <c r="DQV13" s="408"/>
      <c r="DQW13" s="404"/>
      <c r="DQX13" s="405"/>
      <c r="DQY13" s="406"/>
      <c r="DQZ13" s="407"/>
      <c r="DRA13" s="407"/>
      <c r="DRB13" s="407"/>
      <c r="DRC13" s="407"/>
      <c r="DRD13" s="408"/>
      <c r="DRE13" s="404"/>
      <c r="DRF13" s="405"/>
      <c r="DRG13" s="406"/>
      <c r="DRH13" s="407"/>
      <c r="DRI13" s="407"/>
      <c r="DRJ13" s="407"/>
      <c r="DRK13" s="407"/>
      <c r="DRL13" s="408"/>
      <c r="DRM13" s="404"/>
      <c r="DRN13" s="405"/>
      <c r="DRO13" s="406"/>
      <c r="DRP13" s="407"/>
      <c r="DRQ13" s="407"/>
      <c r="DRR13" s="407"/>
      <c r="DRS13" s="407"/>
      <c r="DRT13" s="408"/>
      <c r="DRU13" s="404"/>
      <c r="DRV13" s="405"/>
      <c r="DRW13" s="406"/>
      <c r="DRX13" s="407"/>
      <c r="DRY13" s="407"/>
      <c r="DRZ13" s="407"/>
      <c r="DSA13" s="407"/>
      <c r="DSB13" s="408"/>
      <c r="DSC13" s="404"/>
      <c r="DSD13" s="405"/>
      <c r="DSE13" s="406"/>
      <c r="DSF13" s="407"/>
      <c r="DSG13" s="407"/>
      <c r="DSH13" s="407"/>
      <c r="DSI13" s="407"/>
      <c r="DSJ13" s="408"/>
      <c r="DSK13" s="404"/>
      <c r="DSL13" s="405"/>
      <c r="DSM13" s="406"/>
      <c r="DSN13" s="407"/>
      <c r="DSO13" s="407"/>
      <c r="DSP13" s="407"/>
      <c r="DSQ13" s="407"/>
      <c r="DSR13" s="408"/>
      <c r="DSS13" s="404"/>
      <c r="DST13" s="405"/>
      <c r="DSU13" s="406"/>
      <c r="DSV13" s="407"/>
      <c r="DSW13" s="407"/>
      <c r="DSX13" s="407"/>
      <c r="DSY13" s="407"/>
      <c r="DSZ13" s="408"/>
      <c r="DTA13" s="404"/>
      <c r="DTB13" s="405"/>
      <c r="DTC13" s="406"/>
      <c r="DTD13" s="407"/>
      <c r="DTE13" s="407"/>
      <c r="DTF13" s="407"/>
      <c r="DTG13" s="407"/>
      <c r="DTH13" s="408"/>
      <c r="DTI13" s="404"/>
      <c r="DTJ13" s="405"/>
      <c r="DTK13" s="406"/>
      <c r="DTL13" s="407"/>
      <c r="DTM13" s="407"/>
      <c r="DTN13" s="407"/>
      <c r="DTO13" s="407"/>
      <c r="DTP13" s="408"/>
      <c r="DTQ13" s="404"/>
      <c r="DTR13" s="405"/>
      <c r="DTS13" s="406"/>
      <c r="DTT13" s="407"/>
      <c r="DTU13" s="407"/>
      <c r="DTV13" s="407"/>
      <c r="DTW13" s="407"/>
      <c r="DTX13" s="408"/>
      <c r="DTY13" s="404"/>
      <c r="DTZ13" s="405"/>
      <c r="DUA13" s="406"/>
      <c r="DUB13" s="407"/>
      <c r="DUC13" s="407"/>
      <c r="DUD13" s="407"/>
      <c r="DUE13" s="407"/>
      <c r="DUF13" s="408"/>
      <c r="DUG13" s="404"/>
      <c r="DUH13" s="405"/>
      <c r="DUI13" s="406"/>
      <c r="DUJ13" s="407"/>
      <c r="DUK13" s="407"/>
      <c r="DUL13" s="407"/>
      <c r="DUM13" s="407"/>
      <c r="DUN13" s="408"/>
      <c r="DUO13" s="404"/>
      <c r="DUP13" s="405"/>
      <c r="DUQ13" s="406"/>
      <c r="DUR13" s="407"/>
      <c r="DUS13" s="407"/>
      <c r="DUT13" s="407"/>
      <c r="DUU13" s="407"/>
      <c r="DUV13" s="408"/>
      <c r="DUW13" s="404"/>
      <c r="DUX13" s="405"/>
      <c r="DUY13" s="406"/>
      <c r="DUZ13" s="407"/>
      <c r="DVA13" s="407"/>
      <c r="DVB13" s="407"/>
      <c r="DVC13" s="407"/>
      <c r="DVD13" s="408"/>
      <c r="DVE13" s="404"/>
      <c r="DVF13" s="405"/>
      <c r="DVG13" s="406"/>
      <c r="DVH13" s="407"/>
      <c r="DVI13" s="407"/>
      <c r="DVJ13" s="407"/>
      <c r="DVK13" s="407"/>
      <c r="DVL13" s="408"/>
      <c r="DVM13" s="404"/>
      <c r="DVN13" s="405"/>
      <c r="DVO13" s="406"/>
      <c r="DVP13" s="407"/>
      <c r="DVQ13" s="407"/>
      <c r="DVR13" s="407"/>
      <c r="DVS13" s="407"/>
      <c r="DVT13" s="408"/>
      <c r="DVU13" s="404"/>
      <c r="DVV13" s="405"/>
      <c r="DVW13" s="406"/>
      <c r="DVX13" s="407"/>
      <c r="DVY13" s="407"/>
      <c r="DVZ13" s="407"/>
      <c r="DWA13" s="407"/>
      <c r="DWB13" s="408"/>
      <c r="DWC13" s="404"/>
      <c r="DWD13" s="405"/>
      <c r="DWE13" s="406"/>
      <c r="DWF13" s="407"/>
      <c r="DWG13" s="407"/>
      <c r="DWH13" s="407"/>
      <c r="DWI13" s="407"/>
      <c r="DWJ13" s="408"/>
      <c r="DWK13" s="404"/>
      <c r="DWL13" s="405"/>
      <c r="DWM13" s="406"/>
      <c r="DWN13" s="407"/>
      <c r="DWO13" s="407"/>
      <c r="DWP13" s="407"/>
      <c r="DWQ13" s="407"/>
      <c r="DWR13" s="408"/>
      <c r="DWS13" s="404"/>
      <c r="DWT13" s="405"/>
      <c r="DWU13" s="406"/>
      <c r="DWV13" s="407"/>
      <c r="DWW13" s="407"/>
      <c r="DWX13" s="407"/>
      <c r="DWY13" s="407"/>
      <c r="DWZ13" s="408"/>
      <c r="DXA13" s="404"/>
      <c r="DXB13" s="405"/>
      <c r="DXC13" s="406"/>
      <c r="DXD13" s="407"/>
      <c r="DXE13" s="407"/>
      <c r="DXF13" s="407"/>
      <c r="DXG13" s="407"/>
      <c r="DXH13" s="408"/>
      <c r="DXI13" s="404"/>
      <c r="DXJ13" s="405"/>
      <c r="DXK13" s="406"/>
      <c r="DXL13" s="407"/>
      <c r="DXM13" s="407"/>
      <c r="DXN13" s="407"/>
      <c r="DXO13" s="407"/>
      <c r="DXP13" s="408"/>
      <c r="DXQ13" s="404"/>
      <c r="DXR13" s="405"/>
      <c r="DXS13" s="406"/>
      <c r="DXT13" s="407"/>
      <c r="DXU13" s="407"/>
      <c r="DXV13" s="407"/>
      <c r="DXW13" s="407"/>
      <c r="DXX13" s="408"/>
      <c r="DXY13" s="404"/>
      <c r="DXZ13" s="405"/>
      <c r="DYA13" s="406"/>
      <c r="DYB13" s="407"/>
      <c r="DYC13" s="407"/>
      <c r="DYD13" s="407"/>
      <c r="DYE13" s="407"/>
      <c r="DYF13" s="408"/>
      <c r="DYG13" s="404"/>
      <c r="DYH13" s="405"/>
      <c r="DYI13" s="406"/>
      <c r="DYJ13" s="407"/>
      <c r="DYK13" s="407"/>
      <c r="DYL13" s="407"/>
      <c r="DYM13" s="407"/>
      <c r="DYN13" s="408"/>
      <c r="DYO13" s="404"/>
      <c r="DYP13" s="405"/>
      <c r="DYQ13" s="406"/>
      <c r="DYR13" s="407"/>
      <c r="DYS13" s="407"/>
      <c r="DYT13" s="407"/>
      <c r="DYU13" s="407"/>
      <c r="DYV13" s="408"/>
      <c r="DYW13" s="404"/>
      <c r="DYX13" s="405"/>
      <c r="DYY13" s="406"/>
      <c r="DYZ13" s="407"/>
      <c r="DZA13" s="407"/>
      <c r="DZB13" s="407"/>
      <c r="DZC13" s="407"/>
      <c r="DZD13" s="408"/>
      <c r="DZE13" s="404"/>
      <c r="DZF13" s="405"/>
      <c r="DZG13" s="406"/>
      <c r="DZH13" s="407"/>
      <c r="DZI13" s="407"/>
      <c r="DZJ13" s="407"/>
      <c r="DZK13" s="407"/>
      <c r="DZL13" s="408"/>
      <c r="DZM13" s="404"/>
      <c r="DZN13" s="405"/>
      <c r="DZO13" s="406"/>
      <c r="DZP13" s="407"/>
      <c r="DZQ13" s="407"/>
      <c r="DZR13" s="407"/>
      <c r="DZS13" s="407"/>
      <c r="DZT13" s="408"/>
      <c r="DZU13" s="404"/>
      <c r="DZV13" s="405"/>
      <c r="DZW13" s="406"/>
      <c r="DZX13" s="407"/>
      <c r="DZY13" s="407"/>
      <c r="DZZ13" s="407"/>
      <c r="EAA13" s="407"/>
      <c r="EAB13" s="408"/>
      <c r="EAC13" s="404"/>
      <c r="EAD13" s="405"/>
      <c r="EAE13" s="406"/>
      <c r="EAF13" s="407"/>
      <c r="EAG13" s="407"/>
      <c r="EAH13" s="407"/>
      <c r="EAI13" s="407"/>
      <c r="EAJ13" s="408"/>
      <c r="EAK13" s="404"/>
      <c r="EAL13" s="405"/>
      <c r="EAM13" s="406"/>
      <c r="EAN13" s="407"/>
      <c r="EAO13" s="407"/>
      <c r="EAP13" s="407"/>
      <c r="EAQ13" s="407"/>
      <c r="EAR13" s="408"/>
      <c r="EAS13" s="404"/>
      <c r="EAT13" s="405"/>
      <c r="EAU13" s="406"/>
      <c r="EAV13" s="407"/>
      <c r="EAW13" s="407"/>
      <c r="EAX13" s="407"/>
      <c r="EAY13" s="407"/>
      <c r="EAZ13" s="408"/>
      <c r="EBA13" s="404"/>
      <c r="EBB13" s="405"/>
      <c r="EBC13" s="406"/>
      <c r="EBD13" s="407"/>
      <c r="EBE13" s="407"/>
      <c r="EBF13" s="407"/>
      <c r="EBG13" s="407"/>
      <c r="EBH13" s="408"/>
      <c r="EBI13" s="404"/>
      <c r="EBJ13" s="405"/>
      <c r="EBK13" s="406"/>
      <c r="EBL13" s="407"/>
      <c r="EBM13" s="407"/>
      <c r="EBN13" s="407"/>
      <c r="EBO13" s="407"/>
      <c r="EBP13" s="408"/>
      <c r="EBQ13" s="404"/>
      <c r="EBR13" s="405"/>
      <c r="EBS13" s="406"/>
      <c r="EBT13" s="407"/>
      <c r="EBU13" s="407"/>
      <c r="EBV13" s="407"/>
      <c r="EBW13" s="407"/>
      <c r="EBX13" s="408"/>
      <c r="EBY13" s="404"/>
      <c r="EBZ13" s="405"/>
      <c r="ECA13" s="406"/>
      <c r="ECB13" s="407"/>
      <c r="ECC13" s="407"/>
      <c r="ECD13" s="407"/>
      <c r="ECE13" s="407"/>
      <c r="ECF13" s="408"/>
      <c r="ECG13" s="404"/>
      <c r="ECH13" s="405"/>
      <c r="ECI13" s="406"/>
      <c r="ECJ13" s="407"/>
      <c r="ECK13" s="407"/>
      <c r="ECL13" s="407"/>
      <c r="ECM13" s="407"/>
      <c r="ECN13" s="408"/>
      <c r="ECO13" s="404"/>
      <c r="ECP13" s="405"/>
      <c r="ECQ13" s="406"/>
      <c r="ECR13" s="407"/>
      <c r="ECS13" s="407"/>
      <c r="ECT13" s="407"/>
      <c r="ECU13" s="407"/>
      <c r="ECV13" s="408"/>
      <c r="ECW13" s="404"/>
      <c r="ECX13" s="405"/>
      <c r="ECY13" s="406"/>
      <c r="ECZ13" s="407"/>
      <c r="EDA13" s="407"/>
      <c r="EDB13" s="407"/>
      <c r="EDC13" s="407"/>
      <c r="EDD13" s="408"/>
      <c r="EDE13" s="404"/>
      <c r="EDF13" s="405"/>
      <c r="EDG13" s="406"/>
      <c r="EDH13" s="407"/>
      <c r="EDI13" s="407"/>
      <c r="EDJ13" s="407"/>
      <c r="EDK13" s="407"/>
      <c r="EDL13" s="408"/>
      <c r="EDM13" s="404"/>
      <c r="EDN13" s="405"/>
      <c r="EDO13" s="406"/>
      <c r="EDP13" s="407"/>
      <c r="EDQ13" s="407"/>
      <c r="EDR13" s="407"/>
      <c r="EDS13" s="407"/>
      <c r="EDT13" s="408"/>
      <c r="EDU13" s="404"/>
      <c r="EDV13" s="405"/>
      <c r="EDW13" s="406"/>
      <c r="EDX13" s="407"/>
      <c r="EDY13" s="407"/>
      <c r="EDZ13" s="407"/>
      <c r="EEA13" s="407"/>
      <c r="EEB13" s="408"/>
      <c r="EEC13" s="404"/>
      <c r="EED13" s="405"/>
      <c r="EEE13" s="406"/>
      <c r="EEF13" s="407"/>
      <c r="EEG13" s="407"/>
      <c r="EEH13" s="407"/>
      <c r="EEI13" s="407"/>
      <c r="EEJ13" s="408"/>
      <c r="EEK13" s="404"/>
      <c r="EEL13" s="405"/>
      <c r="EEM13" s="406"/>
      <c r="EEN13" s="407"/>
      <c r="EEO13" s="407"/>
      <c r="EEP13" s="407"/>
      <c r="EEQ13" s="407"/>
      <c r="EER13" s="408"/>
      <c r="EES13" s="404"/>
      <c r="EET13" s="405"/>
      <c r="EEU13" s="406"/>
      <c r="EEV13" s="407"/>
      <c r="EEW13" s="407"/>
      <c r="EEX13" s="407"/>
      <c r="EEY13" s="407"/>
      <c r="EEZ13" s="408"/>
      <c r="EFA13" s="404"/>
      <c r="EFB13" s="405"/>
      <c r="EFC13" s="406"/>
      <c r="EFD13" s="407"/>
      <c r="EFE13" s="407"/>
      <c r="EFF13" s="407"/>
      <c r="EFG13" s="407"/>
      <c r="EFH13" s="408"/>
      <c r="EFI13" s="404"/>
      <c r="EFJ13" s="405"/>
      <c r="EFK13" s="406"/>
      <c r="EFL13" s="407"/>
      <c r="EFM13" s="407"/>
      <c r="EFN13" s="407"/>
      <c r="EFO13" s="407"/>
      <c r="EFP13" s="408"/>
      <c r="EFQ13" s="404"/>
      <c r="EFR13" s="405"/>
      <c r="EFS13" s="406"/>
      <c r="EFT13" s="407"/>
      <c r="EFU13" s="407"/>
      <c r="EFV13" s="407"/>
      <c r="EFW13" s="407"/>
      <c r="EFX13" s="408"/>
      <c r="EFY13" s="404"/>
      <c r="EFZ13" s="405"/>
      <c r="EGA13" s="406"/>
      <c r="EGB13" s="407"/>
      <c r="EGC13" s="407"/>
      <c r="EGD13" s="407"/>
      <c r="EGE13" s="407"/>
      <c r="EGF13" s="408"/>
      <c r="EGG13" s="404"/>
      <c r="EGH13" s="405"/>
      <c r="EGI13" s="406"/>
      <c r="EGJ13" s="407"/>
      <c r="EGK13" s="407"/>
      <c r="EGL13" s="407"/>
      <c r="EGM13" s="407"/>
      <c r="EGN13" s="408"/>
      <c r="EGO13" s="404"/>
      <c r="EGP13" s="405"/>
      <c r="EGQ13" s="406"/>
      <c r="EGR13" s="407"/>
      <c r="EGS13" s="407"/>
      <c r="EGT13" s="407"/>
      <c r="EGU13" s="407"/>
      <c r="EGV13" s="408"/>
      <c r="EGW13" s="404"/>
      <c r="EGX13" s="405"/>
      <c r="EGY13" s="406"/>
      <c r="EGZ13" s="407"/>
      <c r="EHA13" s="407"/>
      <c r="EHB13" s="407"/>
      <c r="EHC13" s="407"/>
      <c r="EHD13" s="408"/>
      <c r="EHE13" s="404"/>
      <c r="EHF13" s="405"/>
      <c r="EHG13" s="406"/>
      <c r="EHH13" s="407"/>
      <c r="EHI13" s="407"/>
      <c r="EHJ13" s="407"/>
      <c r="EHK13" s="407"/>
      <c r="EHL13" s="408"/>
      <c r="EHM13" s="404"/>
      <c r="EHN13" s="405"/>
      <c r="EHO13" s="406"/>
      <c r="EHP13" s="407"/>
      <c r="EHQ13" s="407"/>
      <c r="EHR13" s="407"/>
      <c r="EHS13" s="407"/>
      <c r="EHT13" s="408"/>
      <c r="EHU13" s="404"/>
      <c r="EHV13" s="405"/>
      <c r="EHW13" s="406"/>
      <c r="EHX13" s="407"/>
      <c r="EHY13" s="407"/>
      <c r="EHZ13" s="407"/>
      <c r="EIA13" s="407"/>
      <c r="EIB13" s="408"/>
      <c r="EIC13" s="404"/>
      <c r="EID13" s="405"/>
      <c r="EIE13" s="406"/>
      <c r="EIF13" s="407"/>
      <c r="EIG13" s="407"/>
      <c r="EIH13" s="407"/>
      <c r="EII13" s="407"/>
      <c r="EIJ13" s="408"/>
      <c r="EIK13" s="404"/>
      <c r="EIL13" s="405"/>
      <c r="EIM13" s="406"/>
      <c r="EIN13" s="407"/>
      <c r="EIO13" s="407"/>
      <c r="EIP13" s="407"/>
      <c r="EIQ13" s="407"/>
      <c r="EIR13" s="408"/>
      <c r="EIS13" s="404"/>
      <c r="EIT13" s="405"/>
      <c r="EIU13" s="406"/>
      <c r="EIV13" s="407"/>
      <c r="EIW13" s="407"/>
      <c r="EIX13" s="407"/>
      <c r="EIY13" s="407"/>
      <c r="EIZ13" s="408"/>
      <c r="EJA13" s="404"/>
      <c r="EJB13" s="405"/>
      <c r="EJC13" s="406"/>
      <c r="EJD13" s="407"/>
      <c r="EJE13" s="407"/>
      <c r="EJF13" s="407"/>
      <c r="EJG13" s="407"/>
      <c r="EJH13" s="408"/>
      <c r="EJI13" s="404"/>
      <c r="EJJ13" s="405"/>
      <c r="EJK13" s="406"/>
      <c r="EJL13" s="407"/>
      <c r="EJM13" s="407"/>
      <c r="EJN13" s="407"/>
      <c r="EJO13" s="407"/>
      <c r="EJP13" s="408"/>
      <c r="EJQ13" s="404"/>
      <c r="EJR13" s="405"/>
      <c r="EJS13" s="406"/>
      <c r="EJT13" s="407"/>
      <c r="EJU13" s="407"/>
      <c r="EJV13" s="407"/>
      <c r="EJW13" s="407"/>
      <c r="EJX13" s="408"/>
      <c r="EJY13" s="404"/>
      <c r="EJZ13" s="405"/>
      <c r="EKA13" s="406"/>
      <c r="EKB13" s="407"/>
      <c r="EKC13" s="407"/>
      <c r="EKD13" s="407"/>
      <c r="EKE13" s="407"/>
      <c r="EKF13" s="408"/>
      <c r="EKG13" s="404"/>
      <c r="EKH13" s="405"/>
      <c r="EKI13" s="406"/>
      <c r="EKJ13" s="407"/>
      <c r="EKK13" s="407"/>
      <c r="EKL13" s="407"/>
      <c r="EKM13" s="407"/>
      <c r="EKN13" s="408"/>
      <c r="EKO13" s="404"/>
      <c r="EKP13" s="405"/>
      <c r="EKQ13" s="406"/>
      <c r="EKR13" s="407"/>
      <c r="EKS13" s="407"/>
      <c r="EKT13" s="407"/>
      <c r="EKU13" s="407"/>
      <c r="EKV13" s="408"/>
      <c r="EKW13" s="404"/>
      <c r="EKX13" s="405"/>
      <c r="EKY13" s="406"/>
      <c r="EKZ13" s="407"/>
      <c r="ELA13" s="407"/>
      <c r="ELB13" s="407"/>
      <c r="ELC13" s="407"/>
      <c r="ELD13" s="408"/>
      <c r="ELE13" s="404"/>
      <c r="ELF13" s="405"/>
      <c r="ELG13" s="406"/>
      <c r="ELH13" s="407"/>
      <c r="ELI13" s="407"/>
      <c r="ELJ13" s="407"/>
      <c r="ELK13" s="407"/>
      <c r="ELL13" s="408"/>
      <c r="ELM13" s="404"/>
      <c r="ELN13" s="405"/>
      <c r="ELO13" s="406"/>
      <c r="ELP13" s="407"/>
      <c r="ELQ13" s="407"/>
      <c r="ELR13" s="407"/>
      <c r="ELS13" s="407"/>
      <c r="ELT13" s="408"/>
      <c r="ELU13" s="404"/>
      <c r="ELV13" s="405"/>
      <c r="ELW13" s="406"/>
      <c r="ELX13" s="407"/>
      <c r="ELY13" s="407"/>
      <c r="ELZ13" s="407"/>
      <c r="EMA13" s="407"/>
      <c r="EMB13" s="408"/>
      <c r="EMC13" s="404"/>
      <c r="EMD13" s="405"/>
      <c r="EME13" s="406"/>
      <c r="EMF13" s="407"/>
      <c r="EMG13" s="407"/>
      <c r="EMH13" s="407"/>
      <c r="EMI13" s="407"/>
      <c r="EMJ13" s="408"/>
      <c r="EMK13" s="404"/>
      <c r="EML13" s="405"/>
      <c r="EMM13" s="406"/>
      <c r="EMN13" s="407"/>
      <c r="EMO13" s="407"/>
      <c r="EMP13" s="407"/>
      <c r="EMQ13" s="407"/>
      <c r="EMR13" s="408"/>
      <c r="EMS13" s="404"/>
      <c r="EMT13" s="405"/>
      <c r="EMU13" s="406"/>
      <c r="EMV13" s="407"/>
      <c r="EMW13" s="407"/>
      <c r="EMX13" s="407"/>
      <c r="EMY13" s="407"/>
      <c r="EMZ13" s="408"/>
      <c r="ENA13" s="404"/>
      <c r="ENB13" s="405"/>
      <c r="ENC13" s="406"/>
      <c r="END13" s="407"/>
      <c r="ENE13" s="407"/>
      <c r="ENF13" s="407"/>
      <c r="ENG13" s="407"/>
      <c r="ENH13" s="408"/>
      <c r="ENI13" s="404"/>
      <c r="ENJ13" s="405"/>
      <c r="ENK13" s="406"/>
      <c r="ENL13" s="407"/>
      <c r="ENM13" s="407"/>
      <c r="ENN13" s="407"/>
      <c r="ENO13" s="407"/>
      <c r="ENP13" s="408"/>
      <c r="ENQ13" s="404"/>
      <c r="ENR13" s="405"/>
      <c r="ENS13" s="406"/>
      <c r="ENT13" s="407"/>
      <c r="ENU13" s="407"/>
      <c r="ENV13" s="407"/>
      <c r="ENW13" s="407"/>
      <c r="ENX13" s="408"/>
      <c r="ENY13" s="404"/>
      <c r="ENZ13" s="405"/>
      <c r="EOA13" s="406"/>
      <c r="EOB13" s="407"/>
      <c r="EOC13" s="407"/>
      <c r="EOD13" s="407"/>
      <c r="EOE13" s="407"/>
      <c r="EOF13" s="408"/>
      <c r="EOG13" s="404"/>
      <c r="EOH13" s="405"/>
      <c r="EOI13" s="406"/>
      <c r="EOJ13" s="407"/>
      <c r="EOK13" s="407"/>
      <c r="EOL13" s="407"/>
      <c r="EOM13" s="407"/>
      <c r="EON13" s="408"/>
      <c r="EOO13" s="404"/>
      <c r="EOP13" s="405"/>
      <c r="EOQ13" s="406"/>
      <c r="EOR13" s="407"/>
      <c r="EOS13" s="407"/>
      <c r="EOT13" s="407"/>
      <c r="EOU13" s="407"/>
      <c r="EOV13" s="408"/>
      <c r="EOW13" s="404"/>
      <c r="EOX13" s="405"/>
      <c r="EOY13" s="406"/>
      <c r="EOZ13" s="407"/>
      <c r="EPA13" s="407"/>
      <c r="EPB13" s="407"/>
      <c r="EPC13" s="407"/>
      <c r="EPD13" s="408"/>
      <c r="EPE13" s="404"/>
      <c r="EPF13" s="405"/>
      <c r="EPG13" s="406"/>
      <c r="EPH13" s="407"/>
      <c r="EPI13" s="407"/>
      <c r="EPJ13" s="407"/>
      <c r="EPK13" s="407"/>
      <c r="EPL13" s="408"/>
      <c r="EPM13" s="404"/>
      <c r="EPN13" s="405"/>
      <c r="EPO13" s="406"/>
      <c r="EPP13" s="407"/>
      <c r="EPQ13" s="407"/>
      <c r="EPR13" s="407"/>
      <c r="EPS13" s="407"/>
      <c r="EPT13" s="408"/>
      <c r="EPU13" s="404"/>
      <c r="EPV13" s="405"/>
      <c r="EPW13" s="406"/>
      <c r="EPX13" s="407"/>
      <c r="EPY13" s="407"/>
      <c r="EPZ13" s="407"/>
      <c r="EQA13" s="407"/>
      <c r="EQB13" s="408"/>
      <c r="EQC13" s="404"/>
      <c r="EQD13" s="405"/>
      <c r="EQE13" s="406"/>
      <c r="EQF13" s="407"/>
      <c r="EQG13" s="407"/>
      <c r="EQH13" s="407"/>
      <c r="EQI13" s="407"/>
      <c r="EQJ13" s="408"/>
      <c r="EQK13" s="404"/>
      <c r="EQL13" s="405"/>
      <c r="EQM13" s="406"/>
      <c r="EQN13" s="407"/>
      <c r="EQO13" s="407"/>
      <c r="EQP13" s="407"/>
      <c r="EQQ13" s="407"/>
      <c r="EQR13" s="408"/>
      <c r="EQS13" s="404"/>
      <c r="EQT13" s="405"/>
      <c r="EQU13" s="406"/>
      <c r="EQV13" s="407"/>
      <c r="EQW13" s="407"/>
      <c r="EQX13" s="407"/>
      <c r="EQY13" s="407"/>
      <c r="EQZ13" s="408"/>
      <c r="ERA13" s="404"/>
      <c r="ERB13" s="405"/>
      <c r="ERC13" s="406"/>
      <c r="ERD13" s="407"/>
      <c r="ERE13" s="407"/>
      <c r="ERF13" s="407"/>
      <c r="ERG13" s="407"/>
      <c r="ERH13" s="408"/>
      <c r="ERI13" s="404"/>
      <c r="ERJ13" s="405"/>
      <c r="ERK13" s="406"/>
      <c r="ERL13" s="407"/>
      <c r="ERM13" s="407"/>
      <c r="ERN13" s="407"/>
      <c r="ERO13" s="407"/>
      <c r="ERP13" s="408"/>
      <c r="ERQ13" s="404"/>
      <c r="ERR13" s="405"/>
      <c r="ERS13" s="406"/>
      <c r="ERT13" s="407"/>
      <c r="ERU13" s="407"/>
      <c r="ERV13" s="407"/>
      <c r="ERW13" s="407"/>
      <c r="ERX13" s="408"/>
      <c r="ERY13" s="404"/>
      <c r="ERZ13" s="405"/>
      <c r="ESA13" s="406"/>
      <c r="ESB13" s="407"/>
      <c r="ESC13" s="407"/>
      <c r="ESD13" s="407"/>
      <c r="ESE13" s="407"/>
      <c r="ESF13" s="408"/>
      <c r="ESG13" s="404"/>
      <c r="ESH13" s="405"/>
      <c r="ESI13" s="406"/>
      <c r="ESJ13" s="407"/>
      <c r="ESK13" s="407"/>
      <c r="ESL13" s="407"/>
      <c r="ESM13" s="407"/>
      <c r="ESN13" s="408"/>
      <c r="ESO13" s="404"/>
      <c r="ESP13" s="405"/>
      <c r="ESQ13" s="406"/>
      <c r="ESR13" s="407"/>
      <c r="ESS13" s="407"/>
      <c r="EST13" s="407"/>
      <c r="ESU13" s="407"/>
      <c r="ESV13" s="408"/>
      <c r="ESW13" s="404"/>
      <c r="ESX13" s="405"/>
      <c r="ESY13" s="406"/>
      <c r="ESZ13" s="407"/>
      <c r="ETA13" s="407"/>
      <c r="ETB13" s="407"/>
      <c r="ETC13" s="407"/>
      <c r="ETD13" s="408"/>
      <c r="ETE13" s="404"/>
      <c r="ETF13" s="405"/>
      <c r="ETG13" s="406"/>
      <c r="ETH13" s="407"/>
      <c r="ETI13" s="407"/>
      <c r="ETJ13" s="407"/>
      <c r="ETK13" s="407"/>
      <c r="ETL13" s="408"/>
      <c r="ETM13" s="404"/>
      <c r="ETN13" s="405"/>
      <c r="ETO13" s="406"/>
      <c r="ETP13" s="407"/>
      <c r="ETQ13" s="407"/>
      <c r="ETR13" s="407"/>
      <c r="ETS13" s="407"/>
      <c r="ETT13" s="408"/>
      <c r="ETU13" s="404"/>
      <c r="ETV13" s="405"/>
      <c r="ETW13" s="406"/>
      <c r="ETX13" s="407"/>
      <c r="ETY13" s="407"/>
      <c r="ETZ13" s="407"/>
      <c r="EUA13" s="407"/>
      <c r="EUB13" s="408"/>
      <c r="EUC13" s="404"/>
      <c r="EUD13" s="405"/>
      <c r="EUE13" s="406"/>
      <c r="EUF13" s="407"/>
      <c r="EUG13" s="407"/>
      <c r="EUH13" s="407"/>
      <c r="EUI13" s="407"/>
      <c r="EUJ13" s="408"/>
      <c r="EUK13" s="404"/>
      <c r="EUL13" s="405"/>
      <c r="EUM13" s="406"/>
      <c r="EUN13" s="407"/>
      <c r="EUO13" s="407"/>
      <c r="EUP13" s="407"/>
      <c r="EUQ13" s="407"/>
      <c r="EUR13" s="408"/>
      <c r="EUS13" s="404"/>
      <c r="EUT13" s="405"/>
      <c r="EUU13" s="406"/>
      <c r="EUV13" s="407"/>
      <c r="EUW13" s="407"/>
      <c r="EUX13" s="407"/>
      <c r="EUY13" s="407"/>
      <c r="EUZ13" s="408"/>
      <c r="EVA13" s="404"/>
      <c r="EVB13" s="405"/>
      <c r="EVC13" s="406"/>
      <c r="EVD13" s="407"/>
      <c r="EVE13" s="407"/>
      <c r="EVF13" s="407"/>
      <c r="EVG13" s="407"/>
      <c r="EVH13" s="408"/>
      <c r="EVI13" s="404"/>
      <c r="EVJ13" s="405"/>
      <c r="EVK13" s="406"/>
      <c r="EVL13" s="407"/>
      <c r="EVM13" s="407"/>
      <c r="EVN13" s="407"/>
      <c r="EVO13" s="407"/>
      <c r="EVP13" s="408"/>
      <c r="EVQ13" s="404"/>
      <c r="EVR13" s="405"/>
      <c r="EVS13" s="406"/>
      <c r="EVT13" s="407"/>
      <c r="EVU13" s="407"/>
      <c r="EVV13" s="407"/>
      <c r="EVW13" s="407"/>
      <c r="EVX13" s="408"/>
      <c r="EVY13" s="404"/>
      <c r="EVZ13" s="405"/>
      <c r="EWA13" s="406"/>
      <c r="EWB13" s="407"/>
      <c r="EWC13" s="407"/>
      <c r="EWD13" s="407"/>
      <c r="EWE13" s="407"/>
      <c r="EWF13" s="408"/>
      <c r="EWG13" s="404"/>
      <c r="EWH13" s="405"/>
      <c r="EWI13" s="406"/>
      <c r="EWJ13" s="407"/>
      <c r="EWK13" s="407"/>
      <c r="EWL13" s="407"/>
      <c r="EWM13" s="407"/>
      <c r="EWN13" s="408"/>
      <c r="EWO13" s="404"/>
      <c r="EWP13" s="405"/>
      <c r="EWQ13" s="406"/>
      <c r="EWR13" s="407"/>
      <c r="EWS13" s="407"/>
      <c r="EWT13" s="407"/>
      <c r="EWU13" s="407"/>
      <c r="EWV13" s="408"/>
      <c r="EWW13" s="404"/>
      <c r="EWX13" s="405"/>
      <c r="EWY13" s="406"/>
      <c r="EWZ13" s="407"/>
      <c r="EXA13" s="407"/>
      <c r="EXB13" s="407"/>
      <c r="EXC13" s="407"/>
      <c r="EXD13" s="408"/>
      <c r="EXE13" s="404"/>
      <c r="EXF13" s="405"/>
      <c r="EXG13" s="406"/>
      <c r="EXH13" s="407"/>
      <c r="EXI13" s="407"/>
      <c r="EXJ13" s="407"/>
      <c r="EXK13" s="407"/>
      <c r="EXL13" s="408"/>
      <c r="EXM13" s="404"/>
      <c r="EXN13" s="405"/>
      <c r="EXO13" s="406"/>
      <c r="EXP13" s="407"/>
      <c r="EXQ13" s="407"/>
      <c r="EXR13" s="407"/>
      <c r="EXS13" s="407"/>
      <c r="EXT13" s="408"/>
      <c r="EXU13" s="404"/>
      <c r="EXV13" s="405"/>
      <c r="EXW13" s="406"/>
      <c r="EXX13" s="407"/>
      <c r="EXY13" s="407"/>
      <c r="EXZ13" s="407"/>
      <c r="EYA13" s="407"/>
      <c r="EYB13" s="408"/>
      <c r="EYC13" s="404"/>
      <c r="EYD13" s="405"/>
      <c r="EYE13" s="406"/>
      <c r="EYF13" s="407"/>
      <c r="EYG13" s="407"/>
      <c r="EYH13" s="407"/>
      <c r="EYI13" s="407"/>
      <c r="EYJ13" s="408"/>
      <c r="EYK13" s="404"/>
      <c r="EYL13" s="405"/>
      <c r="EYM13" s="406"/>
      <c r="EYN13" s="407"/>
      <c r="EYO13" s="407"/>
      <c r="EYP13" s="407"/>
      <c r="EYQ13" s="407"/>
      <c r="EYR13" s="408"/>
      <c r="EYS13" s="404"/>
      <c r="EYT13" s="405"/>
      <c r="EYU13" s="406"/>
      <c r="EYV13" s="407"/>
      <c r="EYW13" s="407"/>
      <c r="EYX13" s="407"/>
      <c r="EYY13" s="407"/>
      <c r="EYZ13" s="408"/>
      <c r="EZA13" s="404"/>
      <c r="EZB13" s="405"/>
      <c r="EZC13" s="406"/>
      <c r="EZD13" s="407"/>
      <c r="EZE13" s="407"/>
      <c r="EZF13" s="407"/>
      <c r="EZG13" s="407"/>
      <c r="EZH13" s="408"/>
      <c r="EZI13" s="404"/>
      <c r="EZJ13" s="405"/>
      <c r="EZK13" s="406"/>
      <c r="EZL13" s="407"/>
      <c r="EZM13" s="407"/>
      <c r="EZN13" s="407"/>
      <c r="EZO13" s="407"/>
      <c r="EZP13" s="408"/>
      <c r="EZQ13" s="404"/>
      <c r="EZR13" s="405"/>
      <c r="EZS13" s="406"/>
      <c r="EZT13" s="407"/>
      <c r="EZU13" s="407"/>
      <c r="EZV13" s="407"/>
      <c r="EZW13" s="407"/>
      <c r="EZX13" s="408"/>
      <c r="EZY13" s="404"/>
      <c r="EZZ13" s="405"/>
      <c r="FAA13" s="406"/>
      <c r="FAB13" s="407"/>
      <c r="FAC13" s="407"/>
      <c r="FAD13" s="407"/>
      <c r="FAE13" s="407"/>
      <c r="FAF13" s="408"/>
      <c r="FAG13" s="404"/>
      <c r="FAH13" s="405"/>
      <c r="FAI13" s="406"/>
      <c r="FAJ13" s="407"/>
      <c r="FAK13" s="407"/>
      <c r="FAL13" s="407"/>
      <c r="FAM13" s="407"/>
      <c r="FAN13" s="408"/>
      <c r="FAO13" s="404"/>
      <c r="FAP13" s="405"/>
      <c r="FAQ13" s="406"/>
      <c r="FAR13" s="407"/>
      <c r="FAS13" s="407"/>
      <c r="FAT13" s="407"/>
      <c r="FAU13" s="407"/>
      <c r="FAV13" s="408"/>
      <c r="FAW13" s="404"/>
      <c r="FAX13" s="405"/>
      <c r="FAY13" s="406"/>
      <c r="FAZ13" s="407"/>
      <c r="FBA13" s="407"/>
      <c r="FBB13" s="407"/>
      <c r="FBC13" s="407"/>
      <c r="FBD13" s="408"/>
      <c r="FBE13" s="404"/>
      <c r="FBF13" s="405"/>
      <c r="FBG13" s="406"/>
      <c r="FBH13" s="407"/>
      <c r="FBI13" s="407"/>
      <c r="FBJ13" s="407"/>
      <c r="FBK13" s="407"/>
      <c r="FBL13" s="408"/>
      <c r="FBM13" s="404"/>
      <c r="FBN13" s="405"/>
      <c r="FBO13" s="406"/>
      <c r="FBP13" s="407"/>
      <c r="FBQ13" s="407"/>
      <c r="FBR13" s="407"/>
      <c r="FBS13" s="407"/>
      <c r="FBT13" s="408"/>
      <c r="FBU13" s="404"/>
      <c r="FBV13" s="405"/>
      <c r="FBW13" s="406"/>
      <c r="FBX13" s="407"/>
      <c r="FBY13" s="407"/>
      <c r="FBZ13" s="407"/>
      <c r="FCA13" s="407"/>
      <c r="FCB13" s="408"/>
      <c r="FCC13" s="404"/>
      <c r="FCD13" s="405"/>
      <c r="FCE13" s="406"/>
      <c r="FCF13" s="407"/>
      <c r="FCG13" s="407"/>
      <c r="FCH13" s="407"/>
      <c r="FCI13" s="407"/>
      <c r="FCJ13" s="408"/>
      <c r="FCK13" s="404"/>
      <c r="FCL13" s="405"/>
      <c r="FCM13" s="406"/>
      <c r="FCN13" s="407"/>
      <c r="FCO13" s="407"/>
      <c r="FCP13" s="407"/>
      <c r="FCQ13" s="407"/>
      <c r="FCR13" s="408"/>
      <c r="FCS13" s="404"/>
      <c r="FCT13" s="405"/>
      <c r="FCU13" s="406"/>
      <c r="FCV13" s="407"/>
      <c r="FCW13" s="407"/>
      <c r="FCX13" s="407"/>
      <c r="FCY13" s="407"/>
      <c r="FCZ13" s="408"/>
      <c r="FDA13" s="404"/>
      <c r="FDB13" s="405"/>
      <c r="FDC13" s="406"/>
      <c r="FDD13" s="407"/>
      <c r="FDE13" s="407"/>
      <c r="FDF13" s="407"/>
      <c r="FDG13" s="407"/>
      <c r="FDH13" s="408"/>
      <c r="FDI13" s="404"/>
      <c r="FDJ13" s="405"/>
      <c r="FDK13" s="406"/>
      <c r="FDL13" s="407"/>
      <c r="FDM13" s="407"/>
      <c r="FDN13" s="407"/>
      <c r="FDO13" s="407"/>
      <c r="FDP13" s="408"/>
      <c r="FDQ13" s="404"/>
      <c r="FDR13" s="405"/>
      <c r="FDS13" s="406"/>
      <c r="FDT13" s="407"/>
      <c r="FDU13" s="407"/>
      <c r="FDV13" s="407"/>
      <c r="FDW13" s="407"/>
      <c r="FDX13" s="408"/>
      <c r="FDY13" s="404"/>
      <c r="FDZ13" s="405"/>
      <c r="FEA13" s="406"/>
      <c r="FEB13" s="407"/>
      <c r="FEC13" s="407"/>
      <c r="FED13" s="407"/>
      <c r="FEE13" s="407"/>
      <c r="FEF13" s="408"/>
      <c r="FEG13" s="404"/>
      <c r="FEH13" s="405"/>
      <c r="FEI13" s="406"/>
      <c r="FEJ13" s="407"/>
      <c r="FEK13" s="407"/>
      <c r="FEL13" s="407"/>
      <c r="FEM13" s="407"/>
      <c r="FEN13" s="408"/>
      <c r="FEO13" s="404"/>
      <c r="FEP13" s="405"/>
      <c r="FEQ13" s="406"/>
      <c r="FER13" s="407"/>
      <c r="FES13" s="407"/>
      <c r="FET13" s="407"/>
      <c r="FEU13" s="407"/>
      <c r="FEV13" s="408"/>
      <c r="FEW13" s="404"/>
      <c r="FEX13" s="405"/>
      <c r="FEY13" s="406"/>
      <c r="FEZ13" s="407"/>
      <c r="FFA13" s="407"/>
      <c r="FFB13" s="407"/>
      <c r="FFC13" s="407"/>
      <c r="FFD13" s="408"/>
      <c r="FFE13" s="404"/>
      <c r="FFF13" s="405"/>
      <c r="FFG13" s="406"/>
      <c r="FFH13" s="407"/>
      <c r="FFI13" s="407"/>
      <c r="FFJ13" s="407"/>
      <c r="FFK13" s="407"/>
      <c r="FFL13" s="408"/>
      <c r="FFM13" s="404"/>
      <c r="FFN13" s="405"/>
      <c r="FFO13" s="406"/>
      <c r="FFP13" s="407"/>
      <c r="FFQ13" s="407"/>
      <c r="FFR13" s="407"/>
      <c r="FFS13" s="407"/>
      <c r="FFT13" s="408"/>
      <c r="FFU13" s="404"/>
      <c r="FFV13" s="405"/>
      <c r="FFW13" s="406"/>
      <c r="FFX13" s="407"/>
      <c r="FFY13" s="407"/>
      <c r="FFZ13" s="407"/>
      <c r="FGA13" s="407"/>
      <c r="FGB13" s="408"/>
      <c r="FGC13" s="404"/>
      <c r="FGD13" s="405"/>
      <c r="FGE13" s="406"/>
      <c r="FGF13" s="407"/>
      <c r="FGG13" s="407"/>
      <c r="FGH13" s="407"/>
      <c r="FGI13" s="407"/>
      <c r="FGJ13" s="408"/>
      <c r="FGK13" s="404"/>
      <c r="FGL13" s="405"/>
      <c r="FGM13" s="406"/>
      <c r="FGN13" s="407"/>
      <c r="FGO13" s="407"/>
      <c r="FGP13" s="407"/>
      <c r="FGQ13" s="407"/>
      <c r="FGR13" s="408"/>
      <c r="FGS13" s="404"/>
      <c r="FGT13" s="405"/>
      <c r="FGU13" s="406"/>
      <c r="FGV13" s="407"/>
      <c r="FGW13" s="407"/>
      <c r="FGX13" s="407"/>
      <c r="FGY13" s="407"/>
      <c r="FGZ13" s="408"/>
      <c r="FHA13" s="404"/>
      <c r="FHB13" s="405"/>
      <c r="FHC13" s="406"/>
      <c r="FHD13" s="407"/>
      <c r="FHE13" s="407"/>
      <c r="FHF13" s="407"/>
      <c r="FHG13" s="407"/>
      <c r="FHH13" s="408"/>
      <c r="FHI13" s="404"/>
      <c r="FHJ13" s="405"/>
      <c r="FHK13" s="406"/>
      <c r="FHL13" s="407"/>
      <c r="FHM13" s="407"/>
      <c r="FHN13" s="407"/>
      <c r="FHO13" s="407"/>
      <c r="FHP13" s="408"/>
      <c r="FHQ13" s="404"/>
      <c r="FHR13" s="405"/>
      <c r="FHS13" s="406"/>
      <c r="FHT13" s="407"/>
      <c r="FHU13" s="407"/>
      <c r="FHV13" s="407"/>
      <c r="FHW13" s="407"/>
      <c r="FHX13" s="408"/>
      <c r="FHY13" s="404"/>
      <c r="FHZ13" s="405"/>
      <c r="FIA13" s="406"/>
      <c r="FIB13" s="407"/>
      <c r="FIC13" s="407"/>
      <c r="FID13" s="407"/>
      <c r="FIE13" s="407"/>
      <c r="FIF13" s="408"/>
      <c r="FIG13" s="404"/>
      <c r="FIH13" s="405"/>
      <c r="FII13" s="406"/>
      <c r="FIJ13" s="407"/>
      <c r="FIK13" s="407"/>
      <c r="FIL13" s="407"/>
      <c r="FIM13" s="407"/>
      <c r="FIN13" s="408"/>
      <c r="FIO13" s="404"/>
      <c r="FIP13" s="405"/>
      <c r="FIQ13" s="406"/>
      <c r="FIR13" s="407"/>
      <c r="FIS13" s="407"/>
      <c r="FIT13" s="407"/>
      <c r="FIU13" s="407"/>
      <c r="FIV13" s="408"/>
      <c r="FIW13" s="404"/>
      <c r="FIX13" s="405"/>
      <c r="FIY13" s="406"/>
      <c r="FIZ13" s="407"/>
      <c r="FJA13" s="407"/>
      <c r="FJB13" s="407"/>
      <c r="FJC13" s="407"/>
      <c r="FJD13" s="408"/>
      <c r="FJE13" s="404"/>
      <c r="FJF13" s="405"/>
      <c r="FJG13" s="406"/>
      <c r="FJH13" s="407"/>
      <c r="FJI13" s="407"/>
      <c r="FJJ13" s="407"/>
      <c r="FJK13" s="407"/>
      <c r="FJL13" s="408"/>
      <c r="FJM13" s="404"/>
      <c r="FJN13" s="405"/>
      <c r="FJO13" s="406"/>
      <c r="FJP13" s="407"/>
      <c r="FJQ13" s="407"/>
      <c r="FJR13" s="407"/>
      <c r="FJS13" s="407"/>
      <c r="FJT13" s="408"/>
      <c r="FJU13" s="404"/>
      <c r="FJV13" s="405"/>
      <c r="FJW13" s="406"/>
      <c r="FJX13" s="407"/>
      <c r="FJY13" s="407"/>
      <c r="FJZ13" s="407"/>
      <c r="FKA13" s="407"/>
      <c r="FKB13" s="408"/>
      <c r="FKC13" s="404"/>
      <c r="FKD13" s="405"/>
      <c r="FKE13" s="406"/>
      <c r="FKF13" s="407"/>
      <c r="FKG13" s="407"/>
      <c r="FKH13" s="407"/>
      <c r="FKI13" s="407"/>
      <c r="FKJ13" s="408"/>
      <c r="FKK13" s="404"/>
      <c r="FKL13" s="405"/>
      <c r="FKM13" s="406"/>
      <c r="FKN13" s="407"/>
      <c r="FKO13" s="407"/>
      <c r="FKP13" s="407"/>
      <c r="FKQ13" s="407"/>
      <c r="FKR13" s="408"/>
      <c r="FKS13" s="404"/>
      <c r="FKT13" s="405"/>
      <c r="FKU13" s="406"/>
      <c r="FKV13" s="407"/>
      <c r="FKW13" s="407"/>
      <c r="FKX13" s="407"/>
      <c r="FKY13" s="407"/>
      <c r="FKZ13" s="408"/>
      <c r="FLA13" s="404"/>
      <c r="FLB13" s="405"/>
      <c r="FLC13" s="406"/>
      <c r="FLD13" s="407"/>
      <c r="FLE13" s="407"/>
      <c r="FLF13" s="407"/>
      <c r="FLG13" s="407"/>
      <c r="FLH13" s="408"/>
      <c r="FLI13" s="404"/>
      <c r="FLJ13" s="405"/>
      <c r="FLK13" s="406"/>
      <c r="FLL13" s="407"/>
      <c r="FLM13" s="407"/>
      <c r="FLN13" s="407"/>
      <c r="FLO13" s="407"/>
      <c r="FLP13" s="408"/>
      <c r="FLQ13" s="404"/>
      <c r="FLR13" s="405"/>
      <c r="FLS13" s="406"/>
      <c r="FLT13" s="407"/>
      <c r="FLU13" s="407"/>
      <c r="FLV13" s="407"/>
      <c r="FLW13" s="407"/>
      <c r="FLX13" s="408"/>
      <c r="FLY13" s="404"/>
      <c r="FLZ13" s="405"/>
      <c r="FMA13" s="406"/>
      <c r="FMB13" s="407"/>
      <c r="FMC13" s="407"/>
      <c r="FMD13" s="407"/>
      <c r="FME13" s="407"/>
      <c r="FMF13" s="408"/>
      <c r="FMG13" s="404"/>
      <c r="FMH13" s="405"/>
      <c r="FMI13" s="406"/>
      <c r="FMJ13" s="407"/>
      <c r="FMK13" s="407"/>
      <c r="FML13" s="407"/>
      <c r="FMM13" s="407"/>
      <c r="FMN13" s="408"/>
      <c r="FMO13" s="404"/>
      <c r="FMP13" s="405"/>
      <c r="FMQ13" s="406"/>
      <c r="FMR13" s="407"/>
      <c r="FMS13" s="407"/>
      <c r="FMT13" s="407"/>
      <c r="FMU13" s="407"/>
      <c r="FMV13" s="408"/>
      <c r="FMW13" s="404"/>
      <c r="FMX13" s="405"/>
      <c r="FMY13" s="406"/>
      <c r="FMZ13" s="407"/>
      <c r="FNA13" s="407"/>
      <c r="FNB13" s="407"/>
      <c r="FNC13" s="407"/>
      <c r="FND13" s="408"/>
      <c r="FNE13" s="404"/>
      <c r="FNF13" s="405"/>
      <c r="FNG13" s="406"/>
      <c r="FNH13" s="407"/>
      <c r="FNI13" s="407"/>
      <c r="FNJ13" s="407"/>
      <c r="FNK13" s="407"/>
      <c r="FNL13" s="408"/>
      <c r="FNM13" s="404"/>
      <c r="FNN13" s="405"/>
      <c r="FNO13" s="406"/>
      <c r="FNP13" s="407"/>
      <c r="FNQ13" s="407"/>
      <c r="FNR13" s="407"/>
      <c r="FNS13" s="407"/>
      <c r="FNT13" s="408"/>
      <c r="FNU13" s="404"/>
      <c r="FNV13" s="405"/>
      <c r="FNW13" s="406"/>
      <c r="FNX13" s="407"/>
      <c r="FNY13" s="407"/>
      <c r="FNZ13" s="407"/>
      <c r="FOA13" s="407"/>
      <c r="FOB13" s="408"/>
      <c r="FOC13" s="404"/>
      <c r="FOD13" s="405"/>
      <c r="FOE13" s="406"/>
      <c r="FOF13" s="407"/>
      <c r="FOG13" s="407"/>
      <c r="FOH13" s="407"/>
      <c r="FOI13" s="407"/>
      <c r="FOJ13" s="408"/>
      <c r="FOK13" s="404"/>
      <c r="FOL13" s="405"/>
      <c r="FOM13" s="406"/>
      <c r="FON13" s="407"/>
      <c r="FOO13" s="407"/>
      <c r="FOP13" s="407"/>
      <c r="FOQ13" s="407"/>
      <c r="FOR13" s="408"/>
      <c r="FOS13" s="404"/>
      <c r="FOT13" s="405"/>
      <c r="FOU13" s="406"/>
      <c r="FOV13" s="407"/>
      <c r="FOW13" s="407"/>
      <c r="FOX13" s="407"/>
      <c r="FOY13" s="407"/>
      <c r="FOZ13" s="408"/>
      <c r="FPA13" s="404"/>
      <c r="FPB13" s="405"/>
      <c r="FPC13" s="406"/>
      <c r="FPD13" s="407"/>
      <c r="FPE13" s="407"/>
      <c r="FPF13" s="407"/>
      <c r="FPG13" s="407"/>
      <c r="FPH13" s="408"/>
      <c r="FPI13" s="404"/>
      <c r="FPJ13" s="405"/>
      <c r="FPK13" s="406"/>
      <c r="FPL13" s="407"/>
      <c r="FPM13" s="407"/>
      <c r="FPN13" s="407"/>
      <c r="FPO13" s="407"/>
      <c r="FPP13" s="408"/>
      <c r="FPQ13" s="404"/>
      <c r="FPR13" s="405"/>
      <c r="FPS13" s="406"/>
      <c r="FPT13" s="407"/>
      <c r="FPU13" s="407"/>
      <c r="FPV13" s="407"/>
      <c r="FPW13" s="407"/>
      <c r="FPX13" s="408"/>
      <c r="FPY13" s="404"/>
      <c r="FPZ13" s="405"/>
      <c r="FQA13" s="406"/>
      <c r="FQB13" s="407"/>
      <c r="FQC13" s="407"/>
      <c r="FQD13" s="407"/>
      <c r="FQE13" s="407"/>
      <c r="FQF13" s="408"/>
      <c r="FQG13" s="404"/>
      <c r="FQH13" s="405"/>
      <c r="FQI13" s="406"/>
      <c r="FQJ13" s="407"/>
      <c r="FQK13" s="407"/>
      <c r="FQL13" s="407"/>
      <c r="FQM13" s="407"/>
      <c r="FQN13" s="408"/>
      <c r="FQO13" s="404"/>
      <c r="FQP13" s="405"/>
      <c r="FQQ13" s="406"/>
      <c r="FQR13" s="407"/>
      <c r="FQS13" s="407"/>
      <c r="FQT13" s="407"/>
      <c r="FQU13" s="407"/>
      <c r="FQV13" s="408"/>
      <c r="FQW13" s="404"/>
      <c r="FQX13" s="405"/>
      <c r="FQY13" s="406"/>
      <c r="FQZ13" s="407"/>
      <c r="FRA13" s="407"/>
      <c r="FRB13" s="407"/>
      <c r="FRC13" s="407"/>
      <c r="FRD13" s="408"/>
      <c r="FRE13" s="404"/>
      <c r="FRF13" s="405"/>
      <c r="FRG13" s="406"/>
      <c r="FRH13" s="407"/>
      <c r="FRI13" s="407"/>
      <c r="FRJ13" s="407"/>
      <c r="FRK13" s="407"/>
      <c r="FRL13" s="408"/>
      <c r="FRM13" s="404"/>
      <c r="FRN13" s="405"/>
      <c r="FRO13" s="406"/>
      <c r="FRP13" s="407"/>
      <c r="FRQ13" s="407"/>
      <c r="FRR13" s="407"/>
      <c r="FRS13" s="407"/>
      <c r="FRT13" s="408"/>
      <c r="FRU13" s="404"/>
      <c r="FRV13" s="405"/>
      <c r="FRW13" s="406"/>
      <c r="FRX13" s="407"/>
      <c r="FRY13" s="407"/>
      <c r="FRZ13" s="407"/>
      <c r="FSA13" s="407"/>
      <c r="FSB13" s="408"/>
      <c r="FSC13" s="404"/>
      <c r="FSD13" s="405"/>
      <c r="FSE13" s="406"/>
      <c r="FSF13" s="407"/>
      <c r="FSG13" s="407"/>
      <c r="FSH13" s="407"/>
      <c r="FSI13" s="407"/>
      <c r="FSJ13" s="408"/>
      <c r="FSK13" s="404"/>
      <c r="FSL13" s="405"/>
      <c r="FSM13" s="406"/>
      <c r="FSN13" s="407"/>
      <c r="FSO13" s="407"/>
      <c r="FSP13" s="407"/>
      <c r="FSQ13" s="407"/>
      <c r="FSR13" s="408"/>
      <c r="FSS13" s="404"/>
      <c r="FST13" s="405"/>
      <c r="FSU13" s="406"/>
      <c r="FSV13" s="407"/>
      <c r="FSW13" s="407"/>
      <c r="FSX13" s="407"/>
      <c r="FSY13" s="407"/>
      <c r="FSZ13" s="408"/>
      <c r="FTA13" s="404"/>
      <c r="FTB13" s="405"/>
      <c r="FTC13" s="406"/>
      <c r="FTD13" s="407"/>
      <c r="FTE13" s="407"/>
      <c r="FTF13" s="407"/>
      <c r="FTG13" s="407"/>
      <c r="FTH13" s="408"/>
      <c r="FTI13" s="404"/>
      <c r="FTJ13" s="405"/>
      <c r="FTK13" s="406"/>
      <c r="FTL13" s="407"/>
      <c r="FTM13" s="407"/>
      <c r="FTN13" s="407"/>
      <c r="FTO13" s="407"/>
      <c r="FTP13" s="408"/>
      <c r="FTQ13" s="404"/>
      <c r="FTR13" s="405"/>
      <c r="FTS13" s="406"/>
      <c r="FTT13" s="407"/>
      <c r="FTU13" s="407"/>
      <c r="FTV13" s="407"/>
      <c r="FTW13" s="407"/>
      <c r="FTX13" s="408"/>
      <c r="FTY13" s="404"/>
      <c r="FTZ13" s="405"/>
      <c r="FUA13" s="406"/>
      <c r="FUB13" s="407"/>
      <c r="FUC13" s="407"/>
      <c r="FUD13" s="407"/>
      <c r="FUE13" s="407"/>
      <c r="FUF13" s="408"/>
      <c r="FUG13" s="404"/>
      <c r="FUH13" s="405"/>
      <c r="FUI13" s="406"/>
      <c r="FUJ13" s="407"/>
      <c r="FUK13" s="407"/>
      <c r="FUL13" s="407"/>
      <c r="FUM13" s="407"/>
      <c r="FUN13" s="408"/>
      <c r="FUO13" s="404"/>
      <c r="FUP13" s="405"/>
      <c r="FUQ13" s="406"/>
      <c r="FUR13" s="407"/>
      <c r="FUS13" s="407"/>
      <c r="FUT13" s="407"/>
      <c r="FUU13" s="407"/>
      <c r="FUV13" s="408"/>
      <c r="FUW13" s="404"/>
      <c r="FUX13" s="405"/>
      <c r="FUY13" s="406"/>
      <c r="FUZ13" s="407"/>
      <c r="FVA13" s="407"/>
      <c r="FVB13" s="407"/>
      <c r="FVC13" s="407"/>
      <c r="FVD13" s="408"/>
      <c r="FVE13" s="404"/>
      <c r="FVF13" s="405"/>
      <c r="FVG13" s="406"/>
      <c r="FVH13" s="407"/>
      <c r="FVI13" s="407"/>
      <c r="FVJ13" s="407"/>
      <c r="FVK13" s="407"/>
      <c r="FVL13" s="408"/>
      <c r="FVM13" s="404"/>
      <c r="FVN13" s="405"/>
      <c r="FVO13" s="406"/>
      <c r="FVP13" s="407"/>
      <c r="FVQ13" s="407"/>
      <c r="FVR13" s="407"/>
      <c r="FVS13" s="407"/>
      <c r="FVT13" s="408"/>
      <c r="FVU13" s="404"/>
      <c r="FVV13" s="405"/>
      <c r="FVW13" s="406"/>
      <c r="FVX13" s="407"/>
      <c r="FVY13" s="407"/>
      <c r="FVZ13" s="407"/>
      <c r="FWA13" s="407"/>
      <c r="FWB13" s="408"/>
      <c r="FWC13" s="404"/>
      <c r="FWD13" s="405"/>
      <c r="FWE13" s="406"/>
      <c r="FWF13" s="407"/>
      <c r="FWG13" s="407"/>
      <c r="FWH13" s="407"/>
      <c r="FWI13" s="407"/>
      <c r="FWJ13" s="408"/>
      <c r="FWK13" s="404"/>
      <c r="FWL13" s="405"/>
      <c r="FWM13" s="406"/>
      <c r="FWN13" s="407"/>
      <c r="FWO13" s="407"/>
      <c r="FWP13" s="407"/>
      <c r="FWQ13" s="407"/>
      <c r="FWR13" s="408"/>
      <c r="FWS13" s="404"/>
      <c r="FWT13" s="405"/>
      <c r="FWU13" s="406"/>
      <c r="FWV13" s="407"/>
      <c r="FWW13" s="407"/>
      <c r="FWX13" s="407"/>
      <c r="FWY13" s="407"/>
      <c r="FWZ13" s="408"/>
      <c r="FXA13" s="404"/>
      <c r="FXB13" s="405"/>
      <c r="FXC13" s="406"/>
      <c r="FXD13" s="407"/>
      <c r="FXE13" s="407"/>
      <c r="FXF13" s="407"/>
      <c r="FXG13" s="407"/>
      <c r="FXH13" s="408"/>
      <c r="FXI13" s="404"/>
      <c r="FXJ13" s="405"/>
      <c r="FXK13" s="406"/>
      <c r="FXL13" s="407"/>
      <c r="FXM13" s="407"/>
      <c r="FXN13" s="407"/>
      <c r="FXO13" s="407"/>
      <c r="FXP13" s="408"/>
      <c r="FXQ13" s="404"/>
      <c r="FXR13" s="405"/>
      <c r="FXS13" s="406"/>
      <c r="FXT13" s="407"/>
      <c r="FXU13" s="407"/>
      <c r="FXV13" s="407"/>
      <c r="FXW13" s="407"/>
      <c r="FXX13" s="408"/>
      <c r="FXY13" s="404"/>
      <c r="FXZ13" s="405"/>
      <c r="FYA13" s="406"/>
      <c r="FYB13" s="407"/>
      <c r="FYC13" s="407"/>
      <c r="FYD13" s="407"/>
      <c r="FYE13" s="407"/>
      <c r="FYF13" s="408"/>
      <c r="FYG13" s="404"/>
      <c r="FYH13" s="405"/>
      <c r="FYI13" s="406"/>
      <c r="FYJ13" s="407"/>
      <c r="FYK13" s="407"/>
      <c r="FYL13" s="407"/>
      <c r="FYM13" s="407"/>
      <c r="FYN13" s="408"/>
      <c r="FYO13" s="404"/>
      <c r="FYP13" s="405"/>
      <c r="FYQ13" s="406"/>
      <c r="FYR13" s="407"/>
      <c r="FYS13" s="407"/>
      <c r="FYT13" s="407"/>
      <c r="FYU13" s="407"/>
      <c r="FYV13" s="408"/>
      <c r="FYW13" s="404"/>
      <c r="FYX13" s="405"/>
      <c r="FYY13" s="406"/>
      <c r="FYZ13" s="407"/>
      <c r="FZA13" s="407"/>
      <c r="FZB13" s="407"/>
      <c r="FZC13" s="407"/>
      <c r="FZD13" s="408"/>
      <c r="FZE13" s="404"/>
      <c r="FZF13" s="405"/>
      <c r="FZG13" s="406"/>
      <c r="FZH13" s="407"/>
      <c r="FZI13" s="407"/>
      <c r="FZJ13" s="407"/>
      <c r="FZK13" s="407"/>
      <c r="FZL13" s="408"/>
      <c r="FZM13" s="404"/>
      <c r="FZN13" s="405"/>
      <c r="FZO13" s="406"/>
      <c r="FZP13" s="407"/>
      <c r="FZQ13" s="407"/>
      <c r="FZR13" s="407"/>
      <c r="FZS13" s="407"/>
      <c r="FZT13" s="408"/>
      <c r="FZU13" s="404"/>
      <c r="FZV13" s="405"/>
      <c r="FZW13" s="406"/>
      <c r="FZX13" s="407"/>
      <c r="FZY13" s="407"/>
      <c r="FZZ13" s="407"/>
      <c r="GAA13" s="407"/>
      <c r="GAB13" s="408"/>
      <c r="GAC13" s="404"/>
      <c r="GAD13" s="405"/>
      <c r="GAE13" s="406"/>
      <c r="GAF13" s="407"/>
      <c r="GAG13" s="407"/>
      <c r="GAH13" s="407"/>
      <c r="GAI13" s="407"/>
      <c r="GAJ13" s="408"/>
      <c r="GAK13" s="404"/>
      <c r="GAL13" s="405"/>
      <c r="GAM13" s="406"/>
      <c r="GAN13" s="407"/>
      <c r="GAO13" s="407"/>
      <c r="GAP13" s="407"/>
      <c r="GAQ13" s="407"/>
      <c r="GAR13" s="408"/>
      <c r="GAS13" s="404"/>
      <c r="GAT13" s="405"/>
      <c r="GAU13" s="406"/>
      <c r="GAV13" s="407"/>
      <c r="GAW13" s="407"/>
      <c r="GAX13" s="407"/>
      <c r="GAY13" s="407"/>
      <c r="GAZ13" s="408"/>
      <c r="GBA13" s="404"/>
      <c r="GBB13" s="405"/>
      <c r="GBC13" s="406"/>
      <c r="GBD13" s="407"/>
      <c r="GBE13" s="407"/>
      <c r="GBF13" s="407"/>
      <c r="GBG13" s="407"/>
      <c r="GBH13" s="408"/>
      <c r="GBI13" s="404"/>
      <c r="GBJ13" s="405"/>
      <c r="GBK13" s="406"/>
      <c r="GBL13" s="407"/>
      <c r="GBM13" s="407"/>
      <c r="GBN13" s="407"/>
      <c r="GBO13" s="407"/>
      <c r="GBP13" s="408"/>
      <c r="GBQ13" s="404"/>
      <c r="GBR13" s="405"/>
      <c r="GBS13" s="406"/>
      <c r="GBT13" s="407"/>
      <c r="GBU13" s="407"/>
      <c r="GBV13" s="407"/>
      <c r="GBW13" s="407"/>
      <c r="GBX13" s="408"/>
      <c r="GBY13" s="404"/>
      <c r="GBZ13" s="405"/>
      <c r="GCA13" s="406"/>
      <c r="GCB13" s="407"/>
      <c r="GCC13" s="407"/>
      <c r="GCD13" s="407"/>
      <c r="GCE13" s="407"/>
      <c r="GCF13" s="408"/>
      <c r="GCG13" s="404"/>
      <c r="GCH13" s="405"/>
      <c r="GCI13" s="406"/>
      <c r="GCJ13" s="407"/>
      <c r="GCK13" s="407"/>
      <c r="GCL13" s="407"/>
      <c r="GCM13" s="407"/>
      <c r="GCN13" s="408"/>
      <c r="GCO13" s="404"/>
      <c r="GCP13" s="405"/>
      <c r="GCQ13" s="406"/>
      <c r="GCR13" s="407"/>
      <c r="GCS13" s="407"/>
      <c r="GCT13" s="407"/>
      <c r="GCU13" s="407"/>
      <c r="GCV13" s="408"/>
      <c r="GCW13" s="404"/>
      <c r="GCX13" s="405"/>
      <c r="GCY13" s="406"/>
      <c r="GCZ13" s="407"/>
      <c r="GDA13" s="407"/>
      <c r="GDB13" s="407"/>
      <c r="GDC13" s="407"/>
      <c r="GDD13" s="408"/>
      <c r="GDE13" s="404"/>
      <c r="GDF13" s="405"/>
      <c r="GDG13" s="406"/>
      <c r="GDH13" s="407"/>
      <c r="GDI13" s="407"/>
      <c r="GDJ13" s="407"/>
      <c r="GDK13" s="407"/>
      <c r="GDL13" s="408"/>
      <c r="GDM13" s="404"/>
      <c r="GDN13" s="405"/>
      <c r="GDO13" s="406"/>
      <c r="GDP13" s="407"/>
      <c r="GDQ13" s="407"/>
      <c r="GDR13" s="407"/>
      <c r="GDS13" s="407"/>
      <c r="GDT13" s="408"/>
      <c r="GDU13" s="404"/>
      <c r="GDV13" s="405"/>
      <c r="GDW13" s="406"/>
      <c r="GDX13" s="407"/>
      <c r="GDY13" s="407"/>
      <c r="GDZ13" s="407"/>
      <c r="GEA13" s="407"/>
      <c r="GEB13" s="408"/>
      <c r="GEC13" s="404"/>
      <c r="GED13" s="405"/>
      <c r="GEE13" s="406"/>
      <c r="GEF13" s="407"/>
      <c r="GEG13" s="407"/>
      <c r="GEH13" s="407"/>
      <c r="GEI13" s="407"/>
      <c r="GEJ13" s="408"/>
      <c r="GEK13" s="404"/>
      <c r="GEL13" s="405"/>
      <c r="GEM13" s="406"/>
      <c r="GEN13" s="407"/>
      <c r="GEO13" s="407"/>
      <c r="GEP13" s="407"/>
      <c r="GEQ13" s="407"/>
      <c r="GER13" s="408"/>
      <c r="GES13" s="404"/>
      <c r="GET13" s="405"/>
      <c r="GEU13" s="406"/>
      <c r="GEV13" s="407"/>
      <c r="GEW13" s="407"/>
      <c r="GEX13" s="407"/>
      <c r="GEY13" s="407"/>
      <c r="GEZ13" s="408"/>
      <c r="GFA13" s="404"/>
      <c r="GFB13" s="405"/>
      <c r="GFC13" s="406"/>
      <c r="GFD13" s="407"/>
      <c r="GFE13" s="407"/>
      <c r="GFF13" s="407"/>
      <c r="GFG13" s="407"/>
      <c r="GFH13" s="408"/>
      <c r="GFI13" s="404"/>
      <c r="GFJ13" s="405"/>
      <c r="GFK13" s="406"/>
      <c r="GFL13" s="407"/>
      <c r="GFM13" s="407"/>
      <c r="GFN13" s="407"/>
      <c r="GFO13" s="407"/>
      <c r="GFP13" s="408"/>
      <c r="GFQ13" s="404"/>
      <c r="GFR13" s="405"/>
      <c r="GFS13" s="406"/>
      <c r="GFT13" s="407"/>
      <c r="GFU13" s="407"/>
      <c r="GFV13" s="407"/>
      <c r="GFW13" s="407"/>
      <c r="GFX13" s="408"/>
      <c r="GFY13" s="404"/>
      <c r="GFZ13" s="405"/>
      <c r="GGA13" s="406"/>
      <c r="GGB13" s="407"/>
      <c r="GGC13" s="407"/>
      <c r="GGD13" s="407"/>
      <c r="GGE13" s="407"/>
      <c r="GGF13" s="408"/>
      <c r="GGG13" s="404"/>
      <c r="GGH13" s="405"/>
      <c r="GGI13" s="406"/>
      <c r="GGJ13" s="407"/>
      <c r="GGK13" s="407"/>
      <c r="GGL13" s="407"/>
      <c r="GGM13" s="407"/>
      <c r="GGN13" s="408"/>
      <c r="GGO13" s="404"/>
      <c r="GGP13" s="405"/>
      <c r="GGQ13" s="406"/>
      <c r="GGR13" s="407"/>
      <c r="GGS13" s="407"/>
      <c r="GGT13" s="407"/>
      <c r="GGU13" s="407"/>
      <c r="GGV13" s="408"/>
      <c r="GGW13" s="404"/>
      <c r="GGX13" s="405"/>
      <c r="GGY13" s="406"/>
      <c r="GGZ13" s="407"/>
      <c r="GHA13" s="407"/>
      <c r="GHB13" s="407"/>
      <c r="GHC13" s="407"/>
      <c r="GHD13" s="408"/>
      <c r="GHE13" s="404"/>
      <c r="GHF13" s="405"/>
      <c r="GHG13" s="406"/>
      <c r="GHH13" s="407"/>
      <c r="GHI13" s="407"/>
      <c r="GHJ13" s="407"/>
      <c r="GHK13" s="407"/>
      <c r="GHL13" s="408"/>
      <c r="GHM13" s="404"/>
      <c r="GHN13" s="405"/>
      <c r="GHO13" s="406"/>
      <c r="GHP13" s="407"/>
      <c r="GHQ13" s="407"/>
      <c r="GHR13" s="407"/>
      <c r="GHS13" s="407"/>
      <c r="GHT13" s="408"/>
      <c r="GHU13" s="404"/>
      <c r="GHV13" s="405"/>
      <c r="GHW13" s="406"/>
      <c r="GHX13" s="407"/>
      <c r="GHY13" s="407"/>
      <c r="GHZ13" s="407"/>
      <c r="GIA13" s="407"/>
      <c r="GIB13" s="408"/>
      <c r="GIC13" s="404"/>
      <c r="GID13" s="405"/>
      <c r="GIE13" s="406"/>
      <c r="GIF13" s="407"/>
      <c r="GIG13" s="407"/>
      <c r="GIH13" s="407"/>
      <c r="GII13" s="407"/>
      <c r="GIJ13" s="408"/>
      <c r="GIK13" s="404"/>
      <c r="GIL13" s="405"/>
      <c r="GIM13" s="406"/>
      <c r="GIN13" s="407"/>
      <c r="GIO13" s="407"/>
      <c r="GIP13" s="407"/>
      <c r="GIQ13" s="407"/>
      <c r="GIR13" s="408"/>
      <c r="GIS13" s="404"/>
      <c r="GIT13" s="405"/>
      <c r="GIU13" s="406"/>
      <c r="GIV13" s="407"/>
      <c r="GIW13" s="407"/>
      <c r="GIX13" s="407"/>
      <c r="GIY13" s="407"/>
      <c r="GIZ13" s="408"/>
      <c r="GJA13" s="404"/>
      <c r="GJB13" s="405"/>
      <c r="GJC13" s="406"/>
      <c r="GJD13" s="407"/>
      <c r="GJE13" s="407"/>
      <c r="GJF13" s="407"/>
      <c r="GJG13" s="407"/>
      <c r="GJH13" s="408"/>
      <c r="GJI13" s="404"/>
      <c r="GJJ13" s="405"/>
      <c r="GJK13" s="406"/>
      <c r="GJL13" s="407"/>
      <c r="GJM13" s="407"/>
      <c r="GJN13" s="407"/>
      <c r="GJO13" s="407"/>
      <c r="GJP13" s="408"/>
      <c r="GJQ13" s="404"/>
      <c r="GJR13" s="405"/>
      <c r="GJS13" s="406"/>
      <c r="GJT13" s="407"/>
      <c r="GJU13" s="407"/>
      <c r="GJV13" s="407"/>
      <c r="GJW13" s="407"/>
      <c r="GJX13" s="408"/>
      <c r="GJY13" s="404"/>
      <c r="GJZ13" s="405"/>
      <c r="GKA13" s="406"/>
      <c r="GKB13" s="407"/>
      <c r="GKC13" s="407"/>
      <c r="GKD13" s="407"/>
      <c r="GKE13" s="407"/>
      <c r="GKF13" s="408"/>
      <c r="GKG13" s="404"/>
      <c r="GKH13" s="405"/>
      <c r="GKI13" s="406"/>
      <c r="GKJ13" s="407"/>
      <c r="GKK13" s="407"/>
      <c r="GKL13" s="407"/>
      <c r="GKM13" s="407"/>
      <c r="GKN13" s="408"/>
      <c r="GKO13" s="404"/>
      <c r="GKP13" s="405"/>
      <c r="GKQ13" s="406"/>
      <c r="GKR13" s="407"/>
      <c r="GKS13" s="407"/>
      <c r="GKT13" s="407"/>
      <c r="GKU13" s="407"/>
      <c r="GKV13" s="408"/>
      <c r="GKW13" s="404"/>
      <c r="GKX13" s="405"/>
      <c r="GKY13" s="406"/>
      <c r="GKZ13" s="407"/>
      <c r="GLA13" s="407"/>
      <c r="GLB13" s="407"/>
      <c r="GLC13" s="407"/>
      <c r="GLD13" s="408"/>
      <c r="GLE13" s="404"/>
      <c r="GLF13" s="405"/>
      <c r="GLG13" s="406"/>
      <c r="GLH13" s="407"/>
      <c r="GLI13" s="407"/>
      <c r="GLJ13" s="407"/>
      <c r="GLK13" s="407"/>
      <c r="GLL13" s="408"/>
      <c r="GLM13" s="404"/>
      <c r="GLN13" s="405"/>
      <c r="GLO13" s="406"/>
      <c r="GLP13" s="407"/>
      <c r="GLQ13" s="407"/>
      <c r="GLR13" s="407"/>
      <c r="GLS13" s="407"/>
      <c r="GLT13" s="408"/>
      <c r="GLU13" s="404"/>
      <c r="GLV13" s="405"/>
      <c r="GLW13" s="406"/>
      <c r="GLX13" s="407"/>
      <c r="GLY13" s="407"/>
      <c r="GLZ13" s="407"/>
      <c r="GMA13" s="407"/>
      <c r="GMB13" s="408"/>
      <c r="GMC13" s="404"/>
      <c r="GMD13" s="405"/>
      <c r="GME13" s="406"/>
      <c r="GMF13" s="407"/>
      <c r="GMG13" s="407"/>
      <c r="GMH13" s="407"/>
      <c r="GMI13" s="407"/>
      <c r="GMJ13" s="408"/>
      <c r="GMK13" s="404"/>
      <c r="GML13" s="405"/>
      <c r="GMM13" s="406"/>
      <c r="GMN13" s="407"/>
      <c r="GMO13" s="407"/>
      <c r="GMP13" s="407"/>
      <c r="GMQ13" s="407"/>
      <c r="GMR13" s="408"/>
      <c r="GMS13" s="404"/>
      <c r="GMT13" s="405"/>
      <c r="GMU13" s="406"/>
      <c r="GMV13" s="407"/>
      <c r="GMW13" s="407"/>
      <c r="GMX13" s="407"/>
      <c r="GMY13" s="407"/>
      <c r="GMZ13" s="408"/>
      <c r="GNA13" s="404"/>
      <c r="GNB13" s="405"/>
      <c r="GNC13" s="406"/>
      <c r="GND13" s="407"/>
      <c r="GNE13" s="407"/>
      <c r="GNF13" s="407"/>
      <c r="GNG13" s="407"/>
      <c r="GNH13" s="408"/>
      <c r="GNI13" s="404"/>
      <c r="GNJ13" s="405"/>
      <c r="GNK13" s="406"/>
      <c r="GNL13" s="407"/>
      <c r="GNM13" s="407"/>
      <c r="GNN13" s="407"/>
      <c r="GNO13" s="407"/>
      <c r="GNP13" s="408"/>
      <c r="GNQ13" s="404"/>
      <c r="GNR13" s="405"/>
      <c r="GNS13" s="406"/>
      <c r="GNT13" s="407"/>
      <c r="GNU13" s="407"/>
      <c r="GNV13" s="407"/>
      <c r="GNW13" s="407"/>
      <c r="GNX13" s="408"/>
      <c r="GNY13" s="404"/>
      <c r="GNZ13" s="405"/>
      <c r="GOA13" s="406"/>
      <c r="GOB13" s="407"/>
      <c r="GOC13" s="407"/>
      <c r="GOD13" s="407"/>
      <c r="GOE13" s="407"/>
      <c r="GOF13" s="408"/>
      <c r="GOG13" s="404"/>
      <c r="GOH13" s="405"/>
      <c r="GOI13" s="406"/>
      <c r="GOJ13" s="407"/>
      <c r="GOK13" s="407"/>
      <c r="GOL13" s="407"/>
      <c r="GOM13" s="407"/>
      <c r="GON13" s="408"/>
      <c r="GOO13" s="404"/>
      <c r="GOP13" s="405"/>
      <c r="GOQ13" s="406"/>
      <c r="GOR13" s="407"/>
      <c r="GOS13" s="407"/>
      <c r="GOT13" s="407"/>
      <c r="GOU13" s="407"/>
      <c r="GOV13" s="408"/>
      <c r="GOW13" s="404"/>
      <c r="GOX13" s="405"/>
      <c r="GOY13" s="406"/>
      <c r="GOZ13" s="407"/>
      <c r="GPA13" s="407"/>
      <c r="GPB13" s="407"/>
      <c r="GPC13" s="407"/>
      <c r="GPD13" s="408"/>
      <c r="GPE13" s="404"/>
      <c r="GPF13" s="405"/>
      <c r="GPG13" s="406"/>
      <c r="GPH13" s="407"/>
      <c r="GPI13" s="407"/>
      <c r="GPJ13" s="407"/>
      <c r="GPK13" s="407"/>
      <c r="GPL13" s="408"/>
      <c r="GPM13" s="404"/>
      <c r="GPN13" s="405"/>
      <c r="GPO13" s="406"/>
      <c r="GPP13" s="407"/>
      <c r="GPQ13" s="407"/>
      <c r="GPR13" s="407"/>
      <c r="GPS13" s="407"/>
      <c r="GPT13" s="408"/>
      <c r="GPU13" s="404"/>
      <c r="GPV13" s="405"/>
      <c r="GPW13" s="406"/>
      <c r="GPX13" s="407"/>
      <c r="GPY13" s="407"/>
      <c r="GPZ13" s="407"/>
      <c r="GQA13" s="407"/>
      <c r="GQB13" s="408"/>
      <c r="GQC13" s="404"/>
      <c r="GQD13" s="405"/>
      <c r="GQE13" s="406"/>
      <c r="GQF13" s="407"/>
      <c r="GQG13" s="407"/>
      <c r="GQH13" s="407"/>
      <c r="GQI13" s="407"/>
      <c r="GQJ13" s="408"/>
      <c r="GQK13" s="404"/>
      <c r="GQL13" s="405"/>
      <c r="GQM13" s="406"/>
      <c r="GQN13" s="407"/>
      <c r="GQO13" s="407"/>
      <c r="GQP13" s="407"/>
      <c r="GQQ13" s="407"/>
      <c r="GQR13" s="408"/>
      <c r="GQS13" s="404"/>
      <c r="GQT13" s="405"/>
      <c r="GQU13" s="406"/>
      <c r="GQV13" s="407"/>
      <c r="GQW13" s="407"/>
      <c r="GQX13" s="407"/>
      <c r="GQY13" s="407"/>
      <c r="GQZ13" s="408"/>
      <c r="GRA13" s="404"/>
      <c r="GRB13" s="405"/>
      <c r="GRC13" s="406"/>
      <c r="GRD13" s="407"/>
      <c r="GRE13" s="407"/>
      <c r="GRF13" s="407"/>
      <c r="GRG13" s="407"/>
      <c r="GRH13" s="408"/>
      <c r="GRI13" s="404"/>
      <c r="GRJ13" s="405"/>
      <c r="GRK13" s="406"/>
      <c r="GRL13" s="407"/>
      <c r="GRM13" s="407"/>
      <c r="GRN13" s="407"/>
      <c r="GRO13" s="407"/>
      <c r="GRP13" s="408"/>
      <c r="GRQ13" s="404"/>
      <c r="GRR13" s="405"/>
      <c r="GRS13" s="406"/>
      <c r="GRT13" s="407"/>
      <c r="GRU13" s="407"/>
      <c r="GRV13" s="407"/>
      <c r="GRW13" s="407"/>
      <c r="GRX13" s="408"/>
      <c r="GRY13" s="404"/>
      <c r="GRZ13" s="405"/>
      <c r="GSA13" s="406"/>
      <c r="GSB13" s="407"/>
      <c r="GSC13" s="407"/>
      <c r="GSD13" s="407"/>
      <c r="GSE13" s="407"/>
      <c r="GSF13" s="408"/>
      <c r="GSG13" s="404"/>
      <c r="GSH13" s="405"/>
      <c r="GSI13" s="406"/>
      <c r="GSJ13" s="407"/>
      <c r="GSK13" s="407"/>
      <c r="GSL13" s="407"/>
      <c r="GSM13" s="407"/>
      <c r="GSN13" s="408"/>
      <c r="GSO13" s="404"/>
      <c r="GSP13" s="405"/>
      <c r="GSQ13" s="406"/>
      <c r="GSR13" s="407"/>
      <c r="GSS13" s="407"/>
      <c r="GST13" s="407"/>
      <c r="GSU13" s="407"/>
      <c r="GSV13" s="408"/>
      <c r="GSW13" s="404"/>
      <c r="GSX13" s="405"/>
      <c r="GSY13" s="406"/>
      <c r="GSZ13" s="407"/>
      <c r="GTA13" s="407"/>
      <c r="GTB13" s="407"/>
      <c r="GTC13" s="407"/>
      <c r="GTD13" s="408"/>
      <c r="GTE13" s="404"/>
      <c r="GTF13" s="405"/>
      <c r="GTG13" s="406"/>
      <c r="GTH13" s="407"/>
      <c r="GTI13" s="407"/>
      <c r="GTJ13" s="407"/>
      <c r="GTK13" s="407"/>
      <c r="GTL13" s="408"/>
      <c r="GTM13" s="404"/>
      <c r="GTN13" s="405"/>
      <c r="GTO13" s="406"/>
      <c r="GTP13" s="407"/>
      <c r="GTQ13" s="407"/>
      <c r="GTR13" s="407"/>
      <c r="GTS13" s="407"/>
      <c r="GTT13" s="408"/>
      <c r="GTU13" s="404"/>
      <c r="GTV13" s="405"/>
      <c r="GTW13" s="406"/>
      <c r="GTX13" s="407"/>
      <c r="GTY13" s="407"/>
      <c r="GTZ13" s="407"/>
      <c r="GUA13" s="407"/>
      <c r="GUB13" s="408"/>
      <c r="GUC13" s="404"/>
      <c r="GUD13" s="405"/>
      <c r="GUE13" s="406"/>
      <c r="GUF13" s="407"/>
      <c r="GUG13" s="407"/>
      <c r="GUH13" s="407"/>
      <c r="GUI13" s="407"/>
      <c r="GUJ13" s="408"/>
      <c r="GUK13" s="404"/>
      <c r="GUL13" s="405"/>
      <c r="GUM13" s="406"/>
      <c r="GUN13" s="407"/>
      <c r="GUO13" s="407"/>
      <c r="GUP13" s="407"/>
      <c r="GUQ13" s="407"/>
      <c r="GUR13" s="408"/>
      <c r="GUS13" s="404"/>
      <c r="GUT13" s="405"/>
      <c r="GUU13" s="406"/>
      <c r="GUV13" s="407"/>
      <c r="GUW13" s="407"/>
      <c r="GUX13" s="407"/>
      <c r="GUY13" s="407"/>
      <c r="GUZ13" s="408"/>
      <c r="GVA13" s="404"/>
      <c r="GVB13" s="405"/>
      <c r="GVC13" s="406"/>
      <c r="GVD13" s="407"/>
      <c r="GVE13" s="407"/>
      <c r="GVF13" s="407"/>
      <c r="GVG13" s="407"/>
      <c r="GVH13" s="408"/>
      <c r="GVI13" s="404"/>
      <c r="GVJ13" s="405"/>
      <c r="GVK13" s="406"/>
      <c r="GVL13" s="407"/>
      <c r="GVM13" s="407"/>
      <c r="GVN13" s="407"/>
      <c r="GVO13" s="407"/>
      <c r="GVP13" s="408"/>
      <c r="GVQ13" s="404"/>
      <c r="GVR13" s="405"/>
      <c r="GVS13" s="406"/>
      <c r="GVT13" s="407"/>
      <c r="GVU13" s="407"/>
      <c r="GVV13" s="407"/>
      <c r="GVW13" s="407"/>
      <c r="GVX13" s="408"/>
      <c r="GVY13" s="404"/>
      <c r="GVZ13" s="405"/>
      <c r="GWA13" s="406"/>
      <c r="GWB13" s="407"/>
      <c r="GWC13" s="407"/>
      <c r="GWD13" s="407"/>
      <c r="GWE13" s="407"/>
      <c r="GWF13" s="408"/>
      <c r="GWG13" s="404"/>
      <c r="GWH13" s="405"/>
      <c r="GWI13" s="406"/>
      <c r="GWJ13" s="407"/>
      <c r="GWK13" s="407"/>
      <c r="GWL13" s="407"/>
      <c r="GWM13" s="407"/>
      <c r="GWN13" s="408"/>
      <c r="GWO13" s="404"/>
      <c r="GWP13" s="405"/>
      <c r="GWQ13" s="406"/>
      <c r="GWR13" s="407"/>
      <c r="GWS13" s="407"/>
      <c r="GWT13" s="407"/>
      <c r="GWU13" s="407"/>
      <c r="GWV13" s="408"/>
      <c r="GWW13" s="404"/>
      <c r="GWX13" s="405"/>
      <c r="GWY13" s="406"/>
      <c r="GWZ13" s="407"/>
      <c r="GXA13" s="407"/>
      <c r="GXB13" s="407"/>
      <c r="GXC13" s="407"/>
      <c r="GXD13" s="408"/>
      <c r="GXE13" s="404"/>
      <c r="GXF13" s="405"/>
      <c r="GXG13" s="406"/>
      <c r="GXH13" s="407"/>
      <c r="GXI13" s="407"/>
      <c r="GXJ13" s="407"/>
      <c r="GXK13" s="407"/>
      <c r="GXL13" s="408"/>
      <c r="GXM13" s="404"/>
      <c r="GXN13" s="405"/>
      <c r="GXO13" s="406"/>
      <c r="GXP13" s="407"/>
      <c r="GXQ13" s="407"/>
      <c r="GXR13" s="407"/>
      <c r="GXS13" s="407"/>
      <c r="GXT13" s="408"/>
      <c r="GXU13" s="404"/>
      <c r="GXV13" s="405"/>
      <c r="GXW13" s="406"/>
      <c r="GXX13" s="407"/>
      <c r="GXY13" s="407"/>
      <c r="GXZ13" s="407"/>
      <c r="GYA13" s="407"/>
      <c r="GYB13" s="408"/>
      <c r="GYC13" s="404"/>
      <c r="GYD13" s="405"/>
      <c r="GYE13" s="406"/>
      <c r="GYF13" s="407"/>
      <c r="GYG13" s="407"/>
      <c r="GYH13" s="407"/>
      <c r="GYI13" s="407"/>
      <c r="GYJ13" s="408"/>
      <c r="GYK13" s="404"/>
      <c r="GYL13" s="405"/>
      <c r="GYM13" s="406"/>
      <c r="GYN13" s="407"/>
      <c r="GYO13" s="407"/>
      <c r="GYP13" s="407"/>
      <c r="GYQ13" s="407"/>
      <c r="GYR13" s="408"/>
      <c r="GYS13" s="404"/>
      <c r="GYT13" s="405"/>
      <c r="GYU13" s="406"/>
      <c r="GYV13" s="407"/>
      <c r="GYW13" s="407"/>
      <c r="GYX13" s="407"/>
      <c r="GYY13" s="407"/>
      <c r="GYZ13" s="408"/>
      <c r="GZA13" s="404"/>
      <c r="GZB13" s="405"/>
      <c r="GZC13" s="406"/>
      <c r="GZD13" s="407"/>
      <c r="GZE13" s="407"/>
      <c r="GZF13" s="407"/>
      <c r="GZG13" s="407"/>
      <c r="GZH13" s="408"/>
      <c r="GZI13" s="404"/>
      <c r="GZJ13" s="405"/>
      <c r="GZK13" s="406"/>
      <c r="GZL13" s="407"/>
      <c r="GZM13" s="407"/>
      <c r="GZN13" s="407"/>
      <c r="GZO13" s="407"/>
      <c r="GZP13" s="408"/>
      <c r="GZQ13" s="404"/>
      <c r="GZR13" s="405"/>
      <c r="GZS13" s="406"/>
      <c r="GZT13" s="407"/>
      <c r="GZU13" s="407"/>
      <c r="GZV13" s="407"/>
      <c r="GZW13" s="407"/>
      <c r="GZX13" s="408"/>
      <c r="GZY13" s="404"/>
      <c r="GZZ13" s="405"/>
      <c r="HAA13" s="406"/>
      <c r="HAB13" s="407"/>
      <c r="HAC13" s="407"/>
      <c r="HAD13" s="407"/>
      <c r="HAE13" s="407"/>
      <c r="HAF13" s="408"/>
      <c r="HAG13" s="404"/>
      <c r="HAH13" s="405"/>
      <c r="HAI13" s="406"/>
      <c r="HAJ13" s="407"/>
      <c r="HAK13" s="407"/>
      <c r="HAL13" s="407"/>
      <c r="HAM13" s="407"/>
      <c r="HAN13" s="408"/>
      <c r="HAO13" s="404"/>
      <c r="HAP13" s="405"/>
      <c r="HAQ13" s="406"/>
      <c r="HAR13" s="407"/>
      <c r="HAS13" s="407"/>
      <c r="HAT13" s="407"/>
      <c r="HAU13" s="407"/>
      <c r="HAV13" s="408"/>
      <c r="HAW13" s="404"/>
      <c r="HAX13" s="405"/>
      <c r="HAY13" s="406"/>
      <c r="HAZ13" s="407"/>
      <c r="HBA13" s="407"/>
      <c r="HBB13" s="407"/>
      <c r="HBC13" s="407"/>
      <c r="HBD13" s="408"/>
      <c r="HBE13" s="404"/>
      <c r="HBF13" s="405"/>
      <c r="HBG13" s="406"/>
      <c r="HBH13" s="407"/>
      <c r="HBI13" s="407"/>
      <c r="HBJ13" s="407"/>
      <c r="HBK13" s="407"/>
      <c r="HBL13" s="408"/>
      <c r="HBM13" s="404"/>
      <c r="HBN13" s="405"/>
      <c r="HBO13" s="406"/>
      <c r="HBP13" s="407"/>
      <c r="HBQ13" s="407"/>
      <c r="HBR13" s="407"/>
      <c r="HBS13" s="407"/>
      <c r="HBT13" s="408"/>
      <c r="HBU13" s="404"/>
      <c r="HBV13" s="405"/>
      <c r="HBW13" s="406"/>
      <c r="HBX13" s="407"/>
      <c r="HBY13" s="407"/>
      <c r="HBZ13" s="407"/>
      <c r="HCA13" s="407"/>
      <c r="HCB13" s="408"/>
      <c r="HCC13" s="404"/>
      <c r="HCD13" s="405"/>
      <c r="HCE13" s="406"/>
      <c r="HCF13" s="407"/>
      <c r="HCG13" s="407"/>
      <c r="HCH13" s="407"/>
      <c r="HCI13" s="407"/>
      <c r="HCJ13" s="408"/>
      <c r="HCK13" s="404"/>
      <c r="HCL13" s="405"/>
      <c r="HCM13" s="406"/>
      <c r="HCN13" s="407"/>
      <c r="HCO13" s="407"/>
      <c r="HCP13" s="407"/>
      <c r="HCQ13" s="407"/>
      <c r="HCR13" s="408"/>
      <c r="HCS13" s="404"/>
      <c r="HCT13" s="405"/>
      <c r="HCU13" s="406"/>
      <c r="HCV13" s="407"/>
      <c r="HCW13" s="407"/>
      <c r="HCX13" s="407"/>
      <c r="HCY13" s="407"/>
      <c r="HCZ13" s="408"/>
      <c r="HDA13" s="404"/>
      <c r="HDB13" s="405"/>
      <c r="HDC13" s="406"/>
      <c r="HDD13" s="407"/>
      <c r="HDE13" s="407"/>
      <c r="HDF13" s="407"/>
      <c r="HDG13" s="407"/>
      <c r="HDH13" s="408"/>
      <c r="HDI13" s="404"/>
      <c r="HDJ13" s="405"/>
      <c r="HDK13" s="406"/>
      <c r="HDL13" s="407"/>
      <c r="HDM13" s="407"/>
      <c r="HDN13" s="407"/>
      <c r="HDO13" s="407"/>
      <c r="HDP13" s="408"/>
      <c r="HDQ13" s="404"/>
      <c r="HDR13" s="405"/>
      <c r="HDS13" s="406"/>
      <c r="HDT13" s="407"/>
      <c r="HDU13" s="407"/>
      <c r="HDV13" s="407"/>
      <c r="HDW13" s="407"/>
      <c r="HDX13" s="408"/>
      <c r="HDY13" s="404"/>
      <c r="HDZ13" s="405"/>
      <c r="HEA13" s="406"/>
      <c r="HEB13" s="407"/>
      <c r="HEC13" s="407"/>
      <c r="HED13" s="407"/>
      <c r="HEE13" s="407"/>
      <c r="HEF13" s="408"/>
      <c r="HEG13" s="404"/>
      <c r="HEH13" s="405"/>
      <c r="HEI13" s="406"/>
      <c r="HEJ13" s="407"/>
      <c r="HEK13" s="407"/>
      <c r="HEL13" s="407"/>
      <c r="HEM13" s="407"/>
      <c r="HEN13" s="408"/>
      <c r="HEO13" s="404"/>
      <c r="HEP13" s="405"/>
      <c r="HEQ13" s="406"/>
      <c r="HER13" s="407"/>
      <c r="HES13" s="407"/>
      <c r="HET13" s="407"/>
      <c r="HEU13" s="407"/>
      <c r="HEV13" s="408"/>
      <c r="HEW13" s="404"/>
      <c r="HEX13" s="405"/>
      <c r="HEY13" s="406"/>
      <c r="HEZ13" s="407"/>
      <c r="HFA13" s="407"/>
      <c r="HFB13" s="407"/>
      <c r="HFC13" s="407"/>
      <c r="HFD13" s="408"/>
      <c r="HFE13" s="404"/>
      <c r="HFF13" s="405"/>
      <c r="HFG13" s="406"/>
      <c r="HFH13" s="407"/>
      <c r="HFI13" s="407"/>
      <c r="HFJ13" s="407"/>
      <c r="HFK13" s="407"/>
      <c r="HFL13" s="408"/>
      <c r="HFM13" s="404"/>
      <c r="HFN13" s="405"/>
      <c r="HFO13" s="406"/>
      <c r="HFP13" s="407"/>
      <c r="HFQ13" s="407"/>
      <c r="HFR13" s="407"/>
      <c r="HFS13" s="407"/>
      <c r="HFT13" s="408"/>
      <c r="HFU13" s="404"/>
      <c r="HFV13" s="405"/>
      <c r="HFW13" s="406"/>
      <c r="HFX13" s="407"/>
      <c r="HFY13" s="407"/>
      <c r="HFZ13" s="407"/>
      <c r="HGA13" s="407"/>
      <c r="HGB13" s="408"/>
      <c r="HGC13" s="404"/>
      <c r="HGD13" s="405"/>
      <c r="HGE13" s="406"/>
      <c r="HGF13" s="407"/>
      <c r="HGG13" s="407"/>
      <c r="HGH13" s="407"/>
      <c r="HGI13" s="407"/>
      <c r="HGJ13" s="408"/>
      <c r="HGK13" s="404"/>
      <c r="HGL13" s="405"/>
      <c r="HGM13" s="406"/>
      <c r="HGN13" s="407"/>
      <c r="HGO13" s="407"/>
      <c r="HGP13" s="407"/>
      <c r="HGQ13" s="407"/>
      <c r="HGR13" s="408"/>
      <c r="HGS13" s="404"/>
      <c r="HGT13" s="405"/>
      <c r="HGU13" s="406"/>
      <c r="HGV13" s="407"/>
      <c r="HGW13" s="407"/>
      <c r="HGX13" s="407"/>
      <c r="HGY13" s="407"/>
      <c r="HGZ13" s="408"/>
      <c r="HHA13" s="404"/>
      <c r="HHB13" s="405"/>
      <c r="HHC13" s="406"/>
      <c r="HHD13" s="407"/>
      <c r="HHE13" s="407"/>
      <c r="HHF13" s="407"/>
      <c r="HHG13" s="407"/>
      <c r="HHH13" s="408"/>
      <c r="HHI13" s="404"/>
      <c r="HHJ13" s="405"/>
      <c r="HHK13" s="406"/>
      <c r="HHL13" s="407"/>
      <c r="HHM13" s="407"/>
      <c r="HHN13" s="407"/>
      <c r="HHO13" s="407"/>
      <c r="HHP13" s="408"/>
      <c r="HHQ13" s="404"/>
      <c r="HHR13" s="405"/>
      <c r="HHS13" s="406"/>
      <c r="HHT13" s="407"/>
      <c r="HHU13" s="407"/>
      <c r="HHV13" s="407"/>
      <c r="HHW13" s="407"/>
      <c r="HHX13" s="408"/>
      <c r="HHY13" s="404"/>
      <c r="HHZ13" s="405"/>
      <c r="HIA13" s="406"/>
      <c r="HIB13" s="407"/>
      <c r="HIC13" s="407"/>
      <c r="HID13" s="407"/>
      <c r="HIE13" s="407"/>
      <c r="HIF13" s="408"/>
      <c r="HIG13" s="404"/>
      <c r="HIH13" s="405"/>
      <c r="HII13" s="406"/>
      <c r="HIJ13" s="407"/>
      <c r="HIK13" s="407"/>
      <c r="HIL13" s="407"/>
      <c r="HIM13" s="407"/>
      <c r="HIN13" s="408"/>
      <c r="HIO13" s="404"/>
      <c r="HIP13" s="405"/>
      <c r="HIQ13" s="406"/>
      <c r="HIR13" s="407"/>
      <c r="HIS13" s="407"/>
      <c r="HIT13" s="407"/>
      <c r="HIU13" s="407"/>
      <c r="HIV13" s="408"/>
      <c r="HIW13" s="404"/>
      <c r="HIX13" s="405"/>
      <c r="HIY13" s="406"/>
      <c r="HIZ13" s="407"/>
      <c r="HJA13" s="407"/>
      <c r="HJB13" s="407"/>
      <c r="HJC13" s="407"/>
      <c r="HJD13" s="408"/>
      <c r="HJE13" s="404"/>
      <c r="HJF13" s="405"/>
      <c r="HJG13" s="406"/>
      <c r="HJH13" s="407"/>
      <c r="HJI13" s="407"/>
      <c r="HJJ13" s="407"/>
      <c r="HJK13" s="407"/>
      <c r="HJL13" s="408"/>
      <c r="HJM13" s="404"/>
      <c r="HJN13" s="405"/>
      <c r="HJO13" s="406"/>
      <c r="HJP13" s="407"/>
      <c r="HJQ13" s="407"/>
      <c r="HJR13" s="407"/>
      <c r="HJS13" s="407"/>
      <c r="HJT13" s="408"/>
      <c r="HJU13" s="404"/>
      <c r="HJV13" s="405"/>
      <c r="HJW13" s="406"/>
      <c r="HJX13" s="407"/>
      <c r="HJY13" s="407"/>
      <c r="HJZ13" s="407"/>
      <c r="HKA13" s="407"/>
      <c r="HKB13" s="408"/>
      <c r="HKC13" s="404"/>
      <c r="HKD13" s="405"/>
      <c r="HKE13" s="406"/>
      <c r="HKF13" s="407"/>
      <c r="HKG13" s="407"/>
      <c r="HKH13" s="407"/>
      <c r="HKI13" s="407"/>
      <c r="HKJ13" s="408"/>
      <c r="HKK13" s="404"/>
      <c r="HKL13" s="405"/>
      <c r="HKM13" s="406"/>
      <c r="HKN13" s="407"/>
      <c r="HKO13" s="407"/>
      <c r="HKP13" s="407"/>
      <c r="HKQ13" s="407"/>
      <c r="HKR13" s="408"/>
      <c r="HKS13" s="404"/>
      <c r="HKT13" s="405"/>
      <c r="HKU13" s="406"/>
      <c r="HKV13" s="407"/>
      <c r="HKW13" s="407"/>
      <c r="HKX13" s="407"/>
      <c r="HKY13" s="407"/>
      <c r="HKZ13" s="408"/>
      <c r="HLA13" s="404"/>
      <c r="HLB13" s="405"/>
      <c r="HLC13" s="406"/>
      <c r="HLD13" s="407"/>
      <c r="HLE13" s="407"/>
      <c r="HLF13" s="407"/>
      <c r="HLG13" s="407"/>
      <c r="HLH13" s="408"/>
      <c r="HLI13" s="404"/>
      <c r="HLJ13" s="405"/>
      <c r="HLK13" s="406"/>
      <c r="HLL13" s="407"/>
      <c r="HLM13" s="407"/>
      <c r="HLN13" s="407"/>
      <c r="HLO13" s="407"/>
      <c r="HLP13" s="408"/>
      <c r="HLQ13" s="404"/>
      <c r="HLR13" s="405"/>
      <c r="HLS13" s="406"/>
      <c r="HLT13" s="407"/>
      <c r="HLU13" s="407"/>
      <c r="HLV13" s="407"/>
      <c r="HLW13" s="407"/>
      <c r="HLX13" s="408"/>
      <c r="HLY13" s="404"/>
      <c r="HLZ13" s="405"/>
      <c r="HMA13" s="406"/>
      <c r="HMB13" s="407"/>
      <c r="HMC13" s="407"/>
      <c r="HMD13" s="407"/>
      <c r="HME13" s="407"/>
      <c r="HMF13" s="408"/>
      <c r="HMG13" s="404"/>
      <c r="HMH13" s="405"/>
      <c r="HMI13" s="406"/>
      <c r="HMJ13" s="407"/>
      <c r="HMK13" s="407"/>
      <c r="HML13" s="407"/>
      <c r="HMM13" s="407"/>
      <c r="HMN13" s="408"/>
      <c r="HMO13" s="404"/>
      <c r="HMP13" s="405"/>
      <c r="HMQ13" s="406"/>
      <c r="HMR13" s="407"/>
      <c r="HMS13" s="407"/>
      <c r="HMT13" s="407"/>
      <c r="HMU13" s="407"/>
      <c r="HMV13" s="408"/>
      <c r="HMW13" s="404"/>
      <c r="HMX13" s="405"/>
      <c r="HMY13" s="406"/>
      <c r="HMZ13" s="407"/>
      <c r="HNA13" s="407"/>
      <c r="HNB13" s="407"/>
      <c r="HNC13" s="407"/>
      <c r="HND13" s="408"/>
      <c r="HNE13" s="404"/>
      <c r="HNF13" s="405"/>
      <c r="HNG13" s="406"/>
      <c r="HNH13" s="407"/>
      <c r="HNI13" s="407"/>
      <c r="HNJ13" s="407"/>
      <c r="HNK13" s="407"/>
      <c r="HNL13" s="408"/>
      <c r="HNM13" s="404"/>
      <c r="HNN13" s="405"/>
      <c r="HNO13" s="406"/>
      <c r="HNP13" s="407"/>
      <c r="HNQ13" s="407"/>
      <c r="HNR13" s="407"/>
      <c r="HNS13" s="407"/>
      <c r="HNT13" s="408"/>
      <c r="HNU13" s="404"/>
      <c r="HNV13" s="405"/>
      <c r="HNW13" s="406"/>
      <c r="HNX13" s="407"/>
      <c r="HNY13" s="407"/>
      <c r="HNZ13" s="407"/>
      <c r="HOA13" s="407"/>
      <c r="HOB13" s="408"/>
      <c r="HOC13" s="404"/>
      <c r="HOD13" s="405"/>
      <c r="HOE13" s="406"/>
      <c r="HOF13" s="407"/>
      <c r="HOG13" s="407"/>
      <c r="HOH13" s="407"/>
      <c r="HOI13" s="407"/>
      <c r="HOJ13" s="408"/>
      <c r="HOK13" s="404"/>
      <c r="HOL13" s="405"/>
      <c r="HOM13" s="406"/>
      <c r="HON13" s="407"/>
      <c r="HOO13" s="407"/>
      <c r="HOP13" s="407"/>
      <c r="HOQ13" s="407"/>
      <c r="HOR13" s="408"/>
      <c r="HOS13" s="404"/>
      <c r="HOT13" s="405"/>
      <c r="HOU13" s="406"/>
      <c r="HOV13" s="407"/>
      <c r="HOW13" s="407"/>
      <c r="HOX13" s="407"/>
      <c r="HOY13" s="407"/>
      <c r="HOZ13" s="408"/>
      <c r="HPA13" s="404"/>
      <c r="HPB13" s="405"/>
      <c r="HPC13" s="406"/>
      <c r="HPD13" s="407"/>
      <c r="HPE13" s="407"/>
      <c r="HPF13" s="407"/>
      <c r="HPG13" s="407"/>
      <c r="HPH13" s="408"/>
      <c r="HPI13" s="404"/>
      <c r="HPJ13" s="405"/>
      <c r="HPK13" s="406"/>
      <c r="HPL13" s="407"/>
      <c r="HPM13" s="407"/>
      <c r="HPN13" s="407"/>
      <c r="HPO13" s="407"/>
      <c r="HPP13" s="408"/>
      <c r="HPQ13" s="404"/>
      <c r="HPR13" s="405"/>
      <c r="HPS13" s="406"/>
      <c r="HPT13" s="407"/>
      <c r="HPU13" s="407"/>
      <c r="HPV13" s="407"/>
      <c r="HPW13" s="407"/>
      <c r="HPX13" s="408"/>
      <c r="HPY13" s="404"/>
      <c r="HPZ13" s="405"/>
      <c r="HQA13" s="406"/>
      <c r="HQB13" s="407"/>
      <c r="HQC13" s="407"/>
      <c r="HQD13" s="407"/>
      <c r="HQE13" s="407"/>
      <c r="HQF13" s="408"/>
      <c r="HQG13" s="404"/>
      <c r="HQH13" s="405"/>
      <c r="HQI13" s="406"/>
      <c r="HQJ13" s="407"/>
      <c r="HQK13" s="407"/>
      <c r="HQL13" s="407"/>
      <c r="HQM13" s="407"/>
      <c r="HQN13" s="408"/>
      <c r="HQO13" s="404"/>
      <c r="HQP13" s="405"/>
      <c r="HQQ13" s="406"/>
      <c r="HQR13" s="407"/>
      <c r="HQS13" s="407"/>
      <c r="HQT13" s="407"/>
      <c r="HQU13" s="407"/>
      <c r="HQV13" s="408"/>
      <c r="HQW13" s="404"/>
      <c r="HQX13" s="405"/>
      <c r="HQY13" s="406"/>
      <c r="HQZ13" s="407"/>
      <c r="HRA13" s="407"/>
      <c r="HRB13" s="407"/>
      <c r="HRC13" s="407"/>
      <c r="HRD13" s="408"/>
      <c r="HRE13" s="404"/>
      <c r="HRF13" s="405"/>
      <c r="HRG13" s="406"/>
      <c r="HRH13" s="407"/>
      <c r="HRI13" s="407"/>
      <c r="HRJ13" s="407"/>
      <c r="HRK13" s="407"/>
      <c r="HRL13" s="408"/>
      <c r="HRM13" s="404"/>
      <c r="HRN13" s="405"/>
      <c r="HRO13" s="406"/>
      <c r="HRP13" s="407"/>
      <c r="HRQ13" s="407"/>
      <c r="HRR13" s="407"/>
      <c r="HRS13" s="407"/>
      <c r="HRT13" s="408"/>
      <c r="HRU13" s="404"/>
      <c r="HRV13" s="405"/>
      <c r="HRW13" s="406"/>
      <c r="HRX13" s="407"/>
      <c r="HRY13" s="407"/>
      <c r="HRZ13" s="407"/>
      <c r="HSA13" s="407"/>
      <c r="HSB13" s="408"/>
      <c r="HSC13" s="404"/>
      <c r="HSD13" s="405"/>
      <c r="HSE13" s="406"/>
      <c r="HSF13" s="407"/>
      <c r="HSG13" s="407"/>
      <c r="HSH13" s="407"/>
      <c r="HSI13" s="407"/>
      <c r="HSJ13" s="408"/>
      <c r="HSK13" s="404"/>
      <c r="HSL13" s="405"/>
      <c r="HSM13" s="406"/>
      <c r="HSN13" s="407"/>
      <c r="HSO13" s="407"/>
      <c r="HSP13" s="407"/>
      <c r="HSQ13" s="407"/>
      <c r="HSR13" s="408"/>
      <c r="HSS13" s="404"/>
      <c r="HST13" s="405"/>
      <c r="HSU13" s="406"/>
      <c r="HSV13" s="407"/>
      <c r="HSW13" s="407"/>
      <c r="HSX13" s="407"/>
      <c r="HSY13" s="407"/>
      <c r="HSZ13" s="408"/>
      <c r="HTA13" s="404"/>
      <c r="HTB13" s="405"/>
      <c r="HTC13" s="406"/>
      <c r="HTD13" s="407"/>
      <c r="HTE13" s="407"/>
      <c r="HTF13" s="407"/>
      <c r="HTG13" s="407"/>
      <c r="HTH13" s="408"/>
      <c r="HTI13" s="404"/>
      <c r="HTJ13" s="405"/>
      <c r="HTK13" s="406"/>
      <c r="HTL13" s="407"/>
      <c r="HTM13" s="407"/>
      <c r="HTN13" s="407"/>
      <c r="HTO13" s="407"/>
      <c r="HTP13" s="408"/>
      <c r="HTQ13" s="404"/>
      <c r="HTR13" s="405"/>
      <c r="HTS13" s="406"/>
      <c r="HTT13" s="407"/>
      <c r="HTU13" s="407"/>
      <c r="HTV13" s="407"/>
      <c r="HTW13" s="407"/>
      <c r="HTX13" s="408"/>
      <c r="HTY13" s="404"/>
      <c r="HTZ13" s="405"/>
      <c r="HUA13" s="406"/>
      <c r="HUB13" s="407"/>
      <c r="HUC13" s="407"/>
      <c r="HUD13" s="407"/>
      <c r="HUE13" s="407"/>
      <c r="HUF13" s="408"/>
      <c r="HUG13" s="404"/>
      <c r="HUH13" s="405"/>
      <c r="HUI13" s="406"/>
      <c r="HUJ13" s="407"/>
      <c r="HUK13" s="407"/>
      <c r="HUL13" s="407"/>
      <c r="HUM13" s="407"/>
      <c r="HUN13" s="408"/>
      <c r="HUO13" s="404"/>
      <c r="HUP13" s="405"/>
      <c r="HUQ13" s="406"/>
      <c r="HUR13" s="407"/>
      <c r="HUS13" s="407"/>
      <c r="HUT13" s="407"/>
      <c r="HUU13" s="407"/>
      <c r="HUV13" s="408"/>
      <c r="HUW13" s="404"/>
      <c r="HUX13" s="405"/>
      <c r="HUY13" s="406"/>
      <c r="HUZ13" s="407"/>
      <c r="HVA13" s="407"/>
      <c r="HVB13" s="407"/>
      <c r="HVC13" s="407"/>
      <c r="HVD13" s="408"/>
      <c r="HVE13" s="404"/>
      <c r="HVF13" s="405"/>
      <c r="HVG13" s="406"/>
      <c r="HVH13" s="407"/>
      <c r="HVI13" s="407"/>
      <c r="HVJ13" s="407"/>
      <c r="HVK13" s="407"/>
      <c r="HVL13" s="408"/>
      <c r="HVM13" s="404"/>
      <c r="HVN13" s="405"/>
      <c r="HVO13" s="406"/>
      <c r="HVP13" s="407"/>
      <c r="HVQ13" s="407"/>
      <c r="HVR13" s="407"/>
      <c r="HVS13" s="407"/>
      <c r="HVT13" s="408"/>
      <c r="HVU13" s="404"/>
      <c r="HVV13" s="405"/>
      <c r="HVW13" s="406"/>
      <c r="HVX13" s="407"/>
      <c r="HVY13" s="407"/>
      <c r="HVZ13" s="407"/>
      <c r="HWA13" s="407"/>
      <c r="HWB13" s="408"/>
      <c r="HWC13" s="404"/>
      <c r="HWD13" s="405"/>
      <c r="HWE13" s="406"/>
      <c r="HWF13" s="407"/>
      <c r="HWG13" s="407"/>
      <c r="HWH13" s="407"/>
      <c r="HWI13" s="407"/>
      <c r="HWJ13" s="408"/>
      <c r="HWK13" s="404"/>
      <c r="HWL13" s="405"/>
      <c r="HWM13" s="406"/>
      <c r="HWN13" s="407"/>
      <c r="HWO13" s="407"/>
      <c r="HWP13" s="407"/>
      <c r="HWQ13" s="407"/>
      <c r="HWR13" s="408"/>
      <c r="HWS13" s="404"/>
      <c r="HWT13" s="405"/>
      <c r="HWU13" s="406"/>
      <c r="HWV13" s="407"/>
      <c r="HWW13" s="407"/>
      <c r="HWX13" s="407"/>
      <c r="HWY13" s="407"/>
      <c r="HWZ13" s="408"/>
      <c r="HXA13" s="404"/>
      <c r="HXB13" s="405"/>
      <c r="HXC13" s="406"/>
      <c r="HXD13" s="407"/>
      <c r="HXE13" s="407"/>
      <c r="HXF13" s="407"/>
      <c r="HXG13" s="407"/>
      <c r="HXH13" s="408"/>
      <c r="HXI13" s="404"/>
      <c r="HXJ13" s="405"/>
      <c r="HXK13" s="406"/>
      <c r="HXL13" s="407"/>
      <c r="HXM13" s="407"/>
      <c r="HXN13" s="407"/>
      <c r="HXO13" s="407"/>
      <c r="HXP13" s="408"/>
      <c r="HXQ13" s="404"/>
      <c r="HXR13" s="405"/>
      <c r="HXS13" s="406"/>
      <c r="HXT13" s="407"/>
      <c r="HXU13" s="407"/>
      <c r="HXV13" s="407"/>
      <c r="HXW13" s="407"/>
      <c r="HXX13" s="408"/>
      <c r="HXY13" s="404"/>
      <c r="HXZ13" s="405"/>
      <c r="HYA13" s="406"/>
      <c r="HYB13" s="407"/>
      <c r="HYC13" s="407"/>
      <c r="HYD13" s="407"/>
      <c r="HYE13" s="407"/>
      <c r="HYF13" s="408"/>
      <c r="HYG13" s="404"/>
      <c r="HYH13" s="405"/>
      <c r="HYI13" s="406"/>
      <c r="HYJ13" s="407"/>
      <c r="HYK13" s="407"/>
      <c r="HYL13" s="407"/>
      <c r="HYM13" s="407"/>
      <c r="HYN13" s="408"/>
      <c r="HYO13" s="404"/>
      <c r="HYP13" s="405"/>
      <c r="HYQ13" s="406"/>
      <c r="HYR13" s="407"/>
      <c r="HYS13" s="407"/>
      <c r="HYT13" s="407"/>
      <c r="HYU13" s="407"/>
      <c r="HYV13" s="408"/>
      <c r="HYW13" s="404"/>
      <c r="HYX13" s="405"/>
      <c r="HYY13" s="406"/>
      <c r="HYZ13" s="407"/>
      <c r="HZA13" s="407"/>
      <c r="HZB13" s="407"/>
      <c r="HZC13" s="407"/>
      <c r="HZD13" s="408"/>
      <c r="HZE13" s="404"/>
      <c r="HZF13" s="405"/>
      <c r="HZG13" s="406"/>
      <c r="HZH13" s="407"/>
      <c r="HZI13" s="407"/>
      <c r="HZJ13" s="407"/>
      <c r="HZK13" s="407"/>
      <c r="HZL13" s="408"/>
      <c r="HZM13" s="404"/>
      <c r="HZN13" s="405"/>
      <c r="HZO13" s="406"/>
      <c r="HZP13" s="407"/>
      <c r="HZQ13" s="407"/>
      <c r="HZR13" s="407"/>
      <c r="HZS13" s="407"/>
      <c r="HZT13" s="408"/>
      <c r="HZU13" s="404"/>
      <c r="HZV13" s="405"/>
      <c r="HZW13" s="406"/>
      <c r="HZX13" s="407"/>
      <c r="HZY13" s="407"/>
      <c r="HZZ13" s="407"/>
      <c r="IAA13" s="407"/>
      <c r="IAB13" s="408"/>
      <c r="IAC13" s="404"/>
      <c r="IAD13" s="405"/>
      <c r="IAE13" s="406"/>
      <c r="IAF13" s="407"/>
      <c r="IAG13" s="407"/>
      <c r="IAH13" s="407"/>
      <c r="IAI13" s="407"/>
      <c r="IAJ13" s="408"/>
      <c r="IAK13" s="404"/>
      <c r="IAL13" s="405"/>
      <c r="IAM13" s="406"/>
      <c r="IAN13" s="407"/>
      <c r="IAO13" s="407"/>
      <c r="IAP13" s="407"/>
      <c r="IAQ13" s="407"/>
      <c r="IAR13" s="408"/>
      <c r="IAS13" s="404"/>
      <c r="IAT13" s="405"/>
      <c r="IAU13" s="406"/>
      <c r="IAV13" s="407"/>
      <c r="IAW13" s="407"/>
      <c r="IAX13" s="407"/>
      <c r="IAY13" s="407"/>
      <c r="IAZ13" s="408"/>
      <c r="IBA13" s="404"/>
      <c r="IBB13" s="405"/>
      <c r="IBC13" s="406"/>
      <c r="IBD13" s="407"/>
      <c r="IBE13" s="407"/>
      <c r="IBF13" s="407"/>
      <c r="IBG13" s="407"/>
      <c r="IBH13" s="408"/>
      <c r="IBI13" s="404"/>
      <c r="IBJ13" s="405"/>
      <c r="IBK13" s="406"/>
      <c r="IBL13" s="407"/>
      <c r="IBM13" s="407"/>
      <c r="IBN13" s="407"/>
      <c r="IBO13" s="407"/>
      <c r="IBP13" s="408"/>
      <c r="IBQ13" s="404"/>
      <c r="IBR13" s="405"/>
      <c r="IBS13" s="406"/>
      <c r="IBT13" s="407"/>
      <c r="IBU13" s="407"/>
      <c r="IBV13" s="407"/>
      <c r="IBW13" s="407"/>
      <c r="IBX13" s="408"/>
      <c r="IBY13" s="404"/>
      <c r="IBZ13" s="405"/>
      <c r="ICA13" s="406"/>
      <c r="ICB13" s="407"/>
      <c r="ICC13" s="407"/>
      <c r="ICD13" s="407"/>
      <c r="ICE13" s="407"/>
      <c r="ICF13" s="408"/>
      <c r="ICG13" s="404"/>
      <c r="ICH13" s="405"/>
      <c r="ICI13" s="406"/>
      <c r="ICJ13" s="407"/>
      <c r="ICK13" s="407"/>
      <c r="ICL13" s="407"/>
      <c r="ICM13" s="407"/>
      <c r="ICN13" s="408"/>
      <c r="ICO13" s="404"/>
      <c r="ICP13" s="405"/>
      <c r="ICQ13" s="406"/>
      <c r="ICR13" s="407"/>
      <c r="ICS13" s="407"/>
      <c r="ICT13" s="407"/>
      <c r="ICU13" s="407"/>
      <c r="ICV13" s="408"/>
      <c r="ICW13" s="404"/>
      <c r="ICX13" s="405"/>
      <c r="ICY13" s="406"/>
      <c r="ICZ13" s="407"/>
      <c r="IDA13" s="407"/>
      <c r="IDB13" s="407"/>
      <c r="IDC13" s="407"/>
      <c r="IDD13" s="408"/>
      <c r="IDE13" s="404"/>
      <c r="IDF13" s="405"/>
      <c r="IDG13" s="406"/>
      <c r="IDH13" s="407"/>
      <c r="IDI13" s="407"/>
      <c r="IDJ13" s="407"/>
      <c r="IDK13" s="407"/>
      <c r="IDL13" s="408"/>
      <c r="IDM13" s="404"/>
      <c r="IDN13" s="405"/>
      <c r="IDO13" s="406"/>
      <c r="IDP13" s="407"/>
      <c r="IDQ13" s="407"/>
      <c r="IDR13" s="407"/>
      <c r="IDS13" s="407"/>
      <c r="IDT13" s="408"/>
      <c r="IDU13" s="404"/>
      <c r="IDV13" s="405"/>
      <c r="IDW13" s="406"/>
      <c r="IDX13" s="407"/>
      <c r="IDY13" s="407"/>
      <c r="IDZ13" s="407"/>
      <c r="IEA13" s="407"/>
      <c r="IEB13" s="408"/>
      <c r="IEC13" s="404"/>
      <c r="IED13" s="405"/>
      <c r="IEE13" s="406"/>
      <c r="IEF13" s="407"/>
      <c r="IEG13" s="407"/>
      <c r="IEH13" s="407"/>
      <c r="IEI13" s="407"/>
      <c r="IEJ13" s="408"/>
      <c r="IEK13" s="404"/>
      <c r="IEL13" s="405"/>
      <c r="IEM13" s="406"/>
      <c r="IEN13" s="407"/>
      <c r="IEO13" s="407"/>
      <c r="IEP13" s="407"/>
      <c r="IEQ13" s="407"/>
      <c r="IER13" s="408"/>
      <c r="IES13" s="404"/>
      <c r="IET13" s="405"/>
      <c r="IEU13" s="406"/>
      <c r="IEV13" s="407"/>
      <c r="IEW13" s="407"/>
      <c r="IEX13" s="407"/>
      <c r="IEY13" s="407"/>
      <c r="IEZ13" s="408"/>
      <c r="IFA13" s="404"/>
      <c r="IFB13" s="405"/>
      <c r="IFC13" s="406"/>
      <c r="IFD13" s="407"/>
      <c r="IFE13" s="407"/>
      <c r="IFF13" s="407"/>
      <c r="IFG13" s="407"/>
      <c r="IFH13" s="408"/>
      <c r="IFI13" s="404"/>
      <c r="IFJ13" s="405"/>
      <c r="IFK13" s="406"/>
      <c r="IFL13" s="407"/>
      <c r="IFM13" s="407"/>
      <c r="IFN13" s="407"/>
      <c r="IFO13" s="407"/>
      <c r="IFP13" s="408"/>
      <c r="IFQ13" s="404"/>
      <c r="IFR13" s="405"/>
      <c r="IFS13" s="406"/>
      <c r="IFT13" s="407"/>
      <c r="IFU13" s="407"/>
      <c r="IFV13" s="407"/>
      <c r="IFW13" s="407"/>
      <c r="IFX13" s="408"/>
      <c r="IFY13" s="404"/>
      <c r="IFZ13" s="405"/>
      <c r="IGA13" s="406"/>
      <c r="IGB13" s="407"/>
      <c r="IGC13" s="407"/>
      <c r="IGD13" s="407"/>
      <c r="IGE13" s="407"/>
      <c r="IGF13" s="408"/>
      <c r="IGG13" s="404"/>
      <c r="IGH13" s="405"/>
      <c r="IGI13" s="406"/>
      <c r="IGJ13" s="407"/>
      <c r="IGK13" s="407"/>
      <c r="IGL13" s="407"/>
      <c r="IGM13" s="407"/>
      <c r="IGN13" s="408"/>
      <c r="IGO13" s="404"/>
      <c r="IGP13" s="405"/>
      <c r="IGQ13" s="406"/>
      <c r="IGR13" s="407"/>
      <c r="IGS13" s="407"/>
      <c r="IGT13" s="407"/>
      <c r="IGU13" s="407"/>
      <c r="IGV13" s="408"/>
      <c r="IGW13" s="404"/>
      <c r="IGX13" s="405"/>
      <c r="IGY13" s="406"/>
      <c r="IGZ13" s="407"/>
      <c r="IHA13" s="407"/>
      <c r="IHB13" s="407"/>
      <c r="IHC13" s="407"/>
      <c r="IHD13" s="408"/>
      <c r="IHE13" s="404"/>
      <c r="IHF13" s="405"/>
      <c r="IHG13" s="406"/>
      <c r="IHH13" s="407"/>
      <c r="IHI13" s="407"/>
      <c r="IHJ13" s="407"/>
      <c r="IHK13" s="407"/>
      <c r="IHL13" s="408"/>
      <c r="IHM13" s="404"/>
      <c r="IHN13" s="405"/>
      <c r="IHO13" s="406"/>
      <c r="IHP13" s="407"/>
      <c r="IHQ13" s="407"/>
      <c r="IHR13" s="407"/>
      <c r="IHS13" s="407"/>
      <c r="IHT13" s="408"/>
      <c r="IHU13" s="404"/>
      <c r="IHV13" s="405"/>
      <c r="IHW13" s="406"/>
      <c r="IHX13" s="407"/>
      <c r="IHY13" s="407"/>
      <c r="IHZ13" s="407"/>
      <c r="IIA13" s="407"/>
      <c r="IIB13" s="408"/>
      <c r="IIC13" s="404"/>
      <c r="IID13" s="405"/>
      <c r="IIE13" s="406"/>
      <c r="IIF13" s="407"/>
      <c r="IIG13" s="407"/>
      <c r="IIH13" s="407"/>
      <c r="III13" s="407"/>
      <c r="IIJ13" s="408"/>
      <c r="IIK13" s="404"/>
      <c r="IIL13" s="405"/>
      <c r="IIM13" s="406"/>
      <c r="IIN13" s="407"/>
      <c r="IIO13" s="407"/>
      <c r="IIP13" s="407"/>
      <c r="IIQ13" s="407"/>
      <c r="IIR13" s="408"/>
      <c r="IIS13" s="404"/>
      <c r="IIT13" s="405"/>
      <c r="IIU13" s="406"/>
      <c r="IIV13" s="407"/>
      <c r="IIW13" s="407"/>
      <c r="IIX13" s="407"/>
      <c r="IIY13" s="407"/>
      <c r="IIZ13" s="408"/>
      <c r="IJA13" s="404"/>
      <c r="IJB13" s="405"/>
      <c r="IJC13" s="406"/>
      <c r="IJD13" s="407"/>
      <c r="IJE13" s="407"/>
      <c r="IJF13" s="407"/>
      <c r="IJG13" s="407"/>
      <c r="IJH13" s="408"/>
      <c r="IJI13" s="404"/>
      <c r="IJJ13" s="405"/>
      <c r="IJK13" s="406"/>
      <c r="IJL13" s="407"/>
      <c r="IJM13" s="407"/>
      <c r="IJN13" s="407"/>
      <c r="IJO13" s="407"/>
      <c r="IJP13" s="408"/>
      <c r="IJQ13" s="404"/>
      <c r="IJR13" s="405"/>
      <c r="IJS13" s="406"/>
      <c r="IJT13" s="407"/>
      <c r="IJU13" s="407"/>
      <c r="IJV13" s="407"/>
      <c r="IJW13" s="407"/>
      <c r="IJX13" s="408"/>
      <c r="IJY13" s="404"/>
      <c r="IJZ13" s="405"/>
      <c r="IKA13" s="406"/>
      <c r="IKB13" s="407"/>
      <c r="IKC13" s="407"/>
      <c r="IKD13" s="407"/>
      <c r="IKE13" s="407"/>
      <c r="IKF13" s="408"/>
      <c r="IKG13" s="404"/>
      <c r="IKH13" s="405"/>
      <c r="IKI13" s="406"/>
      <c r="IKJ13" s="407"/>
      <c r="IKK13" s="407"/>
      <c r="IKL13" s="407"/>
      <c r="IKM13" s="407"/>
      <c r="IKN13" s="408"/>
      <c r="IKO13" s="404"/>
      <c r="IKP13" s="405"/>
      <c r="IKQ13" s="406"/>
      <c r="IKR13" s="407"/>
      <c r="IKS13" s="407"/>
      <c r="IKT13" s="407"/>
      <c r="IKU13" s="407"/>
      <c r="IKV13" s="408"/>
      <c r="IKW13" s="404"/>
      <c r="IKX13" s="405"/>
      <c r="IKY13" s="406"/>
      <c r="IKZ13" s="407"/>
      <c r="ILA13" s="407"/>
      <c r="ILB13" s="407"/>
      <c r="ILC13" s="407"/>
      <c r="ILD13" s="408"/>
      <c r="ILE13" s="404"/>
      <c r="ILF13" s="405"/>
      <c r="ILG13" s="406"/>
      <c r="ILH13" s="407"/>
      <c r="ILI13" s="407"/>
      <c r="ILJ13" s="407"/>
      <c r="ILK13" s="407"/>
      <c r="ILL13" s="408"/>
      <c r="ILM13" s="404"/>
      <c r="ILN13" s="405"/>
      <c r="ILO13" s="406"/>
      <c r="ILP13" s="407"/>
      <c r="ILQ13" s="407"/>
      <c r="ILR13" s="407"/>
      <c r="ILS13" s="407"/>
      <c r="ILT13" s="408"/>
      <c r="ILU13" s="404"/>
      <c r="ILV13" s="405"/>
      <c r="ILW13" s="406"/>
      <c r="ILX13" s="407"/>
      <c r="ILY13" s="407"/>
      <c r="ILZ13" s="407"/>
      <c r="IMA13" s="407"/>
      <c r="IMB13" s="408"/>
      <c r="IMC13" s="404"/>
      <c r="IMD13" s="405"/>
      <c r="IME13" s="406"/>
      <c r="IMF13" s="407"/>
      <c r="IMG13" s="407"/>
      <c r="IMH13" s="407"/>
      <c r="IMI13" s="407"/>
      <c r="IMJ13" s="408"/>
      <c r="IMK13" s="404"/>
      <c r="IML13" s="405"/>
      <c r="IMM13" s="406"/>
      <c r="IMN13" s="407"/>
      <c r="IMO13" s="407"/>
      <c r="IMP13" s="407"/>
      <c r="IMQ13" s="407"/>
      <c r="IMR13" s="408"/>
      <c r="IMS13" s="404"/>
      <c r="IMT13" s="405"/>
      <c r="IMU13" s="406"/>
      <c r="IMV13" s="407"/>
      <c r="IMW13" s="407"/>
      <c r="IMX13" s="407"/>
      <c r="IMY13" s="407"/>
      <c r="IMZ13" s="408"/>
      <c r="INA13" s="404"/>
      <c r="INB13" s="405"/>
      <c r="INC13" s="406"/>
      <c r="IND13" s="407"/>
      <c r="INE13" s="407"/>
      <c r="INF13" s="407"/>
      <c r="ING13" s="407"/>
      <c r="INH13" s="408"/>
      <c r="INI13" s="404"/>
      <c r="INJ13" s="405"/>
      <c r="INK13" s="406"/>
      <c r="INL13" s="407"/>
      <c r="INM13" s="407"/>
      <c r="INN13" s="407"/>
      <c r="INO13" s="407"/>
      <c r="INP13" s="408"/>
      <c r="INQ13" s="404"/>
      <c r="INR13" s="405"/>
      <c r="INS13" s="406"/>
      <c r="INT13" s="407"/>
      <c r="INU13" s="407"/>
      <c r="INV13" s="407"/>
      <c r="INW13" s="407"/>
      <c r="INX13" s="408"/>
      <c r="INY13" s="404"/>
      <c r="INZ13" s="405"/>
      <c r="IOA13" s="406"/>
      <c r="IOB13" s="407"/>
      <c r="IOC13" s="407"/>
      <c r="IOD13" s="407"/>
      <c r="IOE13" s="407"/>
      <c r="IOF13" s="408"/>
      <c r="IOG13" s="404"/>
      <c r="IOH13" s="405"/>
      <c r="IOI13" s="406"/>
      <c r="IOJ13" s="407"/>
      <c r="IOK13" s="407"/>
      <c r="IOL13" s="407"/>
      <c r="IOM13" s="407"/>
      <c r="ION13" s="408"/>
      <c r="IOO13" s="404"/>
      <c r="IOP13" s="405"/>
      <c r="IOQ13" s="406"/>
      <c r="IOR13" s="407"/>
      <c r="IOS13" s="407"/>
      <c r="IOT13" s="407"/>
      <c r="IOU13" s="407"/>
      <c r="IOV13" s="408"/>
      <c r="IOW13" s="404"/>
      <c r="IOX13" s="405"/>
      <c r="IOY13" s="406"/>
      <c r="IOZ13" s="407"/>
      <c r="IPA13" s="407"/>
      <c r="IPB13" s="407"/>
      <c r="IPC13" s="407"/>
      <c r="IPD13" s="408"/>
      <c r="IPE13" s="404"/>
      <c r="IPF13" s="405"/>
      <c r="IPG13" s="406"/>
      <c r="IPH13" s="407"/>
      <c r="IPI13" s="407"/>
      <c r="IPJ13" s="407"/>
      <c r="IPK13" s="407"/>
      <c r="IPL13" s="408"/>
      <c r="IPM13" s="404"/>
      <c r="IPN13" s="405"/>
      <c r="IPO13" s="406"/>
      <c r="IPP13" s="407"/>
      <c r="IPQ13" s="407"/>
      <c r="IPR13" s="407"/>
      <c r="IPS13" s="407"/>
      <c r="IPT13" s="408"/>
      <c r="IPU13" s="404"/>
      <c r="IPV13" s="405"/>
      <c r="IPW13" s="406"/>
      <c r="IPX13" s="407"/>
      <c r="IPY13" s="407"/>
      <c r="IPZ13" s="407"/>
      <c r="IQA13" s="407"/>
      <c r="IQB13" s="408"/>
      <c r="IQC13" s="404"/>
      <c r="IQD13" s="405"/>
      <c r="IQE13" s="406"/>
      <c r="IQF13" s="407"/>
      <c r="IQG13" s="407"/>
      <c r="IQH13" s="407"/>
      <c r="IQI13" s="407"/>
      <c r="IQJ13" s="408"/>
      <c r="IQK13" s="404"/>
      <c r="IQL13" s="405"/>
      <c r="IQM13" s="406"/>
      <c r="IQN13" s="407"/>
      <c r="IQO13" s="407"/>
      <c r="IQP13" s="407"/>
      <c r="IQQ13" s="407"/>
      <c r="IQR13" s="408"/>
      <c r="IQS13" s="404"/>
      <c r="IQT13" s="405"/>
      <c r="IQU13" s="406"/>
      <c r="IQV13" s="407"/>
      <c r="IQW13" s="407"/>
      <c r="IQX13" s="407"/>
      <c r="IQY13" s="407"/>
      <c r="IQZ13" s="408"/>
      <c r="IRA13" s="404"/>
      <c r="IRB13" s="405"/>
      <c r="IRC13" s="406"/>
      <c r="IRD13" s="407"/>
      <c r="IRE13" s="407"/>
      <c r="IRF13" s="407"/>
      <c r="IRG13" s="407"/>
      <c r="IRH13" s="408"/>
      <c r="IRI13" s="404"/>
      <c r="IRJ13" s="405"/>
      <c r="IRK13" s="406"/>
      <c r="IRL13" s="407"/>
      <c r="IRM13" s="407"/>
      <c r="IRN13" s="407"/>
      <c r="IRO13" s="407"/>
      <c r="IRP13" s="408"/>
      <c r="IRQ13" s="404"/>
      <c r="IRR13" s="405"/>
      <c r="IRS13" s="406"/>
      <c r="IRT13" s="407"/>
      <c r="IRU13" s="407"/>
      <c r="IRV13" s="407"/>
      <c r="IRW13" s="407"/>
      <c r="IRX13" s="408"/>
      <c r="IRY13" s="404"/>
      <c r="IRZ13" s="405"/>
      <c r="ISA13" s="406"/>
      <c r="ISB13" s="407"/>
      <c r="ISC13" s="407"/>
      <c r="ISD13" s="407"/>
      <c r="ISE13" s="407"/>
      <c r="ISF13" s="408"/>
      <c r="ISG13" s="404"/>
      <c r="ISH13" s="405"/>
      <c r="ISI13" s="406"/>
      <c r="ISJ13" s="407"/>
      <c r="ISK13" s="407"/>
      <c r="ISL13" s="407"/>
      <c r="ISM13" s="407"/>
      <c r="ISN13" s="408"/>
      <c r="ISO13" s="404"/>
      <c r="ISP13" s="405"/>
      <c r="ISQ13" s="406"/>
      <c r="ISR13" s="407"/>
      <c r="ISS13" s="407"/>
      <c r="IST13" s="407"/>
      <c r="ISU13" s="407"/>
      <c r="ISV13" s="408"/>
      <c r="ISW13" s="404"/>
      <c r="ISX13" s="405"/>
      <c r="ISY13" s="406"/>
      <c r="ISZ13" s="407"/>
      <c r="ITA13" s="407"/>
      <c r="ITB13" s="407"/>
      <c r="ITC13" s="407"/>
      <c r="ITD13" s="408"/>
      <c r="ITE13" s="404"/>
      <c r="ITF13" s="405"/>
      <c r="ITG13" s="406"/>
      <c r="ITH13" s="407"/>
      <c r="ITI13" s="407"/>
      <c r="ITJ13" s="407"/>
      <c r="ITK13" s="407"/>
      <c r="ITL13" s="408"/>
      <c r="ITM13" s="404"/>
      <c r="ITN13" s="405"/>
      <c r="ITO13" s="406"/>
      <c r="ITP13" s="407"/>
      <c r="ITQ13" s="407"/>
      <c r="ITR13" s="407"/>
      <c r="ITS13" s="407"/>
      <c r="ITT13" s="408"/>
      <c r="ITU13" s="404"/>
      <c r="ITV13" s="405"/>
      <c r="ITW13" s="406"/>
      <c r="ITX13" s="407"/>
      <c r="ITY13" s="407"/>
      <c r="ITZ13" s="407"/>
      <c r="IUA13" s="407"/>
      <c r="IUB13" s="408"/>
      <c r="IUC13" s="404"/>
      <c r="IUD13" s="405"/>
      <c r="IUE13" s="406"/>
      <c r="IUF13" s="407"/>
      <c r="IUG13" s="407"/>
      <c r="IUH13" s="407"/>
      <c r="IUI13" s="407"/>
      <c r="IUJ13" s="408"/>
      <c r="IUK13" s="404"/>
      <c r="IUL13" s="405"/>
      <c r="IUM13" s="406"/>
      <c r="IUN13" s="407"/>
      <c r="IUO13" s="407"/>
      <c r="IUP13" s="407"/>
      <c r="IUQ13" s="407"/>
      <c r="IUR13" s="408"/>
      <c r="IUS13" s="404"/>
      <c r="IUT13" s="405"/>
      <c r="IUU13" s="406"/>
      <c r="IUV13" s="407"/>
      <c r="IUW13" s="407"/>
      <c r="IUX13" s="407"/>
      <c r="IUY13" s="407"/>
      <c r="IUZ13" s="408"/>
      <c r="IVA13" s="404"/>
      <c r="IVB13" s="405"/>
      <c r="IVC13" s="406"/>
      <c r="IVD13" s="407"/>
      <c r="IVE13" s="407"/>
      <c r="IVF13" s="407"/>
      <c r="IVG13" s="407"/>
      <c r="IVH13" s="408"/>
      <c r="IVI13" s="404"/>
      <c r="IVJ13" s="405"/>
      <c r="IVK13" s="406"/>
      <c r="IVL13" s="407"/>
      <c r="IVM13" s="407"/>
      <c r="IVN13" s="407"/>
      <c r="IVO13" s="407"/>
      <c r="IVP13" s="408"/>
      <c r="IVQ13" s="404"/>
      <c r="IVR13" s="405"/>
      <c r="IVS13" s="406"/>
      <c r="IVT13" s="407"/>
      <c r="IVU13" s="407"/>
      <c r="IVV13" s="407"/>
      <c r="IVW13" s="407"/>
      <c r="IVX13" s="408"/>
      <c r="IVY13" s="404"/>
      <c r="IVZ13" s="405"/>
      <c r="IWA13" s="406"/>
      <c r="IWB13" s="407"/>
      <c r="IWC13" s="407"/>
      <c r="IWD13" s="407"/>
      <c r="IWE13" s="407"/>
      <c r="IWF13" s="408"/>
      <c r="IWG13" s="404"/>
      <c r="IWH13" s="405"/>
      <c r="IWI13" s="406"/>
      <c r="IWJ13" s="407"/>
      <c r="IWK13" s="407"/>
      <c r="IWL13" s="407"/>
      <c r="IWM13" s="407"/>
      <c r="IWN13" s="408"/>
      <c r="IWO13" s="404"/>
      <c r="IWP13" s="405"/>
      <c r="IWQ13" s="406"/>
      <c r="IWR13" s="407"/>
      <c r="IWS13" s="407"/>
      <c r="IWT13" s="407"/>
      <c r="IWU13" s="407"/>
      <c r="IWV13" s="408"/>
      <c r="IWW13" s="404"/>
      <c r="IWX13" s="405"/>
      <c r="IWY13" s="406"/>
      <c r="IWZ13" s="407"/>
      <c r="IXA13" s="407"/>
      <c r="IXB13" s="407"/>
      <c r="IXC13" s="407"/>
      <c r="IXD13" s="408"/>
      <c r="IXE13" s="404"/>
      <c r="IXF13" s="405"/>
      <c r="IXG13" s="406"/>
      <c r="IXH13" s="407"/>
      <c r="IXI13" s="407"/>
      <c r="IXJ13" s="407"/>
      <c r="IXK13" s="407"/>
      <c r="IXL13" s="408"/>
      <c r="IXM13" s="404"/>
      <c r="IXN13" s="405"/>
      <c r="IXO13" s="406"/>
      <c r="IXP13" s="407"/>
      <c r="IXQ13" s="407"/>
      <c r="IXR13" s="407"/>
      <c r="IXS13" s="407"/>
      <c r="IXT13" s="408"/>
      <c r="IXU13" s="404"/>
      <c r="IXV13" s="405"/>
      <c r="IXW13" s="406"/>
      <c r="IXX13" s="407"/>
      <c r="IXY13" s="407"/>
      <c r="IXZ13" s="407"/>
      <c r="IYA13" s="407"/>
      <c r="IYB13" s="408"/>
      <c r="IYC13" s="404"/>
      <c r="IYD13" s="405"/>
      <c r="IYE13" s="406"/>
      <c r="IYF13" s="407"/>
      <c r="IYG13" s="407"/>
      <c r="IYH13" s="407"/>
      <c r="IYI13" s="407"/>
      <c r="IYJ13" s="408"/>
      <c r="IYK13" s="404"/>
      <c r="IYL13" s="405"/>
      <c r="IYM13" s="406"/>
      <c r="IYN13" s="407"/>
      <c r="IYO13" s="407"/>
      <c r="IYP13" s="407"/>
      <c r="IYQ13" s="407"/>
      <c r="IYR13" s="408"/>
      <c r="IYS13" s="404"/>
      <c r="IYT13" s="405"/>
      <c r="IYU13" s="406"/>
      <c r="IYV13" s="407"/>
      <c r="IYW13" s="407"/>
      <c r="IYX13" s="407"/>
      <c r="IYY13" s="407"/>
      <c r="IYZ13" s="408"/>
      <c r="IZA13" s="404"/>
      <c r="IZB13" s="405"/>
      <c r="IZC13" s="406"/>
      <c r="IZD13" s="407"/>
      <c r="IZE13" s="407"/>
      <c r="IZF13" s="407"/>
      <c r="IZG13" s="407"/>
      <c r="IZH13" s="408"/>
      <c r="IZI13" s="404"/>
      <c r="IZJ13" s="405"/>
      <c r="IZK13" s="406"/>
      <c r="IZL13" s="407"/>
      <c r="IZM13" s="407"/>
      <c r="IZN13" s="407"/>
      <c r="IZO13" s="407"/>
      <c r="IZP13" s="408"/>
      <c r="IZQ13" s="404"/>
      <c r="IZR13" s="405"/>
      <c r="IZS13" s="406"/>
      <c r="IZT13" s="407"/>
      <c r="IZU13" s="407"/>
      <c r="IZV13" s="407"/>
      <c r="IZW13" s="407"/>
      <c r="IZX13" s="408"/>
      <c r="IZY13" s="404"/>
      <c r="IZZ13" s="405"/>
      <c r="JAA13" s="406"/>
      <c r="JAB13" s="407"/>
      <c r="JAC13" s="407"/>
      <c r="JAD13" s="407"/>
      <c r="JAE13" s="407"/>
      <c r="JAF13" s="408"/>
      <c r="JAG13" s="404"/>
      <c r="JAH13" s="405"/>
      <c r="JAI13" s="406"/>
      <c r="JAJ13" s="407"/>
      <c r="JAK13" s="407"/>
      <c r="JAL13" s="407"/>
      <c r="JAM13" s="407"/>
      <c r="JAN13" s="408"/>
      <c r="JAO13" s="404"/>
      <c r="JAP13" s="405"/>
      <c r="JAQ13" s="406"/>
      <c r="JAR13" s="407"/>
      <c r="JAS13" s="407"/>
      <c r="JAT13" s="407"/>
      <c r="JAU13" s="407"/>
      <c r="JAV13" s="408"/>
      <c r="JAW13" s="404"/>
      <c r="JAX13" s="405"/>
      <c r="JAY13" s="406"/>
      <c r="JAZ13" s="407"/>
      <c r="JBA13" s="407"/>
      <c r="JBB13" s="407"/>
      <c r="JBC13" s="407"/>
      <c r="JBD13" s="408"/>
      <c r="JBE13" s="404"/>
      <c r="JBF13" s="405"/>
      <c r="JBG13" s="406"/>
      <c r="JBH13" s="407"/>
      <c r="JBI13" s="407"/>
      <c r="JBJ13" s="407"/>
      <c r="JBK13" s="407"/>
      <c r="JBL13" s="408"/>
      <c r="JBM13" s="404"/>
      <c r="JBN13" s="405"/>
      <c r="JBO13" s="406"/>
      <c r="JBP13" s="407"/>
      <c r="JBQ13" s="407"/>
      <c r="JBR13" s="407"/>
      <c r="JBS13" s="407"/>
      <c r="JBT13" s="408"/>
      <c r="JBU13" s="404"/>
      <c r="JBV13" s="405"/>
      <c r="JBW13" s="406"/>
      <c r="JBX13" s="407"/>
      <c r="JBY13" s="407"/>
      <c r="JBZ13" s="407"/>
      <c r="JCA13" s="407"/>
      <c r="JCB13" s="408"/>
      <c r="JCC13" s="404"/>
      <c r="JCD13" s="405"/>
      <c r="JCE13" s="406"/>
      <c r="JCF13" s="407"/>
      <c r="JCG13" s="407"/>
      <c r="JCH13" s="407"/>
      <c r="JCI13" s="407"/>
      <c r="JCJ13" s="408"/>
      <c r="JCK13" s="404"/>
      <c r="JCL13" s="405"/>
      <c r="JCM13" s="406"/>
      <c r="JCN13" s="407"/>
      <c r="JCO13" s="407"/>
      <c r="JCP13" s="407"/>
      <c r="JCQ13" s="407"/>
      <c r="JCR13" s="408"/>
      <c r="JCS13" s="404"/>
      <c r="JCT13" s="405"/>
      <c r="JCU13" s="406"/>
      <c r="JCV13" s="407"/>
      <c r="JCW13" s="407"/>
      <c r="JCX13" s="407"/>
      <c r="JCY13" s="407"/>
      <c r="JCZ13" s="408"/>
      <c r="JDA13" s="404"/>
      <c r="JDB13" s="405"/>
      <c r="JDC13" s="406"/>
      <c r="JDD13" s="407"/>
      <c r="JDE13" s="407"/>
      <c r="JDF13" s="407"/>
      <c r="JDG13" s="407"/>
      <c r="JDH13" s="408"/>
      <c r="JDI13" s="404"/>
      <c r="JDJ13" s="405"/>
      <c r="JDK13" s="406"/>
      <c r="JDL13" s="407"/>
      <c r="JDM13" s="407"/>
      <c r="JDN13" s="407"/>
      <c r="JDO13" s="407"/>
      <c r="JDP13" s="408"/>
      <c r="JDQ13" s="404"/>
      <c r="JDR13" s="405"/>
      <c r="JDS13" s="406"/>
      <c r="JDT13" s="407"/>
      <c r="JDU13" s="407"/>
      <c r="JDV13" s="407"/>
      <c r="JDW13" s="407"/>
      <c r="JDX13" s="408"/>
      <c r="JDY13" s="404"/>
      <c r="JDZ13" s="405"/>
      <c r="JEA13" s="406"/>
      <c r="JEB13" s="407"/>
      <c r="JEC13" s="407"/>
      <c r="JED13" s="407"/>
      <c r="JEE13" s="407"/>
      <c r="JEF13" s="408"/>
      <c r="JEG13" s="404"/>
      <c r="JEH13" s="405"/>
      <c r="JEI13" s="406"/>
      <c r="JEJ13" s="407"/>
      <c r="JEK13" s="407"/>
      <c r="JEL13" s="407"/>
      <c r="JEM13" s="407"/>
      <c r="JEN13" s="408"/>
      <c r="JEO13" s="404"/>
      <c r="JEP13" s="405"/>
      <c r="JEQ13" s="406"/>
      <c r="JER13" s="407"/>
      <c r="JES13" s="407"/>
      <c r="JET13" s="407"/>
      <c r="JEU13" s="407"/>
      <c r="JEV13" s="408"/>
      <c r="JEW13" s="404"/>
      <c r="JEX13" s="405"/>
      <c r="JEY13" s="406"/>
      <c r="JEZ13" s="407"/>
      <c r="JFA13" s="407"/>
      <c r="JFB13" s="407"/>
      <c r="JFC13" s="407"/>
      <c r="JFD13" s="408"/>
      <c r="JFE13" s="404"/>
      <c r="JFF13" s="405"/>
      <c r="JFG13" s="406"/>
      <c r="JFH13" s="407"/>
      <c r="JFI13" s="407"/>
      <c r="JFJ13" s="407"/>
      <c r="JFK13" s="407"/>
      <c r="JFL13" s="408"/>
      <c r="JFM13" s="404"/>
      <c r="JFN13" s="405"/>
      <c r="JFO13" s="406"/>
      <c r="JFP13" s="407"/>
      <c r="JFQ13" s="407"/>
      <c r="JFR13" s="407"/>
      <c r="JFS13" s="407"/>
      <c r="JFT13" s="408"/>
      <c r="JFU13" s="404"/>
      <c r="JFV13" s="405"/>
      <c r="JFW13" s="406"/>
      <c r="JFX13" s="407"/>
      <c r="JFY13" s="407"/>
      <c r="JFZ13" s="407"/>
      <c r="JGA13" s="407"/>
      <c r="JGB13" s="408"/>
      <c r="JGC13" s="404"/>
      <c r="JGD13" s="405"/>
      <c r="JGE13" s="406"/>
      <c r="JGF13" s="407"/>
      <c r="JGG13" s="407"/>
      <c r="JGH13" s="407"/>
      <c r="JGI13" s="407"/>
      <c r="JGJ13" s="408"/>
      <c r="JGK13" s="404"/>
      <c r="JGL13" s="405"/>
      <c r="JGM13" s="406"/>
      <c r="JGN13" s="407"/>
      <c r="JGO13" s="407"/>
      <c r="JGP13" s="407"/>
      <c r="JGQ13" s="407"/>
      <c r="JGR13" s="408"/>
      <c r="JGS13" s="404"/>
      <c r="JGT13" s="405"/>
      <c r="JGU13" s="406"/>
      <c r="JGV13" s="407"/>
      <c r="JGW13" s="407"/>
      <c r="JGX13" s="407"/>
      <c r="JGY13" s="407"/>
      <c r="JGZ13" s="408"/>
      <c r="JHA13" s="404"/>
      <c r="JHB13" s="405"/>
      <c r="JHC13" s="406"/>
      <c r="JHD13" s="407"/>
      <c r="JHE13" s="407"/>
      <c r="JHF13" s="407"/>
      <c r="JHG13" s="407"/>
      <c r="JHH13" s="408"/>
      <c r="JHI13" s="404"/>
      <c r="JHJ13" s="405"/>
      <c r="JHK13" s="406"/>
      <c r="JHL13" s="407"/>
      <c r="JHM13" s="407"/>
      <c r="JHN13" s="407"/>
      <c r="JHO13" s="407"/>
      <c r="JHP13" s="408"/>
      <c r="JHQ13" s="404"/>
      <c r="JHR13" s="405"/>
      <c r="JHS13" s="406"/>
      <c r="JHT13" s="407"/>
      <c r="JHU13" s="407"/>
      <c r="JHV13" s="407"/>
      <c r="JHW13" s="407"/>
      <c r="JHX13" s="408"/>
      <c r="JHY13" s="404"/>
      <c r="JHZ13" s="405"/>
      <c r="JIA13" s="406"/>
      <c r="JIB13" s="407"/>
      <c r="JIC13" s="407"/>
      <c r="JID13" s="407"/>
      <c r="JIE13" s="407"/>
      <c r="JIF13" s="408"/>
      <c r="JIG13" s="404"/>
      <c r="JIH13" s="405"/>
      <c r="JII13" s="406"/>
      <c r="JIJ13" s="407"/>
      <c r="JIK13" s="407"/>
      <c r="JIL13" s="407"/>
      <c r="JIM13" s="407"/>
      <c r="JIN13" s="408"/>
      <c r="JIO13" s="404"/>
      <c r="JIP13" s="405"/>
      <c r="JIQ13" s="406"/>
      <c r="JIR13" s="407"/>
      <c r="JIS13" s="407"/>
      <c r="JIT13" s="407"/>
      <c r="JIU13" s="407"/>
      <c r="JIV13" s="408"/>
      <c r="JIW13" s="404"/>
      <c r="JIX13" s="405"/>
      <c r="JIY13" s="406"/>
      <c r="JIZ13" s="407"/>
      <c r="JJA13" s="407"/>
      <c r="JJB13" s="407"/>
      <c r="JJC13" s="407"/>
      <c r="JJD13" s="408"/>
      <c r="JJE13" s="404"/>
      <c r="JJF13" s="405"/>
      <c r="JJG13" s="406"/>
      <c r="JJH13" s="407"/>
      <c r="JJI13" s="407"/>
      <c r="JJJ13" s="407"/>
      <c r="JJK13" s="407"/>
      <c r="JJL13" s="408"/>
      <c r="JJM13" s="404"/>
      <c r="JJN13" s="405"/>
      <c r="JJO13" s="406"/>
      <c r="JJP13" s="407"/>
      <c r="JJQ13" s="407"/>
      <c r="JJR13" s="407"/>
      <c r="JJS13" s="407"/>
      <c r="JJT13" s="408"/>
      <c r="JJU13" s="404"/>
      <c r="JJV13" s="405"/>
      <c r="JJW13" s="406"/>
      <c r="JJX13" s="407"/>
      <c r="JJY13" s="407"/>
      <c r="JJZ13" s="407"/>
      <c r="JKA13" s="407"/>
      <c r="JKB13" s="408"/>
      <c r="JKC13" s="404"/>
      <c r="JKD13" s="405"/>
      <c r="JKE13" s="406"/>
      <c r="JKF13" s="407"/>
      <c r="JKG13" s="407"/>
      <c r="JKH13" s="407"/>
      <c r="JKI13" s="407"/>
      <c r="JKJ13" s="408"/>
      <c r="JKK13" s="404"/>
      <c r="JKL13" s="405"/>
      <c r="JKM13" s="406"/>
      <c r="JKN13" s="407"/>
      <c r="JKO13" s="407"/>
      <c r="JKP13" s="407"/>
      <c r="JKQ13" s="407"/>
      <c r="JKR13" s="408"/>
      <c r="JKS13" s="404"/>
      <c r="JKT13" s="405"/>
      <c r="JKU13" s="406"/>
      <c r="JKV13" s="407"/>
      <c r="JKW13" s="407"/>
      <c r="JKX13" s="407"/>
      <c r="JKY13" s="407"/>
      <c r="JKZ13" s="408"/>
      <c r="JLA13" s="404"/>
      <c r="JLB13" s="405"/>
      <c r="JLC13" s="406"/>
      <c r="JLD13" s="407"/>
      <c r="JLE13" s="407"/>
      <c r="JLF13" s="407"/>
      <c r="JLG13" s="407"/>
      <c r="JLH13" s="408"/>
      <c r="JLI13" s="404"/>
      <c r="JLJ13" s="405"/>
      <c r="JLK13" s="406"/>
      <c r="JLL13" s="407"/>
      <c r="JLM13" s="407"/>
      <c r="JLN13" s="407"/>
      <c r="JLO13" s="407"/>
      <c r="JLP13" s="408"/>
      <c r="JLQ13" s="404"/>
      <c r="JLR13" s="405"/>
      <c r="JLS13" s="406"/>
      <c r="JLT13" s="407"/>
      <c r="JLU13" s="407"/>
      <c r="JLV13" s="407"/>
      <c r="JLW13" s="407"/>
      <c r="JLX13" s="408"/>
      <c r="JLY13" s="404"/>
      <c r="JLZ13" s="405"/>
      <c r="JMA13" s="406"/>
      <c r="JMB13" s="407"/>
      <c r="JMC13" s="407"/>
      <c r="JMD13" s="407"/>
      <c r="JME13" s="407"/>
      <c r="JMF13" s="408"/>
      <c r="JMG13" s="404"/>
      <c r="JMH13" s="405"/>
      <c r="JMI13" s="406"/>
      <c r="JMJ13" s="407"/>
      <c r="JMK13" s="407"/>
      <c r="JML13" s="407"/>
      <c r="JMM13" s="407"/>
      <c r="JMN13" s="408"/>
      <c r="JMO13" s="404"/>
      <c r="JMP13" s="405"/>
      <c r="JMQ13" s="406"/>
      <c r="JMR13" s="407"/>
      <c r="JMS13" s="407"/>
      <c r="JMT13" s="407"/>
      <c r="JMU13" s="407"/>
      <c r="JMV13" s="408"/>
      <c r="JMW13" s="404"/>
      <c r="JMX13" s="405"/>
      <c r="JMY13" s="406"/>
      <c r="JMZ13" s="407"/>
      <c r="JNA13" s="407"/>
      <c r="JNB13" s="407"/>
      <c r="JNC13" s="407"/>
      <c r="JND13" s="408"/>
      <c r="JNE13" s="404"/>
      <c r="JNF13" s="405"/>
      <c r="JNG13" s="406"/>
      <c r="JNH13" s="407"/>
      <c r="JNI13" s="407"/>
      <c r="JNJ13" s="407"/>
      <c r="JNK13" s="407"/>
      <c r="JNL13" s="408"/>
      <c r="JNM13" s="404"/>
      <c r="JNN13" s="405"/>
      <c r="JNO13" s="406"/>
      <c r="JNP13" s="407"/>
      <c r="JNQ13" s="407"/>
      <c r="JNR13" s="407"/>
      <c r="JNS13" s="407"/>
      <c r="JNT13" s="408"/>
      <c r="JNU13" s="404"/>
      <c r="JNV13" s="405"/>
      <c r="JNW13" s="406"/>
      <c r="JNX13" s="407"/>
      <c r="JNY13" s="407"/>
      <c r="JNZ13" s="407"/>
      <c r="JOA13" s="407"/>
      <c r="JOB13" s="408"/>
      <c r="JOC13" s="404"/>
      <c r="JOD13" s="405"/>
      <c r="JOE13" s="406"/>
      <c r="JOF13" s="407"/>
      <c r="JOG13" s="407"/>
      <c r="JOH13" s="407"/>
      <c r="JOI13" s="407"/>
      <c r="JOJ13" s="408"/>
      <c r="JOK13" s="404"/>
      <c r="JOL13" s="405"/>
      <c r="JOM13" s="406"/>
      <c r="JON13" s="407"/>
      <c r="JOO13" s="407"/>
      <c r="JOP13" s="407"/>
      <c r="JOQ13" s="407"/>
      <c r="JOR13" s="408"/>
      <c r="JOS13" s="404"/>
      <c r="JOT13" s="405"/>
      <c r="JOU13" s="406"/>
      <c r="JOV13" s="407"/>
      <c r="JOW13" s="407"/>
      <c r="JOX13" s="407"/>
      <c r="JOY13" s="407"/>
      <c r="JOZ13" s="408"/>
      <c r="JPA13" s="404"/>
      <c r="JPB13" s="405"/>
      <c r="JPC13" s="406"/>
      <c r="JPD13" s="407"/>
      <c r="JPE13" s="407"/>
      <c r="JPF13" s="407"/>
      <c r="JPG13" s="407"/>
      <c r="JPH13" s="408"/>
      <c r="JPI13" s="404"/>
      <c r="JPJ13" s="405"/>
      <c r="JPK13" s="406"/>
      <c r="JPL13" s="407"/>
      <c r="JPM13" s="407"/>
      <c r="JPN13" s="407"/>
      <c r="JPO13" s="407"/>
      <c r="JPP13" s="408"/>
      <c r="JPQ13" s="404"/>
      <c r="JPR13" s="405"/>
      <c r="JPS13" s="406"/>
      <c r="JPT13" s="407"/>
      <c r="JPU13" s="407"/>
      <c r="JPV13" s="407"/>
      <c r="JPW13" s="407"/>
      <c r="JPX13" s="408"/>
      <c r="JPY13" s="404"/>
      <c r="JPZ13" s="405"/>
      <c r="JQA13" s="406"/>
      <c r="JQB13" s="407"/>
      <c r="JQC13" s="407"/>
      <c r="JQD13" s="407"/>
      <c r="JQE13" s="407"/>
      <c r="JQF13" s="408"/>
      <c r="JQG13" s="404"/>
      <c r="JQH13" s="405"/>
      <c r="JQI13" s="406"/>
      <c r="JQJ13" s="407"/>
      <c r="JQK13" s="407"/>
      <c r="JQL13" s="407"/>
      <c r="JQM13" s="407"/>
      <c r="JQN13" s="408"/>
      <c r="JQO13" s="404"/>
      <c r="JQP13" s="405"/>
      <c r="JQQ13" s="406"/>
      <c r="JQR13" s="407"/>
      <c r="JQS13" s="407"/>
      <c r="JQT13" s="407"/>
      <c r="JQU13" s="407"/>
      <c r="JQV13" s="408"/>
      <c r="JQW13" s="404"/>
      <c r="JQX13" s="405"/>
      <c r="JQY13" s="406"/>
      <c r="JQZ13" s="407"/>
      <c r="JRA13" s="407"/>
      <c r="JRB13" s="407"/>
      <c r="JRC13" s="407"/>
      <c r="JRD13" s="408"/>
      <c r="JRE13" s="404"/>
      <c r="JRF13" s="405"/>
      <c r="JRG13" s="406"/>
      <c r="JRH13" s="407"/>
      <c r="JRI13" s="407"/>
      <c r="JRJ13" s="407"/>
      <c r="JRK13" s="407"/>
      <c r="JRL13" s="408"/>
      <c r="JRM13" s="404"/>
      <c r="JRN13" s="405"/>
      <c r="JRO13" s="406"/>
      <c r="JRP13" s="407"/>
      <c r="JRQ13" s="407"/>
      <c r="JRR13" s="407"/>
      <c r="JRS13" s="407"/>
      <c r="JRT13" s="408"/>
      <c r="JRU13" s="404"/>
      <c r="JRV13" s="405"/>
      <c r="JRW13" s="406"/>
      <c r="JRX13" s="407"/>
      <c r="JRY13" s="407"/>
      <c r="JRZ13" s="407"/>
      <c r="JSA13" s="407"/>
      <c r="JSB13" s="408"/>
      <c r="JSC13" s="404"/>
      <c r="JSD13" s="405"/>
      <c r="JSE13" s="406"/>
      <c r="JSF13" s="407"/>
      <c r="JSG13" s="407"/>
      <c r="JSH13" s="407"/>
      <c r="JSI13" s="407"/>
      <c r="JSJ13" s="408"/>
      <c r="JSK13" s="404"/>
      <c r="JSL13" s="405"/>
      <c r="JSM13" s="406"/>
      <c r="JSN13" s="407"/>
      <c r="JSO13" s="407"/>
      <c r="JSP13" s="407"/>
      <c r="JSQ13" s="407"/>
      <c r="JSR13" s="408"/>
      <c r="JSS13" s="404"/>
      <c r="JST13" s="405"/>
      <c r="JSU13" s="406"/>
      <c r="JSV13" s="407"/>
      <c r="JSW13" s="407"/>
      <c r="JSX13" s="407"/>
      <c r="JSY13" s="407"/>
      <c r="JSZ13" s="408"/>
      <c r="JTA13" s="404"/>
      <c r="JTB13" s="405"/>
      <c r="JTC13" s="406"/>
      <c r="JTD13" s="407"/>
      <c r="JTE13" s="407"/>
      <c r="JTF13" s="407"/>
      <c r="JTG13" s="407"/>
      <c r="JTH13" s="408"/>
      <c r="JTI13" s="404"/>
      <c r="JTJ13" s="405"/>
      <c r="JTK13" s="406"/>
      <c r="JTL13" s="407"/>
      <c r="JTM13" s="407"/>
      <c r="JTN13" s="407"/>
      <c r="JTO13" s="407"/>
      <c r="JTP13" s="408"/>
      <c r="JTQ13" s="404"/>
      <c r="JTR13" s="405"/>
      <c r="JTS13" s="406"/>
      <c r="JTT13" s="407"/>
      <c r="JTU13" s="407"/>
      <c r="JTV13" s="407"/>
      <c r="JTW13" s="407"/>
      <c r="JTX13" s="408"/>
      <c r="JTY13" s="404"/>
      <c r="JTZ13" s="405"/>
      <c r="JUA13" s="406"/>
      <c r="JUB13" s="407"/>
      <c r="JUC13" s="407"/>
      <c r="JUD13" s="407"/>
      <c r="JUE13" s="407"/>
      <c r="JUF13" s="408"/>
      <c r="JUG13" s="404"/>
      <c r="JUH13" s="405"/>
      <c r="JUI13" s="406"/>
      <c r="JUJ13" s="407"/>
      <c r="JUK13" s="407"/>
      <c r="JUL13" s="407"/>
      <c r="JUM13" s="407"/>
      <c r="JUN13" s="408"/>
      <c r="JUO13" s="404"/>
      <c r="JUP13" s="405"/>
      <c r="JUQ13" s="406"/>
      <c r="JUR13" s="407"/>
      <c r="JUS13" s="407"/>
      <c r="JUT13" s="407"/>
      <c r="JUU13" s="407"/>
      <c r="JUV13" s="408"/>
      <c r="JUW13" s="404"/>
      <c r="JUX13" s="405"/>
      <c r="JUY13" s="406"/>
      <c r="JUZ13" s="407"/>
      <c r="JVA13" s="407"/>
      <c r="JVB13" s="407"/>
      <c r="JVC13" s="407"/>
      <c r="JVD13" s="408"/>
      <c r="JVE13" s="404"/>
      <c r="JVF13" s="405"/>
      <c r="JVG13" s="406"/>
      <c r="JVH13" s="407"/>
      <c r="JVI13" s="407"/>
      <c r="JVJ13" s="407"/>
      <c r="JVK13" s="407"/>
      <c r="JVL13" s="408"/>
      <c r="JVM13" s="404"/>
      <c r="JVN13" s="405"/>
      <c r="JVO13" s="406"/>
      <c r="JVP13" s="407"/>
      <c r="JVQ13" s="407"/>
      <c r="JVR13" s="407"/>
      <c r="JVS13" s="407"/>
      <c r="JVT13" s="408"/>
      <c r="JVU13" s="404"/>
      <c r="JVV13" s="405"/>
      <c r="JVW13" s="406"/>
      <c r="JVX13" s="407"/>
      <c r="JVY13" s="407"/>
      <c r="JVZ13" s="407"/>
      <c r="JWA13" s="407"/>
      <c r="JWB13" s="408"/>
      <c r="JWC13" s="404"/>
      <c r="JWD13" s="405"/>
      <c r="JWE13" s="406"/>
      <c r="JWF13" s="407"/>
      <c r="JWG13" s="407"/>
      <c r="JWH13" s="407"/>
      <c r="JWI13" s="407"/>
      <c r="JWJ13" s="408"/>
      <c r="JWK13" s="404"/>
      <c r="JWL13" s="405"/>
      <c r="JWM13" s="406"/>
      <c r="JWN13" s="407"/>
      <c r="JWO13" s="407"/>
      <c r="JWP13" s="407"/>
      <c r="JWQ13" s="407"/>
      <c r="JWR13" s="408"/>
      <c r="JWS13" s="404"/>
      <c r="JWT13" s="405"/>
      <c r="JWU13" s="406"/>
      <c r="JWV13" s="407"/>
      <c r="JWW13" s="407"/>
      <c r="JWX13" s="407"/>
      <c r="JWY13" s="407"/>
      <c r="JWZ13" s="408"/>
      <c r="JXA13" s="404"/>
      <c r="JXB13" s="405"/>
      <c r="JXC13" s="406"/>
      <c r="JXD13" s="407"/>
      <c r="JXE13" s="407"/>
      <c r="JXF13" s="407"/>
      <c r="JXG13" s="407"/>
      <c r="JXH13" s="408"/>
      <c r="JXI13" s="404"/>
      <c r="JXJ13" s="405"/>
      <c r="JXK13" s="406"/>
      <c r="JXL13" s="407"/>
      <c r="JXM13" s="407"/>
      <c r="JXN13" s="407"/>
      <c r="JXO13" s="407"/>
      <c r="JXP13" s="408"/>
      <c r="JXQ13" s="404"/>
      <c r="JXR13" s="405"/>
      <c r="JXS13" s="406"/>
      <c r="JXT13" s="407"/>
      <c r="JXU13" s="407"/>
      <c r="JXV13" s="407"/>
      <c r="JXW13" s="407"/>
      <c r="JXX13" s="408"/>
      <c r="JXY13" s="404"/>
      <c r="JXZ13" s="405"/>
      <c r="JYA13" s="406"/>
      <c r="JYB13" s="407"/>
      <c r="JYC13" s="407"/>
      <c r="JYD13" s="407"/>
      <c r="JYE13" s="407"/>
      <c r="JYF13" s="408"/>
      <c r="JYG13" s="404"/>
      <c r="JYH13" s="405"/>
      <c r="JYI13" s="406"/>
      <c r="JYJ13" s="407"/>
      <c r="JYK13" s="407"/>
      <c r="JYL13" s="407"/>
      <c r="JYM13" s="407"/>
      <c r="JYN13" s="408"/>
      <c r="JYO13" s="404"/>
      <c r="JYP13" s="405"/>
      <c r="JYQ13" s="406"/>
      <c r="JYR13" s="407"/>
      <c r="JYS13" s="407"/>
      <c r="JYT13" s="407"/>
      <c r="JYU13" s="407"/>
      <c r="JYV13" s="408"/>
      <c r="JYW13" s="404"/>
      <c r="JYX13" s="405"/>
      <c r="JYY13" s="406"/>
      <c r="JYZ13" s="407"/>
      <c r="JZA13" s="407"/>
      <c r="JZB13" s="407"/>
      <c r="JZC13" s="407"/>
      <c r="JZD13" s="408"/>
      <c r="JZE13" s="404"/>
      <c r="JZF13" s="405"/>
      <c r="JZG13" s="406"/>
      <c r="JZH13" s="407"/>
      <c r="JZI13" s="407"/>
      <c r="JZJ13" s="407"/>
      <c r="JZK13" s="407"/>
      <c r="JZL13" s="408"/>
      <c r="JZM13" s="404"/>
      <c r="JZN13" s="405"/>
      <c r="JZO13" s="406"/>
      <c r="JZP13" s="407"/>
      <c r="JZQ13" s="407"/>
      <c r="JZR13" s="407"/>
      <c r="JZS13" s="407"/>
      <c r="JZT13" s="408"/>
      <c r="JZU13" s="404"/>
      <c r="JZV13" s="405"/>
      <c r="JZW13" s="406"/>
      <c r="JZX13" s="407"/>
      <c r="JZY13" s="407"/>
      <c r="JZZ13" s="407"/>
      <c r="KAA13" s="407"/>
      <c r="KAB13" s="408"/>
      <c r="KAC13" s="404"/>
      <c r="KAD13" s="405"/>
      <c r="KAE13" s="406"/>
      <c r="KAF13" s="407"/>
      <c r="KAG13" s="407"/>
      <c r="KAH13" s="407"/>
      <c r="KAI13" s="407"/>
      <c r="KAJ13" s="408"/>
      <c r="KAK13" s="404"/>
      <c r="KAL13" s="405"/>
      <c r="KAM13" s="406"/>
      <c r="KAN13" s="407"/>
      <c r="KAO13" s="407"/>
      <c r="KAP13" s="407"/>
      <c r="KAQ13" s="407"/>
      <c r="KAR13" s="408"/>
      <c r="KAS13" s="404"/>
      <c r="KAT13" s="405"/>
      <c r="KAU13" s="406"/>
      <c r="KAV13" s="407"/>
      <c r="KAW13" s="407"/>
      <c r="KAX13" s="407"/>
      <c r="KAY13" s="407"/>
      <c r="KAZ13" s="408"/>
      <c r="KBA13" s="404"/>
      <c r="KBB13" s="405"/>
      <c r="KBC13" s="406"/>
      <c r="KBD13" s="407"/>
      <c r="KBE13" s="407"/>
      <c r="KBF13" s="407"/>
      <c r="KBG13" s="407"/>
      <c r="KBH13" s="408"/>
      <c r="KBI13" s="404"/>
      <c r="KBJ13" s="405"/>
      <c r="KBK13" s="406"/>
      <c r="KBL13" s="407"/>
      <c r="KBM13" s="407"/>
      <c r="KBN13" s="407"/>
      <c r="KBO13" s="407"/>
      <c r="KBP13" s="408"/>
      <c r="KBQ13" s="404"/>
      <c r="KBR13" s="405"/>
      <c r="KBS13" s="406"/>
      <c r="KBT13" s="407"/>
      <c r="KBU13" s="407"/>
      <c r="KBV13" s="407"/>
      <c r="KBW13" s="407"/>
      <c r="KBX13" s="408"/>
      <c r="KBY13" s="404"/>
      <c r="KBZ13" s="405"/>
      <c r="KCA13" s="406"/>
      <c r="KCB13" s="407"/>
      <c r="KCC13" s="407"/>
      <c r="KCD13" s="407"/>
      <c r="KCE13" s="407"/>
      <c r="KCF13" s="408"/>
      <c r="KCG13" s="404"/>
      <c r="KCH13" s="405"/>
      <c r="KCI13" s="406"/>
      <c r="KCJ13" s="407"/>
      <c r="KCK13" s="407"/>
      <c r="KCL13" s="407"/>
      <c r="KCM13" s="407"/>
      <c r="KCN13" s="408"/>
      <c r="KCO13" s="404"/>
      <c r="KCP13" s="405"/>
      <c r="KCQ13" s="406"/>
      <c r="KCR13" s="407"/>
      <c r="KCS13" s="407"/>
      <c r="KCT13" s="407"/>
      <c r="KCU13" s="407"/>
      <c r="KCV13" s="408"/>
      <c r="KCW13" s="404"/>
      <c r="KCX13" s="405"/>
      <c r="KCY13" s="406"/>
      <c r="KCZ13" s="407"/>
      <c r="KDA13" s="407"/>
      <c r="KDB13" s="407"/>
      <c r="KDC13" s="407"/>
      <c r="KDD13" s="408"/>
      <c r="KDE13" s="404"/>
      <c r="KDF13" s="405"/>
      <c r="KDG13" s="406"/>
      <c r="KDH13" s="407"/>
      <c r="KDI13" s="407"/>
      <c r="KDJ13" s="407"/>
      <c r="KDK13" s="407"/>
      <c r="KDL13" s="408"/>
      <c r="KDM13" s="404"/>
      <c r="KDN13" s="405"/>
      <c r="KDO13" s="406"/>
      <c r="KDP13" s="407"/>
      <c r="KDQ13" s="407"/>
      <c r="KDR13" s="407"/>
      <c r="KDS13" s="407"/>
      <c r="KDT13" s="408"/>
      <c r="KDU13" s="404"/>
      <c r="KDV13" s="405"/>
      <c r="KDW13" s="406"/>
      <c r="KDX13" s="407"/>
      <c r="KDY13" s="407"/>
      <c r="KDZ13" s="407"/>
      <c r="KEA13" s="407"/>
      <c r="KEB13" s="408"/>
      <c r="KEC13" s="404"/>
      <c r="KED13" s="405"/>
      <c r="KEE13" s="406"/>
      <c r="KEF13" s="407"/>
      <c r="KEG13" s="407"/>
      <c r="KEH13" s="407"/>
      <c r="KEI13" s="407"/>
      <c r="KEJ13" s="408"/>
      <c r="KEK13" s="404"/>
      <c r="KEL13" s="405"/>
      <c r="KEM13" s="406"/>
      <c r="KEN13" s="407"/>
      <c r="KEO13" s="407"/>
      <c r="KEP13" s="407"/>
      <c r="KEQ13" s="407"/>
      <c r="KER13" s="408"/>
      <c r="KES13" s="404"/>
      <c r="KET13" s="405"/>
      <c r="KEU13" s="406"/>
      <c r="KEV13" s="407"/>
      <c r="KEW13" s="407"/>
      <c r="KEX13" s="407"/>
      <c r="KEY13" s="407"/>
      <c r="KEZ13" s="408"/>
      <c r="KFA13" s="404"/>
      <c r="KFB13" s="405"/>
      <c r="KFC13" s="406"/>
      <c r="KFD13" s="407"/>
      <c r="KFE13" s="407"/>
      <c r="KFF13" s="407"/>
      <c r="KFG13" s="407"/>
      <c r="KFH13" s="408"/>
      <c r="KFI13" s="404"/>
      <c r="KFJ13" s="405"/>
      <c r="KFK13" s="406"/>
      <c r="KFL13" s="407"/>
      <c r="KFM13" s="407"/>
      <c r="KFN13" s="407"/>
      <c r="KFO13" s="407"/>
      <c r="KFP13" s="408"/>
      <c r="KFQ13" s="404"/>
      <c r="KFR13" s="405"/>
      <c r="KFS13" s="406"/>
      <c r="KFT13" s="407"/>
      <c r="KFU13" s="407"/>
      <c r="KFV13" s="407"/>
      <c r="KFW13" s="407"/>
      <c r="KFX13" s="408"/>
      <c r="KFY13" s="404"/>
      <c r="KFZ13" s="405"/>
      <c r="KGA13" s="406"/>
      <c r="KGB13" s="407"/>
      <c r="KGC13" s="407"/>
      <c r="KGD13" s="407"/>
      <c r="KGE13" s="407"/>
      <c r="KGF13" s="408"/>
      <c r="KGG13" s="404"/>
      <c r="KGH13" s="405"/>
      <c r="KGI13" s="406"/>
      <c r="KGJ13" s="407"/>
      <c r="KGK13" s="407"/>
      <c r="KGL13" s="407"/>
      <c r="KGM13" s="407"/>
      <c r="KGN13" s="408"/>
      <c r="KGO13" s="404"/>
      <c r="KGP13" s="405"/>
      <c r="KGQ13" s="406"/>
      <c r="KGR13" s="407"/>
      <c r="KGS13" s="407"/>
      <c r="KGT13" s="407"/>
      <c r="KGU13" s="407"/>
      <c r="KGV13" s="408"/>
      <c r="KGW13" s="404"/>
      <c r="KGX13" s="405"/>
      <c r="KGY13" s="406"/>
      <c r="KGZ13" s="407"/>
      <c r="KHA13" s="407"/>
      <c r="KHB13" s="407"/>
      <c r="KHC13" s="407"/>
      <c r="KHD13" s="408"/>
      <c r="KHE13" s="404"/>
      <c r="KHF13" s="405"/>
      <c r="KHG13" s="406"/>
      <c r="KHH13" s="407"/>
      <c r="KHI13" s="407"/>
      <c r="KHJ13" s="407"/>
      <c r="KHK13" s="407"/>
      <c r="KHL13" s="408"/>
      <c r="KHM13" s="404"/>
      <c r="KHN13" s="405"/>
      <c r="KHO13" s="406"/>
      <c r="KHP13" s="407"/>
      <c r="KHQ13" s="407"/>
      <c r="KHR13" s="407"/>
      <c r="KHS13" s="407"/>
      <c r="KHT13" s="408"/>
      <c r="KHU13" s="404"/>
      <c r="KHV13" s="405"/>
      <c r="KHW13" s="406"/>
      <c r="KHX13" s="407"/>
      <c r="KHY13" s="407"/>
      <c r="KHZ13" s="407"/>
      <c r="KIA13" s="407"/>
      <c r="KIB13" s="408"/>
      <c r="KIC13" s="404"/>
      <c r="KID13" s="405"/>
      <c r="KIE13" s="406"/>
      <c r="KIF13" s="407"/>
      <c r="KIG13" s="407"/>
      <c r="KIH13" s="407"/>
      <c r="KII13" s="407"/>
      <c r="KIJ13" s="408"/>
      <c r="KIK13" s="404"/>
      <c r="KIL13" s="405"/>
      <c r="KIM13" s="406"/>
      <c r="KIN13" s="407"/>
      <c r="KIO13" s="407"/>
      <c r="KIP13" s="407"/>
      <c r="KIQ13" s="407"/>
      <c r="KIR13" s="408"/>
      <c r="KIS13" s="404"/>
      <c r="KIT13" s="405"/>
      <c r="KIU13" s="406"/>
      <c r="KIV13" s="407"/>
      <c r="KIW13" s="407"/>
      <c r="KIX13" s="407"/>
      <c r="KIY13" s="407"/>
      <c r="KIZ13" s="408"/>
      <c r="KJA13" s="404"/>
      <c r="KJB13" s="405"/>
      <c r="KJC13" s="406"/>
      <c r="KJD13" s="407"/>
      <c r="KJE13" s="407"/>
      <c r="KJF13" s="407"/>
      <c r="KJG13" s="407"/>
      <c r="KJH13" s="408"/>
      <c r="KJI13" s="404"/>
      <c r="KJJ13" s="405"/>
      <c r="KJK13" s="406"/>
      <c r="KJL13" s="407"/>
      <c r="KJM13" s="407"/>
      <c r="KJN13" s="407"/>
      <c r="KJO13" s="407"/>
      <c r="KJP13" s="408"/>
      <c r="KJQ13" s="404"/>
      <c r="KJR13" s="405"/>
      <c r="KJS13" s="406"/>
      <c r="KJT13" s="407"/>
      <c r="KJU13" s="407"/>
      <c r="KJV13" s="407"/>
      <c r="KJW13" s="407"/>
      <c r="KJX13" s="408"/>
      <c r="KJY13" s="404"/>
      <c r="KJZ13" s="405"/>
      <c r="KKA13" s="406"/>
      <c r="KKB13" s="407"/>
      <c r="KKC13" s="407"/>
      <c r="KKD13" s="407"/>
      <c r="KKE13" s="407"/>
      <c r="KKF13" s="408"/>
      <c r="KKG13" s="404"/>
      <c r="KKH13" s="405"/>
      <c r="KKI13" s="406"/>
      <c r="KKJ13" s="407"/>
      <c r="KKK13" s="407"/>
      <c r="KKL13" s="407"/>
      <c r="KKM13" s="407"/>
      <c r="KKN13" s="408"/>
      <c r="KKO13" s="404"/>
      <c r="KKP13" s="405"/>
      <c r="KKQ13" s="406"/>
      <c r="KKR13" s="407"/>
      <c r="KKS13" s="407"/>
      <c r="KKT13" s="407"/>
      <c r="KKU13" s="407"/>
      <c r="KKV13" s="408"/>
      <c r="KKW13" s="404"/>
      <c r="KKX13" s="405"/>
      <c r="KKY13" s="406"/>
      <c r="KKZ13" s="407"/>
      <c r="KLA13" s="407"/>
      <c r="KLB13" s="407"/>
      <c r="KLC13" s="407"/>
      <c r="KLD13" s="408"/>
      <c r="KLE13" s="404"/>
      <c r="KLF13" s="405"/>
      <c r="KLG13" s="406"/>
      <c r="KLH13" s="407"/>
      <c r="KLI13" s="407"/>
      <c r="KLJ13" s="407"/>
      <c r="KLK13" s="407"/>
      <c r="KLL13" s="408"/>
      <c r="KLM13" s="404"/>
      <c r="KLN13" s="405"/>
      <c r="KLO13" s="406"/>
      <c r="KLP13" s="407"/>
      <c r="KLQ13" s="407"/>
      <c r="KLR13" s="407"/>
      <c r="KLS13" s="407"/>
      <c r="KLT13" s="408"/>
      <c r="KLU13" s="404"/>
      <c r="KLV13" s="405"/>
      <c r="KLW13" s="406"/>
      <c r="KLX13" s="407"/>
      <c r="KLY13" s="407"/>
      <c r="KLZ13" s="407"/>
      <c r="KMA13" s="407"/>
      <c r="KMB13" s="408"/>
      <c r="KMC13" s="404"/>
      <c r="KMD13" s="405"/>
      <c r="KME13" s="406"/>
      <c r="KMF13" s="407"/>
      <c r="KMG13" s="407"/>
      <c r="KMH13" s="407"/>
      <c r="KMI13" s="407"/>
      <c r="KMJ13" s="408"/>
      <c r="KMK13" s="404"/>
      <c r="KML13" s="405"/>
      <c r="KMM13" s="406"/>
      <c r="KMN13" s="407"/>
      <c r="KMO13" s="407"/>
      <c r="KMP13" s="407"/>
      <c r="KMQ13" s="407"/>
      <c r="KMR13" s="408"/>
      <c r="KMS13" s="404"/>
      <c r="KMT13" s="405"/>
      <c r="KMU13" s="406"/>
      <c r="KMV13" s="407"/>
      <c r="KMW13" s="407"/>
      <c r="KMX13" s="407"/>
      <c r="KMY13" s="407"/>
      <c r="KMZ13" s="408"/>
      <c r="KNA13" s="404"/>
      <c r="KNB13" s="405"/>
      <c r="KNC13" s="406"/>
      <c r="KND13" s="407"/>
      <c r="KNE13" s="407"/>
      <c r="KNF13" s="407"/>
      <c r="KNG13" s="407"/>
      <c r="KNH13" s="408"/>
      <c r="KNI13" s="404"/>
      <c r="KNJ13" s="405"/>
      <c r="KNK13" s="406"/>
      <c r="KNL13" s="407"/>
      <c r="KNM13" s="407"/>
      <c r="KNN13" s="407"/>
      <c r="KNO13" s="407"/>
      <c r="KNP13" s="408"/>
      <c r="KNQ13" s="404"/>
      <c r="KNR13" s="405"/>
      <c r="KNS13" s="406"/>
      <c r="KNT13" s="407"/>
      <c r="KNU13" s="407"/>
      <c r="KNV13" s="407"/>
      <c r="KNW13" s="407"/>
      <c r="KNX13" s="408"/>
      <c r="KNY13" s="404"/>
      <c r="KNZ13" s="405"/>
      <c r="KOA13" s="406"/>
      <c r="KOB13" s="407"/>
      <c r="KOC13" s="407"/>
      <c r="KOD13" s="407"/>
      <c r="KOE13" s="407"/>
      <c r="KOF13" s="408"/>
      <c r="KOG13" s="404"/>
      <c r="KOH13" s="405"/>
      <c r="KOI13" s="406"/>
      <c r="KOJ13" s="407"/>
      <c r="KOK13" s="407"/>
      <c r="KOL13" s="407"/>
      <c r="KOM13" s="407"/>
      <c r="KON13" s="408"/>
      <c r="KOO13" s="404"/>
      <c r="KOP13" s="405"/>
      <c r="KOQ13" s="406"/>
      <c r="KOR13" s="407"/>
      <c r="KOS13" s="407"/>
      <c r="KOT13" s="407"/>
      <c r="KOU13" s="407"/>
      <c r="KOV13" s="408"/>
      <c r="KOW13" s="404"/>
      <c r="KOX13" s="405"/>
      <c r="KOY13" s="406"/>
      <c r="KOZ13" s="407"/>
      <c r="KPA13" s="407"/>
      <c r="KPB13" s="407"/>
      <c r="KPC13" s="407"/>
      <c r="KPD13" s="408"/>
      <c r="KPE13" s="404"/>
      <c r="KPF13" s="405"/>
      <c r="KPG13" s="406"/>
      <c r="KPH13" s="407"/>
      <c r="KPI13" s="407"/>
      <c r="KPJ13" s="407"/>
      <c r="KPK13" s="407"/>
      <c r="KPL13" s="408"/>
      <c r="KPM13" s="404"/>
      <c r="KPN13" s="405"/>
      <c r="KPO13" s="406"/>
      <c r="KPP13" s="407"/>
      <c r="KPQ13" s="407"/>
      <c r="KPR13" s="407"/>
      <c r="KPS13" s="407"/>
      <c r="KPT13" s="408"/>
      <c r="KPU13" s="404"/>
      <c r="KPV13" s="405"/>
      <c r="KPW13" s="406"/>
      <c r="KPX13" s="407"/>
      <c r="KPY13" s="407"/>
      <c r="KPZ13" s="407"/>
      <c r="KQA13" s="407"/>
      <c r="KQB13" s="408"/>
      <c r="KQC13" s="404"/>
      <c r="KQD13" s="405"/>
      <c r="KQE13" s="406"/>
      <c r="KQF13" s="407"/>
      <c r="KQG13" s="407"/>
      <c r="KQH13" s="407"/>
      <c r="KQI13" s="407"/>
      <c r="KQJ13" s="408"/>
      <c r="KQK13" s="404"/>
      <c r="KQL13" s="405"/>
      <c r="KQM13" s="406"/>
      <c r="KQN13" s="407"/>
      <c r="KQO13" s="407"/>
      <c r="KQP13" s="407"/>
      <c r="KQQ13" s="407"/>
      <c r="KQR13" s="408"/>
      <c r="KQS13" s="404"/>
      <c r="KQT13" s="405"/>
      <c r="KQU13" s="406"/>
      <c r="KQV13" s="407"/>
      <c r="KQW13" s="407"/>
      <c r="KQX13" s="407"/>
      <c r="KQY13" s="407"/>
      <c r="KQZ13" s="408"/>
      <c r="KRA13" s="404"/>
      <c r="KRB13" s="405"/>
      <c r="KRC13" s="406"/>
      <c r="KRD13" s="407"/>
      <c r="KRE13" s="407"/>
      <c r="KRF13" s="407"/>
      <c r="KRG13" s="407"/>
      <c r="KRH13" s="408"/>
      <c r="KRI13" s="404"/>
      <c r="KRJ13" s="405"/>
      <c r="KRK13" s="406"/>
      <c r="KRL13" s="407"/>
      <c r="KRM13" s="407"/>
      <c r="KRN13" s="407"/>
      <c r="KRO13" s="407"/>
      <c r="KRP13" s="408"/>
      <c r="KRQ13" s="404"/>
      <c r="KRR13" s="405"/>
      <c r="KRS13" s="406"/>
      <c r="KRT13" s="407"/>
      <c r="KRU13" s="407"/>
      <c r="KRV13" s="407"/>
      <c r="KRW13" s="407"/>
      <c r="KRX13" s="408"/>
      <c r="KRY13" s="404"/>
      <c r="KRZ13" s="405"/>
      <c r="KSA13" s="406"/>
      <c r="KSB13" s="407"/>
      <c r="KSC13" s="407"/>
      <c r="KSD13" s="407"/>
      <c r="KSE13" s="407"/>
      <c r="KSF13" s="408"/>
      <c r="KSG13" s="404"/>
      <c r="KSH13" s="405"/>
      <c r="KSI13" s="406"/>
      <c r="KSJ13" s="407"/>
      <c r="KSK13" s="407"/>
      <c r="KSL13" s="407"/>
      <c r="KSM13" s="407"/>
      <c r="KSN13" s="408"/>
      <c r="KSO13" s="404"/>
      <c r="KSP13" s="405"/>
      <c r="KSQ13" s="406"/>
      <c r="KSR13" s="407"/>
      <c r="KSS13" s="407"/>
      <c r="KST13" s="407"/>
      <c r="KSU13" s="407"/>
      <c r="KSV13" s="408"/>
      <c r="KSW13" s="404"/>
      <c r="KSX13" s="405"/>
      <c r="KSY13" s="406"/>
      <c r="KSZ13" s="407"/>
      <c r="KTA13" s="407"/>
      <c r="KTB13" s="407"/>
      <c r="KTC13" s="407"/>
      <c r="KTD13" s="408"/>
      <c r="KTE13" s="404"/>
      <c r="KTF13" s="405"/>
      <c r="KTG13" s="406"/>
      <c r="KTH13" s="407"/>
      <c r="KTI13" s="407"/>
      <c r="KTJ13" s="407"/>
      <c r="KTK13" s="407"/>
      <c r="KTL13" s="408"/>
      <c r="KTM13" s="404"/>
      <c r="KTN13" s="405"/>
      <c r="KTO13" s="406"/>
      <c r="KTP13" s="407"/>
      <c r="KTQ13" s="407"/>
      <c r="KTR13" s="407"/>
      <c r="KTS13" s="407"/>
      <c r="KTT13" s="408"/>
      <c r="KTU13" s="404"/>
      <c r="KTV13" s="405"/>
      <c r="KTW13" s="406"/>
      <c r="KTX13" s="407"/>
      <c r="KTY13" s="407"/>
      <c r="KTZ13" s="407"/>
      <c r="KUA13" s="407"/>
      <c r="KUB13" s="408"/>
      <c r="KUC13" s="404"/>
      <c r="KUD13" s="405"/>
      <c r="KUE13" s="406"/>
      <c r="KUF13" s="407"/>
      <c r="KUG13" s="407"/>
      <c r="KUH13" s="407"/>
      <c r="KUI13" s="407"/>
      <c r="KUJ13" s="408"/>
      <c r="KUK13" s="404"/>
      <c r="KUL13" s="405"/>
      <c r="KUM13" s="406"/>
      <c r="KUN13" s="407"/>
      <c r="KUO13" s="407"/>
      <c r="KUP13" s="407"/>
      <c r="KUQ13" s="407"/>
      <c r="KUR13" s="408"/>
      <c r="KUS13" s="404"/>
      <c r="KUT13" s="405"/>
      <c r="KUU13" s="406"/>
      <c r="KUV13" s="407"/>
      <c r="KUW13" s="407"/>
      <c r="KUX13" s="407"/>
      <c r="KUY13" s="407"/>
      <c r="KUZ13" s="408"/>
      <c r="KVA13" s="404"/>
      <c r="KVB13" s="405"/>
      <c r="KVC13" s="406"/>
      <c r="KVD13" s="407"/>
      <c r="KVE13" s="407"/>
      <c r="KVF13" s="407"/>
      <c r="KVG13" s="407"/>
      <c r="KVH13" s="408"/>
      <c r="KVI13" s="404"/>
      <c r="KVJ13" s="405"/>
      <c r="KVK13" s="406"/>
      <c r="KVL13" s="407"/>
      <c r="KVM13" s="407"/>
      <c r="KVN13" s="407"/>
      <c r="KVO13" s="407"/>
      <c r="KVP13" s="408"/>
      <c r="KVQ13" s="404"/>
      <c r="KVR13" s="405"/>
      <c r="KVS13" s="406"/>
      <c r="KVT13" s="407"/>
      <c r="KVU13" s="407"/>
      <c r="KVV13" s="407"/>
      <c r="KVW13" s="407"/>
      <c r="KVX13" s="408"/>
      <c r="KVY13" s="404"/>
      <c r="KVZ13" s="405"/>
      <c r="KWA13" s="406"/>
      <c r="KWB13" s="407"/>
      <c r="KWC13" s="407"/>
      <c r="KWD13" s="407"/>
      <c r="KWE13" s="407"/>
      <c r="KWF13" s="408"/>
      <c r="KWG13" s="404"/>
      <c r="KWH13" s="405"/>
      <c r="KWI13" s="406"/>
      <c r="KWJ13" s="407"/>
      <c r="KWK13" s="407"/>
      <c r="KWL13" s="407"/>
      <c r="KWM13" s="407"/>
      <c r="KWN13" s="408"/>
      <c r="KWO13" s="404"/>
      <c r="KWP13" s="405"/>
      <c r="KWQ13" s="406"/>
      <c r="KWR13" s="407"/>
      <c r="KWS13" s="407"/>
      <c r="KWT13" s="407"/>
      <c r="KWU13" s="407"/>
      <c r="KWV13" s="408"/>
      <c r="KWW13" s="404"/>
      <c r="KWX13" s="405"/>
      <c r="KWY13" s="406"/>
      <c r="KWZ13" s="407"/>
      <c r="KXA13" s="407"/>
      <c r="KXB13" s="407"/>
      <c r="KXC13" s="407"/>
      <c r="KXD13" s="408"/>
      <c r="KXE13" s="404"/>
      <c r="KXF13" s="405"/>
      <c r="KXG13" s="406"/>
      <c r="KXH13" s="407"/>
      <c r="KXI13" s="407"/>
      <c r="KXJ13" s="407"/>
      <c r="KXK13" s="407"/>
      <c r="KXL13" s="408"/>
      <c r="KXM13" s="404"/>
      <c r="KXN13" s="405"/>
      <c r="KXO13" s="406"/>
      <c r="KXP13" s="407"/>
      <c r="KXQ13" s="407"/>
      <c r="KXR13" s="407"/>
      <c r="KXS13" s="407"/>
      <c r="KXT13" s="408"/>
      <c r="KXU13" s="404"/>
      <c r="KXV13" s="405"/>
      <c r="KXW13" s="406"/>
      <c r="KXX13" s="407"/>
      <c r="KXY13" s="407"/>
      <c r="KXZ13" s="407"/>
      <c r="KYA13" s="407"/>
      <c r="KYB13" s="408"/>
      <c r="KYC13" s="404"/>
      <c r="KYD13" s="405"/>
      <c r="KYE13" s="406"/>
      <c r="KYF13" s="407"/>
      <c r="KYG13" s="407"/>
      <c r="KYH13" s="407"/>
      <c r="KYI13" s="407"/>
      <c r="KYJ13" s="408"/>
      <c r="KYK13" s="404"/>
      <c r="KYL13" s="405"/>
      <c r="KYM13" s="406"/>
      <c r="KYN13" s="407"/>
      <c r="KYO13" s="407"/>
      <c r="KYP13" s="407"/>
      <c r="KYQ13" s="407"/>
      <c r="KYR13" s="408"/>
      <c r="KYS13" s="404"/>
      <c r="KYT13" s="405"/>
      <c r="KYU13" s="406"/>
      <c r="KYV13" s="407"/>
      <c r="KYW13" s="407"/>
      <c r="KYX13" s="407"/>
      <c r="KYY13" s="407"/>
      <c r="KYZ13" s="408"/>
      <c r="KZA13" s="404"/>
      <c r="KZB13" s="405"/>
      <c r="KZC13" s="406"/>
      <c r="KZD13" s="407"/>
      <c r="KZE13" s="407"/>
      <c r="KZF13" s="407"/>
      <c r="KZG13" s="407"/>
      <c r="KZH13" s="408"/>
      <c r="KZI13" s="404"/>
      <c r="KZJ13" s="405"/>
      <c r="KZK13" s="406"/>
      <c r="KZL13" s="407"/>
      <c r="KZM13" s="407"/>
      <c r="KZN13" s="407"/>
      <c r="KZO13" s="407"/>
      <c r="KZP13" s="408"/>
      <c r="KZQ13" s="404"/>
      <c r="KZR13" s="405"/>
      <c r="KZS13" s="406"/>
      <c r="KZT13" s="407"/>
      <c r="KZU13" s="407"/>
      <c r="KZV13" s="407"/>
      <c r="KZW13" s="407"/>
      <c r="KZX13" s="408"/>
      <c r="KZY13" s="404"/>
      <c r="KZZ13" s="405"/>
      <c r="LAA13" s="406"/>
      <c r="LAB13" s="407"/>
      <c r="LAC13" s="407"/>
      <c r="LAD13" s="407"/>
      <c r="LAE13" s="407"/>
      <c r="LAF13" s="408"/>
      <c r="LAG13" s="404"/>
      <c r="LAH13" s="405"/>
      <c r="LAI13" s="406"/>
      <c r="LAJ13" s="407"/>
      <c r="LAK13" s="407"/>
      <c r="LAL13" s="407"/>
      <c r="LAM13" s="407"/>
      <c r="LAN13" s="408"/>
      <c r="LAO13" s="404"/>
      <c r="LAP13" s="405"/>
      <c r="LAQ13" s="406"/>
      <c r="LAR13" s="407"/>
      <c r="LAS13" s="407"/>
      <c r="LAT13" s="407"/>
      <c r="LAU13" s="407"/>
      <c r="LAV13" s="408"/>
      <c r="LAW13" s="404"/>
      <c r="LAX13" s="405"/>
      <c r="LAY13" s="406"/>
      <c r="LAZ13" s="407"/>
      <c r="LBA13" s="407"/>
      <c r="LBB13" s="407"/>
      <c r="LBC13" s="407"/>
      <c r="LBD13" s="408"/>
      <c r="LBE13" s="404"/>
      <c r="LBF13" s="405"/>
      <c r="LBG13" s="406"/>
      <c r="LBH13" s="407"/>
      <c r="LBI13" s="407"/>
      <c r="LBJ13" s="407"/>
      <c r="LBK13" s="407"/>
      <c r="LBL13" s="408"/>
      <c r="LBM13" s="404"/>
      <c r="LBN13" s="405"/>
      <c r="LBO13" s="406"/>
      <c r="LBP13" s="407"/>
      <c r="LBQ13" s="407"/>
      <c r="LBR13" s="407"/>
      <c r="LBS13" s="407"/>
      <c r="LBT13" s="408"/>
      <c r="LBU13" s="404"/>
      <c r="LBV13" s="405"/>
      <c r="LBW13" s="406"/>
      <c r="LBX13" s="407"/>
      <c r="LBY13" s="407"/>
      <c r="LBZ13" s="407"/>
      <c r="LCA13" s="407"/>
      <c r="LCB13" s="408"/>
      <c r="LCC13" s="404"/>
      <c r="LCD13" s="405"/>
      <c r="LCE13" s="406"/>
      <c r="LCF13" s="407"/>
      <c r="LCG13" s="407"/>
      <c r="LCH13" s="407"/>
      <c r="LCI13" s="407"/>
      <c r="LCJ13" s="408"/>
      <c r="LCK13" s="404"/>
      <c r="LCL13" s="405"/>
      <c r="LCM13" s="406"/>
      <c r="LCN13" s="407"/>
      <c r="LCO13" s="407"/>
      <c r="LCP13" s="407"/>
      <c r="LCQ13" s="407"/>
      <c r="LCR13" s="408"/>
      <c r="LCS13" s="404"/>
      <c r="LCT13" s="405"/>
      <c r="LCU13" s="406"/>
      <c r="LCV13" s="407"/>
      <c r="LCW13" s="407"/>
      <c r="LCX13" s="407"/>
      <c r="LCY13" s="407"/>
      <c r="LCZ13" s="408"/>
      <c r="LDA13" s="404"/>
      <c r="LDB13" s="405"/>
      <c r="LDC13" s="406"/>
      <c r="LDD13" s="407"/>
      <c r="LDE13" s="407"/>
      <c r="LDF13" s="407"/>
      <c r="LDG13" s="407"/>
      <c r="LDH13" s="408"/>
      <c r="LDI13" s="404"/>
      <c r="LDJ13" s="405"/>
      <c r="LDK13" s="406"/>
      <c r="LDL13" s="407"/>
      <c r="LDM13" s="407"/>
      <c r="LDN13" s="407"/>
      <c r="LDO13" s="407"/>
      <c r="LDP13" s="408"/>
      <c r="LDQ13" s="404"/>
      <c r="LDR13" s="405"/>
      <c r="LDS13" s="406"/>
      <c r="LDT13" s="407"/>
      <c r="LDU13" s="407"/>
      <c r="LDV13" s="407"/>
      <c r="LDW13" s="407"/>
      <c r="LDX13" s="408"/>
      <c r="LDY13" s="404"/>
      <c r="LDZ13" s="405"/>
      <c r="LEA13" s="406"/>
      <c r="LEB13" s="407"/>
      <c r="LEC13" s="407"/>
      <c r="LED13" s="407"/>
      <c r="LEE13" s="407"/>
      <c r="LEF13" s="408"/>
      <c r="LEG13" s="404"/>
      <c r="LEH13" s="405"/>
      <c r="LEI13" s="406"/>
      <c r="LEJ13" s="407"/>
      <c r="LEK13" s="407"/>
      <c r="LEL13" s="407"/>
      <c r="LEM13" s="407"/>
      <c r="LEN13" s="408"/>
      <c r="LEO13" s="404"/>
      <c r="LEP13" s="405"/>
      <c r="LEQ13" s="406"/>
      <c r="LER13" s="407"/>
      <c r="LES13" s="407"/>
      <c r="LET13" s="407"/>
      <c r="LEU13" s="407"/>
      <c r="LEV13" s="408"/>
      <c r="LEW13" s="404"/>
      <c r="LEX13" s="405"/>
      <c r="LEY13" s="406"/>
      <c r="LEZ13" s="407"/>
      <c r="LFA13" s="407"/>
      <c r="LFB13" s="407"/>
      <c r="LFC13" s="407"/>
      <c r="LFD13" s="408"/>
      <c r="LFE13" s="404"/>
      <c r="LFF13" s="405"/>
      <c r="LFG13" s="406"/>
      <c r="LFH13" s="407"/>
      <c r="LFI13" s="407"/>
      <c r="LFJ13" s="407"/>
      <c r="LFK13" s="407"/>
      <c r="LFL13" s="408"/>
      <c r="LFM13" s="404"/>
      <c r="LFN13" s="405"/>
      <c r="LFO13" s="406"/>
      <c r="LFP13" s="407"/>
      <c r="LFQ13" s="407"/>
      <c r="LFR13" s="407"/>
      <c r="LFS13" s="407"/>
      <c r="LFT13" s="408"/>
      <c r="LFU13" s="404"/>
      <c r="LFV13" s="405"/>
      <c r="LFW13" s="406"/>
      <c r="LFX13" s="407"/>
      <c r="LFY13" s="407"/>
      <c r="LFZ13" s="407"/>
      <c r="LGA13" s="407"/>
      <c r="LGB13" s="408"/>
      <c r="LGC13" s="404"/>
      <c r="LGD13" s="405"/>
      <c r="LGE13" s="406"/>
      <c r="LGF13" s="407"/>
      <c r="LGG13" s="407"/>
      <c r="LGH13" s="407"/>
      <c r="LGI13" s="407"/>
      <c r="LGJ13" s="408"/>
      <c r="LGK13" s="404"/>
      <c r="LGL13" s="405"/>
      <c r="LGM13" s="406"/>
      <c r="LGN13" s="407"/>
      <c r="LGO13" s="407"/>
      <c r="LGP13" s="407"/>
      <c r="LGQ13" s="407"/>
      <c r="LGR13" s="408"/>
      <c r="LGS13" s="404"/>
      <c r="LGT13" s="405"/>
      <c r="LGU13" s="406"/>
      <c r="LGV13" s="407"/>
      <c r="LGW13" s="407"/>
      <c r="LGX13" s="407"/>
      <c r="LGY13" s="407"/>
      <c r="LGZ13" s="408"/>
      <c r="LHA13" s="404"/>
      <c r="LHB13" s="405"/>
      <c r="LHC13" s="406"/>
      <c r="LHD13" s="407"/>
      <c r="LHE13" s="407"/>
      <c r="LHF13" s="407"/>
      <c r="LHG13" s="407"/>
      <c r="LHH13" s="408"/>
      <c r="LHI13" s="404"/>
      <c r="LHJ13" s="405"/>
      <c r="LHK13" s="406"/>
      <c r="LHL13" s="407"/>
      <c r="LHM13" s="407"/>
      <c r="LHN13" s="407"/>
      <c r="LHO13" s="407"/>
      <c r="LHP13" s="408"/>
      <c r="LHQ13" s="404"/>
      <c r="LHR13" s="405"/>
      <c r="LHS13" s="406"/>
      <c r="LHT13" s="407"/>
      <c r="LHU13" s="407"/>
      <c r="LHV13" s="407"/>
      <c r="LHW13" s="407"/>
      <c r="LHX13" s="408"/>
      <c r="LHY13" s="404"/>
      <c r="LHZ13" s="405"/>
      <c r="LIA13" s="406"/>
      <c r="LIB13" s="407"/>
      <c r="LIC13" s="407"/>
      <c r="LID13" s="407"/>
      <c r="LIE13" s="407"/>
      <c r="LIF13" s="408"/>
      <c r="LIG13" s="404"/>
      <c r="LIH13" s="405"/>
      <c r="LII13" s="406"/>
      <c r="LIJ13" s="407"/>
      <c r="LIK13" s="407"/>
      <c r="LIL13" s="407"/>
      <c r="LIM13" s="407"/>
      <c r="LIN13" s="408"/>
      <c r="LIO13" s="404"/>
      <c r="LIP13" s="405"/>
      <c r="LIQ13" s="406"/>
      <c r="LIR13" s="407"/>
      <c r="LIS13" s="407"/>
      <c r="LIT13" s="407"/>
      <c r="LIU13" s="407"/>
      <c r="LIV13" s="408"/>
      <c r="LIW13" s="404"/>
      <c r="LIX13" s="405"/>
      <c r="LIY13" s="406"/>
      <c r="LIZ13" s="407"/>
      <c r="LJA13" s="407"/>
      <c r="LJB13" s="407"/>
      <c r="LJC13" s="407"/>
      <c r="LJD13" s="408"/>
      <c r="LJE13" s="404"/>
      <c r="LJF13" s="405"/>
      <c r="LJG13" s="406"/>
      <c r="LJH13" s="407"/>
      <c r="LJI13" s="407"/>
      <c r="LJJ13" s="407"/>
      <c r="LJK13" s="407"/>
      <c r="LJL13" s="408"/>
      <c r="LJM13" s="404"/>
      <c r="LJN13" s="405"/>
      <c r="LJO13" s="406"/>
      <c r="LJP13" s="407"/>
      <c r="LJQ13" s="407"/>
      <c r="LJR13" s="407"/>
      <c r="LJS13" s="407"/>
      <c r="LJT13" s="408"/>
      <c r="LJU13" s="404"/>
      <c r="LJV13" s="405"/>
      <c r="LJW13" s="406"/>
      <c r="LJX13" s="407"/>
      <c r="LJY13" s="407"/>
      <c r="LJZ13" s="407"/>
      <c r="LKA13" s="407"/>
      <c r="LKB13" s="408"/>
      <c r="LKC13" s="404"/>
      <c r="LKD13" s="405"/>
      <c r="LKE13" s="406"/>
      <c r="LKF13" s="407"/>
      <c r="LKG13" s="407"/>
      <c r="LKH13" s="407"/>
      <c r="LKI13" s="407"/>
      <c r="LKJ13" s="408"/>
      <c r="LKK13" s="404"/>
      <c r="LKL13" s="405"/>
      <c r="LKM13" s="406"/>
      <c r="LKN13" s="407"/>
      <c r="LKO13" s="407"/>
      <c r="LKP13" s="407"/>
      <c r="LKQ13" s="407"/>
      <c r="LKR13" s="408"/>
      <c r="LKS13" s="404"/>
      <c r="LKT13" s="405"/>
      <c r="LKU13" s="406"/>
      <c r="LKV13" s="407"/>
      <c r="LKW13" s="407"/>
      <c r="LKX13" s="407"/>
      <c r="LKY13" s="407"/>
      <c r="LKZ13" s="408"/>
      <c r="LLA13" s="404"/>
      <c r="LLB13" s="405"/>
      <c r="LLC13" s="406"/>
      <c r="LLD13" s="407"/>
      <c r="LLE13" s="407"/>
      <c r="LLF13" s="407"/>
      <c r="LLG13" s="407"/>
      <c r="LLH13" s="408"/>
      <c r="LLI13" s="404"/>
      <c r="LLJ13" s="405"/>
      <c r="LLK13" s="406"/>
      <c r="LLL13" s="407"/>
      <c r="LLM13" s="407"/>
      <c r="LLN13" s="407"/>
      <c r="LLO13" s="407"/>
      <c r="LLP13" s="408"/>
      <c r="LLQ13" s="404"/>
      <c r="LLR13" s="405"/>
      <c r="LLS13" s="406"/>
      <c r="LLT13" s="407"/>
      <c r="LLU13" s="407"/>
      <c r="LLV13" s="407"/>
      <c r="LLW13" s="407"/>
      <c r="LLX13" s="408"/>
      <c r="LLY13" s="404"/>
      <c r="LLZ13" s="405"/>
      <c r="LMA13" s="406"/>
      <c r="LMB13" s="407"/>
      <c r="LMC13" s="407"/>
      <c r="LMD13" s="407"/>
      <c r="LME13" s="407"/>
      <c r="LMF13" s="408"/>
      <c r="LMG13" s="404"/>
      <c r="LMH13" s="405"/>
      <c r="LMI13" s="406"/>
      <c r="LMJ13" s="407"/>
      <c r="LMK13" s="407"/>
      <c r="LML13" s="407"/>
      <c r="LMM13" s="407"/>
      <c r="LMN13" s="408"/>
      <c r="LMO13" s="404"/>
      <c r="LMP13" s="405"/>
      <c r="LMQ13" s="406"/>
      <c r="LMR13" s="407"/>
      <c r="LMS13" s="407"/>
      <c r="LMT13" s="407"/>
      <c r="LMU13" s="407"/>
      <c r="LMV13" s="408"/>
      <c r="LMW13" s="404"/>
      <c r="LMX13" s="405"/>
      <c r="LMY13" s="406"/>
      <c r="LMZ13" s="407"/>
      <c r="LNA13" s="407"/>
      <c r="LNB13" s="407"/>
      <c r="LNC13" s="407"/>
      <c r="LND13" s="408"/>
      <c r="LNE13" s="404"/>
      <c r="LNF13" s="405"/>
      <c r="LNG13" s="406"/>
      <c r="LNH13" s="407"/>
      <c r="LNI13" s="407"/>
      <c r="LNJ13" s="407"/>
      <c r="LNK13" s="407"/>
      <c r="LNL13" s="408"/>
      <c r="LNM13" s="404"/>
      <c r="LNN13" s="405"/>
      <c r="LNO13" s="406"/>
      <c r="LNP13" s="407"/>
      <c r="LNQ13" s="407"/>
      <c r="LNR13" s="407"/>
      <c r="LNS13" s="407"/>
      <c r="LNT13" s="408"/>
      <c r="LNU13" s="404"/>
      <c r="LNV13" s="405"/>
      <c r="LNW13" s="406"/>
      <c r="LNX13" s="407"/>
      <c r="LNY13" s="407"/>
      <c r="LNZ13" s="407"/>
      <c r="LOA13" s="407"/>
      <c r="LOB13" s="408"/>
      <c r="LOC13" s="404"/>
      <c r="LOD13" s="405"/>
      <c r="LOE13" s="406"/>
      <c r="LOF13" s="407"/>
      <c r="LOG13" s="407"/>
      <c r="LOH13" s="407"/>
      <c r="LOI13" s="407"/>
      <c r="LOJ13" s="408"/>
      <c r="LOK13" s="404"/>
      <c r="LOL13" s="405"/>
      <c r="LOM13" s="406"/>
      <c r="LON13" s="407"/>
      <c r="LOO13" s="407"/>
      <c r="LOP13" s="407"/>
      <c r="LOQ13" s="407"/>
      <c r="LOR13" s="408"/>
      <c r="LOS13" s="404"/>
      <c r="LOT13" s="405"/>
      <c r="LOU13" s="406"/>
      <c r="LOV13" s="407"/>
      <c r="LOW13" s="407"/>
      <c r="LOX13" s="407"/>
      <c r="LOY13" s="407"/>
      <c r="LOZ13" s="408"/>
      <c r="LPA13" s="404"/>
      <c r="LPB13" s="405"/>
      <c r="LPC13" s="406"/>
      <c r="LPD13" s="407"/>
      <c r="LPE13" s="407"/>
      <c r="LPF13" s="407"/>
      <c r="LPG13" s="407"/>
      <c r="LPH13" s="408"/>
      <c r="LPI13" s="404"/>
      <c r="LPJ13" s="405"/>
      <c r="LPK13" s="406"/>
      <c r="LPL13" s="407"/>
      <c r="LPM13" s="407"/>
      <c r="LPN13" s="407"/>
      <c r="LPO13" s="407"/>
      <c r="LPP13" s="408"/>
      <c r="LPQ13" s="404"/>
      <c r="LPR13" s="405"/>
      <c r="LPS13" s="406"/>
      <c r="LPT13" s="407"/>
      <c r="LPU13" s="407"/>
      <c r="LPV13" s="407"/>
      <c r="LPW13" s="407"/>
      <c r="LPX13" s="408"/>
      <c r="LPY13" s="404"/>
      <c r="LPZ13" s="405"/>
      <c r="LQA13" s="406"/>
      <c r="LQB13" s="407"/>
      <c r="LQC13" s="407"/>
      <c r="LQD13" s="407"/>
      <c r="LQE13" s="407"/>
      <c r="LQF13" s="408"/>
      <c r="LQG13" s="404"/>
      <c r="LQH13" s="405"/>
      <c r="LQI13" s="406"/>
      <c r="LQJ13" s="407"/>
      <c r="LQK13" s="407"/>
      <c r="LQL13" s="407"/>
      <c r="LQM13" s="407"/>
      <c r="LQN13" s="408"/>
      <c r="LQO13" s="404"/>
      <c r="LQP13" s="405"/>
      <c r="LQQ13" s="406"/>
      <c r="LQR13" s="407"/>
      <c r="LQS13" s="407"/>
      <c r="LQT13" s="407"/>
      <c r="LQU13" s="407"/>
      <c r="LQV13" s="408"/>
      <c r="LQW13" s="404"/>
      <c r="LQX13" s="405"/>
      <c r="LQY13" s="406"/>
      <c r="LQZ13" s="407"/>
      <c r="LRA13" s="407"/>
      <c r="LRB13" s="407"/>
      <c r="LRC13" s="407"/>
      <c r="LRD13" s="408"/>
      <c r="LRE13" s="404"/>
      <c r="LRF13" s="405"/>
      <c r="LRG13" s="406"/>
      <c r="LRH13" s="407"/>
      <c r="LRI13" s="407"/>
      <c r="LRJ13" s="407"/>
      <c r="LRK13" s="407"/>
      <c r="LRL13" s="408"/>
      <c r="LRM13" s="404"/>
      <c r="LRN13" s="405"/>
      <c r="LRO13" s="406"/>
      <c r="LRP13" s="407"/>
      <c r="LRQ13" s="407"/>
      <c r="LRR13" s="407"/>
      <c r="LRS13" s="407"/>
      <c r="LRT13" s="408"/>
      <c r="LRU13" s="404"/>
      <c r="LRV13" s="405"/>
      <c r="LRW13" s="406"/>
      <c r="LRX13" s="407"/>
      <c r="LRY13" s="407"/>
      <c r="LRZ13" s="407"/>
      <c r="LSA13" s="407"/>
      <c r="LSB13" s="408"/>
      <c r="LSC13" s="404"/>
      <c r="LSD13" s="405"/>
      <c r="LSE13" s="406"/>
      <c r="LSF13" s="407"/>
      <c r="LSG13" s="407"/>
      <c r="LSH13" s="407"/>
      <c r="LSI13" s="407"/>
      <c r="LSJ13" s="408"/>
      <c r="LSK13" s="404"/>
      <c r="LSL13" s="405"/>
      <c r="LSM13" s="406"/>
      <c r="LSN13" s="407"/>
      <c r="LSO13" s="407"/>
      <c r="LSP13" s="407"/>
      <c r="LSQ13" s="407"/>
      <c r="LSR13" s="408"/>
      <c r="LSS13" s="404"/>
      <c r="LST13" s="405"/>
      <c r="LSU13" s="406"/>
      <c r="LSV13" s="407"/>
      <c r="LSW13" s="407"/>
      <c r="LSX13" s="407"/>
      <c r="LSY13" s="407"/>
      <c r="LSZ13" s="408"/>
      <c r="LTA13" s="404"/>
      <c r="LTB13" s="405"/>
      <c r="LTC13" s="406"/>
      <c r="LTD13" s="407"/>
      <c r="LTE13" s="407"/>
      <c r="LTF13" s="407"/>
      <c r="LTG13" s="407"/>
      <c r="LTH13" s="408"/>
      <c r="LTI13" s="404"/>
      <c r="LTJ13" s="405"/>
      <c r="LTK13" s="406"/>
      <c r="LTL13" s="407"/>
      <c r="LTM13" s="407"/>
      <c r="LTN13" s="407"/>
      <c r="LTO13" s="407"/>
      <c r="LTP13" s="408"/>
      <c r="LTQ13" s="404"/>
      <c r="LTR13" s="405"/>
      <c r="LTS13" s="406"/>
      <c r="LTT13" s="407"/>
      <c r="LTU13" s="407"/>
      <c r="LTV13" s="407"/>
      <c r="LTW13" s="407"/>
      <c r="LTX13" s="408"/>
      <c r="LTY13" s="404"/>
      <c r="LTZ13" s="405"/>
      <c r="LUA13" s="406"/>
      <c r="LUB13" s="407"/>
      <c r="LUC13" s="407"/>
      <c r="LUD13" s="407"/>
      <c r="LUE13" s="407"/>
      <c r="LUF13" s="408"/>
      <c r="LUG13" s="404"/>
      <c r="LUH13" s="405"/>
      <c r="LUI13" s="406"/>
      <c r="LUJ13" s="407"/>
      <c r="LUK13" s="407"/>
      <c r="LUL13" s="407"/>
      <c r="LUM13" s="407"/>
      <c r="LUN13" s="408"/>
      <c r="LUO13" s="404"/>
      <c r="LUP13" s="405"/>
      <c r="LUQ13" s="406"/>
      <c r="LUR13" s="407"/>
      <c r="LUS13" s="407"/>
      <c r="LUT13" s="407"/>
      <c r="LUU13" s="407"/>
      <c r="LUV13" s="408"/>
      <c r="LUW13" s="404"/>
      <c r="LUX13" s="405"/>
      <c r="LUY13" s="406"/>
      <c r="LUZ13" s="407"/>
      <c r="LVA13" s="407"/>
      <c r="LVB13" s="407"/>
      <c r="LVC13" s="407"/>
      <c r="LVD13" s="408"/>
      <c r="LVE13" s="404"/>
      <c r="LVF13" s="405"/>
      <c r="LVG13" s="406"/>
      <c r="LVH13" s="407"/>
      <c r="LVI13" s="407"/>
      <c r="LVJ13" s="407"/>
      <c r="LVK13" s="407"/>
      <c r="LVL13" s="408"/>
      <c r="LVM13" s="404"/>
      <c r="LVN13" s="405"/>
      <c r="LVO13" s="406"/>
      <c r="LVP13" s="407"/>
      <c r="LVQ13" s="407"/>
      <c r="LVR13" s="407"/>
      <c r="LVS13" s="407"/>
      <c r="LVT13" s="408"/>
      <c r="LVU13" s="404"/>
      <c r="LVV13" s="405"/>
      <c r="LVW13" s="406"/>
      <c r="LVX13" s="407"/>
      <c r="LVY13" s="407"/>
      <c r="LVZ13" s="407"/>
      <c r="LWA13" s="407"/>
      <c r="LWB13" s="408"/>
      <c r="LWC13" s="404"/>
      <c r="LWD13" s="405"/>
      <c r="LWE13" s="406"/>
      <c r="LWF13" s="407"/>
      <c r="LWG13" s="407"/>
      <c r="LWH13" s="407"/>
      <c r="LWI13" s="407"/>
      <c r="LWJ13" s="408"/>
      <c r="LWK13" s="404"/>
      <c r="LWL13" s="405"/>
      <c r="LWM13" s="406"/>
      <c r="LWN13" s="407"/>
      <c r="LWO13" s="407"/>
      <c r="LWP13" s="407"/>
      <c r="LWQ13" s="407"/>
      <c r="LWR13" s="408"/>
      <c r="LWS13" s="404"/>
      <c r="LWT13" s="405"/>
      <c r="LWU13" s="406"/>
      <c r="LWV13" s="407"/>
      <c r="LWW13" s="407"/>
      <c r="LWX13" s="407"/>
      <c r="LWY13" s="407"/>
      <c r="LWZ13" s="408"/>
      <c r="LXA13" s="404"/>
      <c r="LXB13" s="405"/>
      <c r="LXC13" s="406"/>
      <c r="LXD13" s="407"/>
      <c r="LXE13" s="407"/>
      <c r="LXF13" s="407"/>
      <c r="LXG13" s="407"/>
      <c r="LXH13" s="408"/>
      <c r="LXI13" s="404"/>
      <c r="LXJ13" s="405"/>
      <c r="LXK13" s="406"/>
      <c r="LXL13" s="407"/>
      <c r="LXM13" s="407"/>
      <c r="LXN13" s="407"/>
      <c r="LXO13" s="407"/>
      <c r="LXP13" s="408"/>
      <c r="LXQ13" s="404"/>
      <c r="LXR13" s="405"/>
      <c r="LXS13" s="406"/>
      <c r="LXT13" s="407"/>
      <c r="LXU13" s="407"/>
      <c r="LXV13" s="407"/>
      <c r="LXW13" s="407"/>
      <c r="LXX13" s="408"/>
      <c r="LXY13" s="404"/>
      <c r="LXZ13" s="405"/>
      <c r="LYA13" s="406"/>
      <c r="LYB13" s="407"/>
      <c r="LYC13" s="407"/>
      <c r="LYD13" s="407"/>
      <c r="LYE13" s="407"/>
      <c r="LYF13" s="408"/>
      <c r="LYG13" s="404"/>
      <c r="LYH13" s="405"/>
      <c r="LYI13" s="406"/>
      <c r="LYJ13" s="407"/>
      <c r="LYK13" s="407"/>
      <c r="LYL13" s="407"/>
      <c r="LYM13" s="407"/>
      <c r="LYN13" s="408"/>
      <c r="LYO13" s="404"/>
      <c r="LYP13" s="405"/>
      <c r="LYQ13" s="406"/>
      <c r="LYR13" s="407"/>
      <c r="LYS13" s="407"/>
      <c r="LYT13" s="407"/>
      <c r="LYU13" s="407"/>
      <c r="LYV13" s="408"/>
      <c r="LYW13" s="404"/>
      <c r="LYX13" s="405"/>
      <c r="LYY13" s="406"/>
      <c r="LYZ13" s="407"/>
      <c r="LZA13" s="407"/>
      <c r="LZB13" s="407"/>
      <c r="LZC13" s="407"/>
      <c r="LZD13" s="408"/>
      <c r="LZE13" s="404"/>
      <c r="LZF13" s="405"/>
      <c r="LZG13" s="406"/>
      <c r="LZH13" s="407"/>
      <c r="LZI13" s="407"/>
      <c r="LZJ13" s="407"/>
      <c r="LZK13" s="407"/>
      <c r="LZL13" s="408"/>
      <c r="LZM13" s="404"/>
      <c r="LZN13" s="405"/>
      <c r="LZO13" s="406"/>
      <c r="LZP13" s="407"/>
      <c r="LZQ13" s="407"/>
      <c r="LZR13" s="407"/>
      <c r="LZS13" s="407"/>
      <c r="LZT13" s="408"/>
      <c r="LZU13" s="404"/>
      <c r="LZV13" s="405"/>
      <c r="LZW13" s="406"/>
      <c r="LZX13" s="407"/>
      <c r="LZY13" s="407"/>
      <c r="LZZ13" s="407"/>
      <c r="MAA13" s="407"/>
      <c r="MAB13" s="408"/>
      <c r="MAC13" s="404"/>
      <c r="MAD13" s="405"/>
      <c r="MAE13" s="406"/>
      <c r="MAF13" s="407"/>
      <c r="MAG13" s="407"/>
      <c r="MAH13" s="407"/>
      <c r="MAI13" s="407"/>
      <c r="MAJ13" s="408"/>
      <c r="MAK13" s="404"/>
      <c r="MAL13" s="405"/>
      <c r="MAM13" s="406"/>
      <c r="MAN13" s="407"/>
      <c r="MAO13" s="407"/>
      <c r="MAP13" s="407"/>
      <c r="MAQ13" s="407"/>
      <c r="MAR13" s="408"/>
      <c r="MAS13" s="404"/>
      <c r="MAT13" s="405"/>
      <c r="MAU13" s="406"/>
      <c r="MAV13" s="407"/>
      <c r="MAW13" s="407"/>
      <c r="MAX13" s="407"/>
      <c r="MAY13" s="407"/>
      <c r="MAZ13" s="408"/>
      <c r="MBA13" s="404"/>
      <c r="MBB13" s="405"/>
      <c r="MBC13" s="406"/>
      <c r="MBD13" s="407"/>
      <c r="MBE13" s="407"/>
      <c r="MBF13" s="407"/>
      <c r="MBG13" s="407"/>
      <c r="MBH13" s="408"/>
      <c r="MBI13" s="404"/>
      <c r="MBJ13" s="405"/>
      <c r="MBK13" s="406"/>
      <c r="MBL13" s="407"/>
      <c r="MBM13" s="407"/>
      <c r="MBN13" s="407"/>
      <c r="MBO13" s="407"/>
      <c r="MBP13" s="408"/>
      <c r="MBQ13" s="404"/>
      <c r="MBR13" s="405"/>
      <c r="MBS13" s="406"/>
      <c r="MBT13" s="407"/>
      <c r="MBU13" s="407"/>
      <c r="MBV13" s="407"/>
      <c r="MBW13" s="407"/>
      <c r="MBX13" s="408"/>
      <c r="MBY13" s="404"/>
      <c r="MBZ13" s="405"/>
      <c r="MCA13" s="406"/>
      <c r="MCB13" s="407"/>
      <c r="MCC13" s="407"/>
      <c r="MCD13" s="407"/>
      <c r="MCE13" s="407"/>
      <c r="MCF13" s="408"/>
      <c r="MCG13" s="404"/>
      <c r="MCH13" s="405"/>
      <c r="MCI13" s="406"/>
      <c r="MCJ13" s="407"/>
      <c r="MCK13" s="407"/>
      <c r="MCL13" s="407"/>
      <c r="MCM13" s="407"/>
      <c r="MCN13" s="408"/>
      <c r="MCO13" s="404"/>
      <c r="MCP13" s="405"/>
      <c r="MCQ13" s="406"/>
      <c r="MCR13" s="407"/>
      <c r="MCS13" s="407"/>
      <c r="MCT13" s="407"/>
      <c r="MCU13" s="407"/>
      <c r="MCV13" s="408"/>
      <c r="MCW13" s="404"/>
      <c r="MCX13" s="405"/>
      <c r="MCY13" s="406"/>
      <c r="MCZ13" s="407"/>
      <c r="MDA13" s="407"/>
      <c r="MDB13" s="407"/>
      <c r="MDC13" s="407"/>
      <c r="MDD13" s="408"/>
      <c r="MDE13" s="404"/>
      <c r="MDF13" s="405"/>
      <c r="MDG13" s="406"/>
      <c r="MDH13" s="407"/>
      <c r="MDI13" s="407"/>
      <c r="MDJ13" s="407"/>
      <c r="MDK13" s="407"/>
      <c r="MDL13" s="408"/>
      <c r="MDM13" s="404"/>
      <c r="MDN13" s="405"/>
      <c r="MDO13" s="406"/>
      <c r="MDP13" s="407"/>
      <c r="MDQ13" s="407"/>
      <c r="MDR13" s="407"/>
      <c r="MDS13" s="407"/>
      <c r="MDT13" s="408"/>
      <c r="MDU13" s="404"/>
      <c r="MDV13" s="405"/>
      <c r="MDW13" s="406"/>
      <c r="MDX13" s="407"/>
      <c r="MDY13" s="407"/>
      <c r="MDZ13" s="407"/>
      <c r="MEA13" s="407"/>
      <c r="MEB13" s="408"/>
      <c r="MEC13" s="404"/>
      <c r="MED13" s="405"/>
      <c r="MEE13" s="406"/>
      <c r="MEF13" s="407"/>
      <c r="MEG13" s="407"/>
      <c r="MEH13" s="407"/>
      <c r="MEI13" s="407"/>
      <c r="MEJ13" s="408"/>
      <c r="MEK13" s="404"/>
      <c r="MEL13" s="405"/>
      <c r="MEM13" s="406"/>
      <c r="MEN13" s="407"/>
      <c r="MEO13" s="407"/>
      <c r="MEP13" s="407"/>
      <c r="MEQ13" s="407"/>
      <c r="MER13" s="408"/>
      <c r="MES13" s="404"/>
      <c r="MET13" s="405"/>
      <c r="MEU13" s="406"/>
      <c r="MEV13" s="407"/>
      <c r="MEW13" s="407"/>
      <c r="MEX13" s="407"/>
      <c r="MEY13" s="407"/>
      <c r="MEZ13" s="408"/>
      <c r="MFA13" s="404"/>
      <c r="MFB13" s="405"/>
      <c r="MFC13" s="406"/>
      <c r="MFD13" s="407"/>
      <c r="MFE13" s="407"/>
      <c r="MFF13" s="407"/>
      <c r="MFG13" s="407"/>
      <c r="MFH13" s="408"/>
      <c r="MFI13" s="404"/>
      <c r="MFJ13" s="405"/>
      <c r="MFK13" s="406"/>
      <c r="MFL13" s="407"/>
      <c r="MFM13" s="407"/>
      <c r="MFN13" s="407"/>
      <c r="MFO13" s="407"/>
      <c r="MFP13" s="408"/>
      <c r="MFQ13" s="404"/>
      <c r="MFR13" s="405"/>
      <c r="MFS13" s="406"/>
      <c r="MFT13" s="407"/>
      <c r="MFU13" s="407"/>
      <c r="MFV13" s="407"/>
      <c r="MFW13" s="407"/>
      <c r="MFX13" s="408"/>
      <c r="MFY13" s="404"/>
      <c r="MFZ13" s="405"/>
      <c r="MGA13" s="406"/>
      <c r="MGB13" s="407"/>
      <c r="MGC13" s="407"/>
      <c r="MGD13" s="407"/>
      <c r="MGE13" s="407"/>
      <c r="MGF13" s="408"/>
      <c r="MGG13" s="404"/>
      <c r="MGH13" s="405"/>
      <c r="MGI13" s="406"/>
      <c r="MGJ13" s="407"/>
      <c r="MGK13" s="407"/>
      <c r="MGL13" s="407"/>
      <c r="MGM13" s="407"/>
      <c r="MGN13" s="408"/>
      <c r="MGO13" s="404"/>
      <c r="MGP13" s="405"/>
      <c r="MGQ13" s="406"/>
      <c r="MGR13" s="407"/>
      <c r="MGS13" s="407"/>
      <c r="MGT13" s="407"/>
      <c r="MGU13" s="407"/>
      <c r="MGV13" s="408"/>
      <c r="MGW13" s="404"/>
      <c r="MGX13" s="405"/>
      <c r="MGY13" s="406"/>
      <c r="MGZ13" s="407"/>
      <c r="MHA13" s="407"/>
      <c r="MHB13" s="407"/>
      <c r="MHC13" s="407"/>
      <c r="MHD13" s="408"/>
      <c r="MHE13" s="404"/>
      <c r="MHF13" s="405"/>
      <c r="MHG13" s="406"/>
      <c r="MHH13" s="407"/>
      <c r="MHI13" s="407"/>
      <c r="MHJ13" s="407"/>
      <c r="MHK13" s="407"/>
      <c r="MHL13" s="408"/>
      <c r="MHM13" s="404"/>
      <c r="MHN13" s="405"/>
      <c r="MHO13" s="406"/>
      <c r="MHP13" s="407"/>
      <c r="MHQ13" s="407"/>
      <c r="MHR13" s="407"/>
      <c r="MHS13" s="407"/>
      <c r="MHT13" s="408"/>
      <c r="MHU13" s="404"/>
      <c r="MHV13" s="405"/>
      <c r="MHW13" s="406"/>
      <c r="MHX13" s="407"/>
      <c r="MHY13" s="407"/>
      <c r="MHZ13" s="407"/>
      <c r="MIA13" s="407"/>
      <c r="MIB13" s="408"/>
      <c r="MIC13" s="404"/>
      <c r="MID13" s="405"/>
      <c r="MIE13" s="406"/>
      <c r="MIF13" s="407"/>
      <c r="MIG13" s="407"/>
      <c r="MIH13" s="407"/>
      <c r="MII13" s="407"/>
      <c r="MIJ13" s="408"/>
      <c r="MIK13" s="404"/>
      <c r="MIL13" s="405"/>
      <c r="MIM13" s="406"/>
      <c r="MIN13" s="407"/>
      <c r="MIO13" s="407"/>
      <c r="MIP13" s="407"/>
      <c r="MIQ13" s="407"/>
      <c r="MIR13" s="408"/>
      <c r="MIS13" s="404"/>
      <c r="MIT13" s="405"/>
      <c r="MIU13" s="406"/>
      <c r="MIV13" s="407"/>
      <c r="MIW13" s="407"/>
      <c r="MIX13" s="407"/>
      <c r="MIY13" s="407"/>
      <c r="MIZ13" s="408"/>
      <c r="MJA13" s="404"/>
      <c r="MJB13" s="405"/>
      <c r="MJC13" s="406"/>
      <c r="MJD13" s="407"/>
      <c r="MJE13" s="407"/>
      <c r="MJF13" s="407"/>
      <c r="MJG13" s="407"/>
      <c r="MJH13" s="408"/>
      <c r="MJI13" s="404"/>
      <c r="MJJ13" s="405"/>
      <c r="MJK13" s="406"/>
      <c r="MJL13" s="407"/>
      <c r="MJM13" s="407"/>
      <c r="MJN13" s="407"/>
      <c r="MJO13" s="407"/>
      <c r="MJP13" s="408"/>
      <c r="MJQ13" s="404"/>
      <c r="MJR13" s="405"/>
      <c r="MJS13" s="406"/>
      <c r="MJT13" s="407"/>
      <c r="MJU13" s="407"/>
      <c r="MJV13" s="407"/>
      <c r="MJW13" s="407"/>
      <c r="MJX13" s="408"/>
      <c r="MJY13" s="404"/>
      <c r="MJZ13" s="405"/>
      <c r="MKA13" s="406"/>
      <c r="MKB13" s="407"/>
      <c r="MKC13" s="407"/>
      <c r="MKD13" s="407"/>
      <c r="MKE13" s="407"/>
      <c r="MKF13" s="408"/>
      <c r="MKG13" s="404"/>
      <c r="MKH13" s="405"/>
      <c r="MKI13" s="406"/>
      <c r="MKJ13" s="407"/>
      <c r="MKK13" s="407"/>
      <c r="MKL13" s="407"/>
      <c r="MKM13" s="407"/>
      <c r="MKN13" s="408"/>
      <c r="MKO13" s="404"/>
      <c r="MKP13" s="405"/>
      <c r="MKQ13" s="406"/>
      <c r="MKR13" s="407"/>
      <c r="MKS13" s="407"/>
      <c r="MKT13" s="407"/>
      <c r="MKU13" s="407"/>
      <c r="MKV13" s="408"/>
      <c r="MKW13" s="404"/>
      <c r="MKX13" s="405"/>
      <c r="MKY13" s="406"/>
      <c r="MKZ13" s="407"/>
      <c r="MLA13" s="407"/>
      <c r="MLB13" s="407"/>
      <c r="MLC13" s="407"/>
      <c r="MLD13" s="408"/>
      <c r="MLE13" s="404"/>
      <c r="MLF13" s="405"/>
      <c r="MLG13" s="406"/>
      <c r="MLH13" s="407"/>
      <c r="MLI13" s="407"/>
      <c r="MLJ13" s="407"/>
      <c r="MLK13" s="407"/>
      <c r="MLL13" s="408"/>
      <c r="MLM13" s="404"/>
      <c r="MLN13" s="405"/>
      <c r="MLO13" s="406"/>
      <c r="MLP13" s="407"/>
      <c r="MLQ13" s="407"/>
      <c r="MLR13" s="407"/>
      <c r="MLS13" s="407"/>
      <c r="MLT13" s="408"/>
      <c r="MLU13" s="404"/>
      <c r="MLV13" s="405"/>
      <c r="MLW13" s="406"/>
      <c r="MLX13" s="407"/>
      <c r="MLY13" s="407"/>
      <c r="MLZ13" s="407"/>
      <c r="MMA13" s="407"/>
      <c r="MMB13" s="408"/>
      <c r="MMC13" s="404"/>
      <c r="MMD13" s="405"/>
      <c r="MME13" s="406"/>
      <c r="MMF13" s="407"/>
      <c r="MMG13" s="407"/>
      <c r="MMH13" s="407"/>
      <c r="MMI13" s="407"/>
      <c r="MMJ13" s="408"/>
      <c r="MMK13" s="404"/>
      <c r="MML13" s="405"/>
      <c r="MMM13" s="406"/>
      <c r="MMN13" s="407"/>
      <c r="MMO13" s="407"/>
      <c r="MMP13" s="407"/>
      <c r="MMQ13" s="407"/>
      <c r="MMR13" s="408"/>
      <c r="MMS13" s="404"/>
      <c r="MMT13" s="405"/>
      <c r="MMU13" s="406"/>
      <c r="MMV13" s="407"/>
      <c r="MMW13" s="407"/>
      <c r="MMX13" s="407"/>
      <c r="MMY13" s="407"/>
      <c r="MMZ13" s="408"/>
      <c r="MNA13" s="404"/>
      <c r="MNB13" s="405"/>
      <c r="MNC13" s="406"/>
      <c r="MND13" s="407"/>
      <c r="MNE13" s="407"/>
      <c r="MNF13" s="407"/>
      <c r="MNG13" s="407"/>
      <c r="MNH13" s="408"/>
      <c r="MNI13" s="404"/>
      <c r="MNJ13" s="405"/>
      <c r="MNK13" s="406"/>
      <c r="MNL13" s="407"/>
      <c r="MNM13" s="407"/>
      <c r="MNN13" s="407"/>
      <c r="MNO13" s="407"/>
      <c r="MNP13" s="408"/>
      <c r="MNQ13" s="404"/>
      <c r="MNR13" s="405"/>
      <c r="MNS13" s="406"/>
      <c r="MNT13" s="407"/>
      <c r="MNU13" s="407"/>
      <c r="MNV13" s="407"/>
      <c r="MNW13" s="407"/>
      <c r="MNX13" s="408"/>
      <c r="MNY13" s="404"/>
      <c r="MNZ13" s="405"/>
      <c r="MOA13" s="406"/>
      <c r="MOB13" s="407"/>
      <c r="MOC13" s="407"/>
      <c r="MOD13" s="407"/>
      <c r="MOE13" s="407"/>
      <c r="MOF13" s="408"/>
      <c r="MOG13" s="404"/>
      <c r="MOH13" s="405"/>
      <c r="MOI13" s="406"/>
      <c r="MOJ13" s="407"/>
      <c r="MOK13" s="407"/>
      <c r="MOL13" s="407"/>
      <c r="MOM13" s="407"/>
      <c r="MON13" s="408"/>
      <c r="MOO13" s="404"/>
      <c r="MOP13" s="405"/>
      <c r="MOQ13" s="406"/>
      <c r="MOR13" s="407"/>
      <c r="MOS13" s="407"/>
      <c r="MOT13" s="407"/>
      <c r="MOU13" s="407"/>
      <c r="MOV13" s="408"/>
      <c r="MOW13" s="404"/>
      <c r="MOX13" s="405"/>
      <c r="MOY13" s="406"/>
      <c r="MOZ13" s="407"/>
      <c r="MPA13" s="407"/>
      <c r="MPB13" s="407"/>
      <c r="MPC13" s="407"/>
      <c r="MPD13" s="408"/>
      <c r="MPE13" s="404"/>
      <c r="MPF13" s="405"/>
      <c r="MPG13" s="406"/>
      <c r="MPH13" s="407"/>
      <c r="MPI13" s="407"/>
      <c r="MPJ13" s="407"/>
      <c r="MPK13" s="407"/>
      <c r="MPL13" s="408"/>
      <c r="MPM13" s="404"/>
      <c r="MPN13" s="405"/>
      <c r="MPO13" s="406"/>
      <c r="MPP13" s="407"/>
      <c r="MPQ13" s="407"/>
      <c r="MPR13" s="407"/>
      <c r="MPS13" s="407"/>
      <c r="MPT13" s="408"/>
      <c r="MPU13" s="404"/>
      <c r="MPV13" s="405"/>
      <c r="MPW13" s="406"/>
      <c r="MPX13" s="407"/>
      <c r="MPY13" s="407"/>
      <c r="MPZ13" s="407"/>
      <c r="MQA13" s="407"/>
      <c r="MQB13" s="408"/>
      <c r="MQC13" s="404"/>
      <c r="MQD13" s="405"/>
      <c r="MQE13" s="406"/>
      <c r="MQF13" s="407"/>
      <c r="MQG13" s="407"/>
      <c r="MQH13" s="407"/>
      <c r="MQI13" s="407"/>
      <c r="MQJ13" s="408"/>
      <c r="MQK13" s="404"/>
      <c r="MQL13" s="405"/>
      <c r="MQM13" s="406"/>
      <c r="MQN13" s="407"/>
      <c r="MQO13" s="407"/>
      <c r="MQP13" s="407"/>
      <c r="MQQ13" s="407"/>
      <c r="MQR13" s="408"/>
      <c r="MQS13" s="404"/>
      <c r="MQT13" s="405"/>
      <c r="MQU13" s="406"/>
      <c r="MQV13" s="407"/>
      <c r="MQW13" s="407"/>
      <c r="MQX13" s="407"/>
      <c r="MQY13" s="407"/>
      <c r="MQZ13" s="408"/>
      <c r="MRA13" s="404"/>
      <c r="MRB13" s="405"/>
      <c r="MRC13" s="406"/>
      <c r="MRD13" s="407"/>
      <c r="MRE13" s="407"/>
      <c r="MRF13" s="407"/>
      <c r="MRG13" s="407"/>
      <c r="MRH13" s="408"/>
      <c r="MRI13" s="404"/>
      <c r="MRJ13" s="405"/>
      <c r="MRK13" s="406"/>
      <c r="MRL13" s="407"/>
      <c r="MRM13" s="407"/>
      <c r="MRN13" s="407"/>
      <c r="MRO13" s="407"/>
      <c r="MRP13" s="408"/>
      <c r="MRQ13" s="404"/>
      <c r="MRR13" s="405"/>
      <c r="MRS13" s="406"/>
      <c r="MRT13" s="407"/>
      <c r="MRU13" s="407"/>
      <c r="MRV13" s="407"/>
      <c r="MRW13" s="407"/>
      <c r="MRX13" s="408"/>
      <c r="MRY13" s="404"/>
      <c r="MRZ13" s="405"/>
      <c r="MSA13" s="406"/>
      <c r="MSB13" s="407"/>
      <c r="MSC13" s="407"/>
      <c r="MSD13" s="407"/>
      <c r="MSE13" s="407"/>
      <c r="MSF13" s="408"/>
      <c r="MSG13" s="404"/>
      <c r="MSH13" s="405"/>
      <c r="MSI13" s="406"/>
      <c r="MSJ13" s="407"/>
      <c r="MSK13" s="407"/>
      <c r="MSL13" s="407"/>
      <c r="MSM13" s="407"/>
      <c r="MSN13" s="408"/>
      <c r="MSO13" s="404"/>
      <c r="MSP13" s="405"/>
      <c r="MSQ13" s="406"/>
      <c r="MSR13" s="407"/>
      <c r="MSS13" s="407"/>
      <c r="MST13" s="407"/>
      <c r="MSU13" s="407"/>
      <c r="MSV13" s="408"/>
      <c r="MSW13" s="404"/>
      <c r="MSX13" s="405"/>
      <c r="MSY13" s="406"/>
      <c r="MSZ13" s="407"/>
      <c r="MTA13" s="407"/>
      <c r="MTB13" s="407"/>
      <c r="MTC13" s="407"/>
      <c r="MTD13" s="408"/>
      <c r="MTE13" s="404"/>
      <c r="MTF13" s="405"/>
      <c r="MTG13" s="406"/>
      <c r="MTH13" s="407"/>
      <c r="MTI13" s="407"/>
      <c r="MTJ13" s="407"/>
      <c r="MTK13" s="407"/>
      <c r="MTL13" s="408"/>
      <c r="MTM13" s="404"/>
      <c r="MTN13" s="405"/>
      <c r="MTO13" s="406"/>
      <c r="MTP13" s="407"/>
      <c r="MTQ13" s="407"/>
      <c r="MTR13" s="407"/>
      <c r="MTS13" s="407"/>
      <c r="MTT13" s="408"/>
      <c r="MTU13" s="404"/>
      <c r="MTV13" s="405"/>
      <c r="MTW13" s="406"/>
      <c r="MTX13" s="407"/>
      <c r="MTY13" s="407"/>
      <c r="MTZ13" s="407"/>
      <c r="MUA13" s="407"/>
      <c r="MUB13" s="408"/>
      <c r="MUC13" s="404"/>
      <c r="MUD13" s="405"/>
      <c r="MUE13" s="406"/>
      <c r="MUF13" s="407"/>
      <c r="MUG13" s="407"/>
      <c r="MUH13" s="407"/>
      <c r="MUI13" s="407"/>
      <c r="MUJ13" s="408"/>
      <c r="MUK13" s="404"/>
      <c r="MUL13" s="405"/>
      <c r="MUM13" s="406"/>
      <c r="MUN13" s="407"/>
      <c r="MUO13" s="407"/>
      <c r="MUP13" s="407"/>
      <c r="MUQ13" s="407"/>
      <c r="MUR13" s="408"/>
      <c r="MUS13" s="404"/>
      <c r="MUT13" s="405"/>
      <c r="MUU13" s="406"/>
      <c r="MUV13" s="407"/>
      <c r="MUW13" s="407"/>
      <c r="MUX13" s="407"/>
      <c r="MUY13" s="407"/>
      <c r="MUZ13" s="408"/>
      <c r="MVA13" s="404"/>
      <c r="MVB13" s="405"/>
      <c r="MVC13" s="406"/>
      <c r="MVD13" s="407"/>
      <c r="MVE13" s="407"/>
      <c r="MVF13" s="407"/>
      <c r="MVG13" s="407"/>
      <c r="MVH13" s="408"/>
      <c r="MVI13" s="404"/>
      <c r="MVJ13" s="405"/>
      <c r="MVK13" s="406"/>
      <c r="MVL13" s="407"/>
      <c r="MVM13" s="407"/>
      <c r="MVN13" s="407"/>
      <c r="MVO13" s="407"/>
      <c r="MVP13" s="408"/>
      <c r="MVQ13" s="404"/>
      <c r="MVR13" s="405"/>
      <c r="MVS13" s="406"/>
      <c r="MVT13" s="407"/>
      <c r="MVU13" s="407"/>
      <c r="MVV13" s="407"/>
      <c r="MVW13" s="407"/>
      <c r="MVX13" s="408"/>
      <c r="MVY13" s="404"/>
      <c r="MVZ13" s="405"/>
      <c r="MWA13" s="406"/>
      <c r="MWB13" s="407"/>
      <c r="MWC13" s="407"/>
      <c r="MWD13" s="407"/>
      <c r="MWE13" s="407"/>
      <c r="MWF13" s="408"/>
      <c r="MWG13" s="404"/>
      <c r="MWH13" s="405"/>
      <c r="MWI13" s="406"/>
      <c r="MWJ13" s="407"/>
      <c r="MWK13" s="407"/>
      <c r="MWL13" s="407"/>
      <c r="MWM13" s="407"/>
      <c r="MWN13" s="408"/>
      <c r="MWO13" s="404"/>
      <c r="MWP13" s="405"/>
      <c r="MWQ13" s="406"/>
      <c r="MWR13" s="407"/>
      <c r="MWS13" s="407"/>
      <c r="MWT13" s="407"/>
      <c r="MWU13" s="407"/>
      <c r="MWV13" s="408"/>
      <c r="MWW13" s="404"/>
      <c r="MWX13" s="405"/>
      <c r="MWY13" s="406"/>
      <c r="MWZ13" s="407"/>
      <c r="MXA13" s="407"/>
      <c r="MXB13" s="407"/>
      <c r="MXC13" s="407"/>
      <c r="MXD13" s="408"/>
      <c r="MXE13" s="404"/>
      <c r="MXF13" s="405"/>
      <c r="MXG13" s="406"/>
      <c r="MXH13" s="407"/>
      <c r="MXI13" s="407"/>
      <c r="MXJ13" s="407"/>
      <c r="MXK13" s="407"/>
      <c r="MXL13" s="408"/>
      <c r="MXM13" s="404"/>
      <c r="MXN13" s="405"/>
      <c r="MXO13" s="406"/>
      <c r="MXP13" s="407"/>
      <c r="MXQ13" s="407"/>
      <c r="MXR13" s="407"/>
      <c r="MXS13" s="407"/>
      <c r="MXT13" s="408"/>
      <c r="MXU13" s="404"/>
      <c r="MXV13" s="405"/>
      <c r="MXW13" s="406"/>
      <c r="MXX13" s="407"/>
      <c r="MXY13" s="407"/>
      <c r="MXZ13" s="407"/>
      <c r="MYA13" s="407"/>
      <c r="MYB13" s="408"/>
      <c r="MYC13" s="404"/>
      <c r="MYD13" s="405"/>
      <c r="MYE13" s="406"/>
      <c r="MYF13" s="407"/>
      <c r="MYG13" s="407"/>
      <c r="MYH13" s="407"/>
      <c r="MYI13" s="407"/>
      <c r="MYJ13" s="408"/>
      <c r="MYK13" s="404"/>
      <c r="MYL13" s="405"/>
      <c r="MYM13" s="406"/>
      <c r="MYN13" s="407"/>
      <c r="MYO13" s="407"/>
      <c r="MYP13" s="407"/>
      <c r="MYQ13" s="407"/>
      <c r="MYR13" s="408"/>
      <c r="MYS13" s="404"/>
      <c r="MYT13" s="405"/>
      <c r="MYU13" s="406"/>
      <c r="MYV13" s="407"/>
      <c r="MYW13" s="407"/>
      <c r="MYX13" s="407"/>
      <c r="MYY13" s="407"/>
      <c r="MYZ13" s="408"/>
      <c r="MZA13" s="404"/>
      <c r="MZB13" s="405"/>
      <c r="MZC13" s="406"/>
      <c r="MZD13" s="407"/>
      <c r="MZE13" s="407"/>
      <c r="MZF13" s="407"/>
      <c r="MZG13" s="407"/>
      <c r="MZH13" s="408"/>
      <c r="MZI13" s="404"/>
      <c r="MZJ13" s="405"/>
      <c r="MZK13" s="406"/>
      <c r="MZL13" s="407"/>
      <c r="MZM13" s="407"/>
      <c r="MZN13" s="407"/>
      <c r="MZO13" s="407"/>
      <c r="MZP13" s="408"/>
      <c r="MZQ13" s="404"/>
      <c r="MZR13" s="405"/>
      <c r="MZS13" s="406"/>
      <c r="MZT13" s="407"/>
      <c r="MZU13" s="407"/>
      <c r="MZV13" s="407"/>
      <c r="MZW13" s="407"/>
      <c r="MZX13" s="408"/>
      <c r="MZY13" s="404"/>
      <c r="MZZ13" s="405"/>
      <c r="NAA13" s="406"/>
      <c r="NAB13" s="407"/>
      <c r="NAC13" s="407"/>
      <c r="NAD13" s="407"/>
      <c r="NAE13" s="407"/>
      <c r="NAF13" s="408"/>
      <c r="NAG13" s="404"/>
      <c r="NAH13" s="405"/>
      <c r="NAI13" s="406"/>
      <c r="NAJ13" s="407"/>
      <c r="NAK13" s="407"/>
      <c r="NAL13" s="407"/>
      <c r="NAM13" s="407"/>
      <c r="NAN13" s="408"/>
      <c r="NAO13" s="404"/>
      <c r="NAP13" s="405"/>
      <c r="NAQ13" s="406"/>
      <c r="NAR13" s="407"/>
      <c r="NAS13" s="407"/>
      <c r="NAT13" s="407"/>
      <c r="NAU13" s="407"/>
      <c r="NAV13" s="408"/>
      <c r="NAW13" s="404"/>
      <c r="NAX13" s="405"/>
      <c r="NAY13" s="406"/>
      <c r="NAZ13" s="407"/>
      <c r="NBA13" s="407"/>
      <c r="NBB13" s="407"/>
      <c r="NBC13" s="407"/>
      <c r="NBD13" s="408"/>
      <c r="NBE13" s="404"/>
      <c r="NBF13" s="405"/>
      <c r="NBG13" s="406"/>
      <c r="NBH13" s="407"/>
      <c r="NBI13" s="407"/>
      <c r="NBJ13" s="407"/>
      <c r="NBK13" s="407"/>
      <c r="NBL13" s="408"/>
      <c r="NBM13" s="404"/>
      <c r="NBN13" s="405"/>
      <c r="NBO13" s="406"/>
      <c r="NBP13" s="407"/>
      <c r="NBQ13" s="407"/>
      <c r="NBR13" s="407"/>
      <c r="NBS13" s="407"/>
      <c r="NBT13" s="408"/>
      <c r="NBU13" s="404"/>
      <c r="NBV13" s="405"/>
      <c r="NBW13" s="406"/>
      <c r="NBX13" s="407"/>
      <c r="NBY13" s="407"/>
      <c r="NBZ13" s="407"/>
      <c r="NCA13" s="407"/>
      <c r="NCB13" s="408"/>
      <c r="NCC13" s="404"/>
      <c r="NCD13" s="405"/>
      <c r="NCE13" s="406"/>
      <c r="NCF13" s="407"/>
      <c r="NCG13" s="407"/>
      <c r="NCH13" s="407"/>
      <c r="NCI13" s="407"/>
      <c r="NCJ13" s="408"/>
      <c r="NCK13" s="404"/>
      <c r="NCL13" s="405"/>
      <c r="NCM13" s="406"/>
      <c r="NCN13" s="407"/>
      <c r="NCO13" s="407"/>
      <c r="NCP13" s="407"/>
      <c r="NCQ13" s="407"/>
      <c r="NCR13" s="408"/>
      <c r="NCS13" s="404"/>
      <c r="NCT13" s="405"/>
      <c r="NCU13" s="406"/>
      <c r="NCV13" s="407"/>
      <c r="NCW13" s="407"/>
      <c r="NCX13" s="407"/>
      <c r="NCY13" s="407"/>
      <c r="NCZ13" s="408"/>
      <c r="NDA13" s="404"/>
      <c r="NDB13" s="405"/>
      <c r="NDC13" s="406"/>
      <c r="NDD13" s="407"/>
      <c r="NDE13" s="407"/>
      <c r="NDF13" s="407"/>
      <c r="NDG13" s="407"/>
      <c r="NDH13" s="408"/>
      <c r="NDI13" s="404"/>
      <c r="NDJ13" s="405"/>
      <c r="NDK13" s="406"/>
      <c r="NDL13" s="407"/>
      <c r="NDM13" s="407"/>
      <c r="NDN13" s="407"/>
      <c r="NDO13" s="407"/>
      <c r="NDP13" s="408"/>
      <c r="NDQ13" s="404"/>
      <c r="NDR13" s="405"/>
      <c r="NDS13" s="406"/>
      <c r="NDT13" s="407"/>
      <c r="NDU13" s="407"/>
      <c r="NDV13" s="407"/>
      <c r="NDW13" s="407"/>
      <c r="NDX13" s="408"/>
      <c r="NDY13" s="404"/>
      <c r="NDZ13" s="405"/>
      <c r="NEA13" s="406"/>
      <c r="NEB13" s="407"/>
      <c r="NEC13" s="407"/>
      <c r="NED13" s="407"/>
      <c r="NEE13" s="407"/>
      <c r="NEF13" s="408"/>
      <c r="NEG13" s="404"/>
      <c r="NEH13" s="405"/>
      <c r="NEI13" s="406"/>
      <c r="NEJ13" s="407"/>
      <c r="NEK13" s="407"/>
      <c r="NEL13" s="407"/>
      <c r="NEM13" s="407"/>
      <c r="NEN13" s="408"/>
      <c r="NEO13" s="404"/>
      <c r="NEP13" s="405"/>
      <c r="NEQ13" s="406"/>
      <c r="NER13" s="407"/>
      <c r="NES13" s="407"/>
      <c r="NET13" s="407"/>
      <c r="NEU13" s="407"/>
      <c r="NEV13" s="408"/>
      <c r="NEW13" s="404"/>
      <c r="NEX13" s="405"/>
      <c r="NEY13" s="406"/>
      <c r="NEZ13" s="407"/>
      <c r="NFA13" s="407"/>
      <c r="NFB13" s="407"/>
      <c r="NFC13" s="407"/>
      <c r="NFD13" s="408"/>
      <c r="NFE13" s="404"/>
      <c r="NFF13" s="405"/>
      <c r="NFG13" s="406"/>
      <c r="NFH13" s="407"/>
      <c r="NFI13" s="407"/>
      <c r="NFJ13" s="407"/>
      <c r="NFK13" s="407"/>
      <c r="NFL13" s="408"/>
      <c r="NFM13" s="404"/>
      <c r="NFN13" s="405"/>
      <c r="NFO13" s="406"/>
      <c r="NFP13" s="407"/>
      <c r="NFQ13" s="407"/>
      <c r="NFR13" s="407"/>
      <c r="NFS13" s="407"/>
      <c r="NFT13" s="408"/>
      <c r="NFU13" s="404"/>
      <c r="NFV13" s="405"/>
      <c r="NFW13" s="406"/>
      <c r="NFX13" s="407"/>
      <c r="NFY13" s="407"/>
      <c r="NFZ13" s="407"/>
      <c r="NGA13" s="407"/>
      <c r="NGB13" s="408"/>
      <c r="NGC13" s="404"/>
      <c r="NGD13" s="405"/>
      <c r="NGE13" s="406"/>
      <c r="NGF13" s="407"/>
      <c r="NGG13" s="407"/>
      <c r="NGH13" s="407"/>
      <c r="NGI13" s="407"/>
      <c r="NGJ13" s="408"/>
      <c r="NGK13" s="404"/>
      <c r="NGL13" s="405"/>
      <c r="NGM13" s="406"/>
      <c r="NGN13" s="407"/>
      <c r="NGO13" s="407"/>
      <c r="NGP13" s="407"/>
      <c r="NGQ13" s="407"/>
      <c r="NGR13" s="408"/>
      <c r="NGS13" s="404"/>
      <c r="NGT13" s="405"/>
      <c r="NGU13" s="406"/>
      <c r="NGV13" s="407"/>
      <c r="NGW13" s="407"/>
      <c r="NGX13" s="407"/>
      <c r="NGY13" s="407"/>
      <c r="NGZ13" s="408"/>
      <c r="NHA13" s="404"/>
      <c r="NHB13" s="405"/>
      <c r="NHC13" s="406"/>
      <c r="NHD13" s="407"/>
      <c r="NHE13" s="407"/>
      <c r="NHF13" s="407"/>
      <c r="NHG13" s="407"/>
      <c r="NHH13" s="408"/>
      <c r="NHI13" s="404"/>
      <c r="NHJ13" s="405"/>
      <c r="NHK13" s="406"/>
      <c r="NHL13" s="407"/>
      <c r="NHM13" s="407"/>
      <c r="NHN13" s="407"/>
      <c r="NHO13" s="407"/>
      <c r="NHP13" s="408"/>
      <c r="NHQ13" s="404"/>
      <c r="NHR13" s="405"/>
      <c r="NHS13" s="406"/>
      <c r="NHT13" s="407"/>
      <c r="NHU13" s="407"/>
      <c r="NHV13" s="407"/>
      <c r="NHW13" s="407"/>
      <c r="NHX13" s="408"/>
      <c r="NHY13" s="404"/>
      <c r="NHZ13" s="405"/>
      <c r="NIA13" s="406"/>
      <c r="NIB13" s="407"/>
      <c r="NIC13" s="407"/>
      <c r="NID13" s="407"/>
      <c r="NIE13" s="407"/>
      <c r="NIF13" s="408"/>
      <c r="NIG13" s="404"/>
      <c r="NIH13" s="405"/>
      <c r="NII13" s="406"/>
      <c r="NIJ13" s="407"/>
      <c r="NIK13" s="407"/>
      <c r="NIL13" s="407"/>
      <c r="NIM13" s="407"/>
      <c r="NIN13" s="408"/>
      <c r="NIO13" s="404"/>
      <c r="NIP13" s="405"/>
      <c r="NIQ13" s="406"/>
      <c r="NIR13" s="407"/>
      <c r="NIS13" s="407"/>
      <c r="NIT13" s="407"/>
      <c r="NIU13" s="407"/>
      <c r="NIV13" s="408"/>
      <c r="NIW13" s="404"/>
      <c r="NIX13" s="405"/>
      <c r="NIY13" s="406"/>
      <c r="NIZ13" s="407"/>
      <c r="NJA13" s="407"/>
      <c r="NJB13" s="407"/>
      <c r="NJC13" s="407"/>
      <c r="NJD13" s="408"/>
      <c r="NJE13" s="404"/>
      <c r="NJF13" s="405"/>
      <c r="NJG13" s="406"/>
      <c r="NJH13" s="407"/>
      <c r="NJI13" s="407"/>
      <c r="NJJ13" s="407"/>
      <c r="NJK13" s="407"/>
      <c r="NJL13" s="408"/>
      <c r="NJM13" s="404"/>
      <c r="NJN13" s="405"/>
      <c r="NJO13" s="406"/>
      <c r="NJP13" s="407"/>
      <c r="NJQ13" s="407"/>
      <c r="NJR13" s="407"/>
      <c r="NJS13" s="407"/>
      <c r="NJT13" s="408"/>
      <c r="NJU13" s="404"/>
      <c r="NJV13" s="405"/>
      <c r="NJW13" s="406"/>
      <c r="NJX13" s="407"/>
      <c r="NJY13" s="407"/>
      <c r="NJZ13" s="407"/>
      <c r="NKA13" s="407"/>
      <c r="NKB13" s="408"/>
      <c r="NKC13" s="404"/>
      <c r="NKD13" s="405"/>
      <c r="NKE13" s="406"/>
      <c r="NKF13" s="407"/>
      <c r="NKG13" s="407"/>
      <c r="NKH13" s="407"/>
      <c r="NKI13" s="407"/>
      <c r="NKJ13" s="408"/>
      <c r="NKK13" s="404"/>
      <c r="NKL13" s="405"/>
      <c r="NKM13" s="406"/>
      <c r="NKN13" s="407"/>
      <c r="NKO13" s="407"/>
      <c r="NKP13" s="407"/>
      <c r="NKQ13" s="407"/>
      <c r="NKR13" s="408"/>
      <c r="NKS13" s="404"/>
      <c r="NKT13" s="405"/>
      <c r="NKU13" s="406"/>
      <c r="NKV13" s="407"/>
      <c r="NKW13" s="407"/>
      <c r="NKX13" s="407"/>
      <c r="NKY13" s="407"/>
      <c r="NKZ13" s="408"/>
      <c r="NLA13" s="404"/>
      <c r="NLB13" s="405"/>
      <c r="NLC13" s="406"/>
      <c r="NLD13" s="407"/>
      <c r="NLE13" s="407"/>
      <c r="NLF13" s="407"/>
      <c r="NLG13" s="407"/>
      <c r="NLH13" s="408"/>
      <c r="NLI13" s="404"/>
      <c r="NLJ13" s="405"/>
      <c r="NLK13" s="406"/>
      <c r="NLL13" s="407"/>
      <c r="NLM13" s="407"/>
      <c r="NLN13" s="407"/>
      <c r="NLO13" s="407"/>
      <c r="NLP13" s="408"/>
      <c r="NLQ13" s="404"/>
      <c r="NLR13" s="405"/>
      <c r="NLS13" s="406"/>
      <c r="NLT13" s="407"/>
      <c r="NLU13" s="407"/>
      <c r="NLV13" s="407"/>
      <c r="NLW13" s="407"/>
      <c r="NLX13" s="408"/>
      <c r="NLY13" s="404"/>
      <c r="NLZ13" s="405"/>
      <c r="NMA13" s="406"/>
      <c r="NMB13" s="407"/>
      <c r="NMC13" s="407"/>
      <c r="NMD13" s="407"/>
      <c r="NME13" s="407"/>
      <c r="NMF13" s="408"/>
      <c r="NMG13" s="404"/>
      <c r="NMH13" s="405"/>
      <c r="NMI13" s="406"/>
      <c r="NMJ13" s="407"/>
      <c r="NMK13" s="407"/>
      <c r="NML13" s="407"/>
      <c r="NMM13" s="407"/>
      <c r="NMN13" s="408"/>
      <c r="NMO13" s="404"/>
      <c r="NMP13" s="405"/>
      <c r="NMQ13" s="406"/>
      <c r="NMR13" s="407"/>
      <c r="NMS13" s="407"/>
      <c r="NMT13" s="407"/>
      <c r="NMU13" s="407"/>
      <c r="NMV13" s="408"/>
      <c r="NMW13" s="404"/>
      <c r="NMX13" s="405"/>
      <c r="NMY13" s="406"/>
      <c r="NMZ13" s="407"/>
      <c r="NNA13" s="407"/>
      <c r="NNB13" s="407"/>
      <c r="NNC13" s="407"/>
      <c r="NND13" s="408"/>
      <c r="NNE13" s="404"/>
      <c r="NNF13" s="405"/>
      <c r="NNG13" s="406"/>
      <c r="NNH13" s="407"/>
      <c r="NNI13" s="407"/>
      <c r="NNJ13" s="407"/>
      <c r="NNK13" s="407"/>
      <c r="NNL13" s="408"/>
      <c r="NNM13" s="404"/>
      <c r="NNN13" s="405"/>
      <c r="NNO13" s="406"/>
      <c r="NNP13" s="407"/>
      <c r="NNQ13" s="407"/>
      <c r="NNR13" s="407"/>
      <c r="NNS13" s="407"/>
      <c r="NNT13" s="408"/>
      <c r="NNU13" s="404"/>
      <c r="NNV13" s="405"/>
      <c r="NNW13" s="406"/>
      <c r="NNX13" s="407"/>
      <c r="NNY13" s="407"/>
      <c r="NNZ13" s="407"/>
      <c r="NOA13" s="407"/>
      <c r="NOB13" s="408"/>
      <c r="NOC13" s="404"/>
      <c r="NOD13" s="405"/>
      <c r="NOE13" s="406"/>
      <c r="NOF13" s="407"/>
      <c r="NOG13" s="407"/>
      <c r="NOH13" s="407"/>
      <c r="NOI13" s="407"/>
      <c r="NOJ13" s="408"/>
      <c r="NOK13" s="404"/>
      <c r="NOL13" s="405"/>
      <c r="NOM13" s="406"/>
      <c r="NON13" s="407"/>
      <c r="NOO13" s="407"/>
      <c r="NOP13" s="407"/>
      <c r="NOQ13" s="407"/>
      <c r="NOR13" s="408"/>
      <c r="NOS13" s="404"/>
      <c r="NOT13" s="405"/>
      <c r="NOU13" s="406"/>
      <c r="NOV13" s="407"/>
      <c r="NOW13" s="407"/>
      <c r="NOX13" s="407"/>
      <c r="NOY13" s="407"/>
      <c r="NOZ13" s="408"/>
      <c r="NPA13" s="404"/>
      <c r="NPB13" s="405"/>
      <c r="NPC13" s="406"/>
      <c r="NPD13" s="407"/>
      <c r="NPE13" s="407"/>
      <c r="NPF13" s="407"/>
      <c r="NPG13" s="407"/>
      <c r="NPH13" s="408"/>
      <c r="NPI13" s="404"/>
      <c r="NPJ13" s="405"/>
      <c r="NPK13" s="406"/>
      <c r="NPL13" s="407"/>
      <c r="NPM13" s="407"/>
      <c r="NPN13" s="407"/>
      <c r="NPO13" s="407"/>
      <c r="NPP13" s="408"/>
      <c r="NPQ13" s="404"/>
      <c r="NPR13" s="405"/>
      <c r="NPS13" s="406"/>
      <c r="NPT13" s="407"/>
      <c r="NPU13" s="407"/>
      <c r="NPV13" s="407"/>
      <c r="NPW13" s="407"/>
      <c r="NPX13" s="408"/>
      <c r="NPY13" s="404"/>
      <c r="NPZ13" s="405"/>
      <c r="NQA13" s="406"/>
      <c r="NQB13" s="407"/>
      <c r="NQC13" s="407"/>
      <c r="NQD13" s="407"/>
      <c r="NQE13" s="407"/>
      <c r="NQF13" s="408"/>
      <c r="NQG13" s="404"/>
      <c r="NQH13" s="405"/>
      <c r="NQI13" s="406"/>
      <c r="NQJ13" s="407"/>
      <c r="NQK13" s="407"/>
      <c r="NQL13" s="407"/>
      <c r="NQM13" s="407"/>
      <c r="NQN13" s="408"/>
      <c r="NQO13" s="404"/>
      <c r="NQP13" s="405"/>
      <c r="NQQ13" s="406"/>
      <c r="NQR13" s="407"/>
      <c r="NQS13" s="407"/>
      <c r="NQT13" s="407"/>
      <c r="NQU13" s="407"/>
      <c r="NQV13" s="408"/>
      <c r="NQW13" s="404"/>
      <c r="NQX13" s="405"/>
      <c r="NQY13" s="406"/>
      <c r="NQZ13" s="407"/>
      <c r="NRA13" s="407"/>
      <c r="NRB13" s="407"/>
      <c r="NRC13" s="407"/>
      <c r="NRD13" s="408"/>
      <c r="NRE13" s="404"/>
      <c r="NRF13" s="405"/>
      <c r="NRG13" s="406"/>
      <c r="NRH13" s="407"/>
      <c r="NRI13" s="407"/>
      <c r="NRJ13" s="407"/>
      <c r="NRK13" s="407"/>
      <c r="NRL13" s="408"/>
      <c r="NRM13" s="404"/>
      <c r="NRN13" s="405"/>
      <c r="NRO13" s="406"/>
      <c r="NRP13" s="407"/>
      <c r="NRQ13" s="407"/>
      <c r="NRR13" s="407"/>
      <c r="NRS13" s="407"/>
      <c r="NRT13" s="408"/>
      <c r="NRU13" s="404"/>
      <c r="NRV13" s="405"/>
      <c r="NRW13" s="406"/>
      <c r="NRX13" s="407"/>
      <c r="NRY13" s="407"/>
      <c r="NRZ13" s="407"/>
      <c r="NSA13" s="407"/>
      <c r="NSB13" s="408"/>
      <c r="NSC13" s="404"/>
      <c r="NSD13" s="405"/>
      <c r="NSE13" s="406"/>
      <c r="NSF13" s="407"/>
      <c r="NSG13" s="407"/>
      <c r="NSH13" s="407"/>
      <c r="NSI13" s="407"/>
      <c r="NSJ13" s="408"/>
      <c r="NSK13" s="404"/>
      <c r="NSL13" s="405"/>
      <c r="NSM13" s="406"/>
      <c r="NSN13" s="407"/>
      <c r="NSO13" s="407"/>
      <c r="NSP13" s="407"/>
      <c r="NSQ13" s="407"/>
      <c r="NSR13" s="408"/>
      <c r="NSS13" s="404"/>
      <c r="NST13" s="405"/>
      <c r="NSU13" s="406"/>
      <c r="NSV13" s="407"/>
      <c r="NSW13" s="407"/>
      <c r="NSX13" s="407"/>
      <c r="NSY13" s="407"/>
      <c r="NSZ13" s="408"/>
      <c r="NTA13" s="404"/>
      <c r="NTB13" s="405"/>
      <c r="NTC13" s="406"/>
      <c r="NTD13" s="407"/>
      <c r="NTE13" s="407"/>
      <c r="NTF13" s="407"/>
      <c r="NTG13" s="407"/>
      <c r="NTH13" s="408"/>
      <c r="NTI13" s="404"/>
      <c r="NTJ13" s="405"/>
      <c r="NTK13" s="406"/>
      <c r="NTL13" s="407"/>
      <c r="NTM13" s="407"/>
      <c r="NTN13" s="407"/>
      <c r="NTO13" s="407"/>
      <c r="NTP13" s="408"/>
      <c r="NTQ13" s="404"/>
      <c r="NTR13" s="405"/>
      <c r="NTS13" s="406"/>
      <c r="NTT13" s="407"/>
      <c r="NTU13" s="407"/>
      <c r="NTV13" s="407"/>
      <c r="NTW13" s="407"/>
      <c r="NTX13" s="408"/>
      <c r="NTY13" s="404"/>
      <c r="NTZ13" s="405"/>
      <c r="NUA13" s="406"/>
      <c r="NUB13" s="407"/>
      <c r="NUC13" s="407"/>
      <c r="NUD13" s="407"/>
      <c r="NUE13" s="407"/>
      <c r="NUF13" s="408"/>
      <c r="NUG13" s="404"/>
      <c r="NUH13" s="405"/>
      <c r="NUI13" s="406"/>
      <c r="NUJ13" s="407"/>
      <c r="NUK13" s="407"/>
      <c r="NUL13" s="407"/>
      <c r="NUM13" s="407"/>
      <c r="NUN13" s="408"/>
      <c r="NUO13" s="404"/>
      <c r="NUP13" s="405"/>
      <c r="NUQ13" s="406"/>
      <c r="NUR13" s="407"/>
      <c r="NUS13" s="407"/>
      <c r="NUT13" s="407"/>
      <c r="NUU13" s="407"/>
      <c r="NUV13" s="408"/>
      <c r="NUW13" s="404"/>
      <c r="NUX13" s="405"/>
      <c r="NUY13" s="406"/>
      <c r="NUZ13" s="407"/>
      <c r="NVA13" s="407"/>
      <c r="NVB13" s="407"/>
      <c r="NVC13" s="407"/>
      <c r="NVD13" s="408"/>
      <c r="NVE13" s="404"/>
      <c r="NVF13" s="405"/>
      <c r="NVG13" s="406"/>
      <c r="NVH13" s="407"/>
      <c r="NVI13" s="407"/>
      <c r="NVJ13" s="407"/>
      <c r="NVK13" s="407"/>
      <c r="NVL13" s="408"/>
      <c r="NVM13" s="404"/>
      <c r="NVN13" s="405"/>
      <c r="NVO13" s="406"/>
      <c r="NVP13" s="407"/>
      <c r="NVQ13" s="407"/>
      <c r="NVR13" s="407"/>
      <c r="NVS13" s="407"/>
      <c r="NVT13" s="408"/>
      <c r="NVU13" s="404"/>
      <c r="NVV13" s="405"/>
      <c r="NVW13" s="406"/>
      <c r="NVX13" s="407"/>
      <c r="NVY13" s="407"/>
      <c r="NVZ13" s="407"/>
      <c r="NWA13" s="407"/>
      <c r="NWB13" s="408"/>
      <c r="NWC13" s="404"/>
      <c r="NWD13" s="405"/>
      <c r="NWE13" s="406"/>
      <c r="NWF13" s="407"/>
      <c r="NWG13" s="407"/>
      <c r="NWH13" s="407"/>
      <c r="NWI13" s="407"/>
      <c r="NWJ13" s="408"/>
      <c r="NWK13" s="404"/>
      <c r="NWL13" s="405"/>
      <c r="NWM13" s="406"/>
      <c r="NWN13" s="407"/>
      <c r="NWO13" s="407"/>
      <c r="NWP13" s="407"/>
      <c r="NWQ13" s="407"/>
      <c r="NWR13" s="408"/>
      <c r="NWS13" s="404"/>
      <c r="NWT13" s="405"/>
      <c r="NWU13" s="406"/>
      <c r="NWV13" s="407"/>
      <c r="NWW13" s="407"/>
      <c r="NWX13" s="407"/>
      <c r="NWY13" s="407"/>
      <c r="NWZ13" s="408"/>
      <c r="NXA13" s="404"/>
      <c r="NXB13" s="405"/>
      <c r="NXC13" s="406"/>
      <c r="NXD13" s="407"/>
      <c r="NXE13" s="407"/>
      <c r="NXF13" s="407"/>
      <c r="NXG13" s="407"/>
      <c r="NXH13" s="408"/>
      <c r="NXI13" s="404"/>
      <c r="NXJ13" s="405"/>
      <c r="NXK13" s="406"/>
      <c r="NXL13" s="407"/>
      <c r="NXM13" s="407"/>
      <c r="NXN13" s="407"/>
      <c r="NXO13" s="407"/>
      <c r="NXP13" s="408"/>
      <c r="NXQ13" s="404"/>
      <c r="NXR13" s="405"/>
      <c r="NXS13" s="406"/>
      <c r="NXT13" s="407"/>
      <c r="NXU13" s="407"/>
      <c r="NXV13" s="407"/>
      <c r="NXW13" s="407"/>
      <c r="NXX13" s="408"/>
      <c r="NXY13" s="404"/>
      <c r="NXZ13" s="405"/>
      <c r="NYA13" s="406"/>
      <c r="NYB13" s="407"/>
      <c r="NYC13" s="407"/>
      <c r="NYD13" s="407"/>
      <c r="NYE13" s="407"/>
      <c r="NYF13" s="408"/>
      <c r="NYG13" s="404"/>
      <c r="NYH13" s="405"/>
      <c r="NYI13" s="406"/>
      <c r="NYJ13" s="407"/>
      <c r="NYK13" s="407"/>
      <c r="NYL13" s="407"/>
      <c r="NYM13" s="407"/>
      <c r="NYN13" s="408"/>
      <c r="NYO13" s="404"/>
      <c r="NYP13" s="405"/>
      <c r="NYQ13" s="406"/>
      <c r="NYR13" s="407"/>
      <c r="NYS13" s="407"/>
      <c r="NYT13" s="407"/>
      <c r="NYU13" s="407"/>
      <c r="NYV13" s="408"/>
      <c r="NYW13" s="404"/>
      <c r="NYX13" s="405"/>
      <c r="NYY13" s="406"/>
      <c r="NYZ13" s="407"/>
      <c r="NZA13" s="407"/>
      <c r="NZB13" s="407"/>
      <c r="NZC13" s="407"/>
      <c r="NZD13" s="408"/>
      <c r="NZE13" s="404"/>
      <c r="NZF13" s="405"/>
      <c r="NZG13" s="406"/>
      <c r="NZH13" s="407"/>
      <c r="NZI13" s="407"/>
      <c r="NZJ13" s="407"/>
      <c r="NZK13" s="407"/>
      <c r="NZL13" s="408"/>
      <c r="NZM13" s="404"/>
      <c r="NZN13" s="405"/>
      <c r="NZO13" s="406"/>
      <c r="NZP13" s="407"/>
      <c r="NZQ13" s="407"/>
      <c r="NZR13" s="407"/>
      <c r="NZS13" s="407"/>
      <c r="NZT13" s="408"/>
      <c r="NZU13" s="404"/>
      <c r="NZV13" s="405"/>
      <c r="NZW13" s="406"/>
      <c r="NZX13" s="407"/>
      <c r="NZY13" s="407"/>
      <c r="NZZ13" s="407"/>
      <c r="OAA13" s="407"/>
      <c r="OAB13" s="408"/>
      <c r="OAC13" s="404"/>
      <c r="OAD13" s="405"/>
      <c r="OAE13" s="406"/>
      <c r="OAF13" s="407"/>
      <c r="OAG13" s="407"/>
      <c r="OAH13" s="407"/>
      <c r="OAI13" s="407"/>
      <c r="OAJ13" s="408"/>
      <c r="OAK13" s="404"/>
      <c r="OAL13" s="405"/>
      <c r="OAM13" s="406"/>
      <c r="OAN13" s="407"/>
      <c r="OAO13" s="407"/>
      <c r="OAP13" s="407"/>
      <c r="OAQ13" s="407"/>
      <c r="OAR13" s="408"/>
      <c r="OAS13" s="404"/>
      <c r="OAT13" s="405"/>
      <c r="OAU13" s="406"/>
      <c r="OAV13" s="407"/>
      <c r="OAW13" s="407"/>
      <c r="OAX13" s="407"/>
      <c r="OAY13" s="407"/>
      <c r="OAZ13" s="408"/>
      <c r="OBA13" s="404"/>
      <c r="OBB13" s="405"/>
      <c r="OBC13" s="406"/>
      <c r="OBD13" s="407"/>
      <c r="OBE13" s="407"/>
      <c r="OBF13" s="407"/>
      <c r="OBG13" s="407"/>
      <c r="OBH13" s="408"/>
      <c r="OBI13" s="404"/>
      <c r="OBJ13" s="405"/>
      <c r="OBK13" s="406"/>
      <c r="OBL13" s="407"/>
      <c r="OBM13" s="407"/>
      <c r="OBN13" s="407"/>
      <c r="OBO13" s="407"/>
      <c r="OBP13" s="408"/>
      <c r="OBQ13" s="404"/>
      <c r="OBR13" s="405"/>
      <c r="OBS13" s="406"/>
      <c r="OBT13" s="407"/>
      <c r="OBU13" s="407"/>
      <c r="OBV13" s="407"/>
      <c r="OBW13" s="407"/>
      <c r="OBX13" s="408"/>
      <c r="OBY13" s="404"/>
      <c r="OBZ13" s="405"/>
      <c r="OCA13" s="406"/>
      <c r="OCB13" s="407"/>
      <c r="OCC13" s="407"/>
      <c r="OCD13" s="407"/>
      <c r="OCE13" s="407"/>
      <c r="OCF13" s="408"/>
      <c r="OCG13" s="404"/>
      <c r="OCH13" s="405"/>
      <c r="OCI13" s="406"/>
      <c r="OCJ13" s="407"/>
      <c r="OCK13" s="407"/>
      <c r="OCL13" s="407"/>
      <c r="OCM13" s="407"/>
      <c r="OCN13" s="408"/>
      <c r="OCO13" s="404"/>
      <c r="OCP13" s="405"/>
      <c r="OCQ13" s="406"/>
      <c r="OCR13" s="407"/>
      <c r="OCS13" s="407"/>
      <c r="OCT13" s="407"/>
      <c r="OCU13" s="407"/>
      <c r="OCV13" s="408"/>
      <c r="OCW13" s="404"/>
      <c r="OCX13" s="405"/>
      <c r="OCY13" s="406"/>
      <c r="OCZ13" s="407"/>
      <c r="ODA13" s="407"/>
      <c r="ODB13" s="407"/>
      <c r="ODC13" s="407"/>
      <c r="ODD13" s="408"/>
      <c r="ODE13" s="404"/>
      <c r="ODF13" s="405"/>
      <c r="ODG13" s="406"/>
      <c r="ODH13" s="407"/>
      <c r="ODI13" s="407"/>
      <c r="ODJ13" s="407"/>
      <c r="ODK13" s="407"/>
      <c r="ODL13" s="408"/>
      <c r="ODM13" s="404"/>
      <c r="ODN13" s="405"/>
      <c r="ODO13" s="406"/>
      <c r="ODP13" s="407"/>
      <c r="ODQ13" s="407"/>
      <c r="ODR13" s="407"/>
      <c r="ODS13" s="407"/>
      <c r="ODT13" s="408"/>
      <c r="ODU13" s="404"/>
      <c r="ODV13" s="405"/>
      <c r="ODW13" s="406"/>
      <c r="ODX13" s="407"/>
      <c r="ODY13" s="407"/>
      <c r="ODZ13" s="407"/>
      <c r="OEA13" s="407"/>
      <c r="OEB13" s="408"/>
      <c r="OEC13" s="404"/>
      <c r="OED13" s="405"/>
      <c r="OEE13" s="406"/>
      <c r="OEF13" s="407"/>
      <c r="OEG13" s="407"/>
      <c r="OEH13" s="407"/>
      <c r="OEI13" s="407"/>
      <c r="OEJ13" s="408"/>
      <c r="OEK13" s="404"/>
      <c r="OEL13" s="405"/>
      <c r="OEM13" s="406"/>
      <c r="OEN13" s="407"/>
      <c r="OEO13" s="407"/>
      <c r="OEP13" s="407"/>
      <c r="OEQ13" s="407"/>
      <c r="OER13" s="408"/>
      <c r="OES13" s="404"/>
      <c r="OET13" s="405"/>
      <c r="OEU13" s="406"/>
      <c r="OEV13" s="407"/>
      <c r="OEW13" s="407"/>
      <c r="OEX13" s="407"/>
      <c r="OEY13" s="407"/>
      <c r="OEZ13" s="408"/>
      <c r="OFA13" s="404"/>
      <c r="OFB13" s="405"/>
      <c r="OFC13" s="406"/>
      <c r="OFD13" s="407"/>
      <c r="OFE13" s="407"/>
      <c r="OFF13" s="407"/>
      <c r="OFG13" s="407"/>
      <c r="OFH13" s="408"/>
      <c r="OFI13" s="404"/>
      <c r="OFJ13" s="405"/>
      <c r="OFK13" s="406"/>
      <c r="OFL13" s="407"/>
      <c r="OFM13" s="407"/>
      <c r="OFN13" s="407"/>
      <c r="OFO13" s="407"/>
      <c r="OFP13" s="408"/>
      <c r="OFQ13" s="404"/>
      <c r="OFR13" s="405"/>
      <c r="OFS13" s="406"/>
      <c r="OFT13" s="407"/>
      <c r="OFU13" s="407"/>
      <c r="OFV13" s="407"/>
      <c r="OFW13" s="407"/>
      <c r="OFX13" s="408"/>
      <c r="OFY13" s="404"/>
      <c r="OFZ13" s="405"/>
      <c r="OGA13" s="406"/>
      <c r="OGB13" s="407"/>
      <c r="OGC13" s="407"/>
      <c r="OGD13" s="407"/>
      <c r="OGE13" s="407"/>
      <c r="OGF13" s="408"/>
      <c r="OGG13" s="404"/>
      <c r="OGH13" s="405"/>
      <c r="OGI13" s="406"/>
      <c r="OGJ13" s="407"/>
      <c r="OGK13" s="407"/>
      <c r="OGL13" s="407"/>
      <c r="OGM13" s="407"/>
      <c r="OGN13" s="408"/>
      <c r="OGO13" s="404"/>
      <c r="OGP13" s="405"/>
      <c r="OGQ13" s="406"/>
      <c r="OGR13" s="407"/>
      <c r="OGS13" s="407"/>
      <c r="OGT13" s="407"/>
      <c r="OGU13" s="407"/>
      <c r="OGV13" s="408"/>
      <c r="OGW13" s="404"/>
      <c r="OGX13" s="405"/>
      <c r="OGY13" s="406"/>
      <c r="OGZ13" s="407"/>
      <c r="OHA13" s="407"/>
      <c r="OHB13" s="407"/>
      <c r="OHC13" s="407"/>
      <c r="OHD13" s="408"/>
      <c r="OHE13" s="404"/>
      <c r="OHF13" s="405"/>
      <c r="OHG13" s="406"/>
      <c r="OHH13" s="407"/>
      <c r="OHI13" s="407"/>
      <c r="OHJ13" s="407"/>
      <c r="OHK13" s="407"/>
      <c r="OHL13" s="408"/>
      <c r="OHM13" s="404"/>
      <c r="OHN13" s="405"/>
      <c r="OHO13" s="406"/>
      <c r="OHP13" s="407"/>
      <c r="OHQ13" s="407"/>
      <c r="OHR13" s="407"/>
      <c r="OHS13" s="407"/>
      <c r="OHT13" s="408"/>
      <c r="OHU13" s="404"/>
      <c r="OHV13" s="405"/>
      <c r="OHW13" s="406"/>
      <c r="OHX13" s="407"/>
      <c r="OHY13" s="407"/>
      <c r="OHZ13" s="407"/>
      <c r="OIA13" s="407"/>
      <c r="OIB13" s="408"/>
      <c r="OIC13" s="404"/>
      <c r="OID13" s="405"/>
      <c r="OIE13" s="406"/>
      <c r="OIF13" s="407"/>
      <c r="OIG13" s="407"/>
      <c r="OIH13" s="407"/>
      <c r="OII13" s="407"/>
      <c r="OIJ13" s="408"/>
      <c r="OIK13" s="404"/>
      <c r="OIL13" s="405"/>
      <c r="OIM13" s="406"/>
      <c r="OIN13" s="407"/>
      <c r="OIO13" s="407"/>
      <c r="OIP13" s="407"/>
      <c r="OIQ13" s="407"/>
      <c r="OIR13" s="408"/>
      <c r="OIS13" s="404"/>
      <c r="OIT13" s="405"/>
      <c r="OIU13" s="406"/>
      <c r="OIV13" s="407"/>
      <c r="OIW13" s="407"/>
      <c r="OIX13" s="407"/>
      <c r="OIY13" s="407"/>
      <c r="OIZ13" s="408"/>
      <c r="OJA13" s="404"/>
      <c r="OJB13" s="405"/>
      <c r="OJC13" s="406"/>
      <c r="OJD13" s="407"/>
      <c r="OJE13" s="407"/>
      <c r="OJF13" s="407"/>
      <c r="OJG13" s="407"/>
      <c r="OJH13" s="408"/>
      <c r="OJI13" s="404"/>
      <c r="OJJ13" s="405"/>
      <c r="OJK13" s="406"/>
      <c r="OJL13" s="407"/>
      <c r="OJM13" s="407"/>
      <c r="OJN13" s="407"/>
      <c r="OJO13" s="407"/>
      <c r="OJP13" s="408"/>
      <c r="OJQ13" s="404"/>
      <c r="OJR13" s="405"/>
      <c r="OJS13" s="406"/>
      <c r="OJT13" s="407"/>
      <c r="OJU13" s="407"/>
      <c r="OJV13" s="407"/>
      <c r="OJW13" s="407"/>
      <c r="OJX13" s="408"/>
      <c r="OJY13" s="404"/>
      <c r="OJZ13" s="405"/>
      <c r="OKA13" s="406"/>
      <c r="OKB13" s="407"/>
      <c r="OKC13" s="407"/>
      <c r="OKD13" s="407"/>
      <c r="OKE13" s="407"/>
      <c r="OKF13" s="408"/>
      <c r="OKG13" s="404"/>
      <c r="OKH13" s="405"/>
      <c r="OKI13" s="406"/>
      <c r="OKJ13" s="407"/>
      <c r="OKK13" s="407"/>
      <c r="OKL13" s="407"/>
      <c r="OKM13" s="407"/>
      <c r="OKN13" s="408"/>
      <c r="OKO13" s="404"/>
      <c r="OKP13" s="405"/>
      <c r="OKQ13" s="406"/>
      <c r="OKR13" s="407"/>
      <c r="OKS13" s="407"/>
      <c r="OKT13" s="407"/>
      <c r="OKU13" s="407"/>
      <c r="OKV13" s="408"/>
      <c r="OKW13" s="404"/>
      <c r="OKX13" s="405"/>
      <c r="OKY13" s="406"/>
      <c r="OKZ13" s="407"/>
      <c r="OLA13" s="407"/>
      <c r="OLB13" s="407"/>
      <c r="OLC13" s="407"/>
      <c r="OLD13" s="408"/>
      <c r="OLE13" s="404"/>
      <c r="OLF13" s="405"/>
      <c r="OLG13" s="406"/>
      <c r="OLH13" s="407"/>
      <c r="OLI13" s="407"/>
      <c r="OLJ13" s="407"/>
      <c r="OLK13" s="407"/>
      <c r="OLL13" s="408"/>
      <c r="OLM13" s="404"/>
      <c r="OLN13" s="405"/>
      <c r="OLO13" s="406"/>
      <c r="OLP13" s="407"/>
      <c r="OLQ13" s="407"/>
      <c r="OLR13" s="407"/>
      <c r="OLS13" s="407"/>
      <c r="OLT13" s="408"/>
      <c r="OLU13" s="404"/>
      <c r="OLV13" s="405"/>
      <c r="OLW13" s="406"/>
      <c r="OLX13" s="407"/>
      <c r="OLY13" s="407"/>
      <c r="OLZ13" s="407"/>
      <c r="OMA13" s="407"/>
      <c r="OMB13" s="408"/>
      <c r="OMC13" s="404"/>
      <c r="OMD13" s="405"/>
      <c r="OME13" s="406"/>
      <c r="OMF13" s="407"/>
      <c r="OMG13" s="407"/>
      <c r="OMH13" s="407"/>
      <c r="OMI13" s="407"/>
      <c r="OMJ13" s="408"/>
      <c r="OMK13" s="404"/>
      <c r="OML13" s="405"/>
      <c r="OMM13" s="406"/>
      <c r="OMN13" s="407"/>
      <c r="OMO13" s="407"/>
      <c r="OMP13" s="407"/>
      <c r="OMQ13" s="407"/>
      <c r="OMR13" s="408"/>
      <c r="OMS13" s="404"/>
      <c r="OMT13" s="405"/>
      <c r="OMU13" s="406"/>
      <c r="OMV13" s="407"/>
      <c r="OMW13" s="407"/>
      <c r="OMX13" s="407"/>
      <c r="OMY13" s="407"/>
      <c r="OMZ13" s="408"/>
      <c r="ONA13" s="404"/>
      <c r="ONB13" s="405"/>
      <c r="ONC13" s="406"/>
      <c r="OND13" s="407"/>
      <c r="ONE13" s="407"/>
      <c r="ONF13" s="407"/>
      <c r="ONG13" s="407"/>
      <c r="ONH13" s="408"/>
      <c r="ONI13" s="404"/>
      <c r="ONJ13" s="405"/>
      <c r="ONK13" s="406"/>
      <c r="ONL13" s="407"/>
      <c r="ONM13" s="407"/>
      <c r="ONN13" s="407"/>
      <c r="ONO13" s="407"/>
      <c r="ONP13" s="408"/>
      <c r="ONQ13" s="404"/>
      <c r="ONR13" s="405"/>
      <c r="ONS13" s="406"/>
      <c r="ONT13" s="407"/>
      <c r="ONU13" s="407"/>
      <c r="ONV13" s="407"/>
      <c r="ONW13" s="407"/>
      <c r="ONX13" s="408"/>
      <c r="ONY13" s="404"/>
      <c r="ONZ13" s="405"/>
      <c r="OOA13" s="406"/>
      <c r="OOB13" s="407"/>
      <c r="OOC13" s="407"/>
      <c r="OOD13" s="407"/>
      <c r="OOE13" s="407"/>
      <c r="OOF13" s="408"/>
      <c r="OOG13" s="404"/>
      <c r="OOH13" s="405"/>
      <c r="OOI13" s="406"/>
      <c r="OOJ13" s="407"/>
      <c r="OOK13" s="407"/>
      <c r="OOL13" s="407"/>
      <c r="OOM13" s="407"/>
      <c r="OON13" s="408"/>
      <c r="OOO13" s="404"/>
      <c r="OOP13" s="405"/>
      <c r="OOQ13" s="406"/>
      <c r="OOR13" s="407"/>
      <c r="OOS13" s="407"/>
      <c r="OOT13" s="407"/>
      <c r="OOU13" s="407"/>
      <c r="OOV13" s="408"/>
      <c r="OOW13" s="404"/>
      <c r="OOX13" s="405"/>
      <c r="OOY13" s="406"/>
      <c r="OOZ13" s="407"/>
      <c r="OPA13" s="407"/>
      <c r="OPB13" s="407"/>
      <c r="OPC13" s="407"/>
      <c r="OPD13" s="408"/>
      <c r="OPE13" s="404"/>
      <c r="OPF13" s="405"/>
      <c r="OPG13" s="406"/>
      <c r="OPH13" s="407"/>
      <c r="OPI13" s="407"/>
      <c r="OPJ13" s="407"/>
      <c r="OPK13" s="407"/>
      <c r="OPL13" s="408"/>
      <c r="OPM13" s="404"/>
      <c r="OPN13" s="405"/>
      <c r="OPO13" s="406"/>
      <c r="OPP13" s="407"/>
      <c r="OPQ13" s="407"/>
      <c r="OPR13" s="407"/>
      <c r="OPS13" s="407"/>
      <c r="OPT13" s="408"/>
      <c r="OPU13" s="404"/>
      <c r="OPV13" s="405"/>
      <c r="OPW13" s="406"/>
      <c r="OPX13" s="407"/>
      <c r="OPY13" s="407"/>
      <c r="OPZ13" s="407"/>
      <c r="OQA13" s="407"/>
      <c r="OQB13" s="408"/>
      <c r="OQC13" s="404"/>
      <c r="OQD13" s="405"/>
      <c r="OQE13" s="406"/>
      <c r="OQF13" s="407"/>
      <c r="OQG13" s="407"/>
      <c r="OQH13" s="407"/>
      <c r="OQI13" s="407"/>
      <c r="OQJ13" s="408"/>
      <c r="OQK13" s="404"/>
      <c r="OQL13" s="405"/>
      <c r="OQM13" s="406"/>
      <c r="OQN13" s="407"/>
      <c r="OQO13" s="407"/>
      <c r="OQP13" s="407"/>
      <c r="OQQ13" s="407"/>
      <c r="OQR13" s="408"/>
      <c r="OQS13" s="404"/>
      <c r="OQT13" s="405"/>
      <c r="OQU13" s="406"/>
      <c r="OQV13" s="407"/>
      <c r="OQW13" s="407"/>
      <c r="OQX13" s="407"/>
      <c r="OQY13" s="407"/>
      <c r="OQZ13" s="408"/>
      <c r="ORA13" s="404"/>
      <c r="ORB13" s="405"/>
      <c r="ORC13" s="406"/>
      <c r="ORD13" s="407"/>
      <c r="ORE13" s="407"/>
      <c r="ORF13" s="407"/>
      <c r="ORG13" s="407"/>
      <c r="ORH13" s="408"/>
      <c r="ORI13" s="404"/>
      <c r="ORJ13" s="405"/>
      <c r="ORK13" s="406"/>
      <c r="ORL13" s="407"/>
      <c r="ORM13" s="407"/>
      <c r="ORN13" s="407"/>
      <c r="ORO13" s="407"/>
      <c r="ORP13" s="408"/>
      <c r="ORQ13" s="404"/>
      <c r="ORR13" s="405"/>
      <c r="ORS13" s="406"/>
      <c r="ORT13" s="407"/>
      <c r="ORU13" s="407"/>
      <c r="ORV13" s="407"/>
      <c r="ORW13" s="407"/>
      <c r="ORX13" s="408"/>
      <c r="ORY13" s="404"/>
      <c r="ORZ13" s="405"/>
      <c r="OSA13" s="406"/>
      <c r="OSB13" s="407"/>
      <c r="OSC13" s="407"/>
      <c r="OSD13" s="407"/>
      <c r="OSE13" s="407"/>
      <c r="OSF13" s="408"/>
      <c r="OSG13" s="404"/>
      <c r="OSH13" s="405"/>
      <c r="OSI13" s="406"/>
      <c r="OSJ13" s="407"/>
      <c r="OSK13" s="407"/>
      <c r="OSL13" s="407"/>
      <c r="OSM13" s="407"/>
      <c r="OSN13" s="408"/>
      <c r="OSO13" s="404"/>
      <c r="OSP13" s="405"/>
      <c r="OSQ13" s="406"/>
      <c r="OSR13" s="407"/>
      <c r="OSS13" s="407"/>
      <c r="OST13" s="407"/>
      <c r="OSU13" s="407"/>
      <c r="OSV13" s="408"/>
      <c r="OSW13" s="404"/>
      <c r="OSX13" s="405"/>
      <c r="OSY13" s="406"/>
      <c r="OSZ13" s="407"/>
      <c r="OTA13" s="407"/>
      <c r="OTB13" s="407"/>
      <c r="OTC13" s="407"/>
      <c r="OTD13" s="408"/>
      <c r="OTE13" s="404"/>
      <c r="OTF13" s="405"/>
      <c r="OTG13" s="406"/>
      <c r="OTH13" s="407"/>
      <c r="OTI13" s="407"/>
      <c r="OTJ13" s="407"/>
      <c r="OTK13" s="407"/>
      <c r="OTL13" s="408"/>
      <c r="OTM13" s="404"/>
      <c r="OTN13" s="405"/>
      <c r="OTO13" s="406"/>
      <c r="OTP13" s="407"/>
      <c r="OTQ13" s="407"/>
      <c r="OTR13" s="407"/>
      <c r="OTS13" s="407"/>
      <c r="OTT13" s="408"/>
      <c r="OTU13" s="404"/>
      <c r="OTV13" s="405"/>
      <c r="OTW13" s="406"/>
      <c r="OTX13" s="407"/>
      <c r="OTY13" s="407"/>
      <c r="OTZ13" s="407"/>
      <c r="OUA13" s="407"/>
      <c r="OUB13" s="408"/>
      <c r="OUC13" s="404"/>
      <c r="OUD13" s="405"/>
      <c r="OUE13" s="406"/>
      <c r="OUF13" s="407"/>
      <c r="OUG13" s="407"/>
      <c r="OUH13" s="407"/>
      <c r="OUI13" s="407"/>
      <c r="OUJ13" s="408"/>
      <c r="OUK13" s="404"/>
      <c r="OUL13" s="405"/>
      <c r="OUM13" s="406"/>
      <c r="OUN13" s="407"/>
      <c r="OUO13" s="407"/>
      <c r="OUP13" s="407"/>
      <c r="OUQ13" s="407"/>
      <c r="OUR13" s="408"/>
      <c r="OUS13" s="404"/>
      <c r="OUT13" s="405"/>
      <c r="OUU13" s="406"/>
      <c r="OUV13" s="407"/>
      <c r="OUW13" s="407"/>
      <c r="OUX13" s="407"/>
      <c r="OUY13" s="407"/>
      <c r="OUZ13" s="408"/>
      <c r="OVA13" s="404"/>
      <c r="OVB13" s="405"/>
      <c r="OVC13" s="406"/>
      <c r="OVD13" s="407"/>
      <c r="OVE13" s="407"/>
      <c r="OVF13" s="407"/>
      <c r="OVG13" s="407"/>
      <c r="OVH13" s="408"/>
      <c r="OVI13" s="404"/>
      <c r="OVJ13" s="405"/>
      <c r="OVK13" s="406"/>
      <c r="OVL13" s="407"/>
      <c r="OVM13" s="407"/>
      <c r="OVN13" s="407"/>
      <c r="OVO13" s="407"/>
      <c r="OVP13" s="408"/>
      <c r="OVQ13" s="404"/>
      <c r="OVR13" s="405"/>
      <c r="OVS13" s="406"/>
      <c r="OVT13" s="407"/>
      <c r="OVU13" s="407"/>
      <c r="OVV13" s="407"/>
      <c r="OVW13" s="407"/>
      <c r="OVX13" s="408"/>
      <c r="OVY13" s="404"/>
      <c r="OVZ13" s="405"/>
      <c r="OWA13" s="406"/>
      <c r="OWB13" s="407"/>
      <c r="OWC13" s="407"/>
      <c r="OWD13" s="407"/>
      <c r="OWE13" s="407"/>
      <c r="OWF13" s="408"/>
      <c r="OWG13" s="404"/>
      <c r="OWH13" s="405"/>
      <c r="OWI13" s="406"/>
      <c r="OWJ13" s="407"/>
      <c r="OWK13" s="407"/>
      <c r="OWL13" s="407"/>
      <c r="OWM13" s="407"/>
      <c r="OWN13" s="408"/>
      <c r="OWO13" s="404"/>
      <c r="OWP13" s="405"/>
      <c r="OWQ13" s="406"/>
      <c r="OWR13" s="407"/>
      <c r="OWS13" s="407"/>
      <c r="OWT13" s="407"/>
      <c r="OWU13" s="407"/>
      <c r="OWV13" s="408"/>
      <c r="OWW13" s="404"/>
      <c r="OWX13" s="405"/>
      <c r="OWY13" s="406"/>
      <c r="OWZ13" s="407"/>
      <c r="OXA13" s="407"/>
      <c r="OXB13" s="407"/>
      <c r="OXC13" s="407"/>
      <c r="OXD13" s="408"/>
      <c r="OXE13" s="404"/>
      <c r="OXF13" s="405"/>
      <c r="OXG13" s="406"/>
      <c r="OXH13" s="407"/>
      <c r="OXI13" s="407"/>
      <c r="OXJ13" s="407"/>
      <c r="OXK13" s="407"/>
      <c r="OXL13" s="408"/>
      <c r="OXM13" s="404"/>
      <c r="OXN13" s="405"/>
      <c r="OXO13" s="406"/>
      <c r="OXP13" s="407"/>
      <c r="OXQ13" s="407"/>
      <c r="OXR13" s="407"/>
      <c r="OXS13" s="407"/>
      <c r="OXT13" s="408"/>
      <c r="OXU13" s="404"/>
      <c r="OXV13" s="405"/>
      <c r="OXW13" s="406"/>
      <c r="OXX13" s="407"/>
      <c r="OXY13" s="407"/>
      <c r="OXZ13" s="407"/>
      <c r="OYA13" s="407"/>
      <c r="OYB13" s="408"/>
      <c r="OYC13" s="404"/>
      <c r="OYD13" s="405"/>
      <c r="OYE13" s="406"/>
      <c r="OYF13" s="407"/>
      <c r="OYG13" s="407"/>
      <c r="OYH13" s="407"/>
      <c r="OYI13" s="407"/>
      <c r="OYJ13" s="408"/>
      <c r="OYK13" s="404"/>
      <c r="OYL13" s="405"/>
      <c r="OYM13" s="406"/>
      <c r="OYN13" s="407"/>
      <c r="OYO13" s="407"/>
      <c r="OYP13" s="407"/>
      <c r="OYQ13" s="407"/>
      <c r="OYR13" s="408"/>
      <c r="OYS13" s="404"/>
      <c r="OYT13" s="405"/>
      <c r="OYU13" s="406"/>
      <c r="OYV13" s="407"/>
      <c r="OYW13" s="407"/>
      <c r="OYX13" s="407"/>
      <c r="OYY13" s="407"/>
      <c r="OYZ13" s="408"/>
      <c r="OZA13" s="404"/>
      <c r="OZB13" s="405"/>
      <c r="OZC13" s="406"/>
      <c r="OZD13" s="407"/>
      <c r="OZE13" s="407"/>
      <c r="OZF13" s="407"/>
      <c r="OZG13" s="407"/>
      <c r="OZH13" s="408"/>
      <c r="OZI13" s="404"/>
      <c r="OZJ13" s="405"/>
      <c r="OZK13" s="406"/>
      <c r="OZL13" s="407"/>
      <c r="OZM13" s="407"/>
      <c r="OZN13" s="407"/>
      <c r="OZO13" s="407"/>
      <c r="OZP13" s="408"/>
      <c r="OZQ13" s="404"/>
      <c r="OZR13" s="405"/>
      <c r="OZS13" s="406"/>
      <c r="OZT13" s="407"/>
      <c r="OZU13" s="407"/>
      <c r="OZV13" s="407"/>
      <c r="OZW13" s="407"/>
      <c r="OZX13" s="408"/>
      <c r="OZY13" s="404"/>
      <c r="OZZ13" s="405"/>
      <c r="PAA13" s="406"/>
      <c r="PAB13" s="407"/>
      <c r="PAC13" s="407"/>
      <c r="PAD13" s="407"/>
      <c r="PAE13" s="407"/>
      <c r="PAF13" s="408"/>
      <c r="PAG13" s="404"/>
      <c r="PAH13" s="405"/>
      <c r="PAI13" s="406"/>
      <c r="PAJ13" s="407"/>
      <c r="PAK13" s="407"/>
      <c r="PAL13" s="407"/>
      <c r="PAM13" s="407"/>
      <c r="PAN13" s="408"/>
      <c r="PAO13" s="404"/>
      <c r="PAP13" s="405"/>
      <c r="PAQ13" s="406"/>
      <c r="PAR13" s="407"/>
      <c r="PAS13" s="407"/>
      <c r="PAT13" s="407"/>
      <c r="PAU13" s="407"/>
      <c r="PAV13" s="408"/>
      <c r="PAW13" s="404"/>
      <c r="PAX13" s="405"/>
      <c r="PAY13" s="406"/>
      <c r="PAZ13" s="407"/>
      <c r="PBA13" s="407"/>
      <c r="PBB13" s="407"/>
      <c r="PBC13" s="407"/>
      <c r="PBD13" s="408"/>
      <c r="PBE13" s="404"/>
      <c r="PBF13" s="405"/>
      <c r="PBG13" s="406"/>
      <c r="PBH13" s="407"/>
      <c r="PBI13" s="407"/>
      <c r="PBJ13" s="407"/>
      <c r="PBK13" s="407"/>
      <c r="PBL13" s="408"/>
      <c r="PBM13" s="404"/>
      <c r="PBN13" s="405"/>
      <c r="PBO13" s="406"/>
      <c r="PBP13" s="407"/>
      <c r="PBQ13" s="407"/>
      <c r="PBR13" s="407"/>
      <c r="PBS13" s="407"/>
      <c r="PBT13" s="408"/>
      <c r="PBU13" s="404"/>
      <c r="PBV13" s="405"/>
      <c r="PBW13" s="406"/>
      <c r="PBX13" s="407"/>
      <c r="PBY13" s="407"/>
      <c r="PBZ13" s="407"/>
      <c r="PCA13" s="407"/>
      <c r="PCB13" s="408"/>
      <c r="PCC13" s="404"/>
      <c r="PCD13" s="405"/>
      <c r="PCE13" s="406"/>
      <c r="PCF13" s="407"/>
      <c r="PCG13" s="407"/>
      <c r="PCH13" s="407"/>
      <c r="PCI13" s="407"/>
      <c r="PCJ13" s="408"/>
      <c r="PCK13" s="404"/>
      <c r="PCL13" s="405"/>
      <c r="PCM13" s="406"/>
      <c r="PCN13" s="407"/>
      <c r="PCO13" s="407"/>
      <c r="PCP13" s="407"/>
      <c r="PCQ13" s="407"/>
      <c r="PCR13" s="408"/>
      <c r="PCS13" s="404"/>
      <c r="PCT13" s="405"/>
      <c r="PCU13" s="406"/>
      <c r="PCV13" s="407"/>
      <c r="PCW13" s="407"/>
      <c r="PCX13" s="407"/>
      <c r="PCY13" s="407"/>
      <c r="PCZ13" s="408"/>
      <c r="PDA13" s="404"/>
      <c r="PDB13" s="405"/>
      <c r="PDC13" s="406"/>
      <c r="PDD13" s="407"/>
      <c r="PDE13" s="407"/>
      <c r="PDF13" s="407"/>
      <c r="PDG13" s="407"/>
      <c r="PDH13" s="408"/>
      <c r="PDI13" s="404"/>
      <c r="PDJ13" s="405"/>
      <c r="PDK13" s="406"/>
      <c r="PDL13" s="407"/>
      <c r="PDM13" s="407"/>
      <c r="PDN13" s="407"/>
      <c r="PDO13" s="407"/>
      <c r="PDP13" s="408"/>
      <c r="PDQ13" s="404"/>
      <c r="PDR13" s="405"/>
      <c r="PDS13" s="406"/>
      <c r="PDT13" s="407"/>
      <c r="PDU13" s="407"/>
      <c r="PDV13" s="407"/>
      <c r="PDW13" s="407"/>
      <c r="PDX13" s="408"/>
      <c r="PDY13" s="404"/>
      <c r="PDZ13" s="405"/>
      <c r="PEA13" s="406"/>
      <c r="PEB13" s="407"/>
      <c r="PEC13" s="407"/>
      <c r="PED13" s="407"/>
      <c r="PEE13" s="407"/>
      <c r="PEF13" s="408"/>
      <c r="PEG13" s="404"/>
      <c r="PEH13" s="405"/>
      <c r="PEI13" s="406"/>
      <c r="PEJ13" s="407"/>
      <c r="PEK13" s="407"/>
      <c r="PEL13" s="407"/>
      <c r="PEM13" s="407"/>
      <c r="PEN13" s="408"/>
      <c r="PEO13" s="404"/>
      <c r="PEP13" s="405"/>
      <c r="PEQ13" s="406"/>
      <c r="PER13" s="407"/>
      <c r="PES13" s="407"/>
      <c r="PET13" s="407"/>
      <c r="PEU13" s="407"/>
      <c r="PEV13" s="408"/>
      <c r="PEW13" s="404"/>
      <c r="PEX13" s="405"/>
      <c r="PEY13" s="406"/>
      <c r="PEZ13" s="407"/>
      <c r="PFA13" s="407"/>
      <c r="PFB13" s="407"/>
      <c r="PFC13" s="407"/>
      <c r="PFD13" s="408"/>
      <c r="PFE13" s="404"/>
      <c r="PFF13" s="405"/>
      <c r="PFG13" s="406"/>
      <c r="PFH13" s="407"/>
      <c r="PFI13" s="407"/>
      <c r="PFJ13" s="407"/>
      <c r="PFK13" s="407"/>
      <c r="PFL13" s="408"/>
      <c r="PFM13" s="404"/>
      <c r="PFN13" s="405"/>
      <c r="PFO13" s="406"/>
      <c r="PFP13" s="407"/>
      <c r="PFQ13" s="407"/>
      <c r="PFR13" s="407"/>
      <c r="PFS13" s="407"/>
      <c r="PFT13" s="408"/>
      <c r="PFU13" s="404"/>
      <c r="PFV13" s="405"/>
      <c r="PFW13" s="406"/>
      <c r="PFX13" s="407"/>
      <c r="PFY13" s="407"/>
      <c r="PFZ13" s="407"/>
      <c r="PGA13" s="407"/>
      <c r="PGB13" s="408"/>
      <c r="PGC13" s="404"/>
      <c r="PGD13" s="405"/>
      <c r="PGE13" s="406"/>
      <c r="PGF13" s="407"/>
      <c r="PGG13" s="407"/>
      <c r="PGH13" s="407"/>
      <c r="PGI13" s="407"/>
      <c r="PGJ13" s="408"/>
      <c r="PGK13" s="404"/>
      <c r="PGL13" s="405"/>
      <c r="PGM13" s="406"/>
      <c r="PGN13" s="407"/>
      <c r="PGO13" s="407"/>
      <c r="PGP13" s="407"/>
      <c r="PGQ13" s="407"/>
      <c r="PGR13" s="408"/>
      <c r="PGS13" s="404"/>
      <c r="PGT13" s="405"/>
      <c r="PGU13" s="406"/>
      <c r="PGV13" s="407"/>
      <c r="PGW13" s="407"/>
      <c r="PGX13" s="407"/>
      <c r="PGY13" s="407"/>
      <c r="PGZ13" s="408"/>
      <c r="PHA13" s="404"/>
      <c r="PHB13" s="405"/>
      <c r="PHC13" s="406"/>
      <c r="PHD13" s="407"/>
      <c r="PHE13" s="407"/>
      <c r="PHF13" s="407"/>
      <c r="PHG13" s="407"/>
      <c r="PHH13" s="408"/>
      <c r="PHI13" s="404"/>
      <c r="PHJ13" s="405"/>
      <c r="PHK13" s="406"/>
      <c r="PHL13" s="407"/>
      <c r="PHM13" s="407"/>
      <c r="PHN13" s="407"/>
      <c r="PHO13" s="407"/>
      <c r="PHP13" s="408"/>
      <c r="PHQ13" s="404"/>
      <c r="PHR13" s="405"/>
      <c r="PHS13" s="406"/>
      <c r="PHT13" s="407"/>
      <c r="PHU13" s="407"/>
      <c r="PHV13" s="407"/>
      <c r="PHW13" s="407"/>
      <c r="PHX13" s="408"/>
      <c r="PHY13" s="404"/>
      <c r="PHZ13" s="405"/>
      <c r="PIA13" s="406"/>
      <c r="PIB13" s="407"/>
      <c r="PIC13" s="407"/>
      <c r="PID13" s="407"/>
      <c r="PIE13" s="407"/>
      <c r="PIF13" s="408"/>
      <c r="PIG13" s="404"/>
      <c r="PIH13" s="405"/>
      <c r="PII13" s="406"/>
      <c r="PIJ13" s="407"/>
      <c r="PIK13" s="407"/>
      <c r="PIL13" s="407"/>
      <c r="PIM13" s="407"/>
      <c r="PIN13" s="408"/>
      <c r="PIO13" s="404"/>
      <c r="PIP13" s="405"/>
      <c r="PIQ13" s="406"/>
      <c r="PIR13" s="407"/>
      <c r="PIS13" s="407"/>
      <c r="PIT13" s="407"/>
      <c r="PIU13" s="407"/>
      <c r="PIV13" s="408"/>
      <c r="PIW13" s="404"/>
      <c r="PIX13" s="405"/>
      <c r="PIY13" s="406"/>
      <c r="PIZ13" s="407"/>
      <c r="PJA13" s="407"/>
      <c r="PJB13" s="407"/>
      <c r="PJC13" s="407"/>
      <c r="PJD13" s="408"/>
      <c r="PJE13" s="404"/>
      <c r="PJF13" s="405"/>
      <c r="PJG13" s="406"/>
      <c r="PJH13" s="407"/>
      <c r="PJI13" s="407"/>
      <c r="PJJ13" s="407"/>
      <c r="PJK13" s="407"/>
      <c r="PJL13" s="408"/>
      <c r="PJM13" s="404"/>
      <c r="PJN13" s="405"/>
      <c r="PJO13" s="406"/>
      <c r="PJP13" s="407"/>
      <c r="PJQ13" s="407"/>
      <c r="PJR13" s="407"/>
      <c r="PJS13" s="407"/>
      <c r="PJT13" s="408"/>
      <c r="PJU13" s="404"/>
      <c r="PJV13" s="405"/>
      <c r="PJW13" s="406"/>
      <c r="PJX13" s="407"/>
      <c r="PJY13" s="407"/>
      <c r="PJZ13" s="407"/>
      <c r="PKA13" s="407"/>
      <c r="PKB13" s="408"/>
      <c r="PKC13" s="404"/>
      <c r="PKD13" s="405"/>
      <c r="PKE13" s="406"/>
      <c r="PKF13" s="407"/>
      <c r="PKG13" s="407"/>
      <c r="PKH13" s="407"/>
      <c r="PKI13" s="407"/>
      <c r="PKJ13" s="408"/>
      <c r="PKK13" s="404"/>
      <c r="PKL13" s="405"/>
      <c r="PKM13" s="406"/>
      <c r="PKN13" s="407"/>
      <c r="PKO13" s="407"/>
      <c r="PKP13" s="407"/>
      <c r="PKQ13" s="407"/>
      <c r="PKR13" s="408"/>
      <c r="PKS13" s="404"/>
      <c r="PKT13" s="405"/>
      <c r="PKU13" s="406"/>
      <c r="PKV13" s="407"/>
      <c r="PKW13" s="407"/>
      <c r="PKX13" s="407"/>
      <c r="PKY13" s="407"/>
      <c r="PKZ13" s="408"/>
      <c r="PLA13" s="404"/>
      <c r="PLB13" s="405"/>
      <c r="PLC13" s="406"/>
      <c r="PLD13" s="407"/>
      <c r="PLE13" s="407"/>
      <c r="PLF13" s="407"/>
      <c r="PLG13" s="407"/>
      <c r="PLH13" s="408"/>
      <c r="PLI13" s="404"/>
      <c r="PLJ13" s="405"/>
      <c r="PLK13" s="406"/>
      <c r="PLL13" s="407"/>
      <c r="PLM13" s="407"/>
      <c r="PLN13" s="407"/>
      <c r="PLO13" s="407"/>
      <c r="PLP13" s="408"/>
      <c r="PLQ13" s="404"/>
      <c r="PLR13" s="405"/>
      <c r="PLS13" s="406"/>
      <c r="PLT13" s="407"/>
      <c r="PLU13" s="407"/>
      <c r="PLV13" s="407"/>
      <c r="PLW13" s="407"/>
      <c r="PLX13" s="408"/>
      <c r="PLY13" s="404"/>
      <c r="PLZ13" s="405"/>
      <c r="PMA13" s="406"/>
      <c r="PMB13" s="407"/>
      <c r="PMC13" s="407"/>
      <c r="PMD13" s="407"/>
      <c r="PME13" s="407"/>
      <c r="PMF13" s="408"/>
      <c r="PMG13" s="404"/>
      <c r="PMH13" s="405"/>
      <c r="PMI13" s="406"/>
      <c r="PMJ13" s="407"/>
      <c r="PMK13" s="407"/>
      <c r="PML13" s="407"/>
      <c r="PMM13" s="407"/>
      <c r="PMN13" s="408"/>
      <c r="PMO13" s="404"/>
      <c r="PMP13" s="405"/>
      <c r="PMQ13" s="406"/>
      <c r="PMR13" s="407"/>
      <c r="PMS13" s="407"/>
      <c r="PMT13" s="407"/>
      <c r="PMU13" s="407"/>
      <c r="PMV13" s="408"/>
      <c r="PMW13" s="404"/>
      <c r="PMX13" s="405"/>
      <c r="PMY13" s="406"/>
      <c r="PMZ13" s="407"/>
      <c r="PNA13" s="407"/>
      <c r="PNB13" s="407"/>
      <c r="PNC13" s="407"/>
      <c r="PND13" s="408"/>
      <c r="PNE13" s="404"/>
      <c r="PNF13" s="405"/>
      <c r="PNG13" s="406"/>
      <c r="PNH13" s="407"/>
      <c r="PNI13" s="407"/>
      <c r="PNJ13" s="407"/>
      <c r="PNK13" s="407"/>
      <c r="PNL13" s="408"/>
      <c r="PNM13" s="404"/>
      <c r="PNN13" s="405"/>
      <c r="PNO13" s="406"/>
      <c r="PNP13" s="407"/>
      <c r="PNQ13" s="407"/>
      <c r="PNR13" s="407"/>
      <c r="PNS13" s="407"/>
      <c r="PNT13" s="408"/>
      <c r="PNU13" s="404"/>
      <c r="PNV13" s="405"/>
      <c r="PNW13" s="406"/>
      <c r="PNX13" s="407"/>
      <c r="PNY13" s="407"/>
      <c r="PNZ13" s="407"/>
      <c r="POA13" s="407"/>
      <c r="POB13" s="408"/>
      <c r="POC13" s="404"/>
      <c r="POD13" s="405"/>
      <c r="POE13" s="406"/>
      <c r="POF13" s="407"/>
      <c r="POG13" s="407"/>
      <c r="POH13" s="407"/>
      <c r="POI13" s="407"/>
      <c r="POJ13" s="408"/>
      <c r="POK13" s="404"/>
      <c r="POL13" s="405"/>
      <c r="POM13" s="406"/>
      <c r="PON13" s="407"/>
      <c r="POO13" s="407"/>
      <c r="POP13" s="407"/>
      <c r="POQ13" s="407"/>
      <c r="POR13" s="408"/>
      <c r="POS13" s="404"/>
      <c r="POT13" s="405"/>
      <c r="POU13" s="406"/>
      <c r="POV13" s="407"/>
      <c r="POW13" s="407"/>
      <c r="POX13" s="407"/>
      <c r="POY13" s="407"/>
      <c r="POZ13" s="408"/>
      <c r="PPA13" s="404"/>
      <c r="PPB13" s="405"/>
      <c r="PPC13" s="406"/>
      <c r="PPD13" s="407"/>
      <c r="PPE13" s="407"/>
      <c r="PPF13" s="407"/>
      <c r="PPG13" s="407"/>
      <c r="PPH13" s="408"/>
      <c r="PPI13" s="404"/>
      <c r="PPJ13" s="405"/>
      <c r="PPK13" s="406"/>
      <c r="PPL13" s="407"/>
      <c r="PPM13" s="407"/>
      <c r="PPN13" s="407"/>
      <c r="PPO13" s="407"/>
      <c r="PPP13" s="408"/>
      <c r="PPQ13" s="404"/>
      <c r="PPR13" s="405"/>
      <c r="PPS13" s="406"/>
      <c r="PPT13" s="407"/>
      <c r="PPU13" s="407"/>
      <c r="PPV13" s="407"/>
      <c r="PPW13" s="407"/>
      <c r="PPX13" s="408"/>
      <c r="PPY13" s="404"/>
      <c r="PPZ13" s="405"/>
      <c r="PQA13" s="406"/>
      <c r="PQB13" s="407"/>
      <c r="PQC13" s="407"/>
      <c r="PQD13" s="407"/>
      <c r="PQE13" s="407"/>
      <c r="PQF13" s="408"/>
      <c r="PQG13" s="404"/>
      <c r="PQH13" s="405"/>
      <c r="PQI13" s="406"/>
      <c r="PQJ13" s="407"/>
      <c r="PQK13" s="407"/>
      <c r="PQL13" s="407"/>
      <c r="PQM13" s="407"/>
      <c r="PQN13" s="408"/>
      <c r="PQO13" s="404"/>
      <c r="PQP13" s="405"/>
      <c r="PQQ13" s="406"/>
      <c r="PQR13" s="407"/>
      <c r="PQS13" s="407"/>
      <c r="PQT13" s="407"/>
      <c r="PQU13" s="407"/>
      <c r="PQV13" s="408"/>
      <c r="PQW13" s="404"/>
      <c r="PQX13" s="405"/>
      <c r="PQY13" s="406"/>
      <c r="PQZ13" s="407"/>
      <c r="PRA13" s="407"/>
      <c r="PRB13" s="407"/>
      <c r="PRC13" s="407"/>
      <c r="PRD13" s="408"/>
      <c r="PRE13" s="404"/>
      <c r="PRF13" s="405"/>
      <c r="PRG13" s="406"/>
      <c r="PRH13" s="407"/>
      <c r="PRI13" s="407"/>
      <c r="PRJ13" s="407"/>
      <c r="PRK13" s="407"/>
      <c r="PRL13" s="408"/>
      <c r="PRM13" s="404"/>
      <c r="PRN13" s="405"/>
      <c r="PRO13" s="406"/>
      <c r="PRP13" s="407"/>
      <c r="PRQ13" s="407"/>
      <c r="PRR13" s="407"/>
      <c r="PRS13" s="407"/>
      <c r="PRT13" s="408"/>
      <c r="PRU13" s="404"/>
      <c r="PRV13" s="405"/>
      <c r="PRW13" s="406"/>
      <c r="PRX13" s="407"/>
      <c r="PRY13" s="407"/>
      <c r="PRZ13" s="407"/>
      <c r="PSA13" s="407"/>
      <c r="PSB13" s="408"/>
      <c r="PSC13" s="404"/>
      <c r="PSD13" s="405"/>
      <c r="PSE13" s="406"/>
      <c r="PSF13" s="407"/>
      <c r="PSG13" s="407"/>
      <c r="PSH13" s="407"/>
      <c r="PSI13" s="407"/>
      <c r="PSJ13" s="408"/>
      <c r="PSK13" s="404"/>
      <c r="PSL13" s="405"/>
      <c r="PSM13" s="406"/>
      <c r="PSN13" s="407"/>
      <c r="PSO13" s="407"/>
      <c r="PSP13" s="407"/>
      <c r="PSQ13" s="407"/>
      <c r="PSR13" s="408"/>
      <c r="PSS13" s="404"/>
      <c r="PST13" s="405"/>
      <c r="PSU13" s="406"/>
      <c r="PSV13" s="407"/>
      <c r="PSW13" s="407"/>
      <c r="PSX13" s="407"/>
      <c r="PSY13" s="407"/>
      <c r="PSZ13" s="408"/>
      <c r="PTA13" s="404"/>
      <c r="PTB13" s="405"/>
      <c r="PTC13" s="406"/>
      <c r="PTD13" s="407"/>
      <c r="PTE13" s="407"/>
      <c r="PTF13" s="407"/>
      <c r="PTG13" s="407"/>
      <c r="PTH13" s="408"/>
      <c r="PTI13" s="404"/>
      <c r="PTJ13" s="405"/>
      <c r="PTK13" s="406"/>
      <c r="PTL13" s="407"/>
      <c r="PTM13" s="407"/>
      <c r="PTN13" s="407"/>
      <c r="PTO13" s="407"/>
      <c r="PTP13" s="408"/>
      <c r="PTQ13" s="404"/>
      <c r="PTR13" s="405"/>
      <c r="PTS13" s="406"/>
      <c r="PTT13" s="407"/>
      <c r="PTU13" s="407"/>
      <c r="PTV13" s="407"/>
      <c r="PTW13" s="407"/>
      <c r="PTX13" s="408"/>
      <c r="PTY13" s="404"/>
      <c r="PTZ13" s="405"/>
      <c r="PUA13" s="406"/>
      <c r="PUB13" s="407"/>
      <c r="PUC13" s="407"/>
      <c r="PUD13" s="407"/>
      <c r="PUE13" s="407"/>
      <c r="PUF13" s="408"/>
      <c r="PUG13" s="404"/>
      <c r="PUH13" s="405"/>
      <c r="PUI13" s="406"/>
      <c r="PUJ13" s="407"/>
      <c r="PUK13" s="407"/>
      <c r="PUL13" s="407"/>
      <c r="PUM13" s="407"/>
      <c r="PUN13" s="408"/>
      <c r="PUO13" s="404"/>
      <c r="PUP13" s="405"/>
      <c r="PUQ13" s="406"/>
      <c r="PUR13" s="407"/>
      <c r="PUS13" s="407"/>
      <c r="PUT13" s="407"/>
      <c r="PUU13" s="407"/>
      <c r="PUV13" s="408"/>
      <c r="PUW13" s="404"/>
      <c r="PUX13" s="405"/>
      <c r="PUY13" s="406"/>
      <c r="PUZ13" s="407"/>
      <c r="PVA13" s="407"/>
      <c r="PVB13" s="407"/>
      <c r="PVC13" s="407"/>
      <c r="PVD13" s="408"/>
      <c r="PVE13" s="404"/>
      <c r="PVF13" s="405"/>
      <c r="PVG13" s="406"/>
      <c r="PVH13" s="407"/>
      <c r="PVI13" s="407"/>
      <c r="PVJ13" s="407"/>
      <c r="PVK13" s="407"/>
      <c r="PVL13" s="408"/>
      <c r="PVM13" s="404"/>
      <c r="PVN13" s="405"/>
      <c r="PVO13" s="406"/>
      <c r="PVP13" s="407"/>
      <c r="PVQ13" s="407"/>
      <c r="PVR13" s="407"/>
      <c r="PVS13" s="407"/>
      <c r="PVT13" s="408"/>
      <c r="PVU13" s="404"/>
      <c r="PVV13" s="405"/>
      <c r="PVW13" s="406"/>
      <c r="PVX13" s="407"/>
      <c r="PVY13" s="407"/>
      <c r="PVZ13" s="407"/>
      <c r="PWA13" s="407"/>
      <c r="PWB13" s="408"/>
      <c r="PWC13" s="404"/>
      <c r="PWD13" s="405"/>
      <c r="PWE13" s="406"/>
      <c r="PWF13" s="407"/>
      <c r="PWG13" s="407"/>
      <c r="PWH13" s="407"/>
      <c r="PWI13" s="407"/>
      <c r="PWJ13" s="408"/>
      <c r="PWK13" s="404"/>
      <c r="PWL13" s="405"/>
      <c r="PWM13" s="406"/>
      <c r="PWN13" s="407"/>
      <c r="PWO13" s="407"/>
      <c r="PWP13" s="407"/>
      <c r="PWQ13" s="407"/>
      <c r="PWR13" s="408"/>
      <c r="PWS13" s="404"/>
      <c r="PWT13" s="405"/>
      <c r="PWU13" s="406"/>
      <c r="PWV13" s="407"/>
      <c r="PWW13" s="407"/>
      <c r="PWX13" s="407"/>
      <c r="PWY13" s="407"/>
      <c r="PWZ13" s="408"/>
      <c r="PXA13" s="404"/>
      <c r="PXB13" s="405"/>
      <c r="PXC13" s="406"/>
      <c r="PXD13" s="407"/>
      <c r="PXE13" s="407"/>
      <c r="PXF13" s="407"/>
      <c r="PXG13" s="407"/>
      <c r="PXH13" s="408"/>
      <c r="PXI13" s="404"/>
      <c r="PXJ13" s="405"/>
      <c r="PXK13" s="406"/>
      <c r="PXL13" s="407"/>
      <c r="PXM13" s="407"/>
      <c r="PXN13" s="407"/>
      <c r="PXO13" s="407"/>
      <c r="PXP13" s="408"/>
      <c r="PXQ13" s="404"/>
      <c r="PXR13" s="405"/>
      <c r="PXS13" s="406"/>
      <c r="PXT13" s="407"/>
      <c r="PXU13" s="407"/>
      <c r="PXV13" s="407"/>
      <c r="PXW13" s="407"/>
      <c r="PXX13" s="408"/>
      <c r="PXY13" s="404"/>
      <c r="PXZ13" s="405"/>
      <c r="PYA13" s="406"/>
      <c r="PYB13" s="407"/>
      <c r="PYC13" s="407"/>
      <c r="PYD13" s="407"/>
      <c r="PYE13" s="407"/>
      <c r="PYF13" s="408"/>
      <c r="PYG13" s="404"/>
      <c r="PYH13" s="405"/>
      <c r="PYI13" s="406"/>
      <c r="PYJ13" s="407"/>
      <c r="PYK13" s="407"/>
      <c r="PYL13" s="407"/>
      <c r="PYM13" s="407"/>
      <c r="PYN13" s="408"/>
      <c r="PYO13" s="404"/>
      <c r="PYP13" s="405"/>
      <c r="PYQ13" s="406"/>
      <c r="PYR13" s="407"/>
      <c r="PYS13" s="407"/>
      <c r="PYT13" s="407"/>
      <c r="PYU13" s="407"/>
      <c r="PYV13" s="408"/>
      <c r="PYW13" s="404"/>
      <c r="PYX13" s="405"/>
      <c r="PYY13" s="406"/>
      <c r="PYZ13" s="407"/>
      <c r="PZA13" s="407"/>
      <c r="PZB13" s="407"/>
      <c r="PZC13" s="407"/>
      <c r="PZD13" s="408"/>
      <c r="PZE13" s="404"/>
      <c r="PZF13" s="405"/>
      <c r="PZG13" s="406"/>
      <c r="PZH13" s="407"/>
      <c r="PZI13" s="407"/>
      <c r="PZJ13" s="407"/>
      <c r="PZK13" s="407"/>
      <c r="PZL13" s="408"/>
      <c r="PZM13" s="404"/>
      <c r="PZN13" s="405"/>
      <c r="PZO13" s="406"/>
      <c r="PZP13" s="407"/>
      <c r="PZQ13" s="407"/>
      <c r="PZR13" s="407"/>
      <c r="PZS13" s="407"/>
      <c r="PZT13" s="408"/>
      <c r="PZU13" s="404"/>
      <c r="PZV13" s="405"/>
      <c r="PZW13" s="406"/>
      <c r="PZX13" s="407"/>
      <c r="PZY13" s="407"/>
      <c r="PZZ13" s="407"/>
      <c r="QAA13" s="407"/>
      <c r="QAB13" s="408"/>
      <c r="QAC13" s="404"/>
      <c r="QAD13" s="405"/>
      <c r="QAE13" s="406"/>
      <c r="QAF13" s="407"/>
      <c r="QAG13" s="407"/>
      <c r="QAH13" s="407"/>
      <c r="QAI13" s="407"/>
      <c r="QAJ13" s="408"/>
      <c r="QAK13" s="404"/>
      <c r="QAL13" s="405"/>
      <c r="QAM13" s="406"/>
      <c r="QAN13" s="407"/>
      <c r="QAO13" s="407"/>
      <c r="QAP13" s="407"/>
      <c r="QAQ13" s="407"/>
      <c r="QAR13" s="408"/>
      <c r="QAS13" s="404"/>
      <c r="QAT13" s="405"/>
      <c r="QAU13" s="406"/>
      <c r="QAV13" s="407"/>
      <c r="QAW13" s="407"/>
      <c r="QAX13" s="407"/>
      <c r="QAY13" s="407"/>
      <c r="QAZ13" s="408"/>
      <c r="QBA13" s="404"/>
      <c r="QBB13" s="405"/>
      <c r="QBC13" s="406"/>
      <c r="QBD13" s="407"/>
      <c r="QBE13" s="407"/>
      <c r="QBF13" s="407"/>
      <c r="QBG13" s="407"/>
      <c r="QBH13" s="408"/>
      <c r="QBI13" s="404"/>
      <c r="QBJ13" s="405"/>
      <c r="QBK13" s="406"/>
      <c r="QBL13" s="407"/>
      <c r="QBM13" s="407"/>
      <c r="QBN13" s="407"/>
      <c r="QBO13" s="407"/>
      <c r="QBP13" s="408"/>
      <c r="QBQ13" s="404"/>
      <c r="QBR13" s="405"/>
      <c r="QBS13" s="406"/>
      <c r="QBT13" s="407"/>
      <c r="QBU13" s="407"/>
      <c r="QBV13" s="407"/>
      <c r="QBW13" s="407"/>
      <c r="QBX13" s="408"/>
      <c r="QBY13" s="404"/>
      <c r="QBZ13" s="405"/>
      <c r="QCA13" s="406"/>
      <c r="QCB13" s="407"/>
      <c r="QCC13" s="407"/>
      <c r="QCD13" s="407"/>
      <c r="QCE13" s="407"/>
      <c r="QCF13" s="408"/>
      <c r="QCG13" s="404"/>
      <c r="QCH13" s="405"/>
      <c r="QCI13" s="406"/>
      <c r="QCJ13" s="407"/>
      <c r="QCK13" s="407"/>
      <c r="QCL13" s="407"/>
      <c r="QCM13" s="407"/>
      <c r="QCN13" s="408"/>
      <c r="QCO13" s="404"/>
      <c r="QCP13" s="405"/>
      <c r="QCQ13" s="406"/>
      <c r="QCR13" s="407"/>
      <c r="QCS13" s="407"/>
      <c r="QCT13" s="407"/>
      <c r="QCU13" s="407"/>
      <c r="QCV13" s="408"/>
      <c r="QCW13" s="404"/>
      <c r="QCX13" s="405"/>
      <c r="QCY13" s="406"/>
      <c r="QCZ13" s="407"/>
      <c r="QDA13" s="407"/>
      <c r="QDB13" s="407"/>
      <c r="QDC13" s="407"/>
      <c r="QDD13" s="408"/>
      <c r="QDE13" s="404"/>
      <c r="QDF13" s="405"/>
      <c r="QDG13" s="406"/>
      <c r="QDH13" s="407"/>
      <c r="QDI13" s="407"/>
      <c r="QDJ13" s="407"/>
      <c r="QDK13" s="407"/>
      <c r="QDL13" s="408"/>
      <c r="QDM13" s="404"/>
      <c r="QDN13" s="405"/>
      <c r="QDO13" s="406"/>
      <c r="QDP13" s="407"/>
      <c r="QDQ13" s="407"/>
      <c r="QDR13" s="407"/>
      <c r="QDS13" s="407"/>
      <c r="QDT13" s="408"/>
      <c r="QDU13" s="404"/>
      <c r="QDV13" s="405"/>
      <c r="QDW13" s="406"/>
      <c r="QDX13" s="407"/>
      <c r="QDY13" s="407"/>
      <c r="QDZ13" s="407"/>
      <c r="QEA13" s="407"/>
      <c r="QEB13" s="408"/>
      <c r="QEC13" s="404"/>
      <c r="QED13" s="405"/>
      <c r="QEE13" s="406"/>
      <c r="QEF13" s="407"/>
      <c r="QEG13" s="407"/>
      <c r="QEH13" s="407"/>
      <c r="QEI13" s="407"/>
      <c r="QEJ13" s="408"/>
      <c r="QEK13" s="404"/>
      <c r="QEL13" s="405"/>
      <c r="QEM13" s="406"/>
      <c r="QEN13" s="407"/>
      <c r="QEO13" s="407"/>
      <c r="QEP13" s="407"/>
      <c r="QEQ13" s="407"/>
      <c r="QER13" s="408"/>
      <c r="QES13" s="404"/>
      <c r="QET13" s="405"/>
      <c r="QEU13" s="406"/>
      <c r="QEV13" s="407"/>
      <c r="QEW13" s="407"/>
      <c r="QEX13" s="407"/>
      <c r="QEY13" s="407"/>
      <c r="QEZ13" s="408"/>
      <c r="QFA13" s="404"/>
      <c r="QFB13" s="405"/>
      <c r="QFC13" s="406"/>
      <c r="QFD13" s="407"/>
      <c r="QFE13" s="407"/>
      <c r="QFF13" s="407"/>
      <c r="QFG13" s="407"/>
      <c r="QFH13" s="408"/>
      <c r="QFI13" s="404"/>
      <c r="QFJ13" s="405"/>
      <c r="QFK13" s="406"/>
      <c r="QFL13" s="407"/>
      <c r="QFM13" s="407"/>
      <c r="QFN13" s="407"/>
      <c r="QFO13" s="407"/>
      <c r="QFP13" s="408"/>
      <c r="QFQ13" s="404"/>
      <c r="QFR13" s="405"/>
      <c r="QFS13" s="406"/>
      <c r="QFT13" s="407"/>
      <c r="QFU13" s="407"/>
      <c r="QFV13" s="407"/>
      <c r="QFW13" s="407"/>
      <c r="QFX13" s="408"/>
      <c r="QFY13" s="404"/>
      <c r="QFZ13" s="405"/>
      <c r="QGA13" s="406"/>
      <c r="QGB13" s="407"/>
      <c r="QGC13" s="407"/>
      <c r="QGD13" s="407"/>
      <c r="QGE13" s="407"/>
      <c r="QGF13" s="408"/>
      <c r="QGG13" s="404"/>
      <c r="QGH13" s="405"/>
      <c r="QGI13" s="406"/>
      <c r="QGJ13" s="407"/>
      <c r="QGK13" s="407"/>
      <c r="QGL13" s="407"/>
      <c r="QGM13" s="407"/>
      <c r="QGN13" s="408"/>
      <c r="QGO13" s="404"/>
      <c r="QGP13" s="405"/>
      <c r="QGQ13" s="406"/>
      <c r="QGR13" s="407"/>
      <c r="QGS13" s="407"/>
      <c r="QGT13" s="407"/>
      <c r="QGU13" s="407"/>
      <c r="QGV13" s="408"/>
      <c r="QGW13" s="404"/>
      <c r="QGX13" s="405"/>
      <c r="QGY13" s="406"/>
      <c r="QGZ13" s="407"/>
      <c r="QHA13" s="407"/>
      <c r="QHB13" s="407"/>
      <c r="QHC13" s="407"/>
      <c r="QHD13" s="408"/>
      <c r="QHE13" s="404"/>
      <c r="QHF13" s="405"/>
      <c r="QHG13" s="406"/>
      <c r="QHH13" s="407"/>
      <c r="QHI13" s="407"/>
      <c r="QHJ13" s="407"/>
      <c r="QHK13" s="407"/>
      <c r="QHL13" s="408"/>
      <c r="QHM13" s="404"/>
      <c r="QHN13" s="405"/>
      <c r="QHO13" s="406"/>
      <c r="QHP13" s="407"/>
      <c r="QHQ13" s="407"/>
      <c r="QHR13" s="407"/>
      <c r="QHS13" s="407"/>
      <c r="QHT13" s="408"/>
      <c r="QHU13" s="404"/>
      <c r="QHV13" s="405"/>
      <c r="QHW13" s="406"/>
      <c r="QHX13" s="407"/>
      <c r="QHY13" s="407"/>
      <c r="QHZ13" s="407"/>
      <c r="QIA13" s="407"/>
      <c r="QIB13" s="408"/>
      <c r="QIC13" s="404"/>
      <c r="QID13" s="405"/>
      <c r="QIE13" s="406"/>
      <c r="QIF13" s="407"/>
      <c r="QIG13" s="407"/>
      <c r="QIH13" s="407"/>
      <c r="QII13" s="407"/>
      <c r="QIJ13" s="408"/>
      <c r="QIK13" s="404"/>
      <c r="QIL13" s="405"/>
      <c r="QIM13" s="406"/>
      <c r="QIN13" s="407"/>
      <c r="QIO13" s="407"/>
      <c r="QIP13" s="407"/>
      <c r="QIQ13" s="407"/>
      <c r="QIR13" s="408"/>
      <c r="QIS13" s="404"/>
      <c r="QIT13" s="405"/>
      <c r="QIU13" s="406"/>
      <c r="QIV13" s="407"/>
      <c r="QIW13" s="407"/>
      <c r="QIX13" s="407"/>
      <c r="QIY13" s="407"/>
      <c r="QIZ13" s="408"/>
      <c r="QJA13" s="404"/>
      <c r="QJB13" s="405"/>
      <c r="QJC13" s="406"/>
      <c r="QJD13" s="407"/>
      <c r="QJE13" s="407"/>
      <c r="QJF13" s="407"/>
      <c r="QJG13" s="407"/>
      <c r="QJH13" s="408"/>
      <c r="QJI13" s="404"/>
      <c r="QJJ13" s="405"/>
      <c r="QJK13" s="406"/>
      <c r="QJL13" s="407"/>
      <c r="QJM13" s="407"/>
      <c r="QJN13" s="407"/>
      <c r="QJO13" s="407"/>
      <c r="QJP13" s="408"/>
      <c r="QJQ13" s="404"/>
      <c r="QJR13" s="405"/>
      <c r="QJS13" s="406"/>
      <c r="QJT13" s="407"/>
      <c r="QJU13" s="407"/>
      <c r="QJV13" s="407"/>
      <c r="QJW13" s="407"/>
      <c r="QJX13" s="408"/>
      <c r="QJY13" s="404"/>
      <c r="QJZ13" s="405"/>
      <c r="QKA13" s="406"/>
      <c r="QKB13" s="407"/>
      <c r="QKC13" s="407"/>
      <c r="QKD13" s="407"/>
      <c r="QKE13" s="407"/>
      <c r="QKF13" s="408"/>
      <c r="QKG13" s="404"/>
      <c r="QKH13" s="405"/>
      <c r="QKI13" s="406"/>
      <c r="QKJ13" s="407"/>
      <c r="QKK13" s="407"/>
      <c r="QKL13" s="407"/>
      <c r="QKM13" s="407"/>
      <c r="QKN13" s="408"/>
      <c r="QKO13" s="404"/>
      <c r="QKP13" s="405"/>
      <c r="QKQ13" s="406"/>
      <c r="QKR13" s="407"/>
      <c r="QKS13" s="407"/>
      <c r="QKT13" s="407"/>
      <c r="QKU13" s="407"/>
      <c r="QKV13" s="408"/>
      <c r="QKW13" s="404"/>
      <c r="QKX13" s="405"/>
      <c r="QKY13" s="406"/>
      <c r="QKZ13" s="407"/>
      <c r="QLA13" s="407"/>
      <c r="QLB13" s="407"/>
      <c r="QLC13" s="407"/>
      <c r="QLD13" s="408"/>
      <c r="QLE13" s="404"/>
      <c r="QLF13" s="405"/>
      <c r="QLG13" s="406"/>
      <c r="QLH13" s="407"/>
      <c r="QLI13" s="407"/>
      <c r="QLJ13" s="407"/>
      <c r="QLK13" s="407"/>
      <c r="QLL13" s="408"/>
      <c r="QLM13" s="404"/>
      <c r="QLN13" s="405"/>
      <c r="QLO13" s="406"/>
      <c r="QLP13" s="407"/>
      <c r="QLQ13" s="407"/>
      <c r="QLR13" s="407"/>
      <c r="QLS13" s="407"/>
      <c r="QLT13" s="408"/>
      <c r="QLU13" s="404"/>
      <c r="QLV13" s="405"/>
      <c r="QLW13" s="406"/>
      <c r="QLX13" s="407"/>
      <c r="QLY13" s="407"/>
      <c r="QLZ13" s="407"/>
      <c r="QMA13" s="407"/>
      <c r="QMB13" s="408"/>
      <c r="QMC13" s="404"/>
      <c r="QMD13" s="405"/>
      <c r="QME13" s="406"/>
      <c r="QMF13" s="407"/>
      <c r="QMG13" s="407"/>
      <c r="QMH13" s="407"/>
      <c r="QMI13" s="407"/>
      <c r="QMJ13" s="408"/>
      <c r="QMK13" s="404"/>
      <c r="QML13" s="405"/>
      <c r="QMM13" s="406"/>
      <c r="QMN13" s="407"/>
      <c r="QMO13" s="407"/>
      <c r="QMP13" s="407"/>
      <c r="QMQ13" s="407"/>
      <c r="QMR13" s="408"/>
      <c r="QMS13" s="404"/>
      <c r="QMT13" s="405"/>
      <c r="QMU13" s="406"/>
      <c r="QMV13" s="407"/>
      <c r="QMW13" s="407"/>
      <c r="QMX13" s="407"/>
      <c r="QMY13" s="407"/>
      <c r="QMZ13" s="408"/>
      <c r="QNA13" s="404"/>
      <c r="QNB13" s="405"/>
      <c r="QNC13" s="406"/>
      <c r="QND13" s="407"/>
      <c r="QNE13" s="407"/>
      <c r="QNF13" s="407"/>
      <c r="QNG13" s="407"/>
      <c r="QNH13" s="408"/>
      <c r="QNI13" s="404"/>
      <c r="QNJ13" s="405"/>
      <c r="QNK13" s="406"/>
      <c r="QNL13" s="407"/>
      <c r="QNM13" s="407"/>
      <c r="QNN13" s="407"/>
      <c r="QNO13" s="407"/>
      <c r="QNP13" s="408"/>
      <c r="QNQ13" s="404"/>
      <c r="QNR13" s="405"/>
      <c r="QNS13" s="406"/>
      <c r="QNT13" s="407"/>
      <c r="QNU13" s="407"/>
      <c r="QNV13" s="407"/>
      <c r="QNW13" s="407"/>
      <c r="QNX13" s="408"/>
      <c r="QNY13" s="404"/>
      <c r="QNZ13" s="405"/>
      <c r="QOA13" s="406"/>
      <c r="QOB13" s="407"/>
      <c r="QOC13" s="407"/>
      <c r="QOD13" s="407"/>
      <c r="QOE13" s="407"/>
      <c r="QOF13" s="408"/>
      <c r="QOG13" s="404"/>
      <c r="QOH13" s="405"/>
      <c r="QOI13" s="406"/>
      <c r="QOJ13" s="407"/>
      <c r="QOK13" s="407"/>
      <c r="QOL13" s="407"/>
      <c r="QOM13" s="407"/>
      <c r="QON13" s="408"/>
      <c r="QOO13" s="404"/>
      <c r="QOP13" s="405"/>
      <c r="QOQ13" s="406"/>
      <c r="QOR13" s="407"/>
      <c r="QOS13" s="407"/>
      <c r="QOT13" s="407"/>
      <c r="QOU13" s="407"/>
      <c r="QOV13" s="408"/>
      <c r="QOW13" s="404"/>
      <c r="QOX13" s="405"/>
      <c r="QOY13" s="406"/>
      <c r="QOZ13" s="407"/>
      <c r="QPA13" s="407"/>
      <c r="QPB13" s="407"/>
      <c r="QPC13" s="407"/>
      <c r="QPD13" s="408"/>
      <c r="QPE13" s="404"/>
      <c r="QPF13" s="405"/>
      <c r="QPG13" s="406"/>
      <c r="QPH13" s="407"/>
      <c r="QPI13" s="407"/>
      <c r="QPJ13" s="407"/>
      <c r="QPK13" s="407"/>
      <c r="QPL13" s="408"/>
      <c r="QPM13" s="404"/>
      <c r="QPN13" s="405"/>
      <c r="QPO13" s="406"/>
      <c r="QPP13" s="407"/>
      <c r="QPQ13" s="407"/>
      <c r="QPR13" s="407"/>
      <c r="QPS13" s="407"/>
      <c r="QPT13" s="408"/>
      <c r="QPU13" s="404"/>
      <c r="QPV13" s="405"/>
      <c r="QPW13" s="406"/>
      <c r="QPX13" s="407"/>
      <c r="QPY13" s="407"/>
      <c r="QPZ13" s="407"/>
      <c r="QQA13" s="407"/>
      <c r="QQB13" s="408"/>
      <c r="QQC13" s="404"/>
      <c r="QQD13" s="405"/>
      <c r="QQE13" s="406"/>
      <c r="QQF13" s="407"/>
      <c r="QQG13" s="407"/>
      <c r="QQH13" s="407"/>
      <c r="QQI13" s="407"/>
      <c r="QQJ13" s="408"/>
      <c r="QQK13" s="404"/>
      <c r="QQL13" s="405"/>
      <c r="QQM13" s="406"/>
      <c r="QQN13" s="407"/>
      <c r="QQO13" s="407"/>
      <c r="QQP13" s="407"/>
      <c r="QQQ13" s="407"/>
      <c r="QQR13" s="408"/>
      <c r="QQS13" s="404"/>
      <c r="QQT13" s="405"/>
      <c r="QQU13" s="406"/>
      <c r="QQV13" s="407"/>
      <c r="QQW13" s="407"/>
      <c r="QQX13" s="407"/>
      <c r="QQY13" s="407"/>
      <c r="QQZ13" s="408"/>
      <c r="QRA13" s="404"/>
      <c r="QRB13" s="405"/>
      <c r="QRC13" s="406"/>
      <c r="QRD13" s="407"/>
      <c r="QRE13" s="407"/>
      <c r="QRF13" s="407"/>
      <c r="QRG13" s="407"/>
      <c r="QRH13" s="408"/>
      <c r="QRI13" s="404"/>
      <c r="QRJ13" s="405"/>
      <c r="QRK13" s="406"/>
      <c r="QRL13" s="407"/>
      <c r="QRM13" s="407"/>
      <c r="QRN13" s="407"/>
      <c r="QRO13" s="407"/>
      <c r="QRP13" s="408"/>
      <c r="QRQ13" s="404"/>
      <c r="QRR13" s="405"/>
      <c r="QRS13" s="406"/>
      <c r="QRT13" s="407"/>
      <c r="QRU13" s="407"/>
      <c r="QRV13" s="407"/>
      <c r="QRW13" s="407"/>
      <c r="QRX13" s="408"/>
      <c r="QRY13" s="404"/>
      <c r="QRZ13" s="405"/>
      <c r="QSA13" s="406"/>
      <c r="QSB13" s="407"/>
      <c r="QSC13" s="407"/>
      <c r="QSD13" s="407"/>
      <c r="QSE13" s="407"/>
      <c r="QSF13" s="408"/>
      <c r="QSG13" s="404"/>
      <c r="QSH13" s="405"/>
      <c r="QSI13" s="406"/>
      <c r="QSJ13" s="407"/>
      <c r="QSK13" s="407"/>
      <c r="QSL13" s="407"/>
      <c r="QSM13" s="407"/>
      <c r="QSN13" s="408"/>
      <c r="QSO13" s="404"/>
      <c r="QSP13" s="405"/>
      <c r="QSQ13" s="406"/>
      <c r="QSR13" s="407"/>
      <c r="QSS13" s="407"/>
      <c r="QST13" s="407"/>
      <c r="QSU13" s="407"/>
      <c r="QSV13" s="408"/>
      <c r="QSW13" s="404"/>
      <c r="QSX13" s="405"/>
      <c r="QSY13" s="406"/>
      <c r="QSZ13" s="407"/>
      <c r="QTA13" s="407"/>
      <c r="QTB13" s="407"/>
      <c r="QTC13" s="407"/>
      <c r="QTD13" s="408"/>
      <c r="QTE13" s="404"/>
      <c r="QTF13" s="405"/>
      <c r="QTG13" s="406"/>
      <c r="QTH13" s="407"/>
      <c r="QTI13" s="407"/>
      <c r="QTJ13" s="407"/>
      <c r="QTK13" s="407"/>
      <c r="QTL13" s="408"/>
      <c r="QTM13" s="404"/>
      <c r="QTN13" s="405"/>
      <c r="QTO13" s="406"/>
      <c r="QTP13" s="407"/>
      <c r="QTQ13" s="407"/>
      <c r="QTR13" s="407"/>
      <c r="QTS13" s="407"/>
      <c r="QTT13" s="408"/>
      <c r="QTU13" s="404"/>
      <c r="QTV13" s="405"/>
      <c r="QTW13" s="406"/>
      <c r="QTX13" s="407"/>
      <c r="QTY13" s="407"/>
      <c r="QTZ13" s="407"/>
      <c r="QUA13" s="407"/>
      <c r="QUB13" s="408"/>
      <c r="QUC13" s="404"/>
      <c r="QUD13" s="405"/>
      <c r="QUE13" s="406"/>
      <c r="QUF13" s="407"/>
      <c r="QUG13" s="407"/>
      <c r="QUH13" s="407"/>
      <c r="QUI13" s="407"/>
      <c r="QUJ13" s="408"/>
      <c r="QUK13" s="404"/>
      <c r="QUL13" s="405"/>
      <c r="QUM13" s="406"/>
      <c r="QUN13" s="407"/>
      <c r="QUO13" s="407"/>
      <c r="QUP13" s="407"/>
      <c r="QUQ13" s="407"/>
      <c r="QUR13" s="408"/>
      <c r="QUS13" s="404"/>
      <c r="QUT13" s="405"/>
      <c r="QUU13" s="406"/>
      <c r="QUV13" s="407"/>
      <c r="QUW13" s="407"/>
      <c r="QUX13" s="407"/>
      <c r="QUY13" s="407"/>
      <c r="QUZ13" s="408"/>
      <c r="QVA13" s="404"/>
      <c r="QVB13" s="405"/>
      <c r="QVC13" s="406"/>
      <c r="QVD13" s="407"/>
      <c r="QVE13" s="407"/>
      <c r="QVF13" s="407"/>
      <c r="QVG13" s="407"/>
      <c r="QVH13" s="408"/>
      <c r="QVI13" s="404"/>
      <c r="QVJ13" s="405"/>
      <c r="QVK13" s="406"/>
      <c r="QVL13" s="407"/>
      <c r="QVM13" s="407"/>
      <c r="QVN13" s="407"/>
      <c r="QVO13" s="407"/>
      <c r="QVP13" s="408"/>
      <c r="QVQ13" s="404"/>
      <c r="QVR13" s="405"/>
      <c r="QVS13" s="406"/>
      <c r="QVT13" s="407"/>
      <c r="QVU13" s="407"/>
      <c r="QVV13" s="407"/>
      <c r="QVW13" s="407"/>
      <c r="QVX13" s="408"/>
      <c r="QVY13" s="404"/>
      <c r="QVZ13" s="405"/>
      <c r="QWA13" s="406"/>
      <c r="QWB13" s="407"/>
      <c r="QWC13" s="407"/>
      <c r="QWD13" s="407"/>
      <c r="QWE13" s="407"/>
      <c r="QWF13" s="408"/>
      <c r="QWG13" s="404"/>
      <c r="QWH13" s="405"/>
      <c r="QWI13" s="406"/>
      <c r="QWJ13" s="407"/>
      <c r="QWK13" s="407"/>
      <c r="QWL13" s="407"/>
      <c r="QWM13" s="407"/>
      <c r="QWN13" s="408"/>
      <c r="QWO13" s="404"/>
      <c r="QWP13" s="405"/>
      <c r="QWQ13" s="406"/>
      <c r="QWR13" s="407"/>
      <c r="QWS13" s="407"/>
      <c r="QWT13" s="407"/>
      <c r="QWU13" s="407"/>
      <c r="QWV13" s="408"/>
      <c r="QWW13" s="404"/>
      <c r="QWX13" s="405"/>
      <c r="QWY13" s="406"/>
      <c r="QWZ13" s="407"/>
      <c r="QXA13" s="407"/>
      <c r="QXB13" s="407"/>
      <c r="QXC13" s="407"/>
      <c r="QXD13" s="408"/>
      <c r="QXE13" s="404"/>
      <c r="QXF13" s="405"/>
      <c r="QXG13" s="406"/>
      <c r="QXH13" s="407"/>
      <c r="QXI13" s="407"/>
      <c r="QXJ13" s="407"/>
      <c r="QXK13" s="407"/>
      <c r="QXL13" s="408"/>
      <c r="QXM13" s="404"/>
      <c r="QXN13" s="405"/>
      <c r="QXO13" s="406"/>
      <c r="QXP13" s="407"/>
      <c r="QXQ13" s="407"/>
      <c r="QXR13" s="407"/>
      <c r="QXS13" s="407"/>
      <c r="QXT13" s="408"/>
      <c r="QXU13" s="404"/>
      <c r="QXV13" s="405"/>
      <c r="QXW13" s="406"/>
      <c r="QXX13" s="407"/>
      <c r="QXY13" s="407"/>
      <c r="QXZ13" s="407"/>
      <c r="QYA13" s="407"/>
      <c r="QYB13" s="408"/>
      <c r="QYC13" s="404"/>
      <c r="QYD13" s="405"/>
      <c r="QYE13" s="406"/>
      <c r="QYF13" s="407"/>
      <c r="QYG13" s="407"/>
      <c r="QYH13" s="407"/>
      <c r="QYI13" s="407"/>
      <c r="QYJ13" s="408"/>
      <c r="QYK13" s="404"/>
      <c r="QYL13" s="405"/>
      <c r="QYM13" s="406"/>
      <c r="QYN13" s="407"/>
      <c r="QYO13" s="407"/>
      <c r="QYP13" s="407"/>
      <c r="QYQ13" s="407"/>
      <c r="QYR13" s="408"/>
      <c r="QYS13" s="404"/>
      <c r="QYT13" s="405"/>
      <c r="QYU13" s="406"/>
      <c r="QYV13" s="407"/>
      <c r="QYW13" s="407"/>
      <c r="QYX13" s="407"/>
      <c r="QYY13" s="407"/>
      <c r="QYZ13" s="408"/>
      <c r="QZA13" s="404"/>
      <c r="QZB13" s="405"/>
      <c r="QZC13" s="406"/>
      <c r="QZD13" s="407"/>
      <c r="QZE13" s="407"/>
      <c r="QZF13" s="407"/>
      <c r="QZG13" s="407"/>
      <c r="QZH13" s="408"/>
      <c r="QZI13" s="404"/>
      <c r="QZJ13" s="405"/>
      <c r="QZK13" s="406"/>
      <c r="QZL13" s="407"/>
      <c r="QZM13" s="407"/>
      <c r="QZN13" s="407"/>
      <c r="QZO13" s="407"/>
      <c r="QZP13" s="408"/>
      <c r="QZQ13" s="404"/>
      <c r="QZR13" s="405"/>
      <c r="QZS13" s="406"/>
      <c r="QZT13" s="407"/>
      <c r="QZU13" s="407"/>
      <c r="QZV13" s="407"/>
      <c r="QZW13" s="407"/>
      <c r="QZX13" s="408"/>
      <c r="QZY13" s="404"/>
      <c r="QZZ13" s="405"/>
      <c r="RAA13" s="406"/>
      <c r="RAB13" s="407"/>
      <c r="RAC13" s="407"/>
      <c r="RAD13" s="407"/>
      <c r="RAE13" s="407"/>
      <c r="RAF13" s="408"/>
      <c r="RAG13" s="404"/>
      <c r="RAH13" s="405"/>
      <c r="RAI13" s="406"/>
      <c r="RAJ13" s="407"/>
      <c r="RAK13" s="407"/>
      <c r="RAL13" s="407"/>
      <c r="RAM13" s="407"/>
      <c r="RAN13" s="408"/>
      <c r="RAO13" s="404"/>
      <c r="RAP13" s="405"/>
      <c r="RAQ13" s="406"/>
      <c r="RAR13" s="407"/>
      <c r="RAS13" s="407"/>
      <c r="RAT13" s="407"/>
      <c r="RAU13" s="407"/>
      <c r="RAV13" s="408"/>
      <c r="RAW13" s="404"/>
      <c r="RAX13" s="405"/>
      <c r="RAY13" s="406"/>
      <c r="RAZ13" s="407"/>
      <c r="RBA13" s="407"/>
      <c r="RBB13" s="407"/>
      <c r="RBC13" s="407"/>
      <c r="RBD13" s="408"/>
      <c r="RBE13" s="404"/>
      <c r="RBF13" s="405"/>
      <c r="RBG13" s="406"/>
      <c r="RBH13" s="407"/>
      <c r="RBI13" s="407"/>
      <c r="RBJ13" s="407"/>
      <c r="RBK13" s="407"/>
      <c r="RBL13" s="408"/>
      <c r="RBM13" s="404"/>
      <c r="RBN13" s="405"/>
      <c r="RBO13" s="406"/>
      <c r="RBP13" s="407"/>
      <c r="RBQ13" s="407"/>
      <c r="RBR13" s="407"/>
      <c r="RBS13" s="407"/>
      <c r="RBT13" s="408"/>
      <c r="RBU13" s="404"/>
      <c r="RBV13" s="405"/>
      <c r="RBW13" s="406"/>
      <c r="RBX13" s="407"/>
      <c r="RBY13" s="407"/>
      <c r="RBZ13" s="407"/>
      <c r="RCA13" s="407"/>
      <c r="RCB13" s="408"/>
      <c r="RCC13" s="404"/>
      <c r="RCD13" s="405"/>
      <c r="RCE13" s="406"/>
      <c r="RCF13" s="407"/>
      <c r="RCG13" s="407"/>
      <c r="RCH13" s="407"/>
      <c r="RCI13" s="407"/>
      <c r="RCJ13" s="408"/>
      <c r="RCK13" s="404"/>
      <c r="RCL13" s="405"/>
      <c r="RCM13" s="406"/>
      <c r="RCN13" s="407"/>
      <c r="RCO13" s="407"/>
      <c r="RCP13" s="407"/>
      <c r="RCQ13" s="407"/>
      <c r="RCR13" s="408"/>
      <c r="RCS13" s="404"/>
      <c r="RCT13" s="405"/>
      <c r="RCU13" s="406"/>
      <c r="RCV13" s="407"/>
      <c r="RCW13" s="407"/>
      <c r="RCX13" s="407"/>
      <c r="RCY13" s="407"/>
      <c r="RCZ13" s="408"/>
      <c r="RDA13" s="404"/>
      <c r="RDB13" s="405"/>
      <c r="RDC13" s="406"/>
      <c r="RDD13" s="407"/>
      <c r="RDE13" s="407"/>
      <c r="RDF13" s="407"/>
      <c r="RDG13" s="407"/>
      <c r="RDH13" s="408"/>
      <c r="RDI13" s="404"/>
      <c r="RDJ13" s="405"/>
      <c r="RDK13" s="406"/>
      <c r="RDL13" s="407"/>
      <c r="RDM13" s="407"/>
      <c r="RDN13" s="407"/>
      <c r="RDO13" s="407"/>
      <c r="RDP13" s="408"/>
      <c r="RDQ13" s="404"/>
      <c r="RDR13" s="405"/>
      <c r="RDS13" s="406"/>
      <c r="RDT13" s="407"/>
      <c r="RDU13" s="407"/>
      <c r="RDV13" s="407"/>
      <c r="RDW13" s="407"/>
      <c r="RDX13" s="408"/>
      <c r="RDY13" s="404"/>
      <c r="RDZ13" s="405"/>
      <c r="REA13" s="406"/>
      <c r="REB13" s="407"/>
      <c r="REC13" s="407"/>
      <c r="RED13" s="407"/>
      <c r="REE13" s="407"/>
      <c r="REF13" s="408"/>
      <c r="REG13" s="404"/>
      <c r="REH13" s="405"/>
      <c r="REI13" s="406"/>
      <c r="REJ13" s="407"/>
      <c r="REK13" s="407"/>
      <c r="REL13" s="407"/>
      <c r="REM13" s="407"/>
      <c r="REN13" s="408"/>
      <c r="REO13" s="404"/>
      <c r="REP13" s="405"/>
      <c r="REQ13" s="406"/>
      <c r="RER13" s="407"/>
      <c r="RES13" s="407"/>
      <c r="RET13" s="407"/>
      <c r="REU13" s="407"/>
      <c r="REV13" s="408"/>
      <c r="REW13" s="404"/>
      <c r="REX13" s="405"/>
      <c r="REY13" s="406"/>
      <c r="REZ13" s="407"/>
      <c r="RFA13" s="407"/>
      <c r="RFB13" s="407"/>
      <c r="RFC13" s="407"/>
      <c r="RFD13" s="408"/>
      <c r="RFE13" s="404"/>
      <c r="RFF13" s="405"/>
      <c r="RFG13" s="406"/>
      <c r="RFH13" s="407"/>
      <c r="RFI13" s="407"/>
      <c r="RFJ13" s="407"/>
      <c r="RFK13" s="407"/>
      <c r="RFL13" s="408"/>
      <c r="RFM13" s="404"/>
      <c r="RFN13" s="405"/>
      <c r="RFO13" s="406"/>
      <c r="RFP13" s="407"/>
      <c r="RFQ13" s="407"/>
      <c r="RFR13" s="407"/>
      <c r="RFS13" s="407"/>
      <c r="RFT13" s="408"/>
      <c r="RFU13" s="404"/>
      <c r="RFV13" s="405"/>
      <c r="RFW13" s="406"/>
      <c r="RFX13" s="407"/>
      <c r="RFY13" s="407"/>
      <c r="RFZ13" s="407"/>
      <c r="RGA13" s="407"/>
      <c r="RGB13" s="408"/>
      <c r="RGC13" s="404"/>
      <c r="RGD13" s="405"/>
      <c r="RGE13" s="406"/>
      <c r="RGF13" s="407"/>
      <c r="RGG13" s="407"/>
      <c r="RGH13" s="407"/>
      <c r="RGI13" s="407"/>
      <c r="RGJ13" s="408"/>
      <c r="RGK13" s="404"/>
      <c r="RGL13" s="405"/>
      <c r="RGM13" s="406"/>
      <c r="RGN13" s="407"/>
      <c r="RGO13" s="407"/>
      <c r="RGP13" s="407"/>
      <c r="RGQ13" s="407"/>
      <c r="RGR13" s="408"/>
      <c r="RGS13" s="404"/>
      <c r="RGT13" s="405"/>
      <c r="RGU13" s="406"/>
      <c r="RGV13" s="407"/>
      <c r="RGW13" s="407"/>
      <c r="RGX13" s="407"/>
      <c r="RGY13" s="407"/>
      <c r="RGZ13" s="408"/>
      <c r="RHA13" s="404"/>
      <c r="RHB13" s="405"/>
      <c r="RHC13" s="406"/>
      <c r="RHD13" s="407"/>
      <c r="RHE13" s="407"/>
      <c r="RHF13" s="407"/>
      <c r="RHG13" s="407"/>
      <c r="RHH13" s="408"/>
      <c r="RHI13" s="404"/>
      <c r="RHJ13" s="405"/>
      <c r="RHK13" s="406"/>
      <c r="RHL13" s="407"/>
      <c r="RHM13" s="407"/>
      <c r="RHN13" s="407"/>
      <c r="RHO13" s="407"/>
      <c r="RHP13" s="408"/>
      <c r="RHQ13" s="404"/>
      <c r="RHR13" s="405"/>
      <c r="RHS13" s="406"/>
      <c r="RHT13" s="407"/>
      <c r="RHU13" s="407"/>
      <c r="RHV13" s="407"/>
      <c r="RHW13" s="407"/>
      <c r="RHX13" s="408"/>
      <c r="RHY13" s="404"/>
      <c r="RHZ13" s="405"/>
      <c r="RIA13" s="406"/>
      <c r="RIB13" s="407"/>
      <c r="RIC13" s="407"/>
      <c r="RID13" s="407"/>
      <c r="RIE13" s="407"/>
      <c r="RIF13" s="408"/>
      <c r="RIG13" s="404"/>
      <c r="RIH13" s="405"/>
      <c r="RII13" s="406"/>
      <c r="RIJ13" s="407"/>
      <c r="RIK13" s="407"/>
      <c r="RIL13" s="407"/>
      <c r="RIM13" s="407"/>
      <c r="RIN13" s="408"/>
      <c r="RIO13" s="404"/>
      <c r="RIP13" s="405"/>
      <c r="RIQ13" s="406"/>
      <c r="RIR13" s="407"/>
      <c r="RIS13" s="407"/>
      <c r="RIT13" s="407"/>
      <c r="RIU13" s="407"/>
      <c r="RIV13" s="408"/>
      <c r="RIW13" s="404"/>
      <c r="RIX13" s="405"/>
      <c r="RIY13" s="406"/>
      <c r="RIZ13" s="407"/>
      <c r="RJA13" s="407"/>
      <c r="RJB13" s="407"/>
      <c r="RJC13" s="407"/>
      <c r="RJD13" s="408"/>
      <c r="RJE13" s="404"/>
      <c r="RJF13" s="405"/>
      <c r="RJG13" s="406"/>
      <c r="RJH13" s="407"/>
      <c r="RJI13" s="407"/>
      <c r="RJJ13" s="407"/>
      <c r="RJK13" s="407"/>
      <c r="RJL13" s="408"/>
      <c r="RJM13" s="404"/>
      <c r="RJN13" s="405"/>
      <c r="RJO13" s="406"/>
      <c r="RJP13" s="407"/>
      <c r="RJQ13" s="407"/>
      <c r="RJR13" s="407"/>
      <c r="RJS13" s="407"/>
      <c r="RJT13" s="408"/>
      <c r="RJU13" s="404"/>
      <c r="RJV13" s="405"/>
      <c r="RJW13" s="406"/>
      <c r="RJX13" s="407"/>
      <c r="RJY13" s="407"/>
      <c r="RJZ13" s="407"/>
      <c r="RKA13" s="407"/>
      <c r="RKB13" s="408"/>
      <c r="RKC13" s="404"/>
      <c r="RKD13" s="405"/>
      <c r="RKE13" s="406"/>
      <c r="RKF13" s="407"/>
      <c r="RKG13" s="407"/>
      <c r="RKH13" s="407"/>
      <c r="RKI13" s="407"/>
      <c r="RKJ13" s="408"/>
      <c r="RKK13" s="404"/>
      <c r="RKL13" s="405"/>
      <c r="RKM13" s="406"/>
      <c r="RKN13" s="407"/>
      <c r="RKO13" s="407"/>
      <c r="RKP13" s="407"/>
      <c r="RKQ13" s="407"/>
      <c r="RKR13" s="408"/>
      <c r="RKS13" s="404"/>
      <c r="RKT13" s="405"/>
      <c r="RKU13" s="406"/>
      <c r="RKV13" s="407"/>
      <c r="RKW13" s="407"/>
      <c r="RKX13" s="407"/>
      <c r="RKY13" s="407"/>
      <c r="RKZ13" s="408"/>
      <c r="RLA13" s="404"/>
      <c r="RLB13" s="405"/>
      <c r="RLC13" s="406"/>
      <c r="RLD13" s="407"/>
      <c r="RLE13" s="407"/>
      <c r="RLF13" s="407"/>
      <c r="RLG13" s="407"/>
      <c r="RLH13" s="408"/>
      <c r="RLI13" s="404"/>
      <c r="RLJ13" s="405"/>
      <c r="RLK13" s="406"/>
      <c r="RLL13" s="407"/>
      <c r="RLM13" s="407"/>
      <c r="RLN13" s="407"/>
      <c r="RLO13" s="407"/>
      <c r="RLP13" s="408"/>
      <c r="RLQ13" s="404"/>
      <c r="RLR13" s="405"/>
      <c r="RLS13" s="406"/>
      <c r="RLT13" s="407"/>
      <c r="RLU13" s="407"/>
      <c r="RLV13" s="407"/>
      <c r="RLW13" s="407"/>
      <c r="RLX13" s="408"/>
      <c r="RLY13" s="404"/>
      <c r="RLZ13" s="405"/>
      <c r="RMA13" s="406"/>
      <c r="RMB13" s="407"/>
      <c r="RMC13" s="407"/>
      <c r="RMD13" s="407"/>
      <c r="RME13" s="407"/>
      <c r="RMF13" s="408"/>
      <c r="RMG13" s="404"/>
      <c r="RMH13" s="405"/>
      <c r="RMI13" s="406"/>
      <c r="RMJ13" s="407"/>
      <c r="RMK13" s="407"/>
      <c r="RML13" s="407"/>
      <c r="RMM13" s="407"/>
      <c r="RMN13" s="408"/>
      <c r="RMO13" s="404"/>
      <c r="RMP13" s="405"/>
      <c r="RMQ13" s="406"/>
      <c r="RMR13" s="407"/>
      <c r="RMS13" s="407"/>
      <c r="RMT13" s="407"/>
      <c r="RMU13" s="407"/>
      <c r="RMV13" s="408"/>
      <c r="RMW13" s="404"/>
      <c r="RMX13" s="405"/>
      <c r="RMY13" s="406"/>
      <c r="RMZ13" s="407"/>
      <c r="RNA13" s="407"/>
      <c r="RNB13" s="407"/>
      <c r="RNC13" s="407"/>
      <c r="RND13" s="408"/>
      <c r="RNE13" s="404"/>
      <c r="RNF13" s="405"/>
      <c r="RNG13" s="406"/>
      <c r="RNH13" s="407"/>
      <c r="RNI13" s="407"/>
      <c r="RNJ13" s="407"/>
      <c r="RNK13" s="407"/>
      <c r="RNL13" s="408"/>
      <c r="RNM13" s="404"/>
      <c r="RNN13" s="405"/>
      <c r="RNO13" s="406"/>
      <c r="RNP13" s="407"/>
      <c r="RNQ13" s="407"/>
      <c r="RNR13" s="407"/>
      <c r="RNS13" s="407"/>
      <c r="RNT13" s="408"/>
      <c r="RNU13" s="404"/>
      <c r="RNV13" s="405"/>
      <c r="RNW13" s="406"/>
      <c r="RNX13" s="407"/>
      <c r="RNY13" s="407"/>
      <c r="RNZ13" s="407"/>
      <c r="ROA13" s="407"/>
      <c r="ROB13" s="408"/>
      <c r="ROC13" s="404"/>
      <c r="ROD13" s="405"/>
      <c r="ROE13" s="406"/>
      <c r="ROF13" s="407"/>
      <c r="ROG13" s="407"/>
      <c r="ROH13" s="407"/>
      <c r="ROI13" s="407"/>
      <c r="ROJ13" s="408"/>
      <c r="ROK13" s="404"/>
      <c r="ROL13" s="405"/>
      <c r="ROM13" s="406"/>
      <c r="RON13" s="407"/>
      <c r="ROO13" s="407"/>
      <c r="ROP13" s="407"/>
      <c r="ROQ13" s="407"/>
      <c r="ROR13" s="408"/>
      <c r="ROS13" s="404"/>
      <c r="ROT13" s="405"/>
      <c r="ROU13" s="406"/>
      <c r="ROV13" s="407"/>
      <c r="ROW13" s="407"/>
      <c r="ROX13" s="407"/>
      <c r="ROY13" s="407"/>
      <c r="ROZ13" s="408"/>
      <c r="RPA13" s="404"/>
      <c r="RPB13" s="405"/>
      <c r="RPC13" s="406"/>
      <c r="RPD13" s="407"/>
      <c r="RPE13" s="407"/>
      <c r="RPF13" s="407"/>
      <c r="RPG13" s="407"/>
      <c r="RPH13" s="408"/>
      <c r="RPI13" s="404"/>
      <c r="RPJ13" s="405"/>
      <c r="RPK13" s="406"/>
      <c r="RPL13" s="407"/>
      <c r="RPM13" s="407"/>
      <c r="RPN13" s="407"/>
      <c r="RPO13" s="407"/>
      <c r="RPP13" s="408"/>
      <c r="RPQ13" s="404"/>
      <c r="RPR13" s="405"/>
      <c r="RPS13" s="406"/>
      <c r="RPT13" s="407"/>
      <c r="RPU13" s="407"/>
      <c r="RPV13" s="407"/>
      <c r="RPW13" s="407"/>
      <c r="RPX13" s="408"/>
      <c r="RPY13" s="404"/>
      <c r="RPZ13" s="405"/>
      <c r="RQA13" s="406"/>
      <c r="RQB13" s="407"/>
      <c r="RQC13" s="407"/>
      <c r="RQD13" s="407"/>
      <c r="RQE13" s="407"/>
      <c r="RQF13" s="408"/>
      <c r="RQG13" s="404"/>
      <c r="RQH13" s="405"/>
      <c r="RQI13" s="406"/>
      <c r="RQJ13" s="407"/>
      <c r="RQK13" s="407"/>
      <c r="RQL13" s="407"/>
      <c r="RQM13" s="407"/>
      <c r="RQN13" s="408"/>
      <c r="RQO13" s="404"/>
      <c r="RQP13" s="405"/>
      <c r="RQQ13" s="406"/>
      <c r="RQR13" s="407"/>
      <c r="RQS13" s="407"/>
      <c r="RQT13" s="407"/>
      <c r="RQU13" s="407"/>
      <c r="RQV13" s="408"/>
      <c r="RQW13" s="404"/>
      <c r="RQX13" s="405"/>
      <c r="RQY13" s="406"/>
      <c r="RQZ13" s="407"/>
      <c r="RRA13" s="407"/>
      <c r="RRB13" s="407"/>
      <c r="RRC13" s="407"/>
      <c r="RRD13" s="408"/>
      <c r="RRE13" s="404"/>
      <c r="RRF13" s="405"/>
      <c r="RRG13" s="406"/>
      <c r="RRH13" s="407"/>
      <c r="RRI13" s="407"/>
      <c r="RRJ13" s="407"/>
      <c r="RRK13" s="407"/>
      <c r="RRL13" s="408"/>
      <c r="RRM13" s="404"/>
      <c r="RRN13" s="405"/>
      <c r="RRO13" s="406"/>
      <c r="RRP13" s="407"/>
      <c r="RRQ13" s="407"/>
      <c r="RRR13" s="407"/>
      <c r="RRS13" s="407"/>
      <c r="RRT13" s="408"/>
      <c r="RRU13" s="404"/>
      <c r="RRV13" s="405"/>
      <c r="RRW13" s="406"/>
      <c r="RRX13" s="407"/>
      <c r="RRY13" s="407"/>
      <c r="RRZ13" s="407"/>
      <c r="RSA13" s="407"/>
      <c r="RSB13" s="408"/>
      <c r="RSC13" s="404"/>
      <c r="RSD13" s="405"/>
      <c r="RSE13" s="406"/>
      <c r="RSF13" s="407"/>
      <c r="RSG13" s="407"/>
      <c r="RSH13" s="407"/>
      <c r="RSI13" s="407"/>
      <c r="RSJ13" s="408"/>
      <c r="RSK13" s="404"/>
      <c r="RSL13" s="405"/>
      <c r="RSM13" s="406"/>
      <c r="RSN13" s="407"/>
      <c r="RSO13" s="407"/>
      <c r="RSP13" s="407"/>
      <c r="RSQ13" s="407"/>
      <c r="RSR13" s="408"/>
      <c r="RSS13" s="404"/>
      <c r="RST13" s="405"/>
      <c r="RSU13" s="406"/>
      <c r="RSV13" s="407"/>
      <c r="RSW13" s="407"/>
      <c r="RSX13" s="407"/>
      <c r="RSY13" s="407"/>
      <c r="RSZ13" s="408"/>
      <c r="RTA13" s="404"/>
      <c r="RTB13" s="405"/>
      <c r="RTC13" s="406"/>
      <c r="RTD13" s="407"/>
      <c r="RTE13" s="407"/>
      <c r="RTF13" s="407"/>
      <c r="RTG13" s="407"/>
      <c r="RTH13" s="408"/>
      <c r="RTI13" s="404"/>
      <c r="RTJ13" s="405"/>
      <c r="RTK13" s="406"/>
      <c r="RTL13" s="407"/>
      <c r="RTM13" s="407"/>
      <c r="RTN13" s="407"/>
      <c r="RTO13" s="407"/>
      <c r="RTP13" s="408"/>
      <c r="RTQ13" s="404"/>
      <c r="RTR13" s="405"/>
      <c r="RTS13" s="406"/>
      <c r="RTT13" s="407"/>
      <c r="RTU13" s="407"/>
      <c r="RTV13" s="407"/>
      <c r="RTW13" s="407"/>
      <c r="RTX13" s="408"/>
      <c r="RTY13" s="404"/>
      <c r="RTZ13" s="405"/>
      <c r="RUA13" s="406"/>
      <c r="RUB13" s="407"/>
      <c r="RUC13" s="407"/>
      <c r="RUD13" s="407"/>
      <c r="RUE13" s="407"/>
      <c r="RUF13" s="408"/>
      <c r="RUG13" s="404"/>
      <c r="RUH13" s="405"/>
      <c r="RUI13" s="406"/>
      <c r="RUJ13" s="407"/>
      <c r="RUK13" s="407"/>
      <c r="RUL13" s="407"/>
      <c r="RUM13" s="407"/>
      <c r="RUN13" s="408"/>
      <c r="RUO13" s="404"/>
      <c r="RUP13" s="405"/>
      <c r="RUQ13" s="406"/>
      <c r="RUR13" s="407"/>
      <c r="RUS13" s="407"/>
      <c r="RUT13" s="407"/>
      <c r="RUU13" s="407"/>
      <c r="RUV13" s="408"/>
      <c r="RUW13" s="404"/>
      <c r="RUX13" s="405"/>
      <c r="RUY13" s="406"/>
      <c r="RUZ13" s="407"/>
      <c r="RVA13" s="407"/>
      <c r="RVB13" s="407"/>
      <c r="RVC13" s="407"/>
      <c r="RVD13" s="408"/>
      <c r="RVE13" s="404"/>
      <c r="RVF13" s="405"/>
      <c r="RVG13" s="406"/>
      <c r="RVH13" s="407"/>
      <c r="RVI13" s="407"/>
      <c r="RVJ13" s="407"/>
      <c r="RVK13" s="407"/>
      <c r="RVL13" s="408"/>
      <c r="RVM13" s="404"/>
      <c r="RVN13" s="405"/>
      <c r="RVO13" s="406"/>
      <c r="RVP13" s="407"/>
      <c r="RVQ13" s="407"/>
      <c r="RVR13" s="407"/>
      <c r="RVS13" s="407"/>
      <c r="RVT13" s="408"/>
      <c r="RVU13" s="404"/>
      <c r="RVV13" s="405"/>
      <c r="RVW13" s="406"/>
      <c r="RVX13" s="407"/>
      <c r="RVY13" s="407"/>
      <c r="RVZ13" s="407"/>
      <c r="RWA13" s="407"/>
      <c r="RWB13" s="408"/>
      <c r="RWC13" s="404"/>
      <c r="RWD13" s="405"/>
      <c r="RWE13" s="406"/>
      <c r="RWF13" s="407"/>
      <c r="RWG13" s="407"/>
      <c r="RWH13" s="407"/>
      <c r="RWI13" s="407"/>
      <c r="RWJ13" s="408"/>
      <c r="RWK13" s="404"/>
      <c r="RWL13" s="405"/>
      <c r="RWM13" s="406"/>
      <c r="RWN13" s="407"/>
      <c r="RWO13" s="407"/>
      <c r="RWP13" s="407"/>
      <c r="RWQ13" s="407"/>
      <c r="RWR13" s="408"/>
      <c r="RWS13" s="404"/>
      <c r="RWT13" s="405"/>
      <c r="RWU13" s="406"/>
      <c r="RWV13" s="407"/>
      <c r="RWW13" s="407"/>
      <c r="RWX13" s="407"/>
      <c r="RWY13" s="407"/>
      <c r="RWZ13" s="408"/>
      <c r="RXA13" s="404"/>
      <c r="RXB13" s="405"/>
      <c r="RXC13" s="406"/>
      <c r="RXD13" s="407"/>
      <c r="RXE13" s="407"/>
      <c r="RXF13" s="407"/>
      <c r="RXG13" s="407"/>
      <c r="RXH13" s="408"/>
      <c r="RXI13" s="404"/>
      <c r="RXJ13" s="405"/>
      <c r="RXK13" s="406"/>
      <c r="RXL13" s="407"/>
      <c r="RXM13" s="407"/>
      <c r="RXN13" s="407"/>
      <c r="RXO13" s="407"/>
      <c r="RXP13" s="408"/>
      <c r="RXQ13" s="404"/>
      <c r="RXR13" s="405"/>
      <c r="RXS13" s="406"/>
      <c r="RXT13" s="407"/>
      <c r="RXU13" s="407"/>
      <c r="RXV13" s="407"/>
      <c r="RXW13" s="407"/>
      <c r="RXX13" s="408"/>
      <c r="RXY13" s="404"/>
      <c r="RXZ13" s="405"/>
      <c r="RYA13" s="406"/>
      <c r="RYB13" s="407"/>
      <c r="RYC13" s="407"/>
      <c r="RYD13" s="407"/>
      <c r="RYE13" s="407"/>
      <c r="RYF13" s="408"/>
      <c r="RYG13" s="404"/>
      <c r="RYH13" s="405"/>
      <c r="RYI13" s="406"/>
      <c r="RYJ13" s="407"/>
      <c r="RYK13" s="407"/>
      <c r="RYL13" s="407"/>
      <c r="RYM13" s="407"/>
      <c r="RYN13" s="408"/>
      <c r="RYO13" s="404"/>
      <c r="RYP13" s="405"/>
      <c r="RYQ13" s="406"/>
      <c r="RYR13" s="407"/>
      <c r="RYS13" s="407"/>
      <c r="RYT13" s="407"/>
      <c r="RYU13" s="407"/>
      <c r="RYV13" s="408"/>
      <c r="RYW13" s="404"/>
      <c r="RYX13" s="405"/>
      <c r="RYY13" s="406"/>
      <c r="RYZ13" s="407"/>
      <c r="RZA13" s="407"/>
      <c r="RZB13" s="407"/>
      <c r="RZC13" s="407"/>
      <c r="RZD13" s="408"/>
      <c r="RZE13" s="404"/>
      <c r="RZF13" s="405"/>
      <c r="RZG13" s="406"/>
      <c r="RZH13" s="407"/>
      <c r="RZI13" s="407"/>
      <c r="RZJ13" s="407"/>
      <c r="RZK13" s="407"/>
      <c r="RZL13" s="408"/>
      <c r="RZM13" s="404"/>
      <c r="RZN13" s="405"/>
      <c r="RZO13" s="406"/>
      <c r="RZP13" s="407"/>
      <c r="RZQ13" s="407"/>
      <c r="RZR13" s="407"/>
      <c r="RZS13" s="407"/>
      <c r="RZT13" s="408"/>
      <c r="RZU13" s="404"/>
      <c r="RZV13" s="405"/>
      <c r="RZW13" s="406"/>
      <c r="RZX13" s="407"/>
      <c r="RZY13" s="407"/>
      <c r="RZZ13" s="407"/>
      <c r="SAA13" s="407"/>
      <c r="SAB13" s="408"/>
      <c r="SAC13" s="404"/>
      <c r="SAD13" s="405"/>
      <c r="SAE13" s="406"/>
      <c r="SAF13" s="407"/>
      <c r="SAG13" s="407"/>
      <c r="SAH13" s="407"/>
      <c r="SAI13" s="407"/>
      <c r="SAJ13" s="408"/>
      <c r="SAK13" s="404"/>
      <c r="SAL13" s="405"/>
      <c r="SAM13" s="406"/>
      <c r="SAN13" s="407"/>
      <c r="SAO13" s="407"/>
      <c r="SAP13" s="407"/>
      <c r="SAQ13" s="407"/>
      <c r="SAR13" s="408"/>
      <c r="SAS13" s="404"/>
      <c r="SAT13" s="405"/>
      <c r="SAU13" s="406"/>
      <c r="SAV13" s="407"/>
      <c r="SAW13" s="407"/>
      <c r="SAX13" s="407"/>
      <c r="SAY13" s="407"/>
      <c r="SAZ13" s="408"/>
      <c r="SBA13" s="404"/>
      <c r="SBB13" s="405"/>
      <c r="SBC13" s="406"/>
      <c r="SBD13" s="407"/>
      <c r="SBE13" s="407"/>
      <c r="SBF13" s="407"/>
      <c r="SBG13" s="407"/>
      <c r="SBH13" s="408"/>
      <c r="SBI13" s="404"/>
      <c r="SBJ13" s="405"/>
      <c r="SBK13" s="406"/>
      <c r="SBL13" s="407"/>
      <c r="SBM13" s="407"/>
      <c r="SBN13" s="407"/>
      <c r="SBO13" s="407"/>
      <c r="SBP13" s="408"/>
      <c r="SBQ13" s="404"/>
      <c r="SBR13" s="405"/>
      <c r="SBS13" s="406"/>
      <c r="SBT13" s="407"/>
      <c r="SBU13" s="407"/>
      <c r="SBV13" s="407"/>
      <c r="SBW13" s="407"/>
      <c r="SBX13" s="408"/>
      <c r="SBY13" s="404"/>
      <c r="SBZ13" s="405"/>
      <c r="SCA13" s="406"/>
      <c r="SCB13" s="407"/>
      <c r="SCC13" s="407"/>
      <c r="SCD13" s="407"/>
      <c r="SCE13" s="407"/>
      <c r="SCF13" s="408"/>
      <c r="SCG13" s="404"/>
      <c r="SCH13" s="405"/>
      <c r="SCI13" s="406"/>
      <c r="SCJ13" s="407"/>
      <c r="SCK13" s="407"/>
      <c r="SCL13" s="407"/>
      <c r="SCM13" s="407"/>
      <c r="SCN13" s="408"/>
      <c r="SCO13" s="404"/>
      <c r="SCP13" s="405"/>
      <c r="SCQ13" s="406"/>
      <c r="SCR13" s="407"/>
      <c r="SCS13" s="407"/>
      <c r="SCT13" s="407"/>
      <c r="SCU13" s="407"/>
      <c r="SCV13" s="408"/>
      <c r="SCW13" s="404"/>
      <c r="SCX13" s="405"/>
      <c r="SCY13" s="406"/>
      <c r="SCZ13" s="407"/>
      <c r="SDA13" s="407"/>
      <c r="SDB13" s="407"/>
      <c r="SDC13" s="407"/>
      <c r="SDD13" s="408"/>
      <c r="SDE13" s="404"/>
      <c r="SDF13" s="405"/>
      <c r="SDG13" s="406"/>
      <c r="SDH13" s="407"/>
      <c r="SDI13" s="407"/>
      <c r="SDJ13" s="407"/>
      <c r="SDK13" s="407"/>
      <c r="SDL13" s="408"/>
      <c r="SDM13" s="404"/>
      <c r="SDN13" s="405"/>
      <c r="SDO13" s="406"/>
      <c r="SDP13" s="407"/>
      <c r="SDQ13" s="407"/>
      <c r="SDR13" s="407"/>
      <c r="SDS13" s="407"/>
      <c r="SDT13" s="408"/>
      <c r="SDU13" s="404"/>
      <c r="SDV13" s="405"/>
      <c r="SDW13" s="406"/>
      <c r="SDX13" s="407"/>
      <c r="SDY13" s="407"/>
      <c r="SDZ13" s="407"/>
      <c r="SEA13" s="407"/>
      <c r="SEB13" s="408"/>
      <c r="SEC13" s="404"/>
      <c r="SED13" s="405"/>
      <c r="SEE13" s="406"/>
      <c r="SEF13" s="407"/>
      <c r="SEG13" s="407"/>
      <c r="SEH13" s="407"/>
      <c r="SEI13" s="407"/>
      <c r="SEJ13" s="408"/>
      <c r="SEK13" s="404"/>
      <c r="SEL13" s="405"/>
      <c r="SEM13" s="406"/>
      <c r="SEN13" s="407"/>
      <c r="SEO13" s="407"/>
      <c r="SEP13" s="407"/>
      <c r="SEQ13" s="407"/>
      <c r="SER13" s="408"/>
      <c r="SES13" s="404"/>
      <c r="SET13" s="405"/>
      <c r="SEU13" s="406"/>
      <c r="SEV13" s="407"/>
      <c r="SEW13" s="407"/>
      <c r="SEX13" s="407"/>
      <c r="SEY13" s="407"/>
      <c r="SEZ13" s="408"/>
      <c r="SFA13" s="404"/>
      <c r="SFB13" s="405"/>
      <c r="SFC13" s="406"/>
      <c r="SFD13" s="407"/>
      <c r="SFE13" s="407"/>
      <c r="SFF13" s="407"/>
      <c r="SFG13" s="407"/>
      <c r="SFH13" s="408"/>
      <c r="SFI13" s="404"/>
      <c r="SFJ13" s="405"/>
      <c r="SFK13" s="406"/>
      <c r="SFL13" s="407"/>
      <c r="SFM13" s="407"/>
      <c r="SFN13" s="407"/>
      <c r="SFO13" s="407"/>
      <c r="SFP13" s="408"/>
      <c r="SFQ13" s="404"/>
      <c r="SFR13" s="405"/>
      <c r="SFS13" s="406"/>
      <c r="SFT13" s="407"/>
      <c r="SFU13" s="407"/>
      <c r="SFV13" s="407"/>
      <c r="SFW13" s="407"/>
      <c r="SFX13" s="408"/>
      <c r="SFY13" s="404"/>
      <c r="SFZ13" s="405"/>
      <c r="SGA13" s="406"/>
      <c r="SGB13" s="407"/>
      <c r="SGC13" s="407"/>
      <c r="SGD13" s="407"/>
      <c r="SGE13" s="407"/>
      <c r="SGF13" s="408"/>
      <c r="SGG13" s="404"/>
      <c r="SGH13" s="405"/>
      <c r="SGI13" s="406"/>
      <c r="SGJ13" s="407"/>
      <c r="SGK13" s="407"/>
      <c r="SGL13" s="407"/>
      <c r="SGM13" s="407"/>
      <c r="SGN13" s="408"/>
      <c r="SGO13" s="404"/>
      <c r="SGP13" s="405"/>
      <c r="SGQ13" s="406"/>
      <c r="SGR13" s="407"/>
      <c r="SGS13" s="407"/>
      <c r="SGT13" s="407"/>
      <c r="SGU13" s="407"/>
      <c r="SGV13" s="408"/>
      <c r="SGW13" s="404"/>
      <c r="SGX13" s="405"/>
      <c r="SGY13" s="406"/>
      <c r="SGZ13" s="407"/>
      <c r="SHA13" s="407"/>
      <c r="SHB13" s="407"/>
      <c r="SHC13" s="407"/>
      <c r="SHD13" s="408"/>
      <c r="SHE13" s="404"/>
      <c r="SHF13" s="405"/>
      <c r="SHG13" s="406"/>
      <c r="SHH13" s="407"/>
      <c r="SHI13" s="407"/>
      <c r="SHJ13" s="407"/>
      <c r="SHK13" s="407"/>
      <c r="SHL13" s="408"/>
      <c r="SHM13" s="404"/>
      <c r="SHN13" s="405"/>
      <c r="SHO13" s="406"/>
      <c r="SHP13" s="407"/>
      <c r="SHQ13" s="407"/>
      <c r="SHR13" s="407"/>
      <c r="SHS13" s="407"/>
      <c r="SHT13" s="408"/>
      <c r="SHU13" s="404"/>
      <c r="SHV13" s="405"/>
      <c r="SHW13" s="406"/>
      <c r="SHX13" s="407"/>
      <c r="SHY13" s="407"/>
      <c r="SHZ13" s="407"/>
      <c r="SIA13" s="407"/>
      <c r="SIB13" s="408"/>
      <c r="SIC13" s="404"/>
      <c r="SID13" s="405"/>
      <c r="SIE13" s="406"/>
      <c r="SIF13" s="407"/>
      <c r="SIG13" s="407"/>
      <c r="SIH13" s="407"/>
      <c r="SII13" s="407"/>
      <c r="SIJ13" s="408"/>
      <c r="SIK13" s="404"/>
      <c r="SIL13" s="405"/>
      <c r="SIM13" s="406"/>
      <c r="SIN13" s="407"/>
      <c r="SIO13" s="407"/>
      <c r="SIP13" s="407"/>
      <c r="SIQ13" s="407"/>
      <c r="SIR13" s="408"/>
      <c r="SIS13" s="404"/>
      <c r="SIT13" s="405"/>
      <c r="SIU13" s="406"/>
      <c r="SIV13" s="407"/>
      <c r="SIW13" s="407"/>
      <c r="SIX13" s="407"/>
      <c r="SIY13" s="407"/>
      <c r="SIZ13" s="408"/>
      <c r="SJA13" s="404"/>
      <c r="SJB13" s="405"/>
      <c r="SJC13" s="406"/>
      <c r="SJD13" s="407"/>
      <c r="SJE13" s="407"/>
      <c r="SJF13" s="407"/>
      <c r="SJG13" s="407"/>
      <c r="SJH13" s="408"/>
      <c r="SJI13" s="404"/>
      <c r="SJJ13" s="405"/>
      <c r="SJK13" s="406"/>
      <c r="SJL13" s="407"/>
      <c r="SJM13" s="407"/>
      <c r="SJN13" s="407"/>
      <c r="SJO13" s="407"/>
      <c r="SJP13" s="408"/>
      <c r="SJQ13" s="404"/>
      <c r="SJR13" s="405"/>
      <c r="SJS13" s="406"/>
      <c r="SJT13" s="407"/>
      <c r="SJU13" s="407"/>
      <c r="SJV13" s="407"/>
      <c r="SJW13" s="407"/>
      <c r="SJX13" s="408"/>
      <c r="SJY13" s="404"/>
      <c r="SJZ13" s="405"/>
      <c r="SKA13" s="406"/>
      <c r="SKB13" s="407"/>
      <c r="SKC13" s="407"/>
      <c r="SKD13" s="407"/>
      <c r="SKE13" s="407"/>
      <c r="SKF13" s="408"/>
      <c r="SKG13" s="404"/>
      <c r="SKH13" s="405"/>
      <c r="SKI13" s="406"/>
      <c r="SKJ13" s="407"/>
      <c r="SKK13" s="407"/>
      <c r="SKL13" s="407"/>
      <c r="SKM13" s="407"/>
      <c r="SKN13" s="408"/>
      <c r="SKO13" s="404"/>
      <c r="SKP13" s="405"/>
      <c r="SKQ13" s="406"/>
      <c r="SKR13" s="407"/>
      <c r="SKS13" s="407"/>
      <c r="SKT13" s="407"/>
      <c r="SKU13" s="407"/>
      <c r="SKV13" s="408"/>
      <c r="SKW13" s="404"/>
      <c r="SKX13" s="405"/>
      <c r="SKY13" s="406"/>
      <c r="SKZ13" s="407"/>
      <c r="SLA13" s="407"/>
      <c r="SLB13" s="407"/>
      <c r="SLC13" s="407"/>
      <c r="SLD13" s="408"/>
      <c r="SLE13" s="404"/>
      <c r="SLF13" s="405"/>
      <c r="SLG13" s="406"/>
      <c r="SLH13" s="407"/>
      <c r="SLI13" s="407"/>
      <c r="SLJ13" s="407"/>
      <c r="SLK13" s="407"/>
      <c r="SLL13" s="408"/>
      <c r="SLM13" s="404"/>
      <c r="SLN13" s="405"/>
      <c r="SLO13" s="406"/>
      <c r="SLP13" s="407"/>
      <c r="SLQ13" s="407"/>
      <c r="SLR13" s="407"/>
      <c r="SLS13" s="407"/>
      <c r="SLT13" s="408"/>
      <c r="SLU13" s="404"/>
      <c r="SLV13" s="405"/>
      <c r="SLW13" s="406"/>
      <c r="SLX13" s="407"/>
      <c r="SLY13" s="407"/>
      <c r="SLZ13" s="407"/>
      <c r="SMA13" s="407"/>
      <c r="SMB13" s="408"/>
      <c r="SMC13" s="404"/>
      <c r="SMD13" s="405"/>
      <c r="SME13" s="406"/>
      <c r="SMF13" s="407"/>
      <c r="SMG13" s="407"/>
      <c r="SMH13" s="407"/>
      <c r="SMI13" s="407"/>
      <c r="SMJ13" s="408"/>
      <c r="SMK13" s="404"/>
      <c r="SML13" s="405"/>
      <c r="SMM13" s="406"/>
      <c r="SMN13" s="407"/>
      <c r="SMO13" s="407"/>
      <c r="SMP13" s="407"/>
      <c r="SMQ13" s="407"/>
      <c r="SMR13" s="408"/>
      <c r="SMS13" s="404"/>
      <c r="SMT13" s="405"/>
      <c r="SMU13" s="406"/>
      <c r="SMV13" s="407"/>
      <c r="SMW13" s="407"/>
      <c r="SMX13" s="407"/>
      <c r="SMY13" s="407"/>
      <c r="SMZ13" s="408"/>
      <c r="SNA13" s="404"/>
      <c r="SNB13" s="405"/>
      <c r="SNC13" s="406"/>
      <c r="SND13" s="407"/>
      <c r="SNE13" s="407"/>
      <c r="SNF13" s="407"/>
      <c r="SNG13" s="407"/>
      <c r="SNH13" s="408"/>
      <c r="SNI13" s="404"/>
      <c r="SNJ13" s="405"/>
      <c r="SNK13" s="406"/>
      <c r="SNL13" s="407"/>
      <c r="SNM13" s="407"/>
      <c r="SNN13" s="407"/>
      <c r="SNO13" s="407"/>
      <c r="SNP13" s="408"/>
      <c r="SNQ13" s="404"/>
      <c r="SNR13" s="405"/>
      <c r="SNS13" s="406"/>
      <c r="SNT13" s="407"/>
      <c r="SNU13" s="407"/>
      <c r="SNV13" s="407"/>
      <c r="SNW13" s="407"/>
      <c r="SNX13" s="408"/>
      <c r="SNY13" s="404"/>
      <c r="SNZ13" s="405"/>
      <c r="SOA13" s="406"/>
      <c r="SOB13" s="407"/>
      <c r="SOC13" s="407"/>
      <c r="SOD13" s="407"/>
      <c r="SOE13" s="407"/>
      <c r="SOF13" s="408"/>
      <c r="SOG13" s="404"/>
      <c r="SOH13" s="405"/>
      <c r="SOI13" s="406"/>
      <c r="SOJ13" s="407"/>
      <c r="SOK13" s="407"/>
      <c r="SOL13" s="407"/>
      <c r="SOM13" s="407"/>
      <c r="SON13" s="408"/>
      <c r="SOO13" s="404"/>
      <c r="SOP13" s="405"/>
      <c r="SOQ13" s="406"/>
      <c r="SOR13" s="407"/>
      <c r="SOS13" s="407"/>
      <c r="SOT13" s="407"/>
      <c r="SOU13" s="407"/>
      <c r="SOV13" s="408"/>
      <c r="SOW13" s="404"/>
      <c r="SOX13" s="405"/>
      <c r="SOY13" s="406"/>
      <c r="SOZ13" s="407"/>
      <c r="SPA13" s="407"/>
      <c r="SPB13" s="407"/>
      <c r="SPC13" s="407"/>
      <c r="SPD13" s="408"/>
      <c r="SPE13" s="404"/>
      <c r="SPF13" s="405"/>
      <c r="SPG13" s="406"/>
      <c r="SPH13" s="407"/>
      <c r="SPI13" s="407"/>
      <c r="SPJ13" s="407"/>
      <c r="SPK13" s="407"/>
      <c r="SPL13" s="408"/>
      <c r="SPM13" s="404"/>
      <c r="SPN13" s="405"/>
      <c r="SPO13" s="406"/>
      <c r="SPP13" s="407"/>
      <c r="SPQ13" s="407"/>
      <c r="SPR13" s="407"/>
      <c r="SPS13" s="407"/>
      <c r="SPT13" s="408"/>
      <c r="SPU13" s="404"/>
      <c r="SPV13" s="405"/>
      <c r="SPW13" s="406"/>
      <c r="SPX13" s="407"/>
      <c r="SPY13" s="407"/>
      <c r="SPZ13" s="407"/>
      <c r="SQA13" s="407"/>
      <c r="SQB13" s="408"/>
      <c r="SQC13" s="404"/>
      <c r="SQD13" s="405"/>
      <c r="SQE13" s="406"/>
      <c r="SQF13" s="407"/>
      <c r="SQG13" s="407"/>
      <c r="SQH13" s="407"/>
      <c r="SQI13" s="407"/>
      <c r="SQJ13" s="408"/>
      <c r="SQK13" s="404"/>
      <c r="SQL13" s="405"/>
      <c r="SQM13" s="406"/>
      <c r="SQN13" s="407"/>
      <c r="SQO13" s="407"/>
      <c r="SQP13" s="407"/>
      <c r="SQQ13" s="407"/>
      <c r="SQR13" s="408"/>
      <c r="SQS13" s="404"/>
      <c r="SQT13" s="405"/>
      <c r="SQU13" s="406"/>
      <c r="SQV13" s="407"/>
      <c r="SQW13" s="407"/>
      <c r="SQX13" s="407"/>
      <c r="SQY13" s="407"/>
      <c r="SQZ13" s="408"/>
      <c r="SRA13" s="404"/>
      <c r="SRB13" s="405"/>
      <c r="SRC13" s="406"/>
      <c r="SRD13" s="407"/>
      <c r="SRE13" s="407"/>
      <c r="SRF13" s="407"/>
      <c r="SRG13" s="407"/>
      <c r="SRH13" s="408"/>
      <c r="SRI13" s="404"/>
      <c r="SRJ13" s="405"/>
      <c r="SRK13" s="406"/>
      <c r="SRL13" s="407"/>
      <c r="SRM13" s="407"/>
      <c r="SRN13" s="407"/>
      <c r="SRO13" s="407"/>
      <c r="SRP13" s="408"/>
      <c r="SRQ13" s="404"/>
      <c r="SRR13" s="405"/>
      <c r="SRS13" s="406"/>
      <c r="SRT13" s="407"/>
      <c r="SRU13" s="407"/>
      <c r="SRV13" s="407"/>
      <c r="SRW13" s="407"/>
      <c r="SRX13" s="408"/>
      <c r="SRY13" s="404"/>
      <c r="SRZ13" s="405"/>
      <c r="SSA13" s="406"/>
      <c r="SSB13" s="407"/>
      <c r="SSC13" s="407"/>
      <c r="SSD13" s="407"/>
      <c r="SSE13" s="407"/>
      <c r="SSF13" s="408"/>
      <c r="SSG13" s="404"/>
      <c r="SSH13" s="405"/>
      <c r="SSI13" s="406"/>
      <c r="SSJ13" s="407"/>
      <c r="SSK13" s="407"/>
      <c r="SSL13" s="407"/>
      <c r="SSM13" s="407"/>
      <c r="SSN13" s="408"/>
      <c r="SSO13" s="404"/>
      <c r="SSP13" s="405"/>
      <c r="SSQ13" s="406"/>
      <c r="SSR13" s="407"/>
      <c r="SSS13" s="407"/>
      <c r="SST13" s="407"/>
      <c r="SSU13" s="407"/>
      <c r="SSV13" s="408"/>
      <c r="SSW13" s="404"/>
      <c r="SSX13" s="405"/>
      <c r="SSY13" s="406"/>
      <c r="SSZ13" s="407"/>
      <c r="STA13" s="407"/>
      <c r="STB13" s="407"/>
      <c r="STC13" s="407"/>
      <c r="STD13" s="408"/>
      <c r="STE13" s="404"/>
      <c r="STF13" s="405"/>
      <c r="STG13" s="406"/>
      <c r="STH13" s="407"/>
      <c r="STI13" s="407"/>
      <c r="STJ13" s="407"/>
      <c r="STK13" s="407"/>
      <c r="STL13" s="408"/>
      <c r="STM13" s="404"/>
      <c r="STN13" s="405"/>
      <c r="STO13" s="406"/>
      <c r="STP13" s="407"/>
      <c r="STQ13" s="407"/>
      <c r="STR13" s="407"/>
      <c r="STS13" s="407"/>
      <c r="STT13" s="408"/>
      <c r="STU13" s="404"/>
      <c r="STV13" s="405"/>
      <c r="STW13" s="406"/>
      <c r="STX13" s="407"/>
      <c r="STY13" s="407"/>
      <c r="STZ13" s="407"/>
      <c r="SUA13" s="407"/>
      <c r="SUB13" s="408"/>
      <c r="SUC13" s="404"/>
      <c r="SUD13" s="405"/>
      <c r="SUE13" s="406"/>
      <c r="SUF13" s="407"/>
      <c r="SUG13" s="407"/>
      <c r="SUH13" s="407"/>
      <c r="SUI13" s="407"/>
      <c r="SUJ13" s="408"/>
      <c r="SUK13" s="404"/>
      <c r="SUL13" s="405"/>
      <c r="SUM13" s="406"/>
      <c r="SUN13" s="407"/>
      <c r="SUO13" s="407"/>
      <c r="SUP13" s="407"/>
      <c r="SUQ13" s="407"/>
      <c r="SUR13" s="408"/>
      <c r="SUS13" s="404"/>
      <c r="SUT13" s="405"/>
      <c r="SUU13" s="406"/>
      <c r="SUV13" s="407"/>
      <c r="SUW13" s="407"/>
      <c r="SUX13" s="407"/>
      <c r="SUY13" s="407"/>
      <c r="SUZ13" s="408"/>
      <c r="SVA13" s="404"/>
      <c r="SVB13" s="405"/>
      <c r="SVC13" s="406"/>
      <c r="SVD13" s="407"/>
      <c r="SVE13" s="407"/>
      <c r="SVF13" s="407"/>
      <c r="SVG13" s="407"/>
      <c r="SVH13" s="408"/>
      <c r="SVI13" s="404"/>
      <c r="SVJ13" s="405"/>
      <c r="SVK13" s="406"/>
      <c r="SVL13" s="407"/>
      <c r="SVM13" s="407"/>
      <c r="SVN13" s="407"/>
      <c r="SVO13" s="407"/>
      <c r="SVP13" s="408"/>
      <c r="SVQ13" s="404"/>
      <c r="SVR13" s="405"/>
      <c r="SVS13" s="406"/>
      <c r="SVT13" s="407"/>
      <c r="SVU13" s="407"/>
      <c r="SVV13" s="407"/>
      <c r="SVW13" s="407"/>
      <c r="SVX13" s="408"/>
      <c r="SVY13" s="404"/>
      <c r="SVZ13" s="405"/>
      <c r="SWA13" s="406"/>
      <c r="SWB13" s="407"/>
      <c r="SWC13" s="407"/>
      <c r="SWD13" s="407"/>
      <c r="SWE13" s="407"/>
      <c r="SWF13" s="408"/>
      <c r="SWG13" s="404"/>
      <c r="SWH13" s="405"/>
      <c r="SWI13" s="406"/>
      <c r="SWJ13" s="407"/>
      <c r="SWK13" s="407"/>
      <c r="SWL13" s="407"/>
      <c r="SWM13" s="407"/>
      <c r="SWN13" s="408"/>
      <c r="SWO13" s="404"/>
      <c r="SWP13" s="405"/>
      <c r="SWQ13" s="406"/>
      <c r="SWR13" s="407"/>
      <c r="SWS13" s="407"/>
      <c r="SWT13" s="407"/>
      <c r="SWU13" s="407"/>
      <c r="SWV13" s="408"/>
      <c r="SWW13" s="404"/>
      <c r="SWX13" s="405"/>
      <c r="SWY13" s="406"/>
      <c r="SWZ13" s="407"/>
      <c r="SXA13" s="407"/>
      <c r="SXB13" s="407"/>
      <c r="SXC13" s="407"/>
      <c r="SXD13" s="408"/>
      <c r="SXE13" s="404"/>
      <c r="SXF13" s="405"/>
      <c r="SXG13" s="406"/>
      <c r="SXH13" s="407"/>
      <c r="SXI13" s="407"/>
      <c r="SXJ13" s="407"/>
      <c r="SXK13" s="407"/>
      <c r="SXL13" s="408"/>
      <c r="SXM13" s="404"/>
      <c r="SXN13" s="405"/>
      <c r="SXO13" s="406"/>
      <c r="SXP13" s="407"/>
      <c r="SXQ13" s="407"/>
      <c r="SXR13" s="407"/>
      <c r="SXS13" s="407"/>
      <c r="SXT13" s="408"/>
      <c r="SXU13" s="404"/>
      <c r="SXV13" s="405"/>
      <c r="SXW13" s="406"/>
      <c r="SXX13" s="407"/>
      <c r="SXY13" s="407"/>
      <c r="SXZ13" s="407"/>
      <c r="SYA13" s="407"/>
      <c r="SYB13" s="408"/>
      <c r="SYC13" s="404"/>
      <c r="SYD13" s="405"/>
      <c r="SYE13" s="406"/>
      <c r="SYF13" s="407"/>
      <c r="SYG13" s="407"/>
      <c r="SYH13" s="407"/>
      <c r="SYI13" s="407"/>
      <c r="SYJ13" s="408"/>
      <c r="SYK13" s="404"/>
      <c r="SYL13" s="405"/>
      <c r="SYM13" s="406"/>
      <c r="SYN13" s="407"/>
      <c r="SYO13" s="407"/>
      <c r="SYP13" s="407"/>
      <c r="SYQ13" s="407"/>
      <c r="SYR13" s="408"/>
      <c r="SYS13" s="404"/>
      <c r="SYT13" s="405"/>
      <c r="SYU13" s="406"/>
      <c r="SYV13" s="407"/>
      <c r="SYW13" s="407"/>
      <c r="SYX13" s="407"/>
      <c r="SYY13" s="407"/>
      <c r="SYZ13" s="408"/>
      <c r="SZA13" s="404"/>
      <c r="SZB13" s="405"/>
      <c r="SZC13" s="406"/>
      <c r="SZD13" s="407"/>
      <c r="SZE13" s="407"/>
      <c r="SZF13" s="407"/>
      <c r="SZG13" s="407"/>
      <c r="SZH13" s="408"/>
      <c r="SZI13" s="404"/>
      <c r="SZJ13" s="405"/>
      <c r="SZK13" s="406"/>
      <c r="SZL13" s="407"/>
      <c r="SZM13" s="407"/>
      <c r="SZN13" s="407"/>
      <c r="SZO13" s="407"/>
      <c r="SZP13" s="408"/>
      <c r="SZQ13" s="404"/>
      <c r="SZR13" s="405"/>
      <c r="SZS13" s="406"/>
      <c r="SZT13" s="407"/>
      <c r="SZU13" s="407"/>
      <c r="SZV13" s="407"/>
      <c r="SZW13" s="407"/>
      <c r="SZX13" s="408"/>
      <c r="SZY13" s="404"/>
      <c r="SZZ13" s="405"/>
      <c r="TAA13" s="406"/>
      <c r="TAB13" s="407"/>
      <c r="TAC13" s="407"/>
      <c r="TAD13" s="407"/>
      <c r="TAE13" s="407"/>
      <c r="TAF13" s="408"/>
      <c r="TAG13" s="404"/>
      <c r="TAH13" s="405"/>
      <c r="TAI13" s="406"/>
      <c r="TAJ13" s="407"/>
      <c r="TAK13" s="407"/>
      <c r="TAL13" s="407"/>
      <c r="TAM13" s="407"/>
      <c r="TAN13" s="408"/>
      <c r="TAO13" s="404"/>
      <c r="TAP13" s="405"/>
      <c r="TAQ13" s="406"/>
      <c r="TAR13" s="407"/>
      <c r="TAS13" s="407"/>
      <c r="TAT13" s="407"/>
      <c r="TAU13" s="407"/>
      <c r="TAV13" s="408"/>
      <c r="TAW13" s="404"/>
      <c r="TAX13" s="405"/>
      <c r="TAY13" s="406"/>
      <c r="TAZ13" s="407"/>
      <c r="TBA13" s="407"/>
      <c r="TBB13" s="407"/>
      <c r="TBC13" s="407"/>
      <c r="TBD13" s="408"/>
      <c r="TBE13" s="404"/>
      <c r="TBF13" s="405"/>
      <c r="TBG13" s="406"/>
      <c r="TBH13" s="407"/>
      <c r="TBI13" s="407"/>
      <c r="TBJ13" s="407"/>
      <c r="TBK13" s="407"/>
      <c r="TBL13" s="408"/>
      <c r="TBM13" s="404"/>
      <c r="TBN13" s="405"/>
      <c r="TBO13" s="406"/>
      <c r="TBP13" s="407"/>
      <c r="TBQ13" s="407"/>
      <c r="TBR13" s="407"/>
      <c r="TBS13" s="407"/>
      <c r="TBT13" s="408"/>
      <c r="TBU13" s="404"/>
      <c r="TBV13" s="405"/>
      <c r="TBW13" s="406"/>
      <c r="TBX13" s="407"/>
      <c r="TBY13" s="407"/>
      <c r="TBZ13" s="407"/>
      <c r="TCA13" s="407"/>
      <c r="TCB13" s="408"/>
      <c r="TCC13" s="404"/>
      <c r="TCD13" s="405"/>
      <c r="TCE13" s="406"/>
      <c r="TCF13" s="407"/>
      <c r="TCG13" s="407"/>
      <c r="TCH13" s="407"/>
      <c r="TCI13" s="407"/>
      <c r="TCJ13" s="408"/>
      <c r="TCK13" s="404"/>
      <c r="TCL13" s="405"/>
      <c r="TCM13" s="406"/>
      <c r="TCN13" s="407"/>
      <c r="TCO13" s="407"/>
      <c r="TCP13" s="407"/>
      <c r="TCQ13" s="407"/>
      <c r="TCR13" s="408"/>
      <c r="TCS13" s="404"/>
      <c r="TCT13" s="405"/>
      <c r="TCU13" s="406"/>
      <c r="TCV13" s="407"/>
      <c r="TCW13" s="407"/>
      <c r="TCX13" s="407"/>
      <c r="TCY13" s="407"/>
      <c r="TCZ13" s="408"/>
      <c r="TDA13" s="404"/>
      <c r="TDB13" s="405"/>
      <c r="TDC13" s="406"/>
      <c r="TDD13" s="407"/>
      <c r="TDE13" s="407"/>
      <c r="TDF13" s="407"/>
      <c r="TDG13" s="407"/>
      <c r="TDH13" s="408"/>
      <c r="TDI13" s="404"/>
      <c r="TDJ13" s="405"/>
      <c r="TDK13" s="406"/>
      <c r="TDL13" s="407"/>
      <c r="TDM13" s="407"/>
      <c r="TDN13" s="407"/>
      <c r="TDO13" s="407"/>
      <c r="TDP13" s="408"/>
      <c r="TDQ13" s="404"/>
      <c r="TDR13" s="405"/>
      <c r="TDS13" s="406"/>
      <c r="TDT13" s="407"/>
      <c r="TDU13" s="407"/>
      <c r="TDV13" s="407"/>
      <c r="TDW13" s="407"/>
      <c r="TDX13" s="408"/>
      <c r="TDY13" s="404"/>
      <c r="TDZ13" s="405"/>
      <c r="TEA13" s="406"/>
      <c r="TEB13" s="407"/>
      <c r="TEC13" s="407"/>
      <c r="TED13" s="407"/>
      <c r="TEE13" s="407"/>
      <c r="TEF13" s="408"/>
      <c r="TEG13" s="404"/>
      <c r="TEH13" s="405"/>
      <c r="TEI13" s="406"/>
      <c r="TEJ13" s="407"/>
      <c r="TEK13" s="407"/>
      <c r="TEL13" s="407"/>
      <c r="TEM13" s="407"/>
      <c r="TEN13" s="408"/>
      <c r="TEO13" s="404"/>
      <c r="TEP13" s="405"/>
      <c r="TEQ13" s="406"/>
      <c r="TER13" s="407"/>
      <c r="TES13" s="407"/>
      <c r="TET13" s="407"/>
      <c r="TEU13" s="407"/>
      <c r="TEV13" s="408"/>
      <c r="TEW13" s="404"/>
      <c r="TEX13" s="405"/>
      <c r="TEY13" s="406"/>
      <c r="TEZ13" s="407"/>
      <c r="TFA13" s="407"/>
      <c r="TFB13" s="407"/>
      <c r="TFC13" s="407"/>
      <c r="TFD13" s="408"/>
      <c r="TFE13" s="404"/>
      <c r="TFF13" s="405"/>
      <c r="TFG13" s="406"/>
      <c r="TFH13" s="407"/>
      <c r="TFI13" s="407"/>
      <c r="TFJ13" s="407"/>
      <c r="TFK13" s="407"/>
      <c r="TFL13" s="408"/>
      <c r="TFM13" s="404"/>
      <c r="TFN13" s="405"/>
      <c r="TFO13" s="406"/>
      <c r="TFP13" s="407"/>
      <c r="TFQ13" s="407"/>
      <c r="TFR13" s="407"/>
      <c r="TFS13" s="407"/>
      <c r="TFT13" s="408"/>
      <c r="TFU13" s="404"/>
      <c r="TFV13" s="405"/>
      <c r="TFW13" s="406"/>
      <c r="TFX13" s="407"/>
      <c r="TFY13" s="407"/>
      <c r="TFZ13" s="407"/>
      <c r="TGA13" s="407"/>
      <c r="TGB13" s="408"/>
      <c r="TGC13" s="404"/>
      <c r="TGD13" s="405"/>
      <c r="TGE13" s="406"/>
      <c r="TGF13" s="407"/>
      <c r="TGG13" s="407"/>
      <c r="TGH13" s="407"/>
      <c r="TGI13" s="407"/>
      <c r="TGJ13" s="408"/>
      <c r="TGK13" s="404"/>
      <c r="TGL13" s="405"/>
      <c r="TGM13" s="406"/>
      <c r="TGN13" s="407"/>
      <c r="TGO13" s="407"/>
      <c r="TGP13" s="407"/>
      <c r="TGQ13" s="407"/>
      <c r="TGR13" s="408"/>
      <c r="TGS13" s="404"/>
      <c r="TGT13" s="405"/>
      <c r="TGU13" s="406"/>
      <c r="TGV13" s="407"/>
      <c r="TGW13" s="407"/>
      <c r="TGX13" s="407"/>
      <c r="TGY13" s="407"/>
      <c r="TGZ13" s="408"/>
      <c r="THA13" s="404"/>
      <c r="THB13" s="405"/>
      <c r="THC13" s="406"/>
      <c r="THD13" s="407"/>
      <c r="THE13" s="407"/>
      <c r="THF13" s="407"/>
      <c r="THG13" s="407"/>
      <c r="THH13" s="408"/>
      <c r="THI13" s="404"/>
      <c r="THJ13" s="405"/>
      <c r="THK13" s="406"/>
      <c r="THL13" s="407"/>
      <c r="THM13" s="407"/>
      <c r="THN13" s="407"/>
      <c r="THO13" s="407"/>
      <c r="THP13" s="408"/>
      <c r="THQ13" s="404"/>
      <c r="THR13" s="405"/>
      <c r="THS13" s="406"/>
      <c r="THT13" s="407"/>
      <c r="THU13" s="407"/>
      <c r="THV13" s="407"/>
      <c r="THW13" s="407"/>
      <c r="THX13" s="408"/>
      <c r="THY13" s="404"/>
      <c r="THZ13" s="405"/>
      <c r="TIA13" s="406"/>
      <c r="TIB13" s="407"/>
      <c r="TIC13" s="407"/>
      <c r="TID13" s="407"/>
      <c r="TIE13" s="407"/>
      <c r="TIF13" s="408"/>
      <c r="TIG13" s="404"/>
      <c r="TIH13" s="405"/>
      <c r="TII13" s="406"/>
      <c r="TIJ13" s="407"/>
      <c r="TIK13" s="407"/>
      <c r="TIL13" s="407"/>
      <c r="TIM13" s="407"/>
      <c r="TIN13" s="408"/>
      <c r="TIO13" s="404"/>
      <c r="TIP13" s="405"/>
      <c r="TIQ13" s="406"/>
      <c r="TIR13" s="407"/>
      <c r="TIS13" s="407"/>
      <c r="TIT13" s="407"/>
      <c r="TIU13" s="407"/>
      <c r="TIV13" s="408"/>
      <c r="TIW13" s="404"/>
      <c r="TIX13" s="405"/>
      <c r="TIY13" s="406"/>
      <c r="TIZ13" s="407"/>
      <c r="TJA13" s="407"/>
      <c r="TJB13" s="407"/>
      <c r="TJC13" s="407"/>
      <c r="TJD13" s="408"/>
      <c r="TJE13" s="404"/>
      <c r="TJF13" s="405"/>
      <c r="TJG13" s="406"/>
      <c r="TJH13" s="407"/>
      <c r="TJI13" s="407"/>
      <c r="TJJ13" s="407"/>
      <c r="TJK13" s="407"/>
      <c r="TJL13" s="408"/>
      <c r="TJM13" s="404"/>
      <c r="TJN13" s="405"/>
      <c r="TJO13" s="406"/>
      <c r="TJP13" s="407"/>
      <c r="TJQ13" s="407"/>
      <c r="TJR13" s="407"/>
      <c r="TJS13" s="407"/>
      <c r="TJT13" s="408"/>
      <c r="TJU13" s="404"/>
      <c r="TJV13" s="405"/>
      <c r="TJW13" s="406"/>
      <c r="TJX13" s="407"/>
      <c r="TJY13" s="407"/>
      <c r="TJZ13" s="407"/>
      <c r="TKA13" s="407"/>
      <c r="TKB13" s="408"/>
      <c r="TKC13" s="404"/>
      <c r="TKD13" s="405"/>
      <c r="TKE13" s="406"/>
      <c r="TKF13" s="407"/>
      <c r="TKG13" s="407"/>
      <c r="TKH13" s="407"/>
      <c r="TKI13" s="407"/>
      <c r="TKJ13" s="408"/>
      <c r="TKK13" s="404"/>
      <c r="TKL13" s="405"/>
      <c r="TKM13" s="406"/>
      <c r="TKN13" s="407"/>
      <c r="TKO13" s="407"/>
      <c r="TKP13" s="407"/>
      <c r="TKQ13" s="407"/>
      <c r="TKR13" s="408"/>
      <c r="TKS13" s="404"/>
      <c r="TKT13" s="405"/>
      <c r="TKU13" s="406"/>
      <c r="TKV13" s="407"/>
      <c r="TKW13" s="407"/>
      <c r="TKX13" s="407"/>
      <c r="TKY13" s="407"/>
      <c r="TKZ13" s="408"/>
      <c r="TLA13" s="404"/>
      <c r="TLB13" s="405"/>
      <c r="TLC13" s="406"/>
      <c r="TLD13" s="407"/>
      <c r="TLE13" s="407"/>
      <c r="TLF13" s="407"/>
      <c r="TLG13" s="407"/>
      <c r="TLH13" s="408"/>
      <c r="TLI13" s="404"/>
      <c r="TLJ13" s="405"/>
      <c r="TLK13" s="406"/>
      <c r="TLL13" s="407"/>
      <c r="TLM13" s="407"/>
      <c r="TLN13" s="407"/>
      <c r="TLO13" s="407"/>
      <c r="TLP13" s="408"/>
      <c r="TLQ13" s="404"/>
      <c r="TLR13" s="405"/>
      <c r="TLS13" s="406"/>
      <c r="TLT13" s="407"/>
      <c r="TLU13" s="407"/>
      <c r="TLV13" s="407"/>
      <c r="TLW13" s="407"/>
      <c r="TLX13" s="408"/>
      <c r="TLY13" s="404"/>
      <c r="TLZ13" s="405"/>
      <c r="TMA13" s="406"/>
      <c r="TMB13" s="407"/>
      <c r="TMC13" s="407"/>
      <c r="TMD13" s="407"/>
      <c r="TME13" s="407"/>
      <c r="TMF13" s="408"/>
      <c r="TMG13" s="404"/>
      <c r="TMH13" s="405"/>
      <c r="TMI13" s="406"/>
      <c r="TMJ13" s="407"/>
      <c r="TMK13" s="407"/>
      <c r="TML13" s="407"/>
      <c r="TMM13" s="407"/>
      <c r="TMN13" s="408"/>
      <c r="TMO13" s="404"/>
      <c r="TMP13" s="405"/>
      <c r="TMQ13" s="406"/>
      <c r="TMR13" s="407"/>
      <c r="TMS13" s="407"/>
      <c r="TMT13" s="407"/>
      <c r="TMU13" s="407"/>
      <c r="TMV13" s="408"/>
      <c r="TMW13" s="404"/>
      <c r="TMX13" s="405"/>
      <c r="TMY13" s="406"/>
      <c r="TMZ13" s="407"/>
      <c r="TNA13" s="407"/>
      <c r="TNB13" s="407"/>
      <c r="TNC13" s="407"/>
      <c r="TND13" s="408"/>
      <c r="TNE13" s="404"/>
      <c r="TNF13" s="405"/>
      <c r="TNG13" s="406"/>
      <c r="TNH13" s="407"/>
      <c r="TNI13" s="407"/>
      <c r="TNJ13" s="407"/>
      <c r="TNK13" s="407"/>
      <c r="TNL13" s="408"/>
      <c r="TNM13" s="404"/>
      <c r="TNN13" s="405"/>
      <c r="TNO13" s="406"/>
      <c r="TNP13" s="407"/>
      <c r="TNQ13" s="407"/>
      <c r="TNR13" s="407"/>
      <c r="TNS13" s="407"/>
      <c r="TNT13" s="408"/>
      <c r="TNU13" s="404"/>
      <c r="TNV13" s="405"/>
      <c r="TNW13" s="406"/>
      <c r="TNX13" s="407"/>
      <c r="TNY13" s="407"/>
      <c r="TNZ13" s="407"/>
      <c r="TOA13" s="407"/>
      <c r="TOB13" s="408"/>
      <c r="TOC13" s="404"/>
      <c r="TOD13" s="405"/>
      <c r="TOE13" s="406"/>
      <c r="TOF13" s="407"/>
      <c r="TOG13" s="407"/>
      <c r="TOH13" s="407"/>
      <c r="TOI13" s="407"/>
      <c r="TOJ13" s="408"/>
      <c r="TOK13" s="404"/>
      <c r="TOL13" s="405"/>
      <c r="TOM13" s="406"/>
      <c r="TON13" s="407"/>
      <c r="TOO13" s="407"/>
      <c r="TOP13" s="407"/>
      <c r="TOQ13" s="407"/>
      <c r="TOR13" s="408"/>
      <c r="TOS13" s="404"/>
      <c r="TOT13" s="405"/>
      <c r="TOU13" s="406"/>
      <c r="TOV13" s="407"/>
      <c r="TOW13" s="407"/>
      <c r="TOX13" s="407"/>
      <c r="TOY13" s="407"/>
      <c r="TOZ13" s="408"/>
      <c r="TPA13" s="404"/>
      <c r="TPB13" s="405"/>
      <c r="TPC13" s="406"/>
      <c r="TPD13" s="407"/>
      <c r="TPE13" s="407"/>
      <c r="TPF13" s="407"/>
      <c r="TPG13" s="407"/>
      <c r="TPH13" s="408"/>
      <c r="TPI13" s="404"/>
      <c r="TPJ13" s="405"/>
      <c r="TPK13" s="406"/>
      <c r="TPL13" s="407"/>
      <c r="TPM13" s="407"/>
      <c r="TPN13" s="407"/>
      <c r="TPO13" s="407"/>
      <c r="TPP13" s="408"/>
      <c r="TPQ13" s="404"/>
      <c r="TPR13" s="405"/>
      <c r="TPS13" s="406"/>
      <c r="TPT13" s="407"/>
      <c r="TPU13" s="407"/>
      <c r="TPV13" s="407"/>
      <c r="TPW13" s="407"/>
      <c r="TPX13" s="408"/>
      <c r="TPY13" s="404"/>
      <c r="TPZ13" s="405"/>
      <c r="TQA13" s="406"/>
      <c r="TQB13" s="407"/>
      <c r="TQC13" s="407"/>
      <c r="TQD13" s="407"/>
      <c r="TQE13" s="407"/>
      <c r="TQF13" s="408"/>
      <c r="TQG13" s="404"/>
      <c r="TQH13" s="405"/>
      <c r="TQI13" s="406"/>
      <c r="TQJ13" s="407"/>
      <c r="TQK13" s="407"/>
      <c r="TQL13" s="407"/>
      <c r="TQM13" s="407"/>
      <c r="TQN13" s="408"/>
      <c r="TQO13" s="404"/>
      <c r="TQP13" s="405"/>
      <c r="TQQ13" s="406"/>
      <c r="TQR13" s="407"/>
      <c r="TQS13" s="407"/>
      <c r="TQT13" s="407"/>
      <c r="TQU13" s="407"/>
      <c r="TQV13" s="408"/>
      <c r="TQW13" s="404"/>
      <c r="TQX13" s="405"/>
      <c r="TQY13" s="406"/>
      <c r="TQZ13" s="407"/>
      <c r="TRA13" s="407"/>
      <c r="TRB13" s="407"/>
      <c r="TRC13" s="407"/>
      <c r="TRD13" s="408"/>
      <c r="TRE13" s="404"/>
      <c r="TRF13" s="405"/>
      <c r="TRG13" s="406"/>
      <c r="TRH13" s="407"/>
      <c r="TRI13" s="407"/>
      <c r="TRJ13" s="407"/>
      <c r="TRK13" s="407"/>
      <c r="TRL13" s="408"/>
      <c r="TRM13" s="404"/>
      <c r="TRN13" s="405"/>
      <c r="TRO13" s="406"/>
      <c r="TRP13" s="407"/>
      <c r="TRQ13" s="407"/>
      <c r="TRR13" s="407"/>
      <c r="TRS13" s="407"/>
      <c r="TRT13" s="408"/>
      <c r="TRU13" s="404"/>
      <c r="TRV13" s="405"/>
      <c r="TRW13" s="406"/>
      <c r="TRX13" s="407"/>
      <c r="TRY13" s="407"/>
      <c r="TRZ13" s="407"/>
      <c r="TSA13" s="407"/>
      <c r="TSB13" s="408"/>
      <c r="TSC13" s="404"/>
      <c r="TSD13" s="405"/>
      <c r="TSE13" s="406"/>
      <c r="TSF13" s="407"/>
      <c r="TSG13" s="407"/>
      <c r="TSH13" s="407"/>
      <c r="TSI13" s="407"/>
      <c r="TSJ13" s="408"/>
      <c r="TSK13" s="404"/>
      <c r="TSL13" s="405"/>
      <c r="TSM13" s="406"/>
      <c r="TSN13" s="407"/>
      <c r="TSO13" s="407"/>
      <c r="TSP13" s="407"/>
      <c r="TSQ13" s="407"/>
      <c r="TSR13" s="408"/>
      <c r="TSS13" s="404"/>
      <c r="TST13" s="405"/>
      <c r="TSU13" s="406"/>
      <c r="TSV13" s="407"/>
      <c r="TSW13" s="407"/>
      <c r="TSX13" s="407"/>
      <c r="TSY13" s="407"/>
      <c r="TSZ13" s="408"/>
      <c r="TTA13" s="404"/>
      <c r="TTB13" s="405"/>
      <c r="TTC13" s="406"/>
      <c r="TTD13" s="407"/>
      <c r="TTE13" s="407"/>
      <c r="TTF13" s="407"/>
      <c r="TTG13" s="407"/>
      <c r="TTH13" s="408"/>
      <c r="TTI13" s="404"/>
      <c r="TTJ13" s="405"/>
      <c r="TTK13" s="406"/>
      <c r="TTL13" s="407"/>
      <c r="TTM13" s="407"/>
      <c r="TTN13" s="407"/>
      <c r="TTO13" s="407"/>
      <c r="TTP13" s="408"/>
      <c r="TTQ13" s="404"/>
      <c r="TTR13" s="405"/>
      <c r="TTS13" s="406"/>
      <c r="TTT13" s="407"/>
      <c r="TTU13" s="407"/>
      <c r="TTV13" s="407"/>
      <c r="TTW13" s="407"/>
      <c r="TTX13" s="408"/>
      <c r="TTY13" s="404"/>
      <c r="TTZ13" s="405"/>
      <c r="TUA13" s="406"/>
      <c r="TUB13" s="407"/>
      <c r="TUC13" s="407"/>
      <c r="TUD13" s="407"/>
      <c r="TUE13" s="407"/>
      <c r="TUF13" s="408"/>
      <c r="TUG13" s="404"/>
      <c r="TUH13" s="405"/>
      <c r="TUI13" s="406"/>
      <c r="TUJ13" s="407"/>
      <c r="TUK13" s="407"/>
      <c r="TUL13" s="407"/>
      <c r="TUM13" s="407"/>
      <c r="TUN13" s="408"/>
      <c r="TUO13" s="404"/>
      <c r="TUP13" s="405"/>
      <c r="TUQ13" s="406"/>
      <c r="TUR13" s="407"/>
      <c r="TUS13" s="407"/>
      <c r="TUT13" s="407"/>
      <c r="TUU13" s="407"/>
      <c r="TUV13" s="408"/>
      <c r="TUW13" s="404"/>
      <c r="TUX13" s="405"/>
      <c r="TUY13" s="406"/>
      <c r="TUZ13" s="407"/>
      <c r="TVA13" s="407"/>
      <c r="TVB13" s="407"/>
      <c r="TVC13" s="407"/>
      <c r="TVD13" s="408"/>
      <c r="TVE13" s="404"/>
      <c r="TVF13" s="405"/>
      <c r="TVG13" s="406"/>
      <c r="TVH13" s="407"/>
      <c r="TVI13" s="407"/>
      <c r="TVJ13" s="407"/>
      <c r="TVK13" s="407"/>
      <c r="TVL13" s="408"/>
      <c r="TVM13" s="404"/>
      <c r="TVN13" s="405"/>
      <c r="TVO13" s="406"/>
      <c r="TVP13" s="407"/>
      <c r="TVQ13" s="407"/>
      <c r="TVR13" s="407"/>
      <c r="TVS13" s="407"/>
      <c r="TVT13" s="408"/>
      <c r="TVU13" s="404"/>
      <c r="TVV13" s="405"/>
      <c r="TVW13" s="406"/>
      <c r="TVX13" s="407"/>
      <c r="TVY13" s="407"/>
      <c r="TVZ13" s="407"/>
      <c r="TWA13" s="407"/>
      <c r="TWB13" s="408"/>
      <c r="TWC13" s="404"/>
      <c r="TWD13" s="405"/>
      <c r="TWE13" s="406"/>
      <c r="TWF13" s="407"/>
      <c r="TWG13" s="407"/>
      <c r="TWH13" s="407"/>
      <c r="TWI13" s="407"/>
      <c r="TWJ13" s="408"/>
      <c r="TWK13" s="404"/>
      <c r="TWL13" s="405"/>
      <c r="TWM13" s="406"/>
      <c r="TWN13" s="407"/>
      <c r="TWO13" s="407"/>
      <c r="TWP13" s="407"/>
      <c r="TWQ13" s="407"/>
      <c r="TWR13" s="408"/>
      <c r="TWS13" s="404"/>
      <c r="TWT13" s="405"/>
      <c r="TWU13" s="406"/>
      <c r="TWV13" s="407"/>
      <c r="TWW13" s="407"/>
      <c r="TWX13" s="407"/>
      <c r="TWY13" s="407"/>
      <c r="TWZ13" s="408"/>
      <c r="TXA13" s="404"/>
      <c r="TXB13" s="405"/>
      <c r="TXC13" s="406"/>
      <c r="TXD13" s="407"/>
      <c r="TXE13" s="407"/>
      <c r="TXF13" s="407"/>
      <c r="TXG13" s="407"/>
      <c r="TXH13" s="408"/>
      <c r="TXI13" s="404"/>
      <c r="TXJ13" s="405"/>
      <c r="TXK13" s="406"/>
      <c r="TXL13" s="407"/>
      <c r="TXM13" s="407"/>
      <c r="TXN13" s="407"/>
      <c r="TXO13" s="407"/>
      <c r="TXP13" s="408"/>
      <c r="TXQ13" s="404"/>
      <c r="TXR13" s="405"/>
      <c r="TXS13" s="406"/>
      <c r="TXT13" s="407"/>
      <c r="TXU13" s="407"/>
      <c r="TXV13" s="407"/>
      <c r="TXW13" s="407"/>
      <c r="TXX13" s="408"/>
      <c r="TXY13" s="404"/>
      <c r="TXZ13" s="405"/>
      <c r="TYA13" s="406"/>
      <c r="TYB13" s="407"/>
      <c r="TYC13" s="407"/>
      <c r="TYD13" s="407"/>
      <c r="TYE13" s="407"/>
      <c r="TYF13" s="408"/>
      <c r="TYG13" s="404"/>
      <c r="TYH13" s="405"/>
      <c r="TYI13" s="406"/>
      <c r="TYJ13" s="407"/>
      <c r="TYK13" s="407"/>
      <c r="TYL13" s="407"/>
      <c r="TYM13" s="407"/>
      <c r="TYN13" s="408"/>
      <c r="TYO13" s="404"/>
      <c r="TYP13" s="405"/>
      <c r="TYQ13" s="406"/>
      <c r="TYR13" s="407"/>
      <c r="TYS13" s="407"/>
      <c r="TYT13" s="407"/>
      <c r="TYU13" s="407"/>
      <c r="TYV13" s="408"/>
      <c r="TYW13" s="404"/>
      <c r="TYX13" s="405"/>
      <c r="TYY13" s="406"/>
      <c r="TYZ13" s="407"/>
      <c r="TZA13" s="407"/>
      <c r="TZB13" s="407"/>
      <c r="TZC13" s="407"/>
      <c r="TZD13" s="408"/>
      <c r="TZE13" s="404"/>
      <c r="TZF13" s="405"/>
      <c r="TZG13" s="406"/>
      <c r="TZH13" s="407"/>
      <c r="TZI13" s="407"/>
      <c r="TZJ13" s="407"/>
      <c r="TZK13" s="407"/>
      <c r="TZL13" s="408"/>
      <c r="TZM13" s="404"/>
      <c r="TZN13" s="405"/>
      <c r="TZO13" s="406"/>
      <c r="TZP13" s="407"/>
      <c r="TZQ13" s="407"/>
      <c r="TZR13" s="407"/>
      <c r="TZS13" s="407"/>
      <c r="TZT13" s="408"/>
      <c r="TZU13" s="404"/>
      <c r="TZV13" s="405"/>
      <c r="TZW13" s="406"/>
      <c r="TZX13" s="407"/>
      <c r="TZY13" s="407"/>
      <c r="TZZ13" s="407"/>
      <c r="UAA13" s="407"/>
      <c r="UAB13" s="408"/>
      <c r="UAC13" s="404"/>
      <c r="UAD13" s="405"/>
      <c r="UAE13" s="406"/>
      <c r="UAF13" s="407"/>
      <c r="UAG13" s="407"/>
      <c r="UAH13" s="407"/>
      <c r="UAI13" s="407"/>
      <c r="UAJ13" s="408"/>
      <c r="UAK13" s="404"/>
      <c r="UAL13" s="405"/>
      <c r="UAM13" s="406"/>
      <c r="UAN13" s="407"/>
      <c r="UAO13" s="407"/>
      <c r="UAP13" s="407"/>
      <c r="UAQ13" s="407"/>
      <c r="UAR13" s="408"/>
      <c r="UAS13" s="404"/>
      <c r="UAT13" s="405"/>
      <c r="UAU13" s="406"/>
      <c r="UAV13" s="407"/>
      <c r="UAW13" s="407"/>
      <c r="UAX13" s="407"/>
      <c r="UAY13" s="407"/>
      <c r="UAZ13" s="408"/>
      <c r="UBA13" s="404"/>
      <c r="UBB13" s="405"/>
      <c r="UBC13" s="406"/>
      <c r="UBD13" s="407"/>
      <c r="UBE13" s="407"/>
      <c r="UBF13" s="407"/>
      <c r="UBG13" s="407"/>
      <c r="UBH13" s="408"/>
      <c r="UBI13" s="404"/>
      <c r="UBJ13" s="405"/>
      <c r="UBK13" s="406"/>
      <c r="UBL13" s="407"/>
      <c r="UBM13" s="407"/>
      <c r="UBN13" s="407"/>
      <c r="UBO13" s="407"/>
      <c r="UBP13" s="408"/>
      <c r="UBQ13" s="404"/>
      <c r="UBR13" s="405"/>
      <c r="UBS13" s="406"/>
      <c r="UBT13" s="407"/>
      <c r="UBU13" s="407"/>
      <c r="UBV13" s="407"/>
      <c r="UBW13" s="407"/>
      <c r="UBX13" s="408"/>
      <c r="UBY13" s="404"/>
      <c r="UBZ13" s="405"/>
      <c r="UCA13" s="406"/>
      <c r="UCB13" s="407"/>
      <c r="UCC13" s="407"/>
      <c r="UCD13" s="407"/>
      <c r="UCE13" s="407"/>
      <c r="UCF13" s="408"/>
      <c r="UCG13" s="404"/>
      <c r="UCH13" s="405"/>
      <c r="UCI13" s="406"/>
      <c r="UCJ13" s="407"/>
      <c r="UCK13" s="407"/>
      <c r="UCL13" s="407"/>
      <c r="UCM13" s="407"/>
      <c r="UCN13" s="408"/>
      <c r="UCO13" s="404"/>
      <c r="UCP13" s="405"/>
      <c r="UCQ13" s="406"/>
      <c r="UCR13" s="407"/>
      <c r="UCS13" s="407"/>
      <c r="UCT13" s="407"/>
      <c r="UCU13" s="407"/>
      <c r="UCV13" s="408"/>
      <c r="UCW13" s="404"/>
      <c r="UCX13" s="405"/>
      <c r="UCY13" s="406"/>
      <c r="UCZ13" s="407"/>
      <c r="UDA13" s="407"/>
      <c r="UDB13" s="407"/>
      <c r="UDC13" s="407"/>
      <c r="UDD13" s="408"/>
      <c r="UDE13" s="404"/>
      <c r="UDF13" s="405"/>
      <c r="UDG13" s="406"/>
      <c r="UDH13" s="407"/>
      <c r="UDI13" s="407"/>
      <c r="UDJ13" s="407"/>
      <c r="UDK13" s="407"/>
      <c r="UDL13" s="408"/>
      <c r="UDM13" s="404"/>
      <c r="UDN13" s="405"/>
      <c r="UDO13" s="406"/>
      <c r="UDP13" s="407"/>
      <c r="UDQ13" s="407"/>
      <c r="UDR13" s="407"/>
      <c r="UDS13" s="407"/>
      <c r="UDT13" s="408"/>
      <c r="UDU13" s="404"/>
      <c r="UDV13" s="405"/>
      <c r="UDW13" s="406"/>
      <c r="UDX13" s="407"/>
      <c r="UDY13" s="407"/>
      <c r="UDZ13" s="407"/>
      <c r="UEA13" s="407"/>
      <c r="UEB13" s="408"/>
      <c r="UEC13" s="404"/>
      <c r="UED13" s="405"/>
      <c r="UEE13" s="406"/>
      <c r="UEF13" s="407"/>
      <c r="UEG13" s="407"/>
      <c r="UEH13" s="407"/>
      <c r="UEI13" s="407"/>
      <c r="UEJ13" s="408"/>
      <c r="UEK13" s="404"/>
      <c r="UEL13" s="405"/>
      <c r="UEM13" s="406"/>
      <c r="UEN13" s="407"/>
      <c r="UEO13" s="407"/>
      <c r="UEP13" s="407"/>
      <c r="UEQ13" s="407"/>
      <c r="UER13" s="408"/>
      <c r="UES13" s="404"/>
      <c r="UET13" s="405"/>
      <c r="UEU13" s="406"/>
      <c r="UEV13" s="407"/>
      <c r="UEW13" s="407"/>
      <c r="UEX13" s="407"/>
      <c r="UEY13" s="407"/>
      <c r="UEZ13" s="408"/>
      <c r="UFA13" s="404"/>
      <c r="UFB13" s="405"/>
      <c r="UFC13" s="406"/>
      <c r="UFD13" s="407"/>
      <c r="UFE13" s="407"/>
      <c r="UFF13" s="407"/>
      <c r="UFG13" s="407"/>
      <c r="UFH13" s="408"/>
      <c r="UFI13" s="404"/>
      <c r="UFJ13" s="405"/>
      <c r="UFK13" s="406"/>
      <c r="UFL13" s="407"/>
      <c r="UFM13" s="407"/>
      <c r="UFN13" s="407"/>
      <c r="UFO13" s="407"/>
      <c r="UFP13" s="408"/>
      <c r="UFQ13" s="404"/>
      <c r="UFR13" s="405"/>
      <c r="UFS13" s="406"/>
      <c r="UFT13" s="407"/>
      <c r="UFU13" s="407"/>
      <c r="UFV13" s="407"/>
      <c r="UFW13" s="407"/>
      <c r="UFX13" s="408"/>
      <c r="UFY13" s="404"/>
      <c r="UFZ13" s="405"/>
      <c r="UGA13" s="406"/>
      <c r="UGB13" s="407"/>
      <c r="UGC13" s="407"/>
      <c r="UGD13" s="407"/>
      <c r="UGE13" s="407"/>
      <c r="UGF13" s="408"/>
      <c r="UGG13" s="404"/>
      <c r="UGH13" s="405"/>
      <c r="UGI13" s="406"/>
      <c r="UGJ13" s="407"/>
      <c r="UGK13" s="407"/>
      <c r="UGL13" s="407"/>
      <c r="UGM13" s="407"/>
      <c r="UGN13" s="408"/>
      <c r="UGO13" s="404"/>
      <c r="UGP13" s="405"/>
      <c r="UGQ13" s="406"/>
      <c r="UGR13" s="407"/>
      <c r="UGS13" s="407"/>
      <c r="UGT13" s="407"/>
      <c r="UGU13" s="407"/>
      <c r="UGV13" s="408"/>
      <c r="UGW13" s="404"/>
      <c r="UGX13" s="405"/>
      <c r="UGY13" s="406"/>
      <c r="UGZ13" s="407"/>
      <c r="UHA13" s="407"/>
      <c r="UHB13" s="407"/>
      <c r="UHC13" s="407"/>
      <c r="UHD13" s="408"/>
      <c r="UHE13" s="404"/>
      <c r="UHF13" s="405"/>
      <c r="UHG13" s="406"/>
      <c r="UHH13" s="407"/>
      <c r="UHI13" s="407"/>
      <c r="UHJ13" s="407"/>
      <c r="UHK13" s="407"/>
      <c r="UHL13" s="408"/>
      <c r="UHM13" s="404"/>
      <c r="UHN13" s="405"/>
      <c r="UHO13" s="406"/>
      <c r="UHP13" s="407"/>
      <c r="UHQ13" s="407"/>
      <c r="UHR13" s="407"/>
      <c r="UHS13" s="407"/>
      <c r="UHT13" s="408"/>
      <c r="UHU13" s="404"/>
      <c r="UHV13" s="405"/>
      <c r="UHW13" s="406"/>
      <c r="UHX13" s="407"/>
      <c r="UHY13" s="407"/>
      <c r="UHZ13" s="407"/>
      <c r="UIA13" s="407"/>
      <c r="UIB13" s="408"/>
      <c r="UIC13" s="404"/>
      <c r="UID13" s="405"/>
      <c r="UIE13" s="406"/>
      <c r="UIF13" s="407"/>
      <c r="UIG13" s="407"/>
      <c r="UIH13" s="407"/>
      <c r="UII13" s="407"/>
      <c r="UIJ13" s="408"/>
      <c r="UIK13" s="404"/>
      <c r="UIL13" s="405"/>
      <c r="UIM13" s="406"/>
      <c r="UIN13" s="407"/>
      <c r="UIO13" s="407"/>
      <c r="UIP13" s="407"/>
      <c r="UIQ13" s="407"/>
      <c r="UIR13" s="408"/>
      <c r="UIS13" s="404"/>
      <c r="UIT13" s="405"/>
      <c r="UIU13" s="406"/>
      <c r="UIV13" s="407"/>
      <c r="UIW13" s="407"/>
      <c r="UIX13" s="407"/>
      <c r="UIY13" s="407"/>
      <c r="UIZ13" s="408"/>
      <c r="UJA13" s="404"/>
      <c r="UJB13" s="405"/>
      <c r="UJC13" s="406"/>
      <c r="UJD13" s="407"/>
      <c r="UJE13" s="407"/>
      <c r="UJF13" s="407"/>
      <c r="UJG13" s="407"/>
      <c r="UJH13" s="408"/>
      <c r="UJI13" s="404"/>
      <c r="UJJ13" s="405"/>
      <c r="UJK13" s="406"/>
      <c r="UJL13" s="407"/>
      <c r="UJM13" s="407"/>
      <c r="UJN13" s="407"/>
      <c r="UJO13" s="407"/>
      <c r="UJP13" s="408"/>
      <c r="UJQ13" s="404"/>
      <c r="UJR13" s="405"/>
      <c r="UJS13" s="406"/>
      <c r="UJT13" s="407"/>
      <c r="UJU13" s="407"/>
      <c r="UJV13" s="407"/>
      <c r="UJW13" s="407"/>
      <c r="UJX13" s="408"/>
      <c r="UJY13" s="404"/>
      <c r="UJZ13" s="405"/>
      <c r="UKA13" s="406"/>
      <c r="UKB13" s="407"/>
      <c r="UKC13" s="407"/>
      <c r="UKD13" s="407"/>
      <c r="UKE13" s="407"/>
      <c r="UKF13" s="408"/>
      <c r="UKG13" s="404"/>
      <c r="UKH13" s="405"/>
      <c r="UKI13" s="406"/>
      <c r="UKJ13" s="407"/>
      <c r="UKK13" s="407"/>
      <c r="UKL13" s="407"/>
      <c r="UKM13" s="407"/>
      <c r="UKN13" s="408"/>
      <c r="UKO13" s="404"/>
      <c r="UKP13" s="405"/>
      <c r="UKQ13" s="406"/>
      <c r="UKR13" s="407"/>
      <c r="UKS13" s="407"/>
      <c r="UKT13" s="407"/>
      <c r="UKU13" s="407"/>
      <c r="UKV13" s="408"/>
      <c r="UKW13" s="404"/>
      <c r="UKX13" s="405"/>
      <c r="UKY13" s="406"/>
      <c r="UKZ13" s="407"/>
      <c r="ULA13" s="407"/>
      <c r="ULB13" s="407"/>
      <c r="ULC13" s="407"/>
      <c r="ULD13" s="408"/>
      <c r="ULE13" s="404"/>
      <c r="ULF13" s="405"/>
      <c r="ULG13" s="406"/>
      <c r="ULH13" s="407"/>
      <c r="ULI13" s="407"/>
      <c r="ULJ13" s="407"/>
      <c r="ULK13" s="407"/>
      <c r="ULL13" s="408"/>
      <c r="ULM13" s="404"/>
      <c r="ULN13" s="405"/>
      <c r="ULO13" s="406"/>
      <c r="ULP13" s="407"/>
      <c r="ULQ13" s="407"/>
      <c r="ULR13" s="407"/>
      <c r="ULS13" s="407"/>
      <c r="ULT13" s="408"/>
      <c r="ULU13" s="404"/>
      <c r="ULV13" s="405"/>
      <c r="ULW13" s="406"/>
      <c r="ULX13" s="407"/>
      <c r="ULY13" s="407"/>
      <c r="ULZ13" s="407"/>
      <c r="UMA13" s="407"/>
      <c r="UMB13" s="408"/>
      <c r="UMC13" s="404"/>
      <c r="UMD13" s="405"/>
      <c r="UME13" s="406"/>
      <c r="UMF13" s="407"/>
      <c r="UMG13" s="407"/>
      <c r="UMH13" s="407"/>
      <c r="UMI13" s="407"/>
      <c r="UMJ13" s="408"/>
      <c r="UMK13" s="404"/>
      <c r="UML13" s="405"/>
      <c r="UMM13" s="406"/>
      <c r="UMN13" s="407"/>
      <c r="UMO13" s="407"/>
      <c r="UMP13" s="407"/>
      <c r="UMQ13" s="407"/>
      <c r="UMR13" s="408"/>
      <c r="UMS13" s="404"/>
      <c r="UMT13" s="405"/>
      <c r="UMU13" s="406"/>
      <c r="UMV13" s="407"/>
      <c r="UMW13" s="407"/>
      <c r="UMX13" s="407"/>
      <c r="UMY13" s="407"/>
      <c r="UMZ13" s="408"/>
      <c r="UNA13" s="404"/>
      <c r="UNB13" s="405"/>
      <c r="UNC13" s="406"/>
      <c r="UND13" s="407"/>
      <c r="UNE13" s="407"/>
      <c r="UNF13" s="407"/>
      <c r="UNG13" s="407"/>
      <c r="UNH13" s="408"/>
      <c r="UNI13" s="404"/>
      <c r="UNJ13" s="405"/>
      <c r="UNK13" s="406"/>
      <c r="UNL13" s="407"/>
      <c r="UNM13" s="407"/>
      <c r="UNN13" s="407"/>
      <c r="UNO13" s="407"/>
      <c r="UNP13" s="408"/>
      <c r="UNQ13" s="404"/>
      <c r="UNR13" s="405"/>
      <c r="UNS13" s="406"/>
      <c r="UNT13" s="407"/>
      <c r="UNU13" s="407"/>
      <c r="UNV13" s="407"/>
      <c r="UNW13" s="407"/>
      <c r="UNX13" s="408"/>
      <c r="UNY13" s="404"/>
      <c r="UNZ13" s="405"/>
      <c r="UOA13" s="406"/>
      <c r="UOB13" s="407"/>
      <c r="UOC13" s="407"/>
      <c r="UOD13" s="407"/>
      <c r="UOE13" s="407"/>
      <c r="UOF13" s="408"/>
      <c r="UOG13" s="404"/>
      <c r="UOH13" s="405"/>
      <c r="UOI13" s="406"/>
      <c r="UOJ13" s="407"/>
      <c r="UOK13" s="407"/>
      <c r="UOL13" s="407"/>
      <c r="UOM13" s="407"/>
      <c r="UON13" s="408"/>
      <c r="UOO13" s="404"/>
      <c r="UOP13" s="405"/>
      <c r="UOQ13" s="406"/>
      <c r="UOR13" s="407"/>
      <c r="UOS13" s="407"/>
      <c r="UOT13" s="407"/>
      <c r="UOU13" s="407"/>
      <c r="UOV13" s="408"/>
      <c r="UOW13" s="404"/>
      <c r="UOX13" s="405"/>
      <c r="UOY13" s="406"/>
      <c r="UOZ13" s="407"/>
      <c r="UPA13" s="407"/>
      <c r="UPB13" s="407"/>
      <c r="UPC13" s="407"/>
      <c r="UPD13" s="408"/>
      <c r="UPE13" s="404"/>
      <c r="UPF13" s="405"/>
      <c r="UPG13" s="406"/>
      <c r="UPH13" s="407"/>
      <c r="UPI13" s="407"/>
      <c r="UPJ13" s="407"/>
      <c r="UPK13" s="407"/>
      <c r="UPL13" s="408"/>
      <c r="UPM13" s="404"/>
      <c r="UPN13" s="405"/>
      <c r="UPO13" s="406"/>
      <c r="UPP13" s="407"/>
      <c r="UPQ13" s="407"/>
      <c r="UPR13" s="407"/>
      <c r="UPS13" s="407"/>
      <c r="UPT13" s="408"/>
      <c r="UPU13" s="404"/>
      <c r="UPV13" s="405"/>
      <c r="UPW13" s="406"/>
      <c r="UPX13" s="407"/>
      <c r="UPY13" s="407"/>
      <c r="UPZ13" s="407"/>
      <c r="UQA13" s="407"/>
      <c r="UQB13" s="408"/>
      <c r="UQC13" s="404"/>
      <c r="UQD13" s="405"/>
      <c r="UQE13" s="406"/>
      <c r="UQF13" s="407"/>
      <c r="UQG13" s="407"/>
      <c r="UQH13" s="407"/>
      <c r="UQI13" s="407"/>
      <c r="UQJ13" s="408"/>
      <c r="UQK13" s="404"/>
      <c r="UQL13" s="405"/>
      <c r="UQM13" s="406"/>
      <c r="UQN13" s="407"/>
      <c r="UQO13" s="407"/>
      <c r="UQP13" s="407"/>
      <c r="UQQ13" s="407"/>
      <c r="UQR13" s="408"/>
      <c r="UQS13" s="404"/>
      <c r="UQT13" s="405"/>
      <c r="UQU13" s="406"/>
      <c r="UQV13" s="407"/>
      <c r="UQW13" s="407"/>
      <c r="UQX13" s="407"/>
      <c r="UQY13" s="407"/>
      <c r="UQZ13" s="408"/>
      <c r="URA13" s="404"/>
      <c r="URB13" s="405"/>
      <c r="URC13" s="406"/>
      <c r="URD13" s="407"/>
      <c r="URE13" s="407"/>
      <c r="URF13" s="407"/>
      <c r="URG13" s="407"/>
      <c r="URH13" s="408"/>
      <c r="URI13" s="404"/>
      <c r="URJ13" s="405"/>
      <c r="URK13" s="406"/>
      <c r="URL13" s="407"/>
      <c r="URM13" s="407"/>
      <c r="URN13" s="407"/>
      <c r="URO13" s="407"/>
      <c r="URP13" s="408"/>
      <c r="URQ13" s="404"/>
      <c r="URR13" s="405"/>
      <c r="URS13" s="406"/>
      <c r="URT13" s="407"/>
      <c r="URU13" s="407"/>
      <c r="URV13" s="407"/>
      <c r="URW13" s="407"/>
      <c r="URX13" s="408"/>
      <c r="URY13" s="404"/>
      <c r="URZ13" s="405"/>
      <c r="USA13" s="406"/>
      <c r="USB13" s="407"/>
      <c r="USC13" s="407"/>
      <c r="USD13" s="407"/>
      <c r="USE13" s="407"/>
      <c r="USF13" s="408"/>
      <c r="USG13" s="404"/>
      <c r="USH13" s="405"/>
      <c r="USI13" s="406"/>
      <c r="USJ13" s="407"/>
      <c r="USK13" s="407"/>
      <c r="USL13" s="407"/>
      <c r="USM13" s="407"/>
      <c r="USN13" s="408"/>
      <c r="USO13" s="404"/>
      <c r="USP13" s="405"/>
      <c r="USQ13" s="406"/>
      <c r="USR13" s="407"/>
      <c r="USS13" s="407"/>
      <c r="UST13" s="407"/>
      <c r="USU13" s="407"/>
      <c r="USV13" s="408"/>
      <c r="USW13" s="404"/>
      <c r="USX13" s="405"/>
      <c r="USY13" s="406"/>
      <c r="USZ13" s="407"/>
      <c r="UTA13" s="407"/>
      <c r="UTB13" s="407"/>
      <c r="UTC13" s="407"/>
      <c r="UTD13" s="408"/>
      <c r="UTE13" s="404"/>
      <c r="UTF13" s="405"/>
      <c r="UTG13" s="406"/>
      <c r="UTH13" s="407"/>
      <c r="UTI13" s="407"/>
      <c r="UTJ13" s="407"/>
      <c r="UTK13" s="407"/>
      <c r="UTL13" s="408"/>
      <c r="UTM13" s="404"/>
      <c r="UTN13" s="405"/>
      <c r="UTO13" s="406"/>
      <c r="UTP13" s="407"/>
      <c r="UTQ13" s="407"/>
      <c r="UTR13" s="407"/>
      <c r="UTS13" s="407"/>
      <c r="UTT13" s="408"/>
      <c r="UTU13" s="404"/>
      <c r="UTV13" s="405"/>
      <c r="UTW13" s="406"/>
      <c r="UTX13" s="407"/>
      <c r="UTY13" s="407"/>
      <c r="UTZ13" s="407"/>
      <c r="UUA13" s="407"/>
      <c r="UUB13" s="408"/>
      <c r="UUC13" s="404"/>
      <c r="UUD13" s="405"/>
      <c r="UUE13" s="406"/>
      <c r="UUF13" s="407"/>
      <c r="UUG13" s="407"/>
      <c r="UUH13" s="407"/>
      <c r="UUI13" s="407"/>
      <c r="UUJ13" s="408"/>
      <c r="UUK13" s="404"/>
      <c r="UUL13" s="405"/>
      <c r="UUM13" s="406"/>
      <c r="UUN13" s="407"/>
      <c r="UUO13" s="407"/>
      <c r="UUP13" s="407"/>
      <c r="UUQ13" s="407"/>
      <c r="UUR13" s="408"/>
      <c r="UUS13" s="404"/>
      <c r="UUT13" s="405"/>
      <c r="UUU13" s="406"/>
      <c r="UUV13" s="407"/>
      <c r="UUW13" s="407"/>
      <c r="UUX13" s="407"/>
      <c r="UUY13" s="407"/>
      <c r="UUZ13" s="408"/>
      <c r="UVA13" s="404"/>
      <c r="UVB13" s="405"/>
      <c r="UVC13" s="406"/>
      <c r="UVD13" s="407"/>
      <c r="UVE13" s="407"/>
      <c r="UVF13" s="407"/>
      <c r="UVG13" s="407"/>
      <c r="UVH13" s="408"/>
      <c r="UVI13" s="404"/>
      <c r="UVJ13" s="405"/>
      <c r="UVK13" s="406"/>
      <c r="UVL13" s="407"/>
      <c r="UVM13" s="407"/>
      <c r="UVN13" s="407"/>
      <c r="UVO13" s="407"/>
      <c r="UVP13" s="408"/>
      <c r="UVQ13" s="404"/>
      <c r="UVR13" s="405"/>
      <c r="UVS13" s="406"/>
      <c r="UVT13" s="407"/>
      <c r="UVU13" s="407"/>
      <c r="UVV13" s="407"/>
      <c r="UVW13" s="407"/>
      <c r="UVX13" s="408"/>
      <c r="UVY13" s="404"/>
      <c r="UVZ13" s="405"/>
      <c r="UWA13" s="406"/>
      <c r="UWB13" s="407"/>
      <c r="UWC13" s="407"/>
      <c r="UWD13" s="407"/>
      <c r="UWE13" s="407"/>
      <c r="UWF13" s="408"/>
      <c r="UWG13" s="404"/>
      <c r="UWH13" s="405"/>
      <c r="UWI13" s="406"/>
      <c r="UWJ13" s="407"/>
      <c r="UWK13" s="407"/>
      <c r="UWL13" s="407"/>
      <c r="UWM13" s="407"/>
      <c r="UWN13" s="408"/>
      <c r="UWO13" s="404"/>
      <c r="UWP13" s="405"/>
      <c r="UWQ13" s="406"/>
      <c r="UWR13" s="407"/>
      <c r="UWS13" s="407"/>
      <c r="UWT13" s="407"/>
      <c r="UWU13" s="407"/>
      <c r="UWV13" s="408"/>
      <c r="UWW13" s="404"/>
      <c r="UWX13" s="405"/>
      <c r="UWY13" s="406"/>
      <c r="UWZ13" s="407"/>
      <c r="UXA13" s="407"/>
      <c r="UXB13" s="407"/>
      <c r="UXC13" s="407"/>
      <c r="UXD13" s="408"/>
      <c r="UXE13" s="404"/>
      <c r="UXF13" s="405"/>
      <c r="UXG13" s="406"/>
      <c r="UXH13" s="407"/>
      <c r="UXI13" s="407"/>
      <c r="UXJ13" s="407"/>
      <c r="UXK13" s="407"/>
      <c r="UXL13" s="408"/>
      <c r="UXM13" s="404"/>
      <c r="UXN13" s="405"/>
      <c r="UXO13" s="406"/>
      <c r="UXP13" s="407"/>
      <c r="UXQ13" s="407"/>
      <c r="UXR13" s="407"/>
      <c r="UXS13" s="407"/>
      <c r="UXT13" s="408"/>
      <c r="UXU13" s="404"/>
      <c r="UXV13" s="405"/>
      <c r="UXW13" s="406"/>
      <c r="UXX13" s="407"/>
      <c r="UXY13" s="407"/>
      <c r="UXZ13" s="407"/>
      <c r="UYA13" s="407"/>
      <c r="UYB13" s="408"/>
      <c r="UYC13" s="404"/>
      <c r="UYD13" s="405"/>
      <c r="UYE13" s="406"/>
      <c r="UYF13" s="407"/>
      <c r="UYG13" s="407"/>
      <c r="UYH13" s="407"/>
      <c r="UYI13" s="407"/>
      <c r="UYJ13" s="408"/>
      <c r="UYK13" s="404"/>
      <c r="UYL13" s="405"/>
      <c r="UYM13" s="406"/>
      <c r="UYN13" s="407"/>
      <c r="UYO13" s="407"/>
      <c r="UYP13" s="407"/>
      <c r="UYQ13" s="407"/>
      <c r="UYR13" s="408"/>
      <c r="UYS13" s="404"/>
      <c r="UYT13" s="405"/>
      <c r="UYU13" s="406"/>
      <c r="UYV13" s="407"/>
      <c r="UYW13" s="407"/>
      <c r="UYX13" s="407"/>
      <c r="UYY13" s="407"/>
      <c r="UYZ13" s="408"/>
      <c r="UZA13" s="404"/>
      <c r="UZB13" s="405"/>
      <c r="UZC13" s="406"/>
      <c r="UZD13" s="407"/>
      <c r="UZE13" s="407"/>
      <c r="UZF13" s="407"/>
      <c r="UZG13" s="407"/>
      <c r="UZH13" s="408"/>
      <c r="UZI13" s="404"/>
      <c r="UZJ13" s="405"/>
      <c r="UZK13" s="406"/>
      <c r="UZL13" s="407"/>
      <c r="UZM13" s="407"/>
      <c r="UZN13" s="407"/>
      <c r="UZO13" s="407"/>
      <c r="UZP13" s="408"/>
      <c r="UZQ13" s="404"/>
      <c r="UZR13" s="405"/>
      <c r="UZS13" s="406"/>
      <c r="UZT13" s="407"/>
      <c r="UZU13" s="407"/>
      <c r="UZV13" s="407"/>
      <c r="UZW13" s="407"/>
      <c r="UZX13" s="408"/>
      <c r="UZY13" s="404"/>
      <c r="UZZ13" s="405"/>
      <c r="VAA13" s="406"/>
      <c r="VAB13" s="407"/>
      <c r="VAC13" s="407"/>
      <c r="VAD13" s="407"/>
      <c r="VAE13" s="407"/>
      <c r="VAF13" s="408"/>
      <c r="VAG13" s="404"/>
      <c r="VAH13" s="405"/>
      <c r="VAI13" s="406"/>
      <c r="VAJ13" s="407"/>
      <c r="VAK13" s="407"/>
      <c r="VAL13" s="407"/>
      <c r="VAM13" s="407"/>
      <c r="VAN13" s="408"/>
      <c r="VAO13" s="404"/>
      <c r="VAP13" s="405"/>
      <c r="VAQ13" s="406"/>
      <c r="VAR13" s="407"/>
      <c r="VAS13" s="407"/>
      <c r="VAT13" s="407"/>
      <c r="VAU13" s="407"/>
      <c r="VAV13" s="408"/>
      <c r="VAW13" s="404"/>
      <c r="VAX13" s="405"/>
      <c r="VAY13" s="406"/>
      <c r="VAZ13" s="407"/>
      <c r="VBA13" s="407"/>
      <c r="VBB13" s="407"/>
      <c r="VBC13" s="407"/>
      <c r="VBD13" s="408"/>
      <c r="VBE13" s="404"/>
      <c r="VBF13" s="405"/>
      <c r="VBG13" s="406"/>
      <c r="VBH13" s="407"/>
      <c r="VBI13" s="407"/>
      <c r="VBJ13" s="407"/>
      <c r="VBK13" s="407"/>
      <c r="VBL13" s="408"/>
      <c r="VBM13" s="404"/>
      <c r="VBN13" s="405"/>
      <c r="VBO13" s="406"/>
      <c r="VBP13" s="407"/>
      <c r="VBQ13" s="407"/>
      <c r="VBR13" s="407"/>
      <c r="VBS13" s="407"/>
      <c r="VBT13" s="408"/>
      <c r="VBU13" s="404"/>
      <c r="VBV13" s="405"/>
      <c r="VBW13" s="406"/>
      <c r="VBX13" s="407"/>
      <c r="VBY13" s="407"/>
      <c r="VBZ13" s="407"/>
      <c r="VCA13" s="407"/>
      <c r="VCB13" s="408"/>
      <c r="VCC13" s="404"/>
      <c r="VCD13" s="405"/>
      <c r="VCE13" s="406"/>
      <c r="VCF13" s="407"/>
      <c r="VCG13" s="407"/>
      <c r="VCH13" s="407"/>
      <c r="VCI13" s="407"/>
      <c r="VCJ13" s="408"/>
      <c r="VCK13" s="404"/>
      <c r="VCL13" s="405"/>
      <c r="VCM13" s="406"/>
      <c r="VCN13" s="407"/>
      <c r="VCO13" s="407"/>
      <c r="VCP13" s="407"/>
      <c r="VCQ13" s="407"/>
      <c r="VCR13" s="408"/>
      <c r="VCS13" s="404"/>
      <c r="VCT13" s="405"/>
      <c r="VCU13" s="406"/>
      <c r="VCV13" s="407"/>
      <c r="VCW13" s="407"/>
      <c r="VCX13" s="407"/>
      <c r="VCY13" s="407"/>
      <c r="VCZ13" s="408"/>
      <c r="VDA13" s="404"/>
      <c r="VDB13" s="405"/>
      <c r="VDC13" s="406"/>
      <c r="VDD13" s="407"/>
      <c r="VDE13" s="407"/>
      <c r="VDF13" s="407"/>
      <c r="VDG13" s="407"/>
      <c r="VDH13" s="408"/>
      <c r="VDI13" s="404"/>
      <c r="VDJ13" s="405"/>
      <c r="VDK13" s="406"/>
      <c r="VDL13" s="407"/>
      <c r="VDM13" s="407"/>
      <c r="VDN13" s="407"/>
      <c r="VDO13" s="407"/>
      <c r="VDP13" s="408"/>
      <c r="VDQ13" s="404"/>
      <c r="VDR13" s="405"/>
      <c r="VDS13" s="406"/>
      <c r="VDT13" s="407"/>
      <c r="VDU13" s="407"/>
      <c r="VDV13" s="407"/>
      <c r="VDW13" s="407"/>
      <c r="VDX13" s="408"/>
      <c r="VDY13" s="404"/>
      <c r="VDZ13" s="405"/>
      <c r="VEA13" s="406"/>
      <c r="VEB13" s="407"/>
      <c r="VEC13" s="407"/>
      <c r="VED13" s="407"/>
      <c r="VEE13" s="407"/>
      <c r="VEF13" s="408"/>
      <c r="VEG13" s="404"/>
      <c r="VEH13" s="405"/>
      <c r="VEI13" s="406"/>
      <c r="VEJ13" s="407"/>
      <c r="VEK13" s="407"/>
      <c r="VEL13" s="407"/>
      <c r="VEM13" s="407"/>
      <c r="VEN13" s="408"/>
      <c r="VEO13" s="404"/>
      <c r="VEP13" s="405"/>
      <c r="VEQ13" s="406"/>
      <c r="VER13" s="407"/>
      <c r="VES13" s="407"/>
      <c r="VET13" s="407"/>
      <c r="VEU13" s="407"/>
      <c r="VEV13" s="408"/>
      <c r="VEW13" s="404"/>
      <c r="VEX13" s="405"/>
      <c r="VEY13" s="406"/>
      <c r="VEZ13" s="407"/>
      <c r="VFA13" s="407"/>
      <c r="VFB13" s="407"/>
      <c r="VFC13" s="407"/>
      <c r="VFD13" s="408"/>
      <c r="VFE13" s="404"/>
      <c r="VFF13" s="405"/>
      <c r="VFG13" s="406"/>
      <c r="VFH13" s="407"/>
      <c r="VFI13" s="407"/>
      <c r="VFJ13" s="407"/>
      <c r="VFK13" s="407"/>
      <c r="VFL13" s="408"/>
      <c r="VFM13" s="404"/>
      <c r="VFN13" s="405"/>
      <c r="VFO13" s="406"/>
      <c r="VFP13" s="407"/>
      <c r="VFQ13" s="407"/>
      <c r="VFR13" s="407"/>
      <c r="VFS13" s="407"/>
      <c r="VFT13" s="408"/>
      <c r="VFU13" s="404"/>
      <c r="VFV13" s="405"/>
      <c r="VFW13" s="406"/>
      <c r="VFX13" s="407"/>
      <c r="VFY13" s="407"/>
      <c r="VFZ13" s="407"/>
      <c r="VGA13" s="407"/>
      <c r="VGB13" s="408"/>
      <c r="VGC13" s="404"/>
      <c r="VGD13" s="405"/>
      <c r="VGE13" s="406"/>
      <c r="VGF13" s="407"/>
      <c r="VGG13" s="407"/>
      <c r="VGH13" s="407"/>
      <c r="VGI13" s="407"/>
      <c r="VGJ13" s="408"/>
      <c r="VGK13" s="404"/>
      <c r="VGL13" s="405"/>
      <c r="VGM13" s="406"/>
      <c r="VGN13" s="407"/>
      <c r="VGO13" s="407"/>
      <c r="VGP13" s="407"/>
      <c r="VGQ13" s="407"/>
      <c r="VGR13" s="408"/>
      <c r="VGS13" s="404"/>
      <c r="VGT13" s="405"/>
      <c r="VGU13" s="406"/>
      <c r="VGV13" s="407"/>
      <c r="VGW13" s="407"/>
      <c r="VGX13" s="407"/>
      <c r="VGY13" s="407"/>
      <c r="VGZ13" s="408"/>
      <c r="VHA13" s="404"/>
      <c r="VHB13" s="405"/>
      <c r="VHC13" s="406"/>
      <c r="VHD13" s="407"/>
      <c r="VHE13" s="407"/>
      <c r="VHF13" s="407"/>
      <c r="VHG13" s="407"/>
      <c r="VHH13" s="408"/>
      <c r="VHI13" s="404"/>
      <c r="VHJ13" s="405"/>
      <c r="VHK13" s="406"/>
      <c r="VHL13" s="407"/>
      <c r="VHM13" s="407"/>
      <c r="VHN13" s="407"/>
      <c r="VHO13" s="407"/>
      <c r="VHP13" s="408"/>
      <c r="VHQ13" s="404"/>
      <c r="VHR13" s="405"/>
      <c r="VHS13" s="406"/>
      <c r="VHT13" s="407"/>
      <c r="VHU13" s="407"/>
      <c r="VHV13" s="407"/>
      <c r="VHW13" s="407"/>
      <c r="VHX13" s="408"/>
      <c r="VHY13" s="404"/>
      <c r="VHZ13" s="405"/>
      <c r="VIA13" s="406"/>
      <c r="VIB13" s="407"/>
      <c r="VIC13" s="407"/>
      <c r="VID13" s="407"/>
      <c r="VIE13" s="407"/>
      <c r="VIF13" s="408"/>
      <c r="VIG13" s="404"/>
      <c r="VIH13" s="405"/>
      <c r="VII13" s="406"/>
      <c r="VIJ13" s="407"/>
      <c r="VIK13" s="407"/>
      <c r="VIL13" s="407"/>
      <c r="VIM13" s="407"/>
      <c r="VIN13" s="408"/>
      <c r="VIO13" s="404"/>
      <c r="VIP13" s="405"/>
      <c r="VIQ13" s="406"/>
      <c r="VIR13" s="407"/>
      <c r="VIS13" s="407"/>
      <c r="VIT13" s="407"/>
      <c r="VIU13" s="407"/>
      <c r="VIV13" s="408"/>
      <c r="VIW13" s="404"/>
      <c r="VIX13" s="405"/>
      <c r="VIY13" s="406"/>
      <c r="VIZ13" s="407"/>
      <c r="VJA13" s="407"/>
      <c r="VJB13" s="407"/>
      <c r="VJC13" s="407"/>
      <c r="VJD13" s="408"/>
      <c r="VJE13" s="404"/>
      <c r="VJF13" s="405"/>
      <c r="VJG13" s="406"/>
      <c r="VJH13" s="407"/>
      <c r="VJI13" s="407"/>
      <c r="VJJ13" s="407"/>
      <c r="VJK13" s="407"/>
      <c r="VJL13" s="408"/>
      <c r="VJM13" s="404"/>
      <c r="VJN13" s="405"/>
      <c r="VJO13" s="406"/>
      <c r="VJP13" s="407"/>
      <c r="VJQ13" s="407"/>
      <c r="VJR13" s="407"/>
      <c r="VJS13" s="407"/>
      <c r="VJT13" s="408"/>
      <c r="VJU13" s="404"/>
      <c r="VJV13" s="405"/>
      <c r="VJW13" s="406"/>
      <c r="VJX13" s="407"/>
      <c r="VJY13" s="407"/>
      <c r="VJZ13" s="407"/>
      <c r="VKA13" s="407"/>
      <c r="VKB13" s="408"/>
      <c r="VKC13" s="404"/>
      <c r="VKD13" s="405"/>
      <c r="VKE13" s="406"/>
      <c r="VKF13" s="407"/>
      <c r="VKG13" s="407"/>
      <c r="VKH13" s="407"/>
      <c r="VKI13" s="407"/>
      <c r="VKJ13" s="408"/>
      <c r="VKK13" s="404"/>
      <c r="VKL13" s="405"/>
      <c r="VKM13" s="406"/>
      <c r="VKN13" s="407"/>
      <c r="VKO13" s="407"/>
      <c r="VKP13" s="407"/>
      <c r="VKQ13" s="407"/>
      <c r="VKR13" s="408"/>
      <c r="VKS13" s="404"/>
      <c r="VKT13" s="405"/>
      <c r="VKU13" s="406"/>
      <c r="VKV13" s="407"/>
      <c r="VKW13" s="407"/>
      <c r="VKX13" s="407"/>
      <c r="VKY13" s="407"/>
      <c r="VKZ13" s="408"/>
      <c r="VLA13" s="404"/>
      <c r="VLB13" s="405"/>
      <c r="VLC13" s="406"/>
      <c r="VLD13" s="407"/>
      <c r="VLE13" s="407"/>
      <c r="VLF13" s="407"/>
      <c r="VLG13" s="407"/>
      <c r="VLH13" s="408"/>
      <c r="VLI13" s="404"/>
      <c r="VLJ13" s="405"/>
      <c r="VLK13" s="406"/>
      <c r="VLL13" s="407"/>
      <c r="VLM13" s="407"/>
      <c r="VLN13" s="407"/>
      <c r="VLO13" s="407"/>
      <c r="VLP13" s="408"/>
      <c r="VLQ13" s="404"/>
      <c r="VLR13" s="405"/>
      <c r="VLS13" s="406"/>
      <c r="VLT13" s="407"/>
      <c r="VLU13" s="407"/>
      <c r="VLV13" s="407"/>
      <c r="VLW13" s="407"/>
      <c r="VLX13" s="408"/>
      <c r="VLY13" s="404"/>
      <c r="VLZ13" s="405"/>
      <c r="VMA13" s="406"/>
      <c r="VMB13" s="407"/>
      <c r="VMC13" s="407"/>
      <c r="VMD13" s="407"/>
      <c r="VME13" s="407"/>
      <c r="VMF13" s="408"/>
      <c r="VMG13" s="404"/>
      <c r="VMH13" s="405"/>
      <c r="VMI13" s="406"/>
      <c r="VMJ13" s="407"/>
      <c r="VMK13" s="407"/>
      <c r="VML13" s="407"/>
      <c r="VMM13" s="407"/>
      <c r="VMN13" s="408"/>
      <c r="VMO13" s="404"/>
      <c r="VMP13" s="405"/>
      <c r="VMQ13" s="406"/>
      <c r="VMR13" s="407"/>
      <c r="VMS13" s="407"/>
      <c r="VMT13" s="407"/>
      <c r="VMU13" s="407"/>
      <c r="VMV13" s="408"/>
      <c r="VMW13" s="404"/>
      <c r="VMX13" s="405"/>
      <c r="VMY13" s="406"/>
      <c r="VMZ13" s="407"/>
      <c r="VNA13" s="407"/>
      <c r="VNB13" s="407"/>
      <c r="VNC13" s="407"/>
      <c r="VND13" s="408"/>
      <c r="VNE13" s="404"/>
      <c r="VNF13" s="405"/>
      <c r="VNG13" s="406"/>
      <c r="VNH13" s="407"/>
      <c r="VNI13" s="407"/>
      <c r="VNJ13" s="407"/>
      <c r="VNK13" s="407"/>
      <c r="VNL13" s="408"/>
      <c r="VNM13" s="404"/>
      <c r="VNN13" s="405"/>
      <c r="VNO13" s="406"/>
      <c r="VNP13" s="407"/>
      <c r="VNQ13" s="407"/>
      <c r="VNR13" s="407"/>
      <c r="VNS13" s="407"/>
      <c r="VNT13" s="408"/>
      <c r="VNU13" s="404"/>
      <c r="VNV13" s="405"/>
      <c r="VNW13" s="406"/>
      <c r="VNX13" s="407"/>
      <c r="VNY13" s="407"/>
      <c r="VNZ13" s="407"/>
      <c r="VOA13" s="407"/>
      <c r="VOB13" s="408"/>
      <c r="VOC13" s="404"/>
      <c r="VOD13" s="405"/>
      <c r="VOE13" s="406"/>
      <c r="VOF13" s="407"/>
      <c r="VOG13" s="407"/>
      <c r="VOH13" s="407"/>
      <c r="VOI13" s="407"/>
      <c r="VOJ13" s="408"/>
      <c r="VOK13" s="404"/>
      <c r="VOL13" s="405"/>
      <c r="VOM13" s="406"/>
      <c r="VON13" s="407"/>
      <c r="VOO13" s="407"/>
      <c r="VOP13" s="407"/>
      <c r="VOQ13" s="407"/>
      <c r="VOR13" s="408"/>
      <c r="VOS13" s="404"/>
      <c r="VOT13" s="405"/>
      <c r="VOU13" s="406"/>
      <c r="VOV13" s="407"/>
      <c r="VOW13" s="407"/>
      <c r="VOX13" s="407"/>
      <c r="VOY13" s="407"/>
      <c r="VOZ13" s="408"/>
      <c r="VPA13" s="404"/>
      <c r="VPB13" s="405"/>
      <c r="VPC13" s="406"/>
      <c r="VPD13" s="407"/>
      <c r="VPE13" s="407"/>
      <c r="VPF13" s="407"/>
      <c r="VPG13" s="407"/>
      <c r="VPH13" s="408"/>
      <c r="VPI13" s="404"/>
      <c r="VPJ13" s="405"/>
      <c r="VPK13" s="406"/>
      <c r="VPL13" s="407"/>
      <c r="VPM13" s="407"/>
      <c r="VPN13" s="407"/>
      <c r="VPO13" s="407"/>
      <c r="VPP13" s="408"/>
      <c r="VPQ13" s="404"/>
      <c r="VPR13" s="405"/>
      <c r="VPS13" s="406"/>
      <c r="VPT13" s="407"/>
      <c r="VPU13" s="407"/>
      <c r="VPV13" s="407"/>
      <c r="VPW13" s="407"/>
      <c r="VPX13" s="408"/>
      <c r="VPY13" s="404"/>
      <c r="VPZ13" s="405"/>
      <c r="VQA13" s="406"/>
      <c r="VQB13" s="407"/>
      <c r="VQC13" s="407"/>
      <c r="VQD13" s="407"/>
      <c r="VQE13" s="407"/>
      <c r="VQF13" s="408"/>
      <c r="VQG13" s="404"/>
      <c r="VQH13" s="405"/>
      <c r="VQI13" s="406"/>
      <c r="VQJ13" s="407"/>
      <c r="VQK13" s="407"/>
      <c r="VQL13" s="407"/>
      <c r="VQM13" s="407"/>
      <c r="VQN13" s="408"/>
      <c r="VQO13" s="404"/>
      <c r="VQP13" s="405"/>
      <c r="VQQ13" s="406"/>
      <c r="VQR13" s="407"/>
      <c r="VQS13" s="407"/>
      <c r="VQT13" s="407"/>
      <c r="VQU13" s="407"/>
      <c r="VQV13" s="408"/>
      <c r="VQW13" s="404"/>
      <c r="VQX13" s="405"/>
      <c r="VQY13" s="406"/>
      <c r="VQZ13" s="407"/>
      <c r="VRA13" s="407"/>
      <c r="VRB13" s="407"/>
      <c r="VRC13" s="407"/>
      <c r="VRD13" s="408"/>
      <c r="VRE13" s="404"/>
      <c r="VRF13" s="405"/>
      <c r="VRG13" s="406"/>
      <c r="VRH13" s="407"/>
      <c r="VRI13" s="407"/>
      <c r="VRJ13" s="407"/>
      <c r="VRK13" s="407"/>
      <c r="VRL13" s="408"/>
      <c r="VRM13" s="404"/>
      <c r="VRN13" s="405"/>
      <c r="VRO13" s="406"/>
      <c r="VRP13" s="407"/>
      <c r="VRQ13" s="407"/>
      <c r="VRR13" s="407"/>
      <c r="VRS13" s="407"/>
      <c r="VRT13" s="408"/>
      <c r="VRU13" s="404"/>
      <c r="VRV13" s="405"/>
      <c r="VRW13" s="406"/>
      <c r="VRX13" s="407"/>
      <c r="VRY13" s="407"/>
      <c r="VRZ13" s="407"/>
      <c r="VSA13" s="407"/>
      <c r="VSB13" s="408"/>
      <c r="VSC13" s="404"/>
      <c r="VSD13" s="405"/>
      <c r="VSE13" s="406"/>
      <c r="VSF13" s="407"/>
      <c r="VSG13" s="407"/>
      <c r="VSH13" s="407"/>
      <c r="VSI13" s="407"/>
      <c r="VSJ13" s="408"/>
      <c r="VSK13" s="404"/>
      <c r="VSL13" s="405"/>
      <c r="VSM13" s="406"/>
      <c r="VSN13" s="407"/>
      <c r="VSO13" s="407"/>
      <c r="VSP13" s="407"/>
      <c r="VSQ13" s="407"/>
      <c r="VSR13" s="408"/>
      <c r="VSS13" s="404"/>
      <c r="VST13" s="405"/>
      <c r="VSU13" s="406"/>
      <c r="VSV13" s="407"/>
      <c r="VSW13" s="407"/>
      <c r="VSX13" s="407"/>
      <c r="VSY13" s="407"/>
      <c r="VSZ13" s="408"/>
      <c r="VTA13" s="404"/>
      <c r="VTB13" s="405"/>
      <c r="VTC13" s="406"/>
      <c r="VTD13" s="407"/>
      <c r="VTE13" s="407"/>
      <c r="VTF13" s="407"/>
      <c r="VTG13" s="407"/>
      <c r="VTH13" s="408"/>
      <c r="VTI13" s="404"/>
      <c r="VTJ13" s="405"/>
      <c r="VTK13" s="406"/>
      <c r="VTL13" s="407"/>
      <c r="VTM13" s="407"/>
      <c r="VTN13" s="407"/>
      <c r="VTO13" s="407"/>
      <c r="VTP13" s="408"/>
      <c r="VTQ13" s="404"/>
      <c r="VTR13" s="405"/>
      <c r="VTS13" s="406"/>
      <c r="VTT13" s="407"/>
      <c r="VTU13" s="407"/>
      <c r="VTV13" s="407"/>
      <c r="VTW13" s="407"/>
      <c r="VTX13" s="408"/>
      <c r="VTY13" s="404"/>
      <c r="VTZ13" s="405"/>
      <c r="VUA13" s="406"/>
      <c r="VUB13" s="407"/>
      <c r="VUC13" s="407"/>
      <c r="VUD13" s="407"/>
      <c r="VUE13" s="407"/>
      <c r="VUF13" s="408"/>
      <c r="VUG13" s="404"/>
      <c r="VUH13" s="405"/>
      <c r="VUI13" s="406"/>
      <c r="VUJ13" s="407"/>
      <c r="VUK13" s="407"/>
      <c r="VUL13" s="407"/>
      <c r="VUM13" s="407"/>
      <c r="VUN13" s="408"/>
      <c r="VUO13" s="404"/>
      <c r="VUP13" s="405"/>
      <c r="VUQ13" s="406"/>
      <c r="VUR13" s="407"/>
      <c r="VUS13" s="407"/>
      <c r="VUT13" s="407"/>
      <c r="VUU13" s="407"/>
      <c r="VUV13" s="408"/>
      <c r="VUW13" s="404"/>
      <c r="VUX13" s="405"/>
      <c r="VUY13" s="406"/>
      <c r="VUZ13" s="407"/>
      <c r="VVA13" s="407"/>
      <c r="VVB13" s="407"/>
      <c r="VVC13" s="407"/>
      <c r="VVD13" s="408"/>
      <c r="VVE13" s="404"/>
      <c r="VVF13" s="405"/>
      <c r="VVG13" s="406"/>
      <c r="VVH13" s="407"/>
      <c r="VVI13" s="407"/>
      <c r="VVJ13" s="407"/>
      <c r="VVK13" s="407"/>
      <c r="VVL13" s="408"/>
      <c r="VVM13" s="404"/>
      <c r="VVN13" s="405"/>
      <c r="VVO13" s="406"/>
      <c r="VVP13" s="407"/>
      <c r="VVQ13" s="407"/>
      <c r="VVR13" s="407"/>
      <c r="VVS13" s="407"/>
      <c r="VVT13" s="408"/>
      <c r="VVU13" s="404"/>
      <c r="VVV13" s="405"/>
      <c r="VVW13" s="406"/>
      <c r="VVX13" s="407"/>
      <c r="VVY13" s="407"/>
      <c r="VVZ13" s="407"/>
      <c r="VWA13" s="407"/>
      <c r="VWB13" s="408"/>
      <c r="VWC13" s="404"/>
      <c r="VWD13" s="405"/>
      <c r="VWE13" s="406"/>
      <c r="VWF13" s="407"/>
      <c r="VWG13" s="407"/>
      <c r="VWH13" s="407"/>
      <c r="VWI13" s="407"/>
      <c r="VWJ13" s="408"/>
      <c r="VWK13" s="404"/>
      <c r="VWL13" s="405"/>
      <c r="VWM13" s="406"/>
      <c r="VWN13" s="407"/>
      <c r="VWO13" s="407"/>
      <c r="VWP13" s="407"/>
      <c r="VWQ13" s="407"/>
      <c r="VWR13" s="408"/>
      <c r="VWS13" s="404"/>
      <c r="VWT13" s="405"/>
      <c r="VWU13" s="406"/>
      <c r="VWV13" s="407"/>
      <c r="VWW13" s="407"/>
      <c r="VWX13" s="407"/>
      <c r="VWY13" s="407"/>
      <c r="VWZ13" s="408"/>
      <c r="VXA13" s="404"/>
      <c r="VXB13" s="405"/>
      <c r="VXC13" s="406"/>
      <c r="VXD13" s="407"/>
      <c r="VXE13" s="407"/>
      <c r="VXF13" s="407"/>
      <c r="VXG13" s="407"/>
      <c r="VXH13" s="408"/>
      <c r="VXI13" s="404"/>
      <c r="VXJ13" s="405"/>
      <c r="VXK13" s="406"/>
      <c r="VXL13" s="407"/>
      <c r="VXM13" s="407"/>
      <c r="VXN13" s="407"/>
      <c r="VXO13" s="407"/>
      <c r="VXP13" s="408"/>
      <c r="VXQ13" s="404"/>
      <c r="VXR13" s="405"/>
      <c r="VXS13" s="406"/>
      <c r="VXT13" s="407"/>
      <c r="VXU13" s="407"/>
      <c r="VXV13" s="407"/>
      <c r="VXW13" s="407"/>
      <c r="VXX13" s="408"/>
      <c r="VXY13" s="404"/>
      <c r="VXZ13" s="405"/>
      <c r="VYA13" s="406"/>
      <c r="VYB13" s="407"/>
      <c r="VYC13" s="407"/>
      <c r="VYD13" s="407"/>
      <c r="VYE13" s="407"/>
      <c r="VYF13" s="408"/>
      <c r="VYG13" s="404"/>
      <c r="VYH13" s="405"/>
      <c r="VYI13" s="406"/>
      <c r="VYJ13" s="407"/>
      <c r="VYK13" s="407"/>
      <c r="VYL13" s="407"/>
      <c r="VYM13" s="407"/>
      <c r="VYN13" s="408"/>
      <c r="VYO13" s="404"/>
      <c r="VYP13" s="405"/>
      <c r="VYQ13" s="406"/>
      <c r="VYR13" s="407"/>
      <c r="VYS13" s="407"/>
      <c r="VYT13" s="407"/>
      <c r="VYU13" s="407"/>
      <c r="VYV13" s="408"/>
      <c r="VYW13" s="404"/>
      <c r="VYX13" s="405"/>
      <c r="VYY13" s="406"/>
      <c r="VYZ13" s="407"/>
      <c r="VZA13" s="407"/>
      <c r="VZB13" s="407"/>
      <c r="VZC13" s="407"/>
      <c r="VZD13" s="408"/>
      <c r="VZE13" s="404"/>
      <c r="VZF13" s="405"/>
      <c r="VZG13" s="406"/>
      <c r="VZH13" s="407"/>
      <c r="VZI13" s="407"/>
      <c r="VZJ13" s="407"/>
      <c r="VZK13" s="407"/>
      <c r="VZL13" s="408"/>
      <c r="VZM13" s="404"/>
      <c r="VZN13" s="405"/>
      <c r="VZO13" s="406"/>
      <c r="VZP13" s="407"/>
      <c r="VZQ13" s="407"/>
      <c r="VZR13" s="407"/>
      <c r="VZS13" s="407"/>
      <c r="VZT13" s="408"/>
      <c r="VZU13" s="404"/>
      <c r="VZV13" s="405"/>
      <c r="VZW13" s="406"/>
      <c r="VZX13" s="407"/>
      <c r="VZY13" s="407"/>
      <c r="VZZ13" s="407"/>
      <c r="WAA13" s="407"/>
      <c r="WAB13" s="408"/>
      <c r="WAC13" s="404"/>
      <c r="WAD13" s="405"/>
      <c r="WAE13" s="406"/>
      <c r="WAF13" s="407"/>
      <c r="WAG13" s="407"/>
      <c r="WAH13" s="407"/>
      <c r="WAI13" s="407"/>
      <c r="WAJ13" s="408"/>
      <c r="WAK13" s="404"/>
      <c r="WAL13" s="405"/>
      <c r="WAM13" s="406"/>
      <c r="WAN13" s="407"/>
      <c r="WAO13" s="407"/>
      <c r="WAP13" s="407"/>
      <c r="WAQ13" s="407"/>
      <c r="WAR13" s="408"/>
      <c r="WAS13" s="404"/>
      <c r="WAT13" s="405"/>
      <c r="WAU13" s="406"/>
      <c r="WAV13" s="407"/>
      <c r="WAW13" s="407"/>
      <c r="WAX13" s="407"/>
      <c r="WAY13" s="407"/>
      <c r="WAZ13" s="408"/>
      <c r="WBA13" s="404"/>
      <c r="WBB13" s="405"/>
      <c r="WBC13" s="406"/>
      <c r="WBD13" s="407"/>
      <c r="WBE13" s="407"/>
      <c r="WBF13" s="407"/>
      <c r="WBG13" s="407"/>
      <c r="WBH13" s="408"/>
      <c r="WBI13" s="404"/>
      <c r="WBJ13" s="405"/>
      <c r="WBK13" s="406"/>
      <c r="WBL13" s="407"/>
      <c r="WBM13" s="407"/>
      <c r="WBN13" s="407"/>
      <c r="WBO13" s="407"/>
      <c r="WBP13" s="408"/>
      <c r="WBQ13" s="404"/>
      <c r="WBR13" s="405"/>
      <c r="WBS13" s="406"/>
      <c r="WBT13" s="407"/>
      <c r="WBU13" s="407"/>
      <c r="WBV13" s="407"/>
      <c r="WBW13" s="407"/>
      <c r="WBX13" s="408"/>
      <c r="WBY13" s="404"/>
      <c r="WBZ13" s="405"/>
      <c r="WCA13" s="406"/>
      <c r="WCB13" s="407"/>
      <c r="WCC13" s="407"/>
      <c r="WCD13" s="407"/>
      <c r="WCE13" s="407"/>
      <c r="WCF13" s="408"/>
      <c r="WCG13" s="404"/>
      <c r="WCH13" s="405"/>
      <c r="WCI13" s="406"/>
      <c r="WCJ13" s="407"/>
      <c r="WCK13" s="407"/>
      <c r="WCL13" s="407"/>
      <c r="WCM13" s="407"/>
      <c r="WCN13" s="408"/>
      <c r="WCO13" s="404"/>
      <c r="WCP13" s="405"/>
      <c r="WCQ13" s="406"/>
      <c r="WCR13" s="407"/>
      <c r="WCS13" s="407"/>
      <c r="WCT13" s="407"/>
      <c r="WCU13" s="407"/>
      <c r="WCV13" s="408"/>
      <c r="WCW13" s="404"/>
      <c r="WCX13" s="405"/>
      <c r="WCY13" s="406"/>
      <c r="WCZ13" s="407"/>
      <c r="WDA13" s="407"/>
      <c r="WDB13" s="407"/>
      <c r="WDC13" s="407"/>
      <c r="WDD13" s="408"/>
      <c r="WDE13" s="404"/>
      <c r="WDF13" s="405"/>
      <c r="WDG13" s="406"/>
      <c r="WDH13" s="407"/>
      <c r="WDI13" s="407"/>
      <c r="WDJ13" s="407"/>
      <c r="WDK13" s="407"/>
      <c r="WDL13" s="408"/>
      <c r="WDM13" s="404"/>
      <c r="WDN13" s="405"/>
      <c r="WDO13" s="406"/>
      <c r="WDP13" s="407"/>
      <c r="WDQ13" s="407"/>
      <c r="WDR13" s="407"/>
      <c r="WDS13" s="407"/>
      <c r="WDT13" s="408"/>
      <c r="WDU13" s="404"/>
      <c r="WDV13" s="405"/>
      <c r="WDW13" s="406"/>
      <c r="WDX13" s="407"/>
      <c r="WDY13" s="407"/>
      <c r="WDZ13" s="407"/>
      <c r="WEA13" s="407"/>
      <c r="WEB13" s="408"/>
      <c r="WEC13" s="404"/>
      <c r="WED13" s="405"/>
      <c r="WEE13" s="406"/>
      <c r="WEF13" s="407"/>
      <c r="WEG13" s="407"/>
      <c r="WEH13" s="407"/>
      <c r="WEI13" s="407"/>
      <c r="WEJ13" s="408"/>
      <c r="WEK13" s="404"/>
      <c r="WEL13" s="405"/>
      <c r="WEM13" s="406"/>
      <c r="WEN13" s="407"/>
      <c r="WEO13" s="407"/>
      <c r="WEP13" s="407"/>
      <c r="WEQ13" s="407"/>
      <c r="WER13" s="408"/>
      <c r="WES13" s="404"/>
      <c r="WET13" s="405"/>
      <c r="WEU13" s="406"/>
      <c r="WEV13" s="407"/>
      <c r="WEW13" s="407"/>
      <c r="WEX13" s="407"/>
      <c r="WEY13" s="407"/>
      <c r="WEZ13" s="408"/>
      <c r="WFA13" s="404"/>
      <c r="WFB13" s="405"/>
      <c r="WFC13" s="406"/>
      <c r="WFD13" s="407"/>
      <c r="WFE13" s="407"/>
      <c r="WFF13" s="407"/>
      <c r="WFG13" s="407"/>
      <c r="WFH13" s="408"/>
      <c r="WFI13" s="404"/>
      <c r="WFJ13" s="405"/>
      <c r="WFK13" s="406"/>
      <c r="WFL13" s="407"/>
      <c r="WFM13" s="407"/>
      <c r="WFN13" s="407"/>
      <c r="WFO13" s="407"/>
      <c r="WFP13" s="408"/>
      <c r="WFQ13" s="404"/>
      <c r="WFR13" s="405"/>
      <c r="WFS13" s="406"/>
      <c r="WFT13" s="407"/>
      <c r="WFU13" s="407"/>
      <c r="WFV13" s="407"/>
      <c r="WFW13" s="407"/>
      <c r="WFX13" s="408"/>
      <c r="WFY13" s="404"/>
      <c r="WFZ13" s="405"/>
      <c r="WGA13" s="406"/>
      <c r="WGB13" s="407"/>
      <c r="WGC13" s="407"/>
      <c r="WGD13" s="407"/>
      <c r="WGE13" s="407"/>
      <c r="WGF13" s="408"/>
      <c r="WGG13" s="404"/>
      <c r="WGH13" s="405"/>
      <c r="WGI13" s="406"/>
      <c r="WGJ13" s="407"/>
      <c r="WGK13" s="407"/>
      <c r="WGL13" s="407"/>
      <c r="WGM13" s="407"/>
      <c r="WGN13" s="408"/>
      <c r="WGO13" s="404"/>
      <c r="WGP13" s="405"/>
      <c r="WGQ13" s="406"/>
      <c r="WGR13" s="407"/>
      <c r="WGS13" s="407"/>
      <c r="WGT13" s="407"/>
      <c r="WGU13" s="407"/>
      <c r="WGV13" s="408"/>
      <c r="WGW13" s="404"/>
      <c r="WGX13" s="405"/>
      <c r="WGY13" s="406"/>
      <c r="WGZ13" s="407"/>
      <c r="WHA13" s="407"/>
      <c r="WHB13" s="407"/>
      <c r="WHC13" s="407"/>
      <c r="WHD13" s="408"/>
      <c r="WHE13" s="404"/>
      <c r="WHF13" s="405"/>
      <c r="WHG13" s="406"/>
      <c r="WHH13" s="407"/>
      <c r="WHI13" s="407"/>
      <c r="WHJ13" s="407"/>
      <c r="WHK13" s="407"/>
      <c r="WHL13" s="408"/>
      <c r="WHM13" s="404"/>
      <c r="WHN13" s="405"/>
      <c r="WHO13" s="406"/>
      <c r="WHP13" s="407"/>
      <c r="WHQ13" s="407"/>
      <c r="WHR13" s="407"/>
      <c r="WHS13" s="407"/>
      <c r="WHT13" s="408"/>
      <c r="WHU13" s="404"/>
      <c r="WHV13" s="405"/>
      <c r="WHW13" s="406"/>
      <c r="WHX13" s="407"/>
      <c r="WHY13" s="407"/>
      <c r="WHZ13" s="407"/>
      <c r="WIA13" s="407"/>
      <c r="WIB13" s="408"/>
      <c r="WIC13" s="404"/>
      <c r="WID13" s="405"/>
      <c r="WIE13" s="406"/>
      <c r="WIF13" s="407"/>
      <c r="WIG13" s="407"/>
      <c r="WIH13" s="407"/>
      <c r="WII13" s="407"/>
      <c r="WIJ13" s="408"/>
      <c r="WIK13" s="404"/>
      <c r="WIL13" s="405"/>
      <c r="WIM13" s="406"/>
      <c r="WIN13" s="407"/>
      <c r="WIO13" s="407"/>
      <c r="WIP13" s="407"/>
      <c r="WIQ13" s="407"/>
      <c r="WIR13" s="408"/>
      <c r="WIS13" s="404"/>
      <c r="WIT13" s="405"/>
      <c r="WIU13" s="406"/>
      <c r="WIV13" s="407"/>
      <c r="WIW13" s="407"/>
      <c r="WIX13" s="407"/>
      <c r="WIY13" s="407"/>
      <c r="WIZ13" s="408"/>
      <c r="WJA13" s="404"/>
      <c r="WJB13" s="405"/>
      <c r="WJC13" s="406"/>
      <c r="WJD13" s="407"/>
      <c r="WJE13" s="407"/>
      <c r="WJF13" s="407"/>
      <c r="WJG13" s="407"/>
      <c r="WJH13" s="408"/>
      <c r="WJI13" s="404"/>
      <c r="WJJ13" s="405"/>
      <c r="WJK13" s="406"/>
      <c r="WJL13" s="407"/>
      <c r="WJM13" s="407"/>
      <c r="WJN13" s="407"/>
      <c r="WJO13" s="407"/>
      <c r="WJP13" s="408"/>
      <c r="WJQ13" s="404"/>
      <c r="WJR13" s="405"/>
      <c r="WJS13" s="406"/>
      <c r="WJT13" s="407"/>
      <c r="WJU13" s="407"/>
      <c r="WJV13" s="407"/>
      <c r="WJW13" s="407"/>
      <c r="WJX13" s="408"/>
      <c r="WJY13" s="404"/>
      <c r="WJZ13" s="405"/>
      <c r="WKA13" s="406"/>
      <c r="WKB13" s="407"/>
      <c r="WKC13" s="407"/>
      <c r="WKD13" s="407"/>
      <c r="WKE13" s="407"/>
      <c r="WKF13" s="408"/>
      <c r="WKG13" s="404"/>
      <c r="WKH13" s="405"/>
      <c r="WKI13" s="406"/>
      <c r="WKJ13" s="407"/>
      <c r="WKK13" s="407"/>
      <c r="WKL13" s="407"/>
      <c r="WKM13" s="407"/>
      <c r="WKN13" s="408"/>
      <c r="WKO13" s="404"/>
      <c r="WKP13" s="405"/>
      <c r="WKQ13" s="406"/>
      <c r="WKR13" s="407"/>
      <c r="WKS13" s="407"/>
      <c r="WKT13" s="407"/>
      <c r="WKU13" s="407"/>
      <c r="WKV13" s="408"/>
      <c r="WKW13" s="404"/>
      <c r="WKX13" s="405"/>
      <c r="WKY13" s="406"/>
      <c r="WKZ13" s="407"/>
      <c r="WLA13" s="407"/>
      <c r="WLB13" s="407"/>
      <c r="WLC13" s="407"/>
      <c r="WLD13" s="408"/>
      <c r="WLE13" s="404"/>
      <c r="WLF13" s="405"/>
      <c r="WLG13" s="406"/>
      <c r="WLH13" s="407"/>
      <c r="WLI13" s="407"/>
      <c r="WLJ13" s="407"/>
      <c r="WLK13" s="407"/>
      <c r="WLL13" s="408"/>
      <c r="WLM13" s="404"/>
      <c r="WLN13" s="405"/>
      <c r="WLO13" s="406"/>
      <c r="WLP13" s="407"/>
      <c r="WLQ13" s="407"/>
      <c r="WLR13" s="407"/>
      <c r="WLS13" s="407"/>
      <c r="WLT13" s="408"/>
      <c r="WLU13" s="404"/>
      <c r="WLV13" s="405"/>
      <c r="WLW13" s="406"/>
      <c r="WLX13" s="407"/>
      <c r="WLY13" s="407"/>
      <c r="WLZ13" s="407"/>
      <c r="WMA13" s="407"/>
      <c r="WMB13" s="408"/>
      <c r="WMC13" s="404"/>
      <c r="WMD13" s="405"/>
      <c r="WME13" s="406"/>
      <c r="WMF13" s="407"/>
      <c r="WMG13" s="407"/>
      <c r="WMH13" s="407"/>
      <c r="WMI13" s="407"/>
      <c r="WMJ13" s="408"/>
      <c r="WMK13" s="404"/>
      <c r="WML13" s="405"/>
      <c r="WMM13" s="406"/>
      <c r="WMN13" s="407"/>
      <c r="WMO13" s="407"/>
      <c r="WMP13" s="407"/>
      <c r="WMQ13" s="407"/>
      <c r="WMR13" s="408"/>
      <c r="WMS13" s="404"/>
      <c r="WMT13" s="405"/>
      <c r="WMU13" s="406"/>
      <c r="WMV13" s="407"/>
      <c r="WMW13" s="407"/>
      <c r="WMX13" s="407"/>
      <c r="WMY13" s="407"/>
      <c r="WMZ13" s="408"/>
      <c r="WNA13" s="404"/>
      <c r="WNB13" s="405"/>
      <c r="WNC13" s="406"/>
      <c r="WND13" s="407"/>
      <c r="WNE13" s="407"/>
      <c r="WNF13" s="407"/>
      <c r="WNG13" s="407"/>
      <c r="WNH13" s="408"/>
      <c r="WNI13" s="404"/>
      <c r="WNJ13" s="405"/>
      <c r="WNK13" s="406"/>
      <c r="WNL13" s="407"/>
      <c r="WNM13" s="407"/>
      <c r="WNN13" s="407"/>
      <c r="WNO13" s="407"/>
      <c r="WNP13" s="408"/>
      <c r="WNQ13" s="404"/>
      <c r="WNR13" s="405"/>
      <c r="WNS13" s="406"/>
      <c r="WNT13" s="407"/>
      <c r="WNU13" s="407"/>
      <c r="WNV13" s="407"/>
      <c r="WNW13" s="407"/>
      <c r="WNX13" s="408"/>
      <c r="WNY13" s="404"/>
      <c r="WNZ13" s="405"/>
      <c r="WOA13" s="406"/>
      <c r="WOB13" s="407"/>
      <c r="WOC13" s="407"/>
      <c r="WOD13" s="407"/>
      <c r="WOE13" s="407"/>
      <c r="WOF13" s="408"/>
      <c r="WOG13" s="404"/>
      <c r="WOH13" s="405"/>
      <c r="WOI13" s="406"/>
      <c r="WOJ13" s="407"/>
      <c r="WOK13" s="407"/>
      <c r="WOL13" s="407"/>
      <c r="WOM13" s="407"/>
      <c r="WON13" s="408"/>
      <c r="WOO13" s="404"/>
      <c r="WOP13" s="405"/>
      <c r="WOQ13" s="406"/>
      <c r="WOR13" s="407"/>
      <c r="WOS13" s="407"/>
      <c r="WOT13" s="407"/>
      <c r="WOU13" s="407"/>
      <c r="WOV13" s="408"/>
      <c r="WOW13" s="404"/>
      <c r="WOX13" s="405"/>
      <c r="WOY13" s="406"/>
      <c r="WOZ13" s="407"/>
      <c r="WPA13" s="407"/>
      <c r="WPB13" s="407"/>
      <c r="WPC13" s="407"/>
      <c r="WPD13" s="408"/>
      <c r="WPE13" s="404"/>
      <c r="WPF13" s="405"/>
      <c r="WPG13" s="406"/>
      <c r="WPH13" s="407"/>
      <c r="WPI13" s="407"/>
      <c r="WPJ13" s="407"/>
      <c r="WPK13" s="407"/>
      <c r="WPL13" s="408"/>
      <c r="WPM13" s="404"/>
      <c r="WPN13" s="405"/>
      <c r="WPO13" s="406"/>
      <c r="WPP13" s="407"/>
      <c r="WPQ13" s="407"/>
      <c r="WPR13" s="407"/>
      <c r="WPS13" s="407"/>
      <c r="WPT13" s="408"/>
      <c r="WPU13" s="404"/>
      <c r="WPV13" s="405"/>
      <c r="WPW13" s="406"/>
      <c r="WPX13" s="407"/>
      <c r="WPY13" s="407"/>
      <c r="WPZ13" s="407"/>
      <c r="WQA13" s="407"/>
      <c r="WQB13" s="408"/>
      <c r="WQC13" s="404"/>
      <c r="WQD13" s="405"/>
      <c r="WQE13" s="406"/>
      <c r="WQF13" s="407"/>
      <c r="WQG13" s="407"/>
      <c r="WQH13" s="407"/>
      <c r="WQI13" s="407"/>
      <c r="WQJ13" s="408"/>
      <c r="WQK13" s="404"/>
      <c r="WQL13" s="405"/>
      <c r="WQM13" s="406"/>
      <c r="WQN13" s="407"/>
      <c r="WQO13" s="407"/>
      <c r="WQP13" s="407"/>
      <c r="WQQ13" s="407"/>
      <c r="WQR13" s="408"/>
      <c r="WQS13" s="404"/>
      <c r="WQT13" s="405"/>
      <c r="WQU13" s="406"/>
      <c r="WQV13" s="407"/>
      <c r="WQW13" s="407"/>
      <c r="WQX13" s="407"/>
      <c r="WQY13" s="407"/>
      <c r="WQZ13" s="408"/>
      <c r="WRA13" s="404"/>
      <c r="WRB13" s="405"/>
      <c r="WRC13" s="406"/>
      <c r="WRD13" s="407"/>
      <c r="WRE13" s="407"/>
      <c r="WRF13" s="407"/>
      <c r="WRG13" s="407"/>
      <c r="WRH13" s="408"/>
      <c r="WRI13" s="404"/>
      <c r="WRJ13" s="405"/>
      <c r="WRK13" s="406"/>
      <c r="WRL13" s="407"/>
      <c r="WRM13" s="407"/>
      <c r="WRN13" s="407"/>
      <c r="WRO13" s="407"/>
      <c r="WRP13" s="408"/>
      <c r="WRQ13" s="404"/>
      <c r="WRR13" s="405"/>
      <c r="WRS13" s="406"/>
      <c r="WRT13" s="407"/>
      <c r="WRU13" s="407"/>
      <c r="WRV13" s="407"/>
      <c r="WRW13" s="407"/>
      <c r="WRX13" s="408"/>
      <c r="WRY13" s="404"/>
      <c r="WRZ13" s="405"/>
      <c r="WSA13" s="406"/>
      <c r="WSB13" s="407"/>
      <c r="WSC13" s="407"/>
      <c r="WSD13" s="407"/>
      <c r="WSE13" s="407"/>
      <c r="WSF13" s="408"/>
      <c r="WSG13" s="404"/>
      <c r="WSH13" s="405"/>
      <c r="WSI13" s="406"/>
      <c r="WSJ13" s="407"/>
      <c r="WSK13" s="407"/>
      <c r="WSL13" s="407"/>
      <c r="WSM13" s="407"/>
      <c r="WSN13" s="408"/>
      <c r="WSO13" s="404"/>
      <c r="WSP13" s="405"/>
      <c r="WSQ13" s="406"/>
      <c r="WSR13" s="407"/>
      <c r="WSS13" s="407"/>
      <c r="WST13" s="407"/>
      <c r="WSU13" s="407"/>
      <c r="WSV13" s="408"/>
      <c r="WSW13" s="404"/>
      <c r="WSX13" s="405"/>
      <c r="WSY13" s="406"/>
      <c r="WSZ13" s="407"/>
      <c r="WTA13" s="407"/>
      <c r="WTB13" s="407"/>
      <c r="WTC13" s="407"/>
      <c r="WTD13" s="408"/>
      <c r="WTE13" s="404"/>
      <c r="WTF13" s="405"/>
      <c r="WTG13" s="406"/>
      <c r="WTH13" s="407"/>
      <c r="WTI13" s="407"/>
      <c r="WTJ13" s="407"/>
      <c r="WTK13" s="407"/>
      <c r="WTL13" s="408"/>
      <c r="WTM13" s="404"/>
      <c r="WTN13" s="405"/>
      <c r="WTO13" s="406"/>
      <c r="WTP13" s="407"/>
      <c r="WTQ13" s="407"/>
      <c r="WTR13" s="407"/>
      <c r="WTS13" s="407"/>
      <c r="WTT13" s="408"/>
      <c r="WTU13" s="404"/>
      <c r="WTV13" s="405"/>
      <c r="WTW13" s="406"/>
      <c r="WTX13" s="407"/>
      <c r="WTY13" s="407"/>
      <c r="WTZ13" s="407"/>
      <c r="WUA13" s="407"/>
      <c r="WUB13" s="408"/>
      <c r="WUC13" s="404"/>
      <c r="WUD13" s="405"/>
      <c r="WUE13" s="406"/>
      <c r="WUF13" s="407"/>
      <c r="WUG13" s="407"/>
      <c r="WUH13" s="407"/>
      <c r="WUI13" s="407"/>
      <c r="WUJ13" s="408"/>
      <c r="WUK13" s="404"/>
      <c r="WUL13" s="405"/>
      <c r="WUM13" s="406"/>
      <c r="WUN13" s="407"/>
      <c r="WUO13" s="407"/>
      <c r="WUP13" s="407"/>
      <c r="WUQ13" s="407"/>
      <c r="WUR13" s="408"/>
      <c r="WUS13" s="404"/>
      <c r="WUT13" s="405"/>
      <c r="WUU13" s="406"/>
      <c r="WUV13" s="407"/>
      <c r="WUW13" s="407"/>
      <c r="WUX13" s="407"/>
      <c r="WUY13" s="407"/>
      <c r="WUZ13" s="408"/>
      <c r="WVA13" s="404"/>
      <c r="WVB13" s="405"/>
      <c r="WVC13" s="406"/>
      <c r="WVD13" s="407"/>
      <c r="WVE13" s="407"/>
      <c r="WVF13" s="407"/>
      <c r="WVG13" s="407"/>
      <c r="WVH13" s="408"/>
      <c r="WVI13" s="404"/>
      <c r="WVJ13" s="405"/>
      <c r="WVK13" s="406"/>
      <c r="WVL13" s="407"/>
      <c r="WVM13" s="407"/>
      <c r="WVN13" s="407"/>
      <c r="WVO13" s="407"/>
      <c r="WVP13" s="408"/>
      <c r="WVQ13" s="404"/>
      <c r="WVR13" s="405"/>
      <c r="WVS13" s="406"/>
      <c r="WVT13" s="407"/>
      <c r="WVU13" s="407"/>
      <c r="WVV13" s="407"/>
      <c r="WVW13" s="407"/>
      <c r="WVX13" s="408"/>
      <c r="WVY13" s="404"/>
      <c r="WVZ13" s="405"/>
      <c r="WWA13" s="406"/>
      <c r="WWB13" s="407"/>
      <c r="WWC13" s="407"/>
      <c r="WWD13" s="407"/>
      <c r="WWE13" s="407"/>
      <c r="WWF13" s="408"/>
      <c r="WWG13" s="404"/>
      <c r="WWH13" s="405"/>
      <c r="WWI13" s="406"/>
      <c r="WWJ13" s="407"/>
      <c r="WWK13" s="407"/>
      <c r="WWL13" s="407"/>
      <c r="WWM13" s="407"/>
      <c r="WWN13" s="408"/>
      <c r="WWO13" s="404"/>
      <c r="WWP13" s="405"/>
      <c r="WWQ13" s="406"/>
      <c r="WWR13" s="407"/>
      <c r="WWS13" s="407"/>
      <c r="WWT13" s="407"/>
      <c r="WWU13" s="407"/>
      <c r="WWV13" s="408"/>
      <c r="WWW13" s="404"/>
      <c r="WWX13" s="405"/>
      <c r="WWY13" s="406"/>
      <c r="WWZ13" s="407"/>
      <c r="WXA13" s="407"/>
      <c r="WXB13" s="407"/>
      <c r="WXC13" s="407"/>
      <c r="WXD13" s="408"/>
      <c r="WXE13" s="404"/>
      <c r="WXF13" s="405"/>
      <c r="WXG13" s="406"/>
      <c r="WXH13" s="407"/>
      <c r="WXI13" s="407"/>
      <c r="WXJ13" s="407"/>
      <c r="WXK13" s="407"/>
      <c r="WXL13" s="408"/>
      <c r="WXM13" s="404"/>
      <c r="WXN13" s="405"/>
      <c r="WXO13" s="406"/>
      <c r="WXP13" s="407"/>
      <c r="WXQ13" s="407"/>
      <c r="WXR13" s="407"/>
      <c r="WXS13" s="407"/>
      <c r="WXT13" s="408"/>
      <c r="WXU13" s="404"/>
      <c r="WXV13" s="405"/>
      <c r="WXW13" s="406"/>
      <c r="WXX13" s="407"/>
      <c r="WXY13" s="407"/>
      <c r="WXZ13" s="407"/>
      <c r="WYA13" s="407"/>
      <c r="WYB13" s="408"/>
      <c r="WYC13" s="404"/>
      <c r="WYD13" s="405"/>
      <c r="WYE13" s="406"/>
      <c r="WYF13" s="407"/>
      <c r="WYG13" s="407"/>
      <c r="WYH13" s="407"/>
      <c r="WYI13" s="407"/>
      <c r="WYJ13" s="408"/>
      <c r="WYK13" s="404"/>
      <c r="WYL13" s="405"/>
      <c r="WYM13" s="406"/>
      <c r="WYN13" s="407"/>
      <c r="WYO13" s="407"/>
      <c r="WYP13" s="407"/>
      <c r="WYQ13" s="407"/>
      <c r="WYR13" s="408"/>
      <c r="WYS13" s="404"/>
      <c r="WYT13" s="405"/>
      <c r="WYU13" s="406"/>
      <c r="WYV13" s="407"/>
      <c r="WYW13" s="407"/>
      <c r="WYX13" s="407"/>
      <c r="WYY13" s="407"/>
      <c r="WYZ13" s="408"/>
      <c r="WZA13" s="404"/>
      <c r="WZB13" s="405"/>
      <c r="WZC13" s="406"/>
      <c r="WZD13" s="407"/>
      <c r="WZE13" s="407"/>
      <c r="WZF13" s="407"/>
      <c r="WZG13" s="407"/>
      <c r="WZH13" s="408"/>
      <c r="WZI13" s="404"/>
      <c r="WZJ13" s="405"/>
      <c r="WZK13" s="406"/>
      <c r="WZL13" s="407"/>
      <c r="WZM13" s="407"/>
      <c r="WZN13" s="407"/>
      <c r="WZO13" s="407"/>
      <c r="WZP13" s="408"/>
      <c r="WZQ13" s="404"/>
      <c r="WZR13" s="405"/>
      <c r="WZS13" s="406"/>
      <c r="WZT13" s="407"/>
      <c r="WZU13" s="407"/>
      <c r="WZV13" s="407"/>
      <c r="WZW13" s="407"/>
      <c r="WZX13" s="408"/>
      <c r="WZY13" s="404"/>
      <c r="WZZ13" s="405"/>
      <c r="XAA13" s="406"/>
      <c r="XAB13" s="407"/>
      <c r="XAC13" s="407"/>
      <c r="XAD13" s="407"/>
      <c r="XAE13" s="407"/>
      <c r="XAF13" s="408"/>
      <c r="XAG13" s="404"/>
      <c r="XAH13" s="405"/>
      <c r="XAI13" s="406"/>
      <c r="XAJ13" s="407"/>
      <c r="XAK13" s="407"/>
      <c r="XAL13" s="407"/>
      <c r="XAM13" s="407"/>
      <c r="XAN13" s="408"/>
      <c r="XAO13" s="404"/>
      <c r="XAP13" s="405"/>
      <c r="XAQ13" s="406"/>
      <c r="XAR13" s="407"/>
      <c r="XAS13" s="407"/>
      <c r="XAT13" s="407"/>
      <c r="XAU13" s="407"/>
      <c r="XAV13" s="408"/>
      <c r="XAW13" s="404"/>
      <c r="XAX13" s="405"/>
      <c r="XAY13" s="406"/>
      <c r="XAZ13" s="407"/>
      <c r="XBA13" s="407"/>
      <c r="XBB13" s="407"/>
      <c r="XBC13" s="407"/>
      <c r="XBD13" s="408"/>
      <c r="XBE13" s="404"/>
      <c r="XBF13" s="405"/>
      <c r="XBG13" s="406"/>
      <c r="XBH13" s="407"/>
      <c r="XBI13" s="407"/>
      <c r="XBJ13" s="407"/>
      <c r="XBK13" s="407"/>
      <c r="XBL13" s="408"/>
      <c r="XBM13" s="404"/>
      <c r="XBN13" s="405"/>
      <c r="XBO13" s="406"/>
      <c r="XBP13" s="407"/>
      <c r="XBQ13" s="407"/>
      <c r="XBR13" s="407"/>
      <c r="XBS13" s="407"/>
      <c r="XBT13" s="408"/>
      <c r="XBU13" s="404"/>
      <c r="XBV13" s="405"/>
      <c r="XBW13" s="406"/>
      <c r="XBX13" s="407"/>
      <c r="XBY13" s="407"/>
      <c r="XBZ13" s="407"/>
      <c r="XCA13" s="407"/>
      <c r="XCB13" s="408"/>
      <c r="XCC13" s="404"/>
      <c r="XCD13" s="405"/>
      <c r="XCE13" s="406"/>
      <c r="XCF13" s="407"/>
      <c r="XCG13" s="407"/>
      <c r="XCH13" s="407"/>
      <c r="XCI13" s="407"/>
      <c r="XCJ13" s="408"/>
      <c r="XCK13" s="404"/>
      <c r="XCL13" s="405"/>
      <c r="XCM13" s="406"/>
      <c r="XCN13" s="407"/>
      <c r="XCO13" s="407"/>
      <c r="XCP13" s="407"/>
      <c r="XCQ13" s="407"/>
      <c r="XCR13" s="408"/>
      <c r="XCS13" s="404"/>
      <c r="XCT13" s="405"/>
      <c r="XCU13" s="406"/>
      <c r="XCV13" s="407"/>
      <c r="XCW13" s="407"/>
      <c r="XCX13" s="407"/>
      <c r="XCY13" s="407"/>
      <c r="XCZ13" s="408"/>
      <c r="XDA13" s="404"/>
      <c r="XDB13" s="405"/>
      <c r="XDC13" s="406"/>
      <c r="XDD13" s="407"/>
      <c r="XDE13" s="407"/>
      <c r="XDF13" s="407"/>
      <c r="XDG13" s="407"/>
      <c r="XDH13" s="408"/>
      <c r="XDI13" s="404"/>
      <c r="XDJ13" s="405"/>
      <c r="XDK13" s="406"/>
      <c r="XDL13" s="407"/>
      <c r="XDM13" s="407"/>
      <c r="XDN13" s="407"/>
      <c r="XDO13" s="407"/>
      <c r="XDP13" s="408"/>
      <c r="XDQ13" s="404"/>
      <c r="XDR13" s="405"/>
      <c r="XDS13" s="406"/>
      <c r="XDT13" s="407"/>
      <c r="XDU13" s="407"/>
      <c r="XDV13" s="407"/>
      <c r="XDW13" s="407"/>
      <c r="XDX13" s="408"/>
      <c r="XDY13" s="404"/>
      <c r="XDZ13" s="405"/>
      <c r="XEA13" s="406"/>
      <c r="XEB13" s="407"/>
      <c r="XEC13" s="407"/>
      <c r="XED13" s="407"/>
      <c r="XEE13" s="407"/>
      <c r="XEF13" s="408"/>
      <c r="XEG13" s="404"/>
      <c r="XEH13" s="405"/>
      <c r="XEI13" s="406"/>
      <c r="XEJ13" s="407"/>
      <c r="XEK13" s="407"/>
      <c r="XEL13" s="407"/>
      <c r="XEM13" s="407"/>
      <c r="XEN13" s="408"/>
      <c r="XEO13" s="404"/>
      <c r="XEP13" s="405"/>
      <c r="XEQ13" s="406"/>
      <c r="XER13" s="407"/>
      <c r="XES13" s="407"/>
      <c r="XET13" s="407"/>
      <c r="XEU13" s="407"/>
      <c r="XEV13" s="408"/>
      <c r="XEW13" s="404"/>
      <c r="XEX13" s="405"/>
      <c r="XEY13" s="406"/>
      <c r="XEZ13" s="407"/>
      <c r="XFA13" s="407"/>
      <c r="XFB13" s="407"/>
      <c r="XFC13" s="407"/>
      <c r="XFD13" s="408"/>
    </row>
    <row r="14" spans="1:16384" s="403" customFormat="1" ht="30.75" thickBot="1" x14ac:dyDescent="0.3">
      <c r="A14" s="399" t="s">
        <v>301</v>
      </c>
      <c r="B14" s="400" t="s">
        <v>290</v>
      </c>
      <c r="C14" s="402">
        <v>3756930000</v>
      </c>
      <c r="D14" s="402">
        <v>3756930000</v>
      </c>
      <c r="E14" s="402">
        <v>3311196530</v>
      </c>
      <c r="F14" s="402">
        <v>1215322202</v>
      </c>
      <c r="G14" s="402">
        <v>1215322202</v>
      </c>
      <c r="H14" s="446">
        <f>G14/E14</f>
        <v>0.36703414943479662</v>
      </c>
      <c r="I14" s="404"/>
      <c r="J14" s="405"/>
      <c r="K14" s="406"/>
      <c r="L14" s="407"/>
      <c r="M14" s="407"/>
      <c r="N14" s="407"/>
      <c r="O14" s="407"/>
      <c r="P14" s="408"/>
      <c r="Q14" s="404"/>
      <c r="R14" s="405"/>
      <c r="S14" s="406"/>
      <c r="T14" s="407"/>
      <c r="U14" s="407"/>
      <c r="V14" s="407"/>
      <c r="W14" s="407"/>
      <c r="X14" s="408"/>
      <c r="Y14" s="404"/>
      <c r="Z14" s="405"/>
      <c r="AA14" s="406"/>
      <c r="AB14" s="407"/>
      <c r="AC14" s="407"/>
      <c r="AD14" s="407"/>
      <c r="AE14" s="407"/>
      <c r="AF14" s="408"/>
      <c r="AG14" s="404"/>
      <c r="AH14" s="405"/>
      <c r="AI14" s="406"/>
      <c r="AJ14" s="407"/>
      <c r="AK14" s="407"/>
      <c r="AL14" s="407"/>
      <c r="AM14" s="407"/>
      <c r="AN14" s="408"/>
      <c r="AO14" s="404"/>
      <c r="AP14" s="405"/>
      <c r="AQ14" s="406"/>
      <c r="AR14" s="407"/>
      <c r="AS14" s="407"/>
      <c r="AT14" s="407"/>
      <c r="AU14" s="407"/>
      <c r="AV14" s="408"/>
      <c r="AW14" s="404"/>
      <c r="AX14" s="405"/>
      <c r="AY14" s="406"/>
      <c r="AZ14" s="407"/>
      <c r="BA14" s="407"/>
      <c r="BB14" s="407"/>
      <c r="BC14" s="407"/>
      <c r="BD14" s="408"/>
      <c r="BE14" s="404"/>
      <c r="BF14" s="405"/>
      <c r="BG14" s="406"/>
      <c r="BH14" s="407"/>
      <c r="BI14" s="407"/>
      <c r="BJ14" s="407"/>
      <c r="BK14" s="407"/>
      <c r="BL14" s="408"/>
      <c r="BM14" s="404"/>
      <c r="BN14" s="405"/>
      <c r="BO14" s="406"/>
      <c r="BP14" s="407"/>
      <c r="BQ14" s="407"/>
      <c r="BR14" s="407"/>
      <c r="BS14" s="407"/>
      <c r="BT14" s="408"/>
      <c r="BU14" s="404"/>
      <c r="BV14" s="405"/>
      <c r="BW14" s="406"/>
      <c r="BX14" s="407"/>
      <c r="BY14" s="407"/>
      <c r="BZ14" s="407"/>
      <c r="CA14" s="407"/>
      <c r="CB14" s="408"/>
      <c r="CC14" s="404"/>
      <c r="CD14" s="405"/>
      <c r="CE14" s="406"/>
      <c r="CF14" s="407"/>
      <c r="CG14" s="407"/>
      <c r="CH14" s="407"/>
      <c r="CI14" s="407"/>
      <c r="CJ14" s="408"/>
      <c r="CK14" s="404"/>
      <c r="CL14" s="405"/>
      <c r="CM14" s="406"/>
      <c r="CN14" s="407"/>
      <c r="CO14" s="407"/>
      <c r="CP14" s="407"/>
      <c r="CQ14" s="407"/>
      <c r="CR14" s="408"/>
      <c r="CS14" s="404"/>
      <c r="CT14" s="405"/>
      <c r="CU14" s="406"/>
      <c r="CV14" s="407"/>
      <c r="CW14" s="407"/>
      <c r="CX14" s="407"/>
      <c r="CY14" s="407"/>
      <c r="CZ14" s="408"/>
      <c r="DA14" s="404"/>
      <c r="DB14" s="405"/>
      <c r="DC14" s="406"/>
      <c r="DD14" s="407"/>
      <c r="DE14" s="407"/>
      <c r="DF14" s="407"/>
      <c r="DG14" s="407"/>
      <c r="DH14" s="408"/>
      <c r="DI14" s="404"/>
      <c r="DJ14" s="405"/>
      <c r="DK14" s="406"/>
      <c r="DL14" s="407"/>
      <c r="DM14" s="407"/>
      <c r="DN14" s="407"/>
      <c r="DO14" s="407"/>
      <c r="DP14" s="408"/>
      <c r="DQ14" s="404"/>
      <c r="DR14" s="405"/>
      <c r="DS14" s="406"/>
      <c r="DT14" s="407"/>
      <c r="DU14" s="407"/>
      <c r="DV14" s="407"/>
      <c r="DW14" s="407"/>
      <c r="DX14" s="408"/>
      <c r="DY14" s="404"/>
      <c r="DZ14" s="405"/>
      <c r="EA14" s="406"/>
      <c r="EB14" s="407"/>
      <c r="EC14" s="407"/>
      <c r="ED14" s="407"/>
      <c r="EE14" s="407"/>
      <c r="EF14" s="408"/>
      <c r="EG14" s="404"/>
      <c r="EH14" s="405"/>
      <c r="EI14" s="406"/>
      <c r="EJ14" s="407"/>
      <c r="EK14" s="407"/>
      <c r="EL14" s="407"/>
      <c r="EM14" s="407"/>
      <c r="EN14" s="408"/>
      <c r="EO14" s="404"/>
      <c r="EP14" s="405"/>
      <c r="EQ14" s="406"/>
      <c r="ER14" s="407"/>
      <c r="ES14" s="407"/>
      <c r="ET14" s="407"/>
      <c r="EU14" s="407"/>
      <c r="EV14" s="408"/>
      <c r="EW14" s="404"/>
      <c r="EX14" s="405"/>
      <c r="EY14" s="406"/>
      <c r="EZ14" s="407"/>
      <c r="FA14" s="407"/>
      <c r="FB14" s="407"/>
      <c r="FC14" s="407"/>
      <c r="FD14" s="408"/>
      <c r="FE14" s="404"/>
      <c r="FF14" s="405"/>
      <c r="FG14" s="406"/>
      <c r="FH14" s="407"/>
      <c r="FI14" s="407"/>
      <c r="FJ14" s="407"/>
      <c r="FK14" s="407"/>
      <c r="FL14" s="408"/>
      <c r="FM14" s="404"/>
      <c r="FN14" s="405"/>
      <c r="FO14" s="406"/>
      <c r="FP14" s="407"/>
      <c r="FQ14" s="407"/>
      <c r="FR14" s="407"/>
      <c r="FS14" s="407"/>
      <c r="FT14" s="408"/>
      <c r="FU14" s="404"/>
      <c r="FV14" s="405"/>
      <c r="FW14" s="406"/>
      <c r="FX14" s="407"/>
      <c r="FY14" s="407"/>
      <c r="FZ14" s="407"/>
      <c r="GA14" s="407"/>
      <c r="GB14" s="408"/>
      <c r="GC14" s="404"/>
      <c r="GD14" s="405"/>
      <c r="GE14" s="406"/>
      <c r="GF14" s="407"/>
      <c r="GG14" s="407"/>
      <c r="GH14" s="407"/>
      <c r="GI14" s="407"/>
      <c r="GJ14" s="408"/>
      <c r="GK14" s="404"/>
      <c r="GL14" s="405"/>
      <c r="GM14" s="406"/>
      <c r="GN14" s="407"/>
      <c r="GO14" s="407"/>
      <c r="GP14" s="407"/>
      <c r="GQ14" s="407"/>
      <c r="GR14" s="408"/>
      <c r="GS14" s="404"/>
      <c r="GT14" s="405"/>
      <c r="GU14" s="406"/>
      <c r="GV14" s="407"/>
      <c r="GW14" s="407"/>
      <c r="GX14" s="407"/>
      <c r="GY14" s="407"/>
      <c r="GZ14" s="408"/>
      <c r="HA14" s="404"/>
      <c r="HB14" s="405"/>
      <c r="HC14" s="406"/>
      <c r="HD14" s="407"/>
      <c r="HE14" s="407"/>
      <c r="HF14" s="407"/>
      <c r="HG14" s="407"/>
      <c r="HH14" s="408"/>
      <c r="HI14" s="404"/>
      <c r="HJ14" s="405"/>
      <c r="HK14" s="406"/>
      <c r="HL14" s="407"/>
      <c r="HM14" s="407"/>
      <c r="HN14" s="407"/>
      <c r="HO14" s="407"/>
      <c r="HP14" s="408"/>
      <c r="HQ14" s="404"/>
      <c r="HR14" s="405"/>
      <c r="HS14" s="406"/>
      <c r="HT14" s="407"/>
      <c r="HU14" s="407"/>
      <c r="HV14" s="407"/>
      <c r="HW14" s="407"/>
      <c r="HX14" s="408"/>
      <c r="HY14" s="404"/>
      <c r="HZ14" s="405"/>
      <c r="IA14" s="406"/>
      <c r="IB14" s="407"/>
      <c r="IC14" s="407"/>
      <c r="ID14" s="407"/>
      <c r="IE14" s="407"/>
      <c r="IF14" s="408"/>
      <c r="IG14" s="404"/>
      <c r="IH14" s="405"/>
      <c r="II14" s="406"/>
      <c r="IJ14" s="407"/>
      <c r="IK14" s="407"/>
      <c r="IL14" s="407"/>
      <c r="IM14" s="407"/>
      <c r="IN14" s="408"/>
      <c r="IO14" s="404"/>
      <c r="IP14" s="405"/>
      <c r="IQ14" s="406"/>
      <c r="IR14" s="407"/>
      <c r="IS14" s="407"/>
      <c r="IT14" s="407"/>
      <c r="IU14" s="407"/>
      <c r="IV14" s="408"/>
      <c r="IW14" s="404"/>
      <c r="IX14" s="405"/>
      <c r="IY14" s="406"/>
      <c r="IZ14" s="407"/>
      <c r="JA14" s="407"/>
      <c r="JB14" s="407"/>
      <c r="JC14" s="407"/>
      <c r="JD14" s="408"/>
      <c r="JE14" s="404"/>
      <c r="JF14" s="405"/>
      <c r="JG14" s="406"/>
      <c r="JH14" s="407"/>
      <c r="JI14" s="407"/>
      <c r="JJ14" s="407"/>
      <c r="JK14" s="407"/>
      <c r="JL14" s="408"/>
      <c r="JM14" s="404"/>
      <c r="JN14" s="405"/>
      <c r="JO14" s="406"/>
      <c r="JP14" s="407"/>
      <c r="JQ14" s="407"/>
      <c r="JR14" s="407"/>
      <c r="JS14" s="407"/>
      <c r="JT14" s="408"/>
      <c r="JU14" s="404"/>
      <c r="JV14" s="405"/>
      <c r="JW14" s="406"/>
      <c r="JX14" s="407"/>
      <c r="JY14" s="407"/>
      <c r="JZ14" s="407"/>
      <c r="KA14" s="407"/>
      <c r="KB14" s="408"/>
      <c r="KC14" s="404"/>
      <c r="KD14" s="405"/>
      <c r="KE14" s="406"/>
      <c r="KF14" s="407"/>
      <c r="KG14" s="407"/>
      <c r="KH14" s="407"/>
      <c r="KI14" s="407"/>
      <c r="KJ14" s="408"/>
      <c r="KK14" s="404"/>
      <c r="KL14" s="405"/>
      <c r="KM14" s="406"/>
      <c r="KN14" s="407"/>
      <c r="KO14" s="407"/>
      <c r="KP14" s="407"/>
      <c r="KQ14" s="407"/>
      <c r="KR14" s="408"/>
      <c r="KS14" s="404"/>
      <c r="KT14" s="405"/>
      <c r="KU14" s="406"/>
      <c r="KV14" s="407"/>
      <c r="KW14" s="407"/>
      <c r="KX14" s="407"/>
      <c r="KY14" s="407"/>
      <c r="KZ14" s="408"/>
      <c r="LA14" s="404"/>
      <c r="LB14" s="405"/>
      <c r="LC14" s="406"/>
      <c r="LD14" s="407"/>
      <c r="LE14" s="407"/>
      <c r="LF14" s="407"/>
      <c r="LG14" s="407"/>
      <c r="LH14" s="408"/>
      <c r="LI14" s="404"/>
      <c r="LJ14" s="405"/>
      <c r="LK14" s="406"/>
      <c r="LL14" s="407"/>
      <c r="LM14" s="407"/>
      <c r="LN14" s="407"/>
      <c r="LO14" s="407"/>
      <c r="LP14" s="408"/>
      <c r="LQ14" s="404"/>
      <c r="LR14" s="405"/>
      <c r="LS14" s="406"/>
      <c r="LT14" s="407"/>
      <c r="LU14" s="407"/>
      <c r="LV14" s="407"/>
      <c r="LW14" s="407"/>
      <c r="LX14" s="408"/>
      <c r="LY14" s="404"/>
      <c r="LZ14" s="405"/>
      <c r="MA14" s="406"/>
      <c r="MB14" s="407"/>
      <c r="MC14" s="407"/>
      <c r="MD14" s="407"/>
      <c r="ME14" s="407"/>
      <c r="MF14" s="408"/>
      <c r="MG14" s="404"/>
      <c r="MH14" s="405"/>
      <c r="MI14" s="406"/>
      <c r="MJ14" s="407"/>
      <c r="MK14" s="407"/>
      <c r="ML14" s="407"/>
      <c r="MM14" s="407"/>
      <c r="MN14" s="408"/>
      <c r="MO14" s="404"/>
      <c r="MP14" s="405"/>
      <c r="MQ14" s="406"/>
      <c r="MR14" s="407"/>
      <c r="MS14" s="407"/>
      <c r="MT14" s="407"/>
      <c r="MU14" s="407"/>
      <c r="MV14" s="408"/>
      <c r="MW14" s="404"/>
      <c r="MX14" s="405"/>
      <c r="MY14" s="406"/>
      <c r="MZ14" s="407"/>
      <c r="NA14" s="407"/>
      <c r="NB14" s="407"/>
      <c r="NC14" s="407"/>
      <c r="ND14" s="408"/>
      <c r="NE14" s="404"/>
      <c r="NF14" s="405"/>
      <c r="NG14" s="406"/>
      <c r="NH14" s="407"/>
      <c r="NI14" s="407"/>
      <c r="NJ14" s="407"/>
      <c r="NK14" s="407"/>
      <c r="NL14" s="408"/>
      <c r="NM14" s="404"/>
      <c r="NN14" s="405"/>
      <c r="NO14" s="406"/>
      <c r="NP14" s="407"/>
      <c r="NQ14" s="407"/>
      <c r="NR14" s="407"/>
      <c r="NS14" s="407"/>
      <c r="NT14" s="408"/>
      <c r="NU14" s="404"/>
      <c r="NV14" s="405"/>
      <c r="NW14" s="406"/>
      <c r="NX14" s="407"/>
      <c r="NY14" s="407"/>
      <c r="NZ14" s="407"/>
      <c r="OA14" s="407"/>
      <c r="OB14" s="408"/>
      <c r="OC14" s="404"/>
      <c r="OD14" s="405"/>
      <c r="OE14" s="406"/>
      <c r="OF14" s="407"/>
      <c r="OG14" s="407"/>
      <c r="OH14" s="407"/>
      <c r="OI14" s="407"/>
      <c r="OJ14" s="408"/>
      <c r="OK14" s="404"/>
      <c r="OL14" s="405"/>
      <c r="OM14" s="406"/>
      <c r="ON14" s="407"/>
      <c r="OO14" s="407"/>
      <c r="OP14" s="407"/>
      <c r="OQ14" s="407"/>
      <c r="OR14" s="408"/>
      <c r="OS14" s="404"/>
      <c r="OT14" s="405"/>
      <c r="OU14" s="406"/>
      <c r="OV14" s="407"/>
      <c r="OW14" s="407"/>
      <c r="OX14" s="407"/>
      <c r="OY14" s="407"/>
      <c r="OZ14" s="408"/>
      <c r="PA14" s="404"/>
      <c r="PB14" s="405"/>
      <c r="PC14" s="406"/>
      <c r="PD14" s="407"/>
      <c r="PE14" s="407"/>
      <c r="PF14" s="407"/>
      <c r="PG14" s="407"/>
      <c r="PH14" s="408"/>
      <c r="PI14" s="404"/>
      <c r="PJ14" s="405"/>
      <c r="PK14" s="406"/>
      <c r="PL14" s="407"/>
      <c r="PM14" s="407"/>
      <c r="PN14" s="407"/>
      <c r="PO14" s="407"/>
      <c r="PP14" s="408"/>
      <c r="PQ14" s="404"/>
      <c r="PR14" s="405"/>
      <c r="PS14" s="406"/>
      <c r="PT14" s="407"/>
      <c r="PU14" s="407"/>
      <c r="PV14" s="407"/>
      <c r="PW14" s="407"/>
      <c r="PX14" s="408"/>
      <c r="PY14" s="404"/>
      <c r="PZ14" s="405"/>
      <c r="QA14" s="406"/>
      <c r="QB14" s="407"/>
      <c r="QC14" s="407"/>
      <c r="QD14" s="407"/>
      <c r="QE14" s="407"/>
      <c r="QF14" s="408"/>
      <c r="QG14" s="404"/>
      <c r="QH14" s="405"/>
      <c r="QI14" s="406"/>
      <c r="QJ14" s="407"/>
      <c r="QK14" s="407"/>
      <c r="QL14" s="407"/>
      <c r="QM14" s="407"/>
      <c r="QN14" s="408"/>
      <c r="QO14" s="404"/>
      <c r="QP14" s="405"/>
      <c r="QQ14" s="406"/>
      <c r="QR14" s="407"/>
      <c r="QS14" s="407"/>
      <c r="QT14" s="407"/>
      <c r="QU14" s="407"/>
      <c r="QV14" s="408"/>
      <c r="QW14" s="404"/>
      <c r="QX14" s="405"/>
      <c r="QY14" s="406"/>
      <c r="QZ14" s="407"/>
      <c r="RA14" s="407"/>
      <c r="RB14" s="407"/>
      <c r="RC14" s="407"/>
      <c r="RD14" s="408"/>
      <c r="RE14" s="404"/>
      <c r="RF14" s="405"/>
      <c r="RG14" s="406"/>
      <c r="RH14" s="407"/>
      <c r="RI14" s="407"/>
      <c r="RJ14" s="407"/>
      <c r="RK14" s="407"/>
      <c r="RL14" s="408"/>
      <c r="RM14" s="404"/>
      <c r="RN14" s="405"/>
      <c r="RO14" s="406"/>
      <c r="RP14" s="407"/>
      <c r="RQ14" s="407"/>
      <c r="RR14" s="407"/>
      <c r="RS14" s="407"/>
      <c r="RT14" s="408"/>
      <c r="RU14" s="404"/>
      <c r="RV14" s="405"/>
      <c r="RW14" s="406"/>
      <c r="RX14" s="407"/>
      <c r="RY14" s="407"/>
      <c r="RZ14" s="407"/>
      <c r="SA14" s="407"/>
      <c r="SB14" s="408"/>
      <c r="SC14" s="404"/>
      <c r="SD14" s="405"/>
      <c r="SE14" s="406"/>
      <c r="SF14" s="407"/>
      <c r="SG14" s="407"/>
      <c r="SH14" s="407"/>
      <c r="SI14" s="407"/>
      <c r="SJ14" s="408"/>
      <c r="SK14" s="404"/>
      <c r="SL14" s="405"/>
      <c r="SM14" s="406"/>
      <c r="SN14" s="407"/>
      <c r="SO14" s="407"/>
      <c r="SP14" s="407"/>
      <c r="SQ14" s="407"/>
      <c r="SR14" s="408"/>
      <c r="SS14" s="404"/>
      <c r="ST14" s="405"/>
      <c r="SU14" s="406"/>
      <c r="SV14" s="407"/>
      <c r="SW14" s="407"/>
      <c r="SX14" s="407"/>
      <c r="SY14" s="407"/>
      <c r="SZ14" s="408"/>
      <c r="TA14" s="404"/>
      <c r="TB14" s="405"/>
      <c r="TC14" s="406"/>
      <c r="TD14" s="407"/>
      <c r="TE14" s="407"/>
      <c r="TF14" s="407"/>
      <c r="TG14" s="407"/>
      <c r="TH14" s="408"/>
      <c r="TI14" s="404"/>
      <c r="TJ14" s="405"/>
      <c r="TK14" s="406"/>
      <c r="TL14" s="407"/>
      <c r="TM14" s="407"/>
      <c r="TN14" s="407"/>
      <c r="TO14" s="407"/>
      <c r="TP14" s="408"/>
      <c r="TQ14" s="404"/>
      <c r="TR14" s="405"/>
      <c r="TS14" s="406"/>
      <c r="TT14" s="407"/>
      <c r="TU14" s="407"/>
      <c r="TV14" s="407"/>
      <c r="TW14" s="407"/>
      <c r="TX14" s="408"/>
      <c r="TY14" s="404"/>
      <c r="TZ14" s="405"/>
      <c r="UA14" s="406"/>
      <c r="UB14" s="407"/>
      <c r="UC14" s="407"/>
      <c r="UD14" s="407"/>
      <c r="UE14" s="407"/>
      <c r="UF14" s="408"/>
      <c r="UG14" s="404"/>
      <c r="UH14" s="405"/>
      <c r="UI14" s="406"/>
      <c r="UJ14" s="407"/>
      <c r="UK14" s="407"/>
      <c r="UL14" s="407"/>
      <c r="UM14" s="407"/>
      <c r="UN14" s="408"/>
      <c r="UO14" s="404"/>
      <c r="UP14" s="405"/>
      <c r="UQ14" s="406"/>
      <c r="UR14" s="407"/>
      <c r="US14" s="407"/>
      <c r="UT14" s="407"/>
      <c r="UU14" s="407"/>
      <c r="UV14" s="408"/>
      <c r="UW14" s="404"/>
      <c r="UX14" s="405"/>
      <c r="UY14" s="406"/>
      <c r="UZ14" s="407"/>
      <c r="VA14" s="407"/>
      <c r="VB14" s="407"/>
      <c r="VC14" s="407"/>
      <c r="VD14" s="408"/>
      <c r="VE14" s="404"/>
      <c r="VF14" s="405"/>
      <c r="VG14" s="406"/>
      <c r="VH14" s="407"/>
      <c r="VI14" s="407"/>
      <c r="VJ14" s="407"/>
      <c r="VK14" s="407"/>
      <c r="VL14" s="408"/>
      <c r="VM14" s="404"/>
      <c r="VN14" s="405"/>
      <c r="VO14" s="406"/>
      <c r="VP14" s="407"/>
      <c r="VQ14" s="407"/>
      <c r="VR14" s="407"/>
      <c r="VS14" s="407"/>
      <c r="VT14" s="408"/>
      <c r="VU14" s="404"/>
      <c r="VV14" s="405"/>
      <c r="VW14" s="406"/>
      <c r="VX14" s="407"/>
      <c r="VY14" s="407"/>
      <c r="VZ14" s="407"/>
      <c r="WA14" s="407"/>
      <c r="WB14" s="408"/>
      <c r="WC14" s="404"/>
      <c r="WD14" s="405"/>
      <c r="WE14" s="406"/>
      <c r="WF14" s="407"/>
      <c r="WG14" s="407"/>
      <c r="WH14" s="407"/>
      <c r="WI14" s="407"/>
      <c r="WJ14" s="408"/>
      <c r="WK14" s="404"/>
      <c r="WL14" s="405"/>
      <c r="WM14" s="406"/>
      <c r="WN14" s="407"/>
      <c r="WO14" s="407"/>
      <c r="WP14" s="407"/>
      <c r="WQ14" s="407"/>
      <c r="WR14" s="408"/>
      <c r="WS14" s="404"/>
      <c r="WT14" s="405"/>
      <c r="WU14" s="406"/>
      <c r="WV14" s="407"/>
      <c r="WW14" s="407"/>
      <c r="WX14" s="407"/>
      <c r="WY14" s="407"/>
      <c r="WZ14" s="408"/>
      <c r="XA14" s="404"/>
      <c r="XB14" s="405"/>
      <c r="XC14" s="406"/>
      <c r="XD14" s="407"/>
      <c r="XE14" s="407"/>
      <c r="XF14" s="407"/>
      <c r="XG14" s="407"/>
      <c r="XH14" s="408"/>
      <c r="XI14" s="404"/>
      <c r="XJ14" s="405"/>
      <c r="XK14" s="406"/>
      <c r="XL14" s="407"/>
      <c r="XM14" s="407"/>
      <c r="XN14" s="407"/>
      <c r="XO14" s="407"/>
      <c r="XP14" s="408"/>
      <c r="XQ14" s="404"/>
      <c r="XR14" s="405"/>
      <c r="XS14" s="406"/>
      <c r="XT14" s="407"/>
      <c r="XU14" s="407"/>
      <c r="XV14" s="407"/>
      <c r="XW14" s="407"/>
      <c r="XX14" s="408"/>
      <c r="XY14" s="404"/>
      <c r="XZ14" s="405"/>
      <c r="YA14" s="406"/>
      <c r="YB14" s="407"/>
      <c r="YC14" s="407"/>
      <c r="YD14" s="407"/>
      <c r="YE14" s="407"/>
      <c r="YF14" s="408"/>
      <c r="YG14" s="404"/>
      <c r="YH14" s="405"/>
      <c r="YI14" s="406"/>
      <c r="YJ14" s="407"/>
      <c r="YK14" s="407"/>
      <c r="YL14" s="407"/>
      <c r="YM14" s="407"/>
      <c r="YN14" s="408"/>
      <c r="YO14" s="404"/>
      <c r="YP14" s="405"/>
      <c r="YQ14" s="406"/>
      <c r="YR14" s="407"/>
      <c r="YS14" s="407"/>
      <c r="YT14" s="407"/>
      <c r="YU14" s="407"/>
      <c r="YV14" s="408"/>
      <c r="YW14" s="404"/>
      <c r="YX14" s="405"/>
      <c r="YY14" s="406"/>
      <c r="YZ14" s="407"/>
      <c r="ZA14" s="407"/>
      <c r="ZB14" s="407"/>
      <c r="ZC14" s="407"/>
      <c r="ZD14" s="408"/>
      <c r="ZE14" s="404"/>
      <c r="ZF14" s="405"/>
      <c r="ZG14" s="406"/>
      <c r="ZH14" s="407"/>
      <c r="ZI14" s="407"/>
      <c r="ZJ14" s="407"/>
      <c r="ZK14" s="407"/>
      <c r="ZL14" s="408"/>
      <c r="ZM14" s="404"/>
      <c r="ZN14" s="405"/>
      <c r="ZO14" s="406"/>
      <c r="ZP14" s="407"/>
      <c r="ZQ14" s="407"/>
      <c r="ZR14" s="407"/>
      <c r="ZS14" s="407"/>
      <c r="ZT14" s="408"/>
      <c r="ZU14" s="404"/>
      <c r="ZV14" s="405"/>
      <c r="ZW14" s="406"/>
      <c r="ZX14" s="407"/>
      <c r="ZY14" s="407"/>
      <c r="ZZ14" s="407"/>
      <c r="AAA14" s="407"/>
      <c r="AAB14" s="408"/>
      <c r="AAC14" s="404"/>
      <c r="AAD14" s="405"/>
      <c r="AAE14" s="406"/>
      <c r="AAF14" s="407"/>
      <c r="AAG14" s="407"/>
      <c r="AAH14" s="407"/>
      <c r="AAI14" s="407"/>
      <c r="AAJ14" s="408"/>
      <c r="AAK14" s="404"/>
      <c r="AAL14" s="405"/>
      <c r="AAM14" s="406"/>
      <c r="AAN14" s="407"/>
      <c r="AAO14" s="407"/>
      <c r="AAP14" s="407"/>
      <c r="AAQ14" s="407"/>
      <c r="AAR14" s="408"/>
      <c r="AAS14" s="404"/>
      <c r="AAT14" s="405"/>
      <c r="AAU14" s="406"/>
      <c r="AAV14" s="407"/>
      <c r="AAW14" s="407"/>
      <c r="AAX14" s="407"/>
      <c r="AAY14" s="407"/>
      <c r="AAZ14" s="408"/>
      <c r="ABA14" s="404"/>
      <c r="ABB14" s="405"/>
      <c r="ABC14" s="406"/>
      <c r="ABD14" s="407"/>
      <c r="ABE14" s="407"/>
      <c r="ABF14" s="407"/>
      <c r="ABG14" s="407"/>
      <c r="ABH14" s="408"/>
      <c r="ABI14" s="404"/>
      <c r="ABJ14" s="405"/>
      <c r="ABK14" s="406"/>
      <c r="ABL14" s="407"/>
      <c r="ABM14" s="407"/>
      <c r="ABN14" s="407"/>
      <c r="ABO14" s="407"/>
      <c r="ABP14" s="408"/>
      <c r="ABQ14" s="404"/>
      <c r="ABR14" s="405"/>
      <c r="ABS14" s="406"/>
      <c r="ABT14" s="407"/>
      <c r="ABU14" s="407"/>
      <c r="ABV14" s="407"/>
      <c r="ABW14" s="407"/>
      <c r="ABX14" s="408"/>
      <c r="ABY14" s="404"/>
      <c r="ABZ14" s="405"/>
      <c r="ACA14" s="406"/>
      <c r="ACB14" s="407"/>
      <c r="ACC14" s="407"/>
      <c r="ACD14" s="407"/>
      <c r="ACE14" s="407"/>
      <c r="ACF14" s="408"/>
      <c r="ACG14" s="404"/>
      <c r="ACH14" s="405"/>
      <c r="ACI14" s="406"/>
      <c r="ACJ14" s="407"/>
      <c r="ACK14" s="407"/>
      <c r="ACL14" s="407"/>
      <c r="ACM14" s="407"/>
      <c r="ACN14" s="408"/>
      <c r="ACO14" s="404"/>
      <c r="ACP14" s="405"/>
      <c r="ACQ14" s="406"/>
      <c r="ACR14" s="407"/>
      <c r="ACS14" s="407"/>
      <c r="ACT14" s="407"/>
      <c r="ACU14" s="407"/>
      <c r="ACV14" s="408"/>
      <c r="ACW14" s="404"/>
      <c r="ACX14" s="405"/>
      <c r="ACY14" s="406"/>
      <c r="ACZ14" s="407"/>
      <c r="ADA14" s="407"/>
      <c r="ADB14" s="407"/>
      <c r="ADC14" s="407"/>
      <c r="ADD14" s="408"/>
      <c r="ADE14" s="404"/>
      <c r="ADF14" s="405"/>
      <c r="ADG14" s="406"/>
      <c r="ADH14" s="407"/>
      <c r="ADI14" s="407"/>
      <c r="ADJ14" s="407"/>
      <c r="ADK14" s="407"/>
      <c r="ADL14" s="408"/>
      <c r="ADM14" s="404"/>
      <c r="ADN14" s="405"/>
      <c r="ADO14" s="406"/>
      <c r="ADP14" s="407"/>
      <c r="ADQ14" s="407"/>
      <c r="ADR14" s="407"/>
      <c r="ADS14" s="407"/>
      <c r="ADT14" s="408"/>
      <c r="ADU14" s="404"/>
      <c r="ADV14" s="405"/>
      <c r="ADW14" s="406"/>
      <c r="ADX14" s="407"/>
      <c r="ADY14" s="407"/>
      <c r="ADZ14" s="407"/>
      <c r="AEA14" s="407"/>
      <c r="AEB14" s="408"/>
      <c r="AEC14" s="404"/>
      <c r="AED14" s="405"/>
      <c r="AEE14" s="406"/>
      <c r="AEF14" s="407"/>
      <c r="AEG14" s="407"/>
      <c r="AEH14" s="407"/>
      <c r="AEI14" s="407"/>
      <c r="AEJ14" s="408"/>
      <c r="AEK14" s="404"/>
      <c r="AEL14" s="405"/>
      <c r="AEM14" s="406"/>
      <c r="AEN14" s="407"/>
      <c r="AEO14" s="407"/>
      <c r="AEP14" s="407"/>
      <c r="AEQ14" s="407"/>
      <c r="AER14" s="408"/>
      <c r="AES14" s="404"/>
      <c r="AET14" s="405"/>
      <c r="AEU14" s="406"/>
      <c r="AEV14" s="407"/>
      <c r="AEW14" s="407"/>
      <c r="AEX14" s="407"/>
      <c r="AEY14" s="407"/>
      <c r="AEZ14" s="408"/>
      <c r="AFA14" s="404"/>
      <c r="AFB14" s="405"/>
      <c r="AFC14" s="406"/>
      <c r="AFD14" s="407"/>
      <c r="AFE14" s="407"/>
      <c r="AFF14" s="407"/>
      <c r="AFG14" s="407"/>
      <c r="AFH14" s="408"/>
      <c r="AFI14" s="404"/>
      <c r="AFJ14" s="405"/>
      <c r="AFK14" s="406"/>
      <c r="AFL14" s="407"/>
      <c r="AFM14" s="407"/>
      <c r="AFN14" s="407"/>
      <c r="AFO14" s="407"/>
      <c r="AFP14" s="408"/>
      <c r="AFQ14" s="404"/>
      <c r="AFR14" s="405"/>
      <c r="AFS14" s="406"/>
      <c r="AFT14" s="407"/>
      <c r="AFU14" s="407"/>
      <c r="AFV14" s="407"/>
      <c r="AFW14" s="407"/>
      <c r="AFX14" s="408"/>
      <c r="AFY14" s="404"/>
      <c r="AFZ14" s="405"/>
      <c r="AGA14" s="406"/>
      <c r="AGB14" s="407"/>
      <c r="AGC14" s="407"/>
      <c r="AGD14" s="407"/>
      <c r="AGE14" s="407"/>
      <c r="AGF14" s="408"/>
      <c r="AGG14" s="404"/>
      <c r="AGH14" s="405"/>
      <c r="AGI14" s="406"/>
      <c r="AGJ14" s="407"/>
      <c r="AGK14" s="407"/>
      <c r="AGL14" s="407"/>
      <c r="AGM14" s="407"/>
      <c r="AGN14" s="408"/>
      <c r="AGO14" s="404"/>
      <c r="AGP14" s="405"/>
      <c r="AGQ14" s="406"/>
      <c r="AGR14" s="407"/>
      <c r="AGS14" s="407"/>
      <c r="AGT14" s="407"/>
      <c r="AGU14" s="407"/>
      <c r="AGV14" s="408"/>
      <c r="AGW14" s="404"/>
      <c r="AGX14" s="405"/>
      <c r="AGY14" s="406"/>
      <c r="AGZ14" s="407"/>
      <c r="AHA14" s="407"/>
      <c r="AHB14" s="407"/>
      <c r="AHC14" s="407"/>
      <c r="AHD14" s="408"/>
      <c r="AHE14" s="404"/>
      <c r="AHF14" s="405"/>
      <c r="AHG14" s="406"/>
      <c r="AHH14" s="407"/>
      <c r="AHI14" s="407"/>
      <c r="AHJ14" s="407"/>
      <c r="AHK14" s="407"/>
      <c r="AHL14" s="408"/>
      <c r="AHM14" s="404"/>
      <c r="AHN14" s="405"/>
      <c r="AHO14" s="406"/>
      <c r="AHP14" s="407"/>
      <c r="AHQ14" s="407"/>
      <c r="AHR14" s="407"/>
      <c r="AHS14" s="407"/>
      <c r="AHT14" s="408"/>
      <c r="AHU14" s="404"/>
      <c r="AHV14" s="405"/>
      <c r="AHW14" s="406"/>
      <c r="AHX14" s="407"/>
      <c r="AHY14" s="407"/>
      <c r="AHZ14" s="407"/>
      <c r="AIA14" s="407"/>
      <c r="AIB14" s="408"/>
      <c r="AIC14" s="404"/>
      <c r="AID14" s="405"/>
      <c r="AIE14" s="406"/>
      <c r="AIF14" s="407"/>
      <c r="AIG14" s="407"/>
      <c r="AIH14" s="407"/>
      <c r="AII14" s="407"/>
      <c r="AIJ14" s="408"/>
      <c r="AIK14" s="404"/>
      <c r="AIL14" s="405"/>
      <c r="AIM14" s="406"/>
      <c r="AIN14" s="407"/>
      <c r="AIO14" s="407"/>
      <c r="AIP14" s="407"/>
      <c r="AIQ14" s="407"/>
      <c r="AIR14" s="408"/>
      <c r="AIS14" s="404"/>
      <c r="AIT14" s="405"/>
      <c r="AIU14" s="406"/>
      <c r="AIV14" s="407"/>
      <c r="AIW14" s="407"/>
      <c r="AIX14" s="407"/>
      <c r="AIY14" s="407"/>
      <c r="AIZ14" s="408"/>
      <c r="AJA14" s="404"/>
      <c r="AJB14" s="405"/>
      <c r="AJC14" s="406"/>
      <c r="AJD14" s="407"/>
      <c r="AJE14" s="407"/>
      <c r="AJF14" s="407"/>
      <c r="AJG14" s="407"/>
      <c r="AJH14" s="408"/>
      <c r="AJI14" s="404"/>
      <c r="AJJ14" s="405"/>
      <c r="AJK14" s="406"/>
      <c r="AJL14" s="407"/>
      <c r="AJM14" s="407"/>
      <c r="AJN14" s="407"/>
      <c r="AJO14" s="407"/>
      <c r="AJP14" s="408"/>
      <c r="AJQ14" s="404"/>
      <c r="AJR14" s="405"/>
      <c r="AJS14" s="406"/>
      <c r="AJT14" s="407"/>
      <c r="AJU14" s="407"/>
      <c r="AJV14" s="407"/>
      <c r="AJW14" s="407"/>
      <c r="AJX14" s="408"/>
      <c r="AJY14" s="404"/>
      <c r="AJZ14" s="405"/>
      <c r="AKA14" s="406"/>
      <c r="AKB14" s="407"/>
      <c r="AKC14" s="407"/>
      <c r="AKD14" s="407"/>
      <c r="AKE14" s="407"/>
      <c r="AKF14" s="408"/>
      <c r="AKG14" s="404"/>
      <c r="AKH14" s="405"/>
      <c r="AKI14" s="406"/>
      <c r="AKJ14" s="407"/>
      <c r="AKK14" s="407"/>
      <c r="AKL14" s="407"/>
      <c r="AKM14" s="407"/>
      <c r="AKN14" s="408"/>
      <c r="AKO14" s="404"/>
      <c r="AKP14" s="405"/>
      <c r="AKQ14" s="406"/>
      <c r="AKR14" s="407"/>
      <c r="AKS14" s="407"/>
      <c r="AKT14" s="407"/>
      <c r="AKU14" s="407"/>
      <c r="AKV14" s="408"/>
      <c r="AKW14" s="404"/>
      <c r="AKX14" s="405"/>
      <c r="AKY14" s="406"/>
      <c r="AKZ14" s="407"/>
      <c r="ALA14" s="407"/>
      <c r="ALB14" s="407"/>
      <c r="ALC14" s="407"/>
      <c r="ALD14" s="408"/>
      <c r="ALE14" s="404"/>
      <c r="ALF14" s="405"/>
      <c r="ALG14" s="406"/>
      <c r="ALH14" s="407"/>
      <c r="ALI14" s="407"/>
      <c r="ALJ14" s="407"/>
      <c r="ALK14" s="407"/>
      <c r="ALL14" s="408"/>
      <c r="ALM14" s="404"/>
      <c r="ALN14" s="405"/>
      <c r="ALO14" s="406"/>
      <c r="ALP14" s="407"/>
      <c r="ALQ14" s="407"/>
      <c r="ALR14" s="407"/>
      <c r="ALS14" s="407"/>
      <c r="ALT14" s="408"/>
      <c r="ALU14" s="404"/>
      <c r="ALV14" s="405"/>
      <c r="ALW14" s="406"/>
      <c r="ALX14" s="407"/>
      <c r="ALY14" s="407"/>
      <c r="ALZ14" s="407"/>
      <c r="AMA14" s="407"/>
      <c r="AMB14" s="408"/>
      <c r="AMC14" s="404"/>
      <c r="AMD14" s="405"/>
      <c r="AME14" s="406"/>
      <c r="AMF14" s="407"/>
      <c r="AMG14" s="407"/>
      <c r="AMH14" s="407"/>
      <c r="AMI14" s="407"/>
      <c r="AMJ14" s="408"/>
      <c r="AMK14" s="404"/>
      <c r="AML14" s="405"/>
      <c r="AMM14" s="406"/>
      <c r="AMN14" s="407"/>
      <c r="AMO14" s="407"/>
      <c r="AMP14" s="407"/>
      <c r="AMQ14" s="407"/>
      <c r="AMR14" s="408"/>
      <c r="AMS14" s="404"/>
      <c r="AMT14" s="405"/>
      <c r="AMU14" s="406"/>
      <c r="AMV14" s="407"/>
      <c r="AMW14" s="407"/>
      <c r="AMX14" s="407"/>
      <c r="AMY14" s="407"/>
      <c r="AMZ14" s="408"/>
      <c r="ANA14" s="404"/>
      <c r="ANB14" s="405"/>
      <c r="ANC14" s="406"/>
      <c r="AND14" s="407"/>
      <c r="ANE14" s="407"/>
      <c r="ANF14" s="407"/>
      <c r="ANG14" s="407"/>
      <c r="ANH14" s="408"/>
      <c r="ANI14" s="404"/>
      <c r="ANJ14" s="405"/>
      <c r="ANK14" s="406"/>
      <c r="ANL14" s="407"/>
      <c r="ANM14" s="407"/>
      <c r="ANN14" s="407"/>
      <c r="ANO14" s="407"/>
      <c r="ANP14" s="408"/>
      <c r="ANQ14" s="404"/>
      <c r="ANR14" s="405"/>
      <c r="ANS14" s="406"/>
      <c r="ANT14" s="407"/>
      <c r="ANU14" s="407"/>
      <c r="ANV14" s="407"/>
      <c r="ANW14" s="407"/>
      <c r="ANX14" s="408"/>
      <c r="ANY14" s="404"/>
      <c r="ANZ14" s="405"/>
      <c r="AOA14" s="406"/>
      <c r="AOB14" s="407"/>
      <c r="AOC14" s="407"/>
      <c r="AOD14" s="407"/>
      <c r="AOE14" s="407"/>
      <c r="AOF14" s="408"/>
      <c r="AOG14" s="404"/>
      <c r="AOH14" s="405"/>
      <c r="AOI14" s="406"/>
      <c r="AOJ14" s="407"/>
      <c r="AOK14" s="407"/>
      <c r="AOL14" s="407"/>
      <c r="AOM14" s="407"/>
      <c r="AON14" s="408"/>
      <c r="AOO14" s="404"/>
      <c r="AOP14" s="405"/>
      <c r="AOQ14" s="406"/>
      <c r="AOR14" s="407"/>
      <c r="AOS14" s="407"/>
      <c r="AOT14" s="407"/>
      <c r="AOU14" s="407"/>
      <c r="AOV14" s="408"/>
      <c r="AOW14" s="404"/>
      <c r="AOX14" s="405"/>
      <c r="AOY14" s="406"/>
      <c r="AOZ14" s="407"/>
      <c r="APA14" s="407"/>
      <c r="APB14" s="407"/>
      <c r="APC14" s="407"/>
      <c r="APD14" s="408"/>
      <c r="APE14" s="404"/>
      <c r="APF14" s="405"/>
      <c r="APG14" s="406"/>
      <c r="APH14" s="407"/>
      <c r="API14" s="407"/>
      <c r="APJ14" s="407"/>
      <c r="APK14" s="407"/>
      <c r="APL14" s="408"/>
      <c r="APM14" s="404"/>
      <c r="APN14" s="405"/>
      <c r="APO14" s="406"/>
      <c r="APP14" s="407"/>
      <c r="APQ14" s="407"/>
      <c r="APR14" s="407"/>
      <c r="APS14" s="407"/>
      <c r="APT14" s="408"/>
      <c r="APU14" s="404"/>
      <c r="APV14" s="405"/>
      <c r="APW14" s="406"/>
      <c r="APX14" s="407"/>
      <c r="APY14" s="407"/>
      <c r="APZ14" s="407"/>
      <c r="AQA14" s="407"/>
      <c r="AQB14" s="408"/>
      <c r="AQC14" s="404"/>
      <c r="AQD14" s="405"/>
      <c r="AQE14" s="406"/>
      <c r="AQF14" s="407"/>
      <c r="AQG14" s="407"/>
      <c r="AQH14" s="407"/>
      <c r="AQI14" s="407"/>
      <c r="AQJ14" s="408"/>
      <c r="AQK14" s="404"/>
      <c r="AQL14" s="405"/>
      <c r="AQM14" s="406"/>
      <c r="AQN14" s="407"/>
      <c r="AQO14" s="407"/>
      <c r="AQP14" s="407"/>
      <c r="AQQ14" s="407"/>
      <c r="AQR14" s="408"/>
      <c r="AQS14" s="404"/>
      <c r="AQT14" s="405"/>
      <c r="AQU14" s="406"/>
      <c r="AQV14" s="407"/>
      <c r="AQW14" s="407"/>
      <c r="AQX14" s="407"/>
      <c r="AQY14" s="407"/>
      <c r="AQZ14" s="408"/>
      <c r="ARA14" s="404"/>
      <c r="ARB14" s="405"/>
      <c r="ARC14" s="406"/>
      <c r="ARD14" s="407"/>
      <c r="ARE14" s="407"/>
      <c r="ARF14" s="407"/>
      <c r="ARG14" s="407"/>
      <c r="ARH14" s="408"/>
      <c r="ARI14" s="404"/>
      <c r="ARJ14" s="405"/>
      <c r="ARK14" s="406"/>
      <c r="ARL14" s="407"/>
      <c r="ARM14" s="407"/>
      <c r="ARN14" s="407"/>
      <c r="ARO14" s="407"/>
      <c r="ARP14" s="408"/>
      <c r="ARQ14" s="404"/>
      <c r="ARR14" s="405"/>
      <c r="ARS14" s="406"/>
      <c r="ART14" s="407"/>
      <c r="ARU14" s="407"/>
      <c r="ARV14" s="407"/>
      <c r="ARW14" s="407"/>
      <c r="ARX14" s="408"/>
      <c r="ARY14" s="404"/>
      <c r="ARZ14" s="405"/>
      <c r="ASA14" s="406"/>
      <c r="ASB14" s="407"/>
      <c r="ASC14" s="407"/>
      <c r="ASD14" s="407"/>
      <c r="ASE14" s="407"/>
      <c r="ASF14" s="408"/>
      <c r="ASG14" s="404"/>
      <c r="ASH14" s="405"/>
      <c r="ASI14" s="406"/>
      <c r="ASJ14" s="407"/>
      <c r="ASK14" s="407"/>
      <c r="ASL14" s="407"/>
      <c r="ASM14" s="407"/>
      <c r="ASN14" s="408"/>
      <c r="ASO14" s="404"/>
      <c r="ASP14" s="405"/>
      <c r="ASQ14" s="406"/>
      <c r="ASR14" s="407"/>
      <c r="ASS14" s="407"/>
      <c r="AST14" s="407"/>
      <c r="ASU14" s="407"/>
      <c r="ASV14" s="408"/>
      <c r="ASW14" s="404"/>
      <c r="ASX14" s="405"/>
      <c r="ASY14" s="406"/>
      <c r="ASZ14" s="407"/>
      <c r="ATA14" s="407"/>
      <c r="ATB14" s="407"/>
      <c r="ATC14" s="407"/>
      <c r="ATD14" s="408"/>
      <c r="ATE14" s="404"/>
      <c r="ATF14" s="405"/>
      <c r="ATG14" s="406"/>
      <c r="ATH14" s="407"/>
      <c r="ATI14" s="407"/>
      <c r="ATJ14" s="407"/>
      <c r="ATK14" s="407"/>
      <c r="ATL14" s="408"/>
      <c r="ATM14" s="404"/>
      <c r="ATN14" s="405"/>
      <c r="ATO14" s="406"/>
      <c r="ATP14" s="407"/>
      <c r="ATQ14" s="407"/>
      <c r="ATR14" s="407"/>
      <c r="ATS14" s="407"/>
      <c r="ATT14" s="408"/>
      <c r="ATU14" s="404"/>
      <c r="ATV14" s="405"/>
      <c r="ATW14" s="406"/>
      <c r="ATX14" s="407"/>
      <c r="ATY14" s="407"/>
      <c r="ATZ14" s="407"/>
      <c r="AUA14" s="407"/>
      <c r="AUB14" s="408"/>
      <c r="AUC14" s="404"/>
      <c r="AUD14" s="405"/>
      <c r="AUE14" s="406"/>
      <c r="AUF14" s="407"/>
      <c r="AUG14" s="407"/>
      <c r="AUH14" s="407"/>
      <c r="AUI14" s="407"/>
      <c r="AUJ14" s="408"/>
      <c r="AUK14" s="404"/>
      <c r="AUL14" s="405"/>
      <c r="AUM14" s="406"/>
      <c r="AUN14" s="407"/>
      <c r="AUO14" s="407"/>
      <c r="AUP14" s="407"/>
      <c r="AUQ14" s="407"/>
      <c r="AUR14" s="408"/>
      <c r="AUS14" s="404"/>
      <c r="AUT14" s="405"/>
      <c r="AUU14" s="406"/>
      <c r="AUV14" s="407"/>
      <c r="AUW14" s="407"/>
      <c r="AUX14" s="407"/>
      <c r="AUY14" s="407"/>
      <c r="AUZ14" s="408"/>
      <c r="AVA14" s="404"/>
      <c r="AVB14" s="405"/>
      <c r="AVC14" s="406"/>
      <c r="AVD14" s="407"/>
      <c r="AVE14" s="407"/>
      <c r="AVF14" s="407"/>
      <c r="AVG14" s="407"/>
      <c r="AVH14" s="408"/>
      <c r="AVI14" s="404"/>
      <c r="AVJ14" s="405"/>
      <c r="AVK14" s="406"/>
      <c r="AVL14" s="407"/>
      <c r="AVM14" s="407"/>
      <c r="AVN14" s="407"/>
      <c r="AVO14" s="407"/>
      <c r="AVP14" s="408"/>
      <c r="AVQ14" s="404"/>
      <c r="AVR14" s="405"/>
      <c r="AVS14" s="406"/>
      <c r="AVT14" s="407"/>
      <c r="AVU14" s="407"/>
      <c r="AVV14" s="407"/>
      <c r="AVW14" s="407"/>
      <c r="AVX14" s="408"/>
      <c r="AVY14" s="404"/>
      <c r="AVZ14" s="405"/>
      <c r="AWA14" s="406"/>
      <c r="AWB14" s="407"/>
      <c r="AWC14" s="407"/>
      <c r="AWD14" s="407"/>
      <c r="AWE14" s="407"/>
      <c r="AWF14" s="408"/>
      <c r="AWG14" s="404"/>
      <c r="AWH14" s="405"/>
      <c r="AWI14" s="406"/>
      <c r="AWJ14" s="407"/>
      <c r="AWK14" s="407"/>
      <c r="AWL14" s="407"/>
      <c r="AWM14" s="407"/>
      <c r="AWN14" s="408"/>
      <c r="AWO14" s="404"/>
      <c r="AWP14" s="405"/>
      <c r="AWQ14" s="406"/>
      <c r="AWR14" s="407"/>
      <c r="AWS14" s="407"/>
      <c r="AWT14" s="407"/>
      <c r="AWU14" s="407"/>
      <c r="AWV14" s="408"/>
      <c r="AWW14" s="404"/>
      <c r="AWX14" s="405"/>
      <c r="AWY14" s="406"/>
      <c r="AWZ14" s="407"/>
      <c r="AXA14" s="407"/>
      <c r="AXB14" s="407"/>
      <c r="AXC14" s="407"/>
      <c r="AXD14" s="408"/>
      <c r="AXE14" s="404"/>
      <c r="AXF14" s="405"/>
      <c r="AXG14" s="406"/>
      <c r="AXH14" s="407"/>
      <c r="AXI14" s="407"/>
      <c r="AXJ14" s="407"/>
      <c r="AXK14" s="407"/>
      <c r="AXL14" s="408"/>
      <c r="AXM14" s="404"/>
      <c r="AXN14" s="405"/>
      <c r="AXO14" s="406"/>
      <c r="AXP14" s="407"/>
      <c r="AXQ14" s="407"/>
      <c r="AXR14" s="407"/>
      <c r="AXS14" s="407"/>
      <c r="AXT14" s="408"/>
      <c r="AXU14" s="404"/>
      <c r="AXV14" s="405"/>
      <c r="AXW14" s="406"/>
      <c r="AXX14" s="407"/>
      <c r="AXY14" s="407"/>
      <c r="AXZ14" s="407"/>
      <c r="AYA14" s="407"/>
      <c r="AYB14" s="408"/>
      <c r="AYC14" s="404"/>
      <c r="AYD14" s="405"/>
      <c r="AYE14" s="406"/>
      <c r="AYF14" s="407"/>
      <c r="AYG14" s="407"/>
      <c r="AYH14" s="407"/>
      <c r="AYI14" s="407"/>
      <c r="AYJ14" s="408"/>
      <c r="AYK14" s="404"/>
      <c r="AYL14" s="405"/>
      <c r="AYM14" s="406"/>
      <c r="AYN14" s="407"/>
      <c r="AYO14" s="407"/>
      <c r="AYP14" s="407"/>
      <c r="AYQ14" s="407"/>
      <c r="AYR14" s="408"/>
      <c r="AYS14" s="404"/>
      <c r="AYT14" s="405"/>
      <c r="AYU14" s="406"/>
      <c r="AYV14" s="407"/>
      <c r="AYW14" s="407"/>
      <c r="AYX14" s="407"/>
      <c r="AYY14" s="407"/>
      <c r="AYZ14" s="408"/>
      <c r="AZA14" s="404"/>
      <c r="AZB14" s="405"/>
      <c r="AZC14" s="406"/>
      <c r="AZD14" s="407"/>
      <c r="AZE14" s="407"/>
      <c r="AZF14" s="407"/>
      <c r="AZG14" s="407"/>
      <c r="AZH14" s="408"/>
      <c r="AZI14" s="404"/>
      <c r="AZJ14" s="405"/>
      <c r="AZK14" s="406"/>
      <c r="AZL14" s="407"/>
      <c r="AZM14" s="407"/>
      <c r="AZN14" s="407"/>
      <c r="AZO14" s="407"/>
      <c r="AZP14" s="408"/>
      <c r="AZQ14" s="404"/>
      <c r="AZR14" s="405"/>
      <c r="AZS14" s="406"/>
      <c r="AZT14" s="407"/>
      <c r="AZU14" s="407"/>
      <c r="AZV14" s="407"/>
      <c r="AZW14" s="407"/>
      <c r="AZX14" s="408"/>
      <c r="AZY14" s="404"/>
      <c r="AZZ14" s="405"/>
      <c r="BAA14" s="406"/>
      <c r="BAB14" s="407"/>
      <c r="BAC14" s="407"/>
      <c r="BAD14" s="407"/>
      <c r="BAE14" s="407"/>
      <c r="BAF14" s="408"/>
      <c r="BAG14" s="404"/>
      <c r="BAH14" s="405"/>
      <c r="BAI14" s="406"/>
      <c r="BAJ14" s="407"/>
      <c r="BAK14" s="407"/>
      <c r="BAL14" s="407"/>
      <c r="BAM14" s="407"/>
      <c r="BAN14" s="408"/>
      <c r="BAO14" s="404"/>
      <c r="BAP14" s="405"/>
      <c r="BAQ14" s="406"/>
      <c r="BAR14" s="407"/>
      <c r="BAS14" s="407"/>
      <c r="BAT14" s="407"/>
      <c r="BAU14" s="407"/>
      <c r="BAV14" s="408"/>
      <c r="BAW14" s="404"/>
      <c r="BAX14" s="405"/>
      <c r="BAY14" s="406"/>
      <c r="BAZ14" s="407"/>
      <c r="BBA14" s="407"/>
      <c r="BBB14" s="407"/>
      <c r="BBC14" s="407"/>
      <c r="BBD14" s="408"/>
      <c r="BBE14" s="404"/>
      <c r="BBF14" s="405"/>
      <c r="BBG14" s="406"/>
      <c r="BBH14" s="407"/>
      <c r="BBI14" s="407"/>
      <c r="BBJ14" s="407"/>
      <c r="BBK14" s="407"/>
      <c r="BBL14" s="408"/>
      <c r="BBM14" s="404"/>
      <c r="BBN14" s="405"/>
      <c r="BBO14" s="406"/>
      <c r="BBP14" s="407"/>
      <c r="BBQ14" s="407"/>
      <c r="BBR14" s="407"/>
      <c r="BBS14" s="407"/>
      <c r="BBT14" s="408"/>
      <c r="BBU14" s="404"/>
      <c r="BBV14" s="405"/>
      <c r="BBW14" s="406"/>
      <c r="BBX14" s="407"/>
      <c r="BBY14" s="407"/>
      <c r="BBZ14" s="407"/>
      <c r="BCA14" s="407"/>
      <c r="BCB14" s="408"/>
      <c r="BCC14" s="404"/>
      <c r="BCD14" s="405"/>
      <c r="BCE14" s="406"/>
      <c r="BCF14" s="407"/>
      <c r="BCG14" s="407"/>
      <c r="BCH14" s="407"/>
      <c r="BCI14" s="407"/>
      <c r="BCJ14" s="408"/>
      <c r="BCK14" s="404"/>
      <c r="BCL14" s="405"/>
      <c r="BCM14" s="406"/>
      <c r="BCN14" s="407"/>
      <c r="BCO14" s="407"/>
      <c r="BCP14" s="407"/>
      <c r="BCQ14" s="407"/>
      <c r="BCR14" s="408"/>
      <c r="BCS14" s="404"/>
      <c r="BCT14" s="405"/>
      <c r="BCU14" s="406"/>
      <c r="BCV14" s="407"/>
      <c r="BCW14" s="407"/>
      <c r="BCX14" s="407"/>
      <c r="BCY14" s="407"/>
      <c r="BCZ14" s="408"/>
      <c r="BDA14" s="404"/>
      <c r="BDB14" s="405"/>
      <c r="BDC14" s="406"/>
      <c r="BDD14" s="407"/>
      <c r="BDE14" s="407"/>
      <c r="BDF14" s="407"/>
      <c r="BDG14" s="407"/>
      <c r="BDH14" s="408"/>
      <c r="BDI14" s="404"/>
      <c r="BDJ14" s="405"/>
      <c r="BDK14" s="406"/>
      <c r="BDL14" s="407"/>
      <c r="BDM14" s="407"/>
      <c r="BDN14" s="407"/>
      <c r="BDO14" s="407"/>
      <c r="BDP14" s="408"/>
      <c r="BDQ14" s="404"/>
      <c r="BDR14" s="405"/>
      <c r="BDS14" s="406"/>
      <c r="BDT14" s="407"/>
      <c r="BDU14" s="407"/>
      <c r="BDV14" s="407"/>
      <c r="BDW14" s="407"/>
      <c r="BDX14" s="408"/>
      <c r="BDY14" s="404"/>
      <c r="BDZ14" s="405"/>
      <c r="BEA14" s="406"/>
      <c r="BEB14" s="407"/>
      <c r="BEC14" s="407"/>
      <c r="BED14" s="407"/>
      <c r="BEE14" s="407"/>
      <c r="BEF14" s="408"/>
      <c r="BEG14" s="404"/>
      <c r="BEH14" s="405"/>
      <c r="BEI14" s="406"/>
      <c r="BEJ14" s="407"/>
      <c r="BEK14" s="407"/>
      <c r="BEL14" s="407"/>
      <c r="BEM14" s="407"/>
      <c r="BEN14" s="408"/>
      <c r="BEO14" s="404"/>
      <c r="BEP14" s="405"/>
      <c r="BEQ14" s="406"/>
      <c r="BER14" s="407"/>
      <c r="BES14" s="407"/>
      <c r="BET14" s="407"/>
      <c r="BEU14" s="407"/>
      <c r="BEV14" s="408"/>
      <c r="BEW14" s="404"/>
      <c r="BEX14" s="405"/>
      <c r="BEY14" s="406"/>
      <c r="BEZ14" s="407"/>
      <c r="BFA14" s="407"/>
      <c r="BFB14" s="407"/>
      <c r="BFC14" s="407"/>
      <c r="BFD14" s="408"/>
      <c r="BFE14" s="404"/>
      <c r="BFF14" s="405"/>
      <c r="BFG14" s="406"/>
      <c r="BFH14" s="407"/>
      <c r="BFI14" s="407"/>
      <c r="BFJ14" s="407"/>
      <c r="BFK14" s="407"/>
      <c r="BFL14" s="408"/>
      <c r="BFM14" s="404"/>
      <c r="BFN14" s="405"/>
      <c r="BFO14" s="406"/>
      <c r="BFP14" s="407"/>
      <c r="BFQ14" s="407"/>
      <c r="BFR14" s="407"/>
      <c r="BFS14" s="407"/>
      <c r="BFT14" s="408"/>
      <c r="BFU14" s="404"/>
      <c r="BFV14" s="405"/>
      <c r="BFW14" s="406"/>
      <c r="BFX14" s="407"/>
      <c r="BFY14" s="407"/>
      <c r="BFZ14" s="407"/>
      <c r="BGA14" s="407"/>
      <c r="BGB14" s="408"/>
      <c r="BGC14" s="404"/>
      <c r="BGD14" s="405"/>
      <c r="BGE14" s="406"/>
      <c r="BGF14" s="407"/>
      <c r="BGG14" s="407"/>
      <c r="BGH14" s="407"/>
      <c r="BGI14" s="407"/>
      <c r="BGJ14" s="408"/>
      <c r="BGK14" s="404"/>
      <c r="BGL14" s="405"/>
      <c r="BGM14" s="406"/>
      <c r="BGN14" s="407"/>
      <c r="BGO14" s="407"/>
      <c r="BGP14" s="407"/>
      <c r="BGQ14" s="407"/>
      <c r="BGR14" s="408"/>
      <c r="BGS14" s="404"/>
      <c r="BGT14" s="405"/>
      <c r="BGU14" s="406"/>
      <c r="BGV14" s="407"/>
      <c r="BGW14" s="407"/>
      <c r="BGX14" s="407"/>
      <c r="BGY14" s="407"/>
      <c r="BGZ14" s="408"/>
      <c r="BHA14" s="404"/>
      <c r="BHB14" s="405"/>
      <c r="BHC14" s="406"/>
      <c r="BHD14" s="407"/>
      <c r="BHE14" s="407"/>
      <c r="BHF14" s="407"/>
      <c r="BHG14" s="407"/>
      <c r="BHH14" s="408"/>
      <c r="BHI14" s="404"/>
      <c r="BHJ14" s="405"/>
      <c r="BHK14" s="406"/>
      <c r="BHL14" s="407"/>
      <c r="BHM14" s="407"/>
      <c r="BHN14" s="407"/>
      <c r="BHO14" s="407"/>
      <c r="BHP14" s="408"/>
      <c r="BHQ14" s="404"/>
      <c r="BHR14" s="405"/>
      <c r="BHS14" s="406"/>
      <c r="BHT14" s="407"/>
      <c r="BHU14" s="407"/>
      <c r="BHV14" s="407"/>
      <c r="BHW14" s="407"/>
      <c r="BHX14" s="408"/>
      <c r="BHY14" s="404"/>
      <c r="BHZ14" s="405"/>
      <c r="BIA14" s="406"/>
      <c r="BIB14" s="407"/>
      <c r="BIC14" s="407"/>
      <c r="BID14" s="407"/>
      <c r="BIE14" s="407"/>
      <c r="BIF14" s="408"/>
      <c r="BIG14" s="404"/>
      <c r="BIH14" s="405"/>
      <c r="BII14" s="406"/>
      <c r="BIJ14" s="407"/>
      <c r="BIK14" s="407"/>
      <c r="BIL14" s="407"/>
      <c r="BIM14" s="407"/>
      <c r="BIN14" s="408"/>
      <c r="BIO14" s="404"/>
      <c r="BIP14" s="405"/>
      <c r="BIQ14" s="406"/>
      <c r="BIR14" s="407"/>
      <c r="BIS14" s="407"/>
      <c r="BIT14" s="407"/>
      <c r="BIU14" s="407"/>
      <c r="BIV14" s="408"/>
      <c r="BIW14" s="404"/>
      <c r="BIX14" s="405"/>
      <c r="BIY14" s="406"/>
      <c r="BIZ14" s="407"/>
      <c r="BJA14" s="407"/>
      <c r="BJB14" s="407"/>
      <c r="BJC14" s="407"/>
      <c r="BJD14" s="408"/>
      <c r="BJE14" s="404"/>
      <c r="BJF14" s="405"/>
      <c r="BJG14" s="406"/>
      <c r="BJH14" s="407"/>
      <c r="BJI14" s="407"/>
      <c r="BJJ14" s="407"/>
      <c r="BJK14" s="407"/>
      <c r="BJL14" s="408"/>
      <c r="BJM14" s="404"/>
      <c r="BJN14" s="405"/>
      <c r="BJO14" s="406"/>
      <c r="BJP14" s="407"/>
      <c r="BJQ14" s="407"/>
      <c r="BJR14" s="407"/>
      <c r="BJS14" s="407"/>
      <c r="BJT14" s="408"/>
      <c r="BJU14" s="404"/>
      <c r="BJV14" s="405"/>
      <c r="BJW14" s="406"/>
      <c r="BJX14" s="407"/>
      <c r="BJY14" s="407"/>
      <c r="BJZ14" s="407"/>
      <c r="BKA14" s="407"/>
      <c r="BKB14" s="408"/>
      <c r="BKC14" s="404"/>
      <c r="BKD14" s="405"/>
      <c r="BKE14" s="406"/>
      <c r="BKF14" s="407"/>
      <c r="BKG14" s="407"/>
      <c r="BKH14" s="407"/>
      <c r="BKI14" s="407"/>
      <c r="BKJ14" s="408"/>
      <c r="BKK14" s="404"/>
      <c r="BKL14" s="405"/>
      <c r="BKM14" s="406"/>
      <c r="BKN14" s="407"/>
      <c r="BKO14" s="407"/>
      <c r="BKP14" s="407"/>
      <c r="BKQ14" s="407"/>
      <c r="BKR14" s="408"/>
      <c r="BKS14" s="404"/>
      <c r="BKT14" s="405"/>
      <c r="BKU14" s="406"/>
      <c r="BKV14" s="407"/>
      <c r="BKW14" s="407"/>
      <c r="BKX14" s="407"/>
      <c r="BKY14" s="407"/>
      <c r="BKZ14" s="408"/>
      <c r="BLA14" s="404"/>
      <c r="BLB14" s="405"/>
      <c r="BLC14" s="406"/>
      <c r="BLD14" s="407"/>
      <c r="BLE14" s="407"/>
      <c r="BLF14" s="407"/>
      <c r="BLG14" s="407"/>
      <c r="BLH14" s="408"/>
      <c r="BLI14" s="404"/>
      <c r="BLJ14" s="405"/>
      <c r="BLK14" s="406"/>
      <c r="BLL14" s="407"/>
      <c r="BLM14" s="407"/>
      <c r="BLN14" s="407"/>
      <c r="BLO14" s="407"/>
      <c r="BLP14" s="408"/>
      <c r="BLQ14" s="404"/>
      <c r="BLR14" s="405"/>
      <c r="BLS14" s="406"/>
      <c r="BLT14" s="407"/>
      <c r="BLU14" s="407"/>
      <c r="BLV14" s="407"/>
      <c r="BLW14" s="407"/>
      <c r="BLX14" s="408"/>
      <c r="BLY14" s="404"/>
      <c r="BLZ14" s="405"/>
      <c r="BMA14" s="406"/>
      <c r="BMB14" s="407"/>
      <c r="BMC14" s="407"/>
      <c r="BMD14" s="407"/>
      <c r="BME14" s="407"/>
      <c r="BMF14" s="408"/>
      <c r="BMG14" s="404"/>
      <c r="BMH14" s="405"/>
      <c r="BMI14" s="406"/>
      <c r="BMJ14" s="407"/>
      <c r="BMK14" s="407"/>
      <c r="BML14" s="407"/>
      <c r="BMM14" s="407"/>
      <c r="BMN14" s="408"/>
      <c r="BMO14" s="404"/>
      <c r="BMP14" s="405"/>
      <c r="BMQ14" s="406"/>
      <c r="BMR14" s="407"/>
      <c r="BMS14" s="407"/>
      <c r="BMT14" s="407"/>
      <c r="BMU14" s="407"/>
      <c r="BMV14" s="408"/>
      <c r="BMW14" s="404"/>
      <c r="BMX14" s="405"/>
      <c r="BMY14" s="406"/>
      <c r="BMZ14" s="407"/>
      <c r="BNA14" s="407"/>
      <c r="BNB14" s="407"/>
      <c r="BNC14" s="407"/>
      <c r="BND14" s="408"/>
      <c r="BNE14" s="404"/>
      <c r="BNF14" s="405"/>
      <c r="BNG14" s="406"/>
      <c r="BNH14" s="407"/>
      <c r="BNI14" s="407"/>
      <c r="BNJ14" s="407"/>
      <c r="BNK14" s="407"/>
      <c r="BNL14" s="408"/>
      <c r="BNM14" s="404"/>
      <c r="BNN14" s="405"/>
      <c r="BNO14" s="406"/>
      <c r="BNP14" s="407"/>
      <c r="BNQ14" s="407"/>
      <c r="BNR14" s="407"/>
      <c r="BNS14" s="407"/>
      <c r="BNT14" s="408"/>
      <c r="BNU14" s="404"/>
      <c r="BNV14" s="405"/>
      <c r="BNW14" s="406"/>
      <c r="BNX14" s="407"/>
      <c r="BNY14" s="407"/>
      <c r="BNZ14" s="407"/>
      <c r="BOA14" s="407"/>
      <c r="BOB14" s="408"/>
      <c r="BOC14" s="404"/>
      <c r="BOD14" s="405"/>
      <c r="BOE14" s="406"/>
      <c r="BOF14" s="407"/>
      <c r="BOG14" s="407"/>
      <c r="BOH14" s="407"/>
      <c r="BOI14" s="407"/>
      <c r="BOJ14" s="408"/>
      <c r="BOK14" s="404"/>
      <c r="BOL14" s="405"/>
      <c r="BOM14" s="406"/>
      <c r="BON14" s="407"/>
      <c r="BOO14" s="407"/>
      <c r="BOP14" s="407"/>
      <c r="BOQ14" s="407"/>
      <c r="BOR14" s="408"/>
      <c r="BOS14" s="404"/>
      <c r="BOT14" s="405"/>
      <c r="BOU14" s="406"/>
      <c r="BOV14" s="407"/>
      <c r="BOW14" s="407"/>
      <c r="BOX14" s="407"/>
      <c r="BOY14" s="407"/>
      <c r="BOZ14" s="408"/>
      <c r="BPA14" s="404"/>
      <c r="BPB14" s="405"/>
      <c r="BPC14" s="406"/>
      <c r="BPD14" s="407"/>
      <c r="BPE14" s="407"/>
      <c r="BPF14" s="407"/>
      <c r="BPG14" s="407"/>
      <c r="BPH14" s="408"/>
      <c r="BPI14" s="404"/>
      <c r="BPJ14" s="405"/>
      <c r="BPK14" s="406"/>
      <c r="BPL14" s="407"/>
      <c r="BPM14" s="407"/>
      <c r="BPN14" s="407"/>
      <c r="BPO14" s="407"/>
      <c r="BPP14" s="408"/>
      <c r="BPQ14" s="404"/>
      <c r="BPR14" s="405"/>
      <c r="BPS14" s="406"/>
      <c r="BPT14" s="407"/>
      <c r="BPU14" s="407"/>
      <c r="BPV14" s="407"/>
      <c r="BPW14" s="407"/>
      <c r="BPX14" s="408"/>
      <c r="BPY14" s="404"/>
      <c r="BPZ14" s="405"/>
      <c r="BQA14" s="406"/>
      <c r="BQB14" s="407"/>
      <c r="BQC14" s="407"/>
      <c r="BQD14" s="407"/>
      <c r="BQE14" s="407"/>
      <c r="BQF14" s="408"/>
      <c r="BQG14" s="404"/>
      <c r="BQH14" s="405"/>
      <c r="BQI14" s="406"/>
      <c r="BQJ14" s="407"/>
      <c r="BQK14" s="407"/>
      <c r="BQL14" s="407"/>
      <c r="BQM14" s="407"/>
      <c r="BQN14" s="408"/>
      <c r="BQO14" s="404"/>
      <c r="BQP14" s="405"/>
      <c r="BQQ14" s="406"/>
      <c r="BQR14" s="407"/>
      <c r="BQS14" s="407"/>
      <c r="BQT14" s="407"/>
      <c r="BQU14" s="407"/>
      <c r="BQV14" s="408"/>
      <c r="BQW14" s="404"/>
      <c r="BQX14" s="405"/>
      <c r="BQY14" s="406"/>
      <c r="BQZ14" s="407"/>
      <c r="BRA14" s="407"/>
      <c r="BRB14" s="407"/>
      <c r="BRC14" s="407"/>
      <c r="BRD14" s="408"/>
      <c r="BRE14" s="404"/>
      <c r="BRF14" s="405"/>
      <c r="BRG14" s="406"/>
      <c r="BRH14" s="407"/>
      <c r="BRI14" s="407"/>
      <c r="BRJ14" s="407"/>
      <c r="BRK14" s="407"/>
      <c r="BRL14" s="408"/>
      <c r="BRM14" s="404"/>
      <c r="BRN14" s="405"/>
      <c r="BRO14" s="406"/>
      <c r="BRP14" s="407"/>
      <c r="BRQ14" s="407"/>
      <c r="BRR14" s="407"/>
      <c r="BRS14" s="407"/>
      <c r="BRT14" s="408"/>
      <c r="BRU14" s="404"/>
      <c r="BRV14" s="405"/>
      <c r="BRW14" s="406"/>
      <c r="BRX14" s="407"/>
      <c r="BRY14" s="407"/>
      <c r="BRZ14" s="407"/>
      <c r="BSA14" s="407"/>
      <c r="BSB14" s="408"/>
      <c r="BSC14" s="404"/>
      <c r="BSD14" s="405"/>
      <c r="BSE14" s="406"/>
      <c r="BSF14" s="407"/>
      <c r="BSG14" s="407"/>
      <c r="BSH14" s="407"/>
      <c r="BSI14" s="407"/>
      <c r="BSJ14" s="408"/>
      <c r="BSK14" s="404"/>
      <c r="BSL14" s="405"/>
      <c r="BSM14" s="406"/>
      <c r="BSN14" s="407"/>
      <c r="BSO14" s="407"/>
      <c r="BSP14" s="407"/>
      <c r="BSQ14" s="407"/>
      <c r="BSR14" s="408"/>
      <c r="BSS14" s="404"/>
      <c r="BST14" s="405"/>
      <c r="BSU14" s="406"/>
      <c r="BSV14" s="407"/>
      <c r="BSW14" s="407"/>
      <c r="BSX14" s="407"/>
      <c r="BSY14" s="407"/>
      <c r="BSZ14" s="408"/>
      <c r="BTA14" s="404"/>
      <c r="BTB14" s="405"/>
      <c r="BTC14" s="406"/>
      <c r="BTD14" s="407"/>
      <c r="BTE14" s="407"/>
      <c r="BTF14" s="407"/>
      <c r="BTG14" s="407"/>
      <c r="BTH14" s="408"/>
      <c r="BTI14" s="404"/>
      <c r="BTJ14" s="405"/>
      <c r="BTK14" s="406"/>
      <c r="BTL14" s="407"/>
      <c r="BTM14" s="407"/>
      <c r="BTN14" s="407"/>
      <c r="BTO14" s="407"/>
      <c r="BTP14" s="408"/>
      <c r="BTQ14" s="404"/>
      <c r="BTR14" s="405"/>
      <c r="BTS14" s="406"/>
      <c r="BTT14" s="407"/>
      <c r="BTU14" s="407"/>
      <c r="BTV14" s="407"/>
      <c r="BTW14" s="407"/>
      <c r="BTX14" s="408"/>
      <c r="BTY14" s="404"/>
      <c r="BTZ14" s="405"/>
      <c r="BUA14" s="406"/>
      <c r="BUB14" s="407"/>
      <c r="BUC14" s="407"/>
      <c r="BUD14" s="407"/>
      <c r="BUE14" s="407"/>
      <c r="BUF14" s="408"/>
      <c r="BUG14" s="404"/>
      <c r="BUH14" s="405"/>
      <c r="BUI14" s="406"/>
      <c r="BUJ14" s="407"/>
      <c r="BUK14" s="407"/>
      <c r="BUL14" s="407"/>
      <c r="BUM14" s="407"/>
      <c r="BUN14" s="408"/>
      <c r="BUO14" s="404"/>
      <c r="BUP14" s="405"/>
      <c r="BUQ14" s="406"/>
      <c r="BUR14" s="407"/>
      <c r="BUS14" s="407"/>
      <c r="BUT14" s="407"/>
      <c r="BUU14" s="407"/>
      <c r="BUV14" s="408"/>
      <c r="BUW14" s="404"/>
      <c r="BUX14" s="405"/>
      <c r="BUY14" s="406"/>
      <c r="BUZ14" s="407"/>
      <c r="BVA14" s="407"/>
      <c r="BVB14" s="407"/>
      <c r="BVC14" s="407"/>
      <c r="BVD14" s="408"/>
      <c r="BVE14" s="404"/>
      <c r="BVF14" s="405"/>
      <c r="BVG14" s="406"/>
      <c r="BVH14" s="407"/>
      <c r="BVI14" s="407"/>
      <c r="BVJ14" s="407"/>
      <c r="BVK14" s="407"/>
      <c r="BVL14" s="408"/>
      <c r="BVM14" s="404"/>
      <c r="BVN14" s="405"/>
      <c r="BVO14" s="406"/>
      <c r="BVP14" s="407"/>
      <c r="BVQ14" s="407"/>
      <c r="BVR14" s="407"/>
      <c r="BVS14" s="407"/>
      <c r="BVT14" s="408"/>
      <c r="BVU14" s="404"/>
      <c r="BVV14" s="405"/>
      <c r="BVW14" s="406"/>
      <c r="BVX14" s="407"/>
      <c r="BVY14" s="407"/>
      <c r="BVZ14" s="407"/>
      <c r="BWA14" s="407"/>
      <c r="BWB14" s="408"/>
      <c r="BWC14" s="404"/>
      <c r="BWD14" s="405"/>
      <c r="BWE14" s="406"/>
      <c r="BWF14" s="407"/>
      <c r="BWG14" s="407"/>
      <c r="BWH14" s="407"/>
      <c r="BWI14" s="407"/>
      <c r="BWJ14" s="408"/>
      <c r="BWK14" s="404"/>
      <c r="BWL14" s="405"/>
      <c r="BWM14" s="406"/>
      <c r="BWN14" s="407"/>
      <c r="BWO14" s="407"/>
      <c r="BWP14" s="407"/>
      <c r="BWQ14" s="407"/>
      <c r="BWR14" s="408"/>
      <c r="BWS14" s="404"/>
      <c r="BWT14" s="405"/>
      <c r="BWU14" s="406"/>
      <c r="BWV14" s="407"/>
      <c r="BWW14" s="407"/>
      <c r="BWX14" s="407"/>
      <c r="BWY14" s="407"/>
      <c r="BWZ14" s="408"/>
      <c r="BXA14" s="404"/>
      <c r="BXB14" s="405"/>
      <c r="BXC14" s="406"/>
      <c r="BXD14" s="407"/>
      <c r="BXE14" s="407"/>
      <c r="BXF14" s="407"/>
      <c r="BXG14" s="407"/>
      <c r="BXH14" s="408"/>
      <c r="BXI14" s="404"/>
      <c r="BXJ14" s="405"/>
      <c r="BXK14" s="406"/>
      <c r="BXL14" s="407"/>
      <c r="BXM14" s="407"/>
      <c r="BXN14" s="407"/>
      <c r="BXO14" s="407"/>
      <c r="BXP14" s="408"/>
      <c r="BXQ14" s="404"/>
      <c r="BXR14" s="405"/>
      <c r="BXS14" s="406"/>
      <c r="BXT14" s="407"/>
      <c r="BXU14" s="407"/>
      <c r="BXV14" s="407"/>
      <c r="BXW14" s="407"/>
      <c r="BXX14" s="408"/>
      <c r="BXY14" s="404"/>
      <c r="BXZ14" s="405"/>
      <c r="BYA14" s="406"/>
      <c r="BYB14" s="407"/>
      <c r="BYC14" s="407"/>
      <c r="BYD14" s="407"/>
      <c r="BYE14" s="407"/>
      <c r="BYF14" s="408"/>
      <c r="BYG14" s="404"/>
      <c r="BYH14" s="405"/>
      <c r="BYI14" s="406"/>
      <c r="BYJ14" s="407"/>
      <c r="BYK14" s="407"/>
      <c r="BYL14" s="407"/>
      <c r="BYM14" s="407"/>
      <c r="BYN14" s="408"/>
      <c r="BYO14" s="404"/>
      <c r="BYP14" s="405"/>
      <c r="BYQ14" s="406"/>
      <c r="BYR14" s="407"/>
      <c r="BYS14" s="407"/>
      <c r="BYT14" s="407"/>
      <c r="BYU14" s="407"/>
      <c r="BYV14" s="408"/>
      <c r="BYW14" s="404"/>
      <c r="BYX14" s="405"/>
      <c r="BYY14" s="406"/>
      <c r="BYZ14" s="407"/>
      <c r="BZA14" s="407"/>
      <c r="BZB14" s="407"/>
      <c r="BZC14" s="407"/>
      <c r="BZD14" s="408"/>
      <c r="BZE14" s="404"/>
      <c r="BZF14" s="405"/>
      <c r="BZG14" s="406"/>
      <c r="BZH14" s="407"/>
      <c r="BZI14" s="407"/>
      <c r="BZJ14" s="407"/>
      <c r="BZK14" s="407"/>
      <c r="BZL14" s="408"/>
      <c r="BZM14" s="404"/>
      <c r="BZN14" s="405"/>
      <c r="BZO14" s="406"/>
      <c r="BZP14" s="407"/>
      <c r="BZQ14" s="407"/>
      <c r="BZR14" s="407"/>
      <c r="BZS14" s="407"/>
      <c r="BZT14" s="408"/>
      <c r="BZU14" s="404"/>
      <c r="BZV14" s="405"/>
      <c r="BZW14" s="406"/>
      <c r="BZX14" s="407"/>
      <c r="BZY14" s="407"/>
      <c r="BZZ14" s="407"/>
      <c r="CAA14" s="407"/>
      <c r="CAB14" s="408"/>
      <c r="CAC14" s="404"/>
      <c r="CAD14" s="405"/>
      <c r="CAE14" s="406"/>
      <c r="CAF14" s="407"/>
      <c r="CAG14" s="407"/>
      <c r="CAH14" s="407"/>
      <c r="CAI14" s="407"/>
      <c r="CAJ14" s="408"/>
      <c r="CAK14" s="404"/>
      <c r="CAL14" s="405"/>
      <c r="CAM14" s="406"/>
      <c r="CAN14" s="407"/>
      <c r="CAO14" s="407"/>
      <c r="CAP14" s="407"/>
      <c r="CAQ14" s="407"/>
      <c r="CAR14" s="408"/>
      <c r="CAS14" s="404"/>
      <c r="CAT14" s="405"/>
      <c r="CAU14" s="406"/>
      <c r="CAV14" s="407"/>
      <c r="CAW14" s="407"/>
      <c r="CAX14" s="407"/>
      <c r="CAY14" s="407"/>
      <c r="CAZ14" s="408"/>
      <c r="CBA14" s="404"/>
      <c r="CBB14" s="405"/>
      <c r="CBC14" s="406"/>
      <c r="CBD14" s="407"/>
      <c r="CBE14" s="407"/>
      <c r="CBF14" s="407"/>
      <c r="CBG14" s="407"/>
      <c r="CBH14" s="408"/>
      <c r="CBI14" s="404"/>
      <c r="CBJ14" s="405"/>
      <c r="CBK14" s="406"/>
      <c r="CBL14" s="407"/>
      <c r="CBM14" s="407"/>
      <c r="CBN14" s="407"/>
      <c r="CBO14" s="407"/>
      <c r="CBP14" s="408"/>
      <c r="CBQ14" s="404"/>
      <c r="CBR14" s="405"/>
      <c r="CBS14" s="406"/>
      <c r="CBT14" s="407"/>
      <c r="CBU14" s="407"/>
      <c r="CBV14" s="407"/>
      <c r="CBW14" s="407"/>
      <c r="CBX14" s="408"/>
      <c r="CBY14" s="404"/>
      <c r="CBZ14" s="405"/>
      <c r="CCA14" s="406"/>
      <c r="CCB14" s="407"/>
      <c r="CCC14" s="407"/>
      <c r="CCD14" s="407"/>
      <c r="CCE14" s="407"/>
      <c r="CCF14" s="408"/>
      <c r="CCG14" s="404"/>
      <c r="CCH14" s="405"/>
      <c r="CCI14" s="406"/>
      <c r="CCJ14" s="407"/>
      <c r="CCK14" s="407"/>
      <c r="CCL14" s="407"/>
      <c r="CCM14" s="407"/>
      <c r="CCN14" s="408"/>
      <c r="CCO14" s="404"/>
      <c r="CCP14" s="405"/>
      <c r="CCQ14" s="406"/>
      <c r="CCR14" s="407"/>
      <c r="CCS14" s="407"/>
      <c r="CCT14" s="407"/>
      <c r="CCU14" s="407"/>
      <c r="CCV14" s="408"/>
      <c r="CCW14" s="404"/>
      <c r="CCX14" s="405"/>
      <c r="CCY14" s="406"/>
      <c r="CCZ14" s="407"/>
      <c r="CDA14" s="407"/>
      <c r="CDB14" s="407"/>
      <c r="CDC14" s="407"/>
      <c r="CDD14" s="408"/>
      <c r="CDE14" s="404"/>
      <c r="CDF14" s="405"/>
      <c r="CDG14" s="406"/>
      <c r="CDH14" s="407"/>
      <c r="CDI14" s="407"/>
      <c r="CDJ14" s="407"/>
      <c r="CDK14" s="407"/>
      <c r="CDL14" s="408"/>
      <c r="CDM14" s="404"/>
      <c r="CDN14" s="405"/>
      <c r="CDO14" s="406"/>
      <c r="CDP14" s="407"/>
      <c r="CDQ14" s="407"/>
      <c r="CDR14" s="407"/>
      <c r="CDS14" s="407"/>
      <c r="CDT14" s="408"/>
      <c r="CDU14" s="404"/>
      <c r="CDV14" s="405"/>
      <c r="CDW14" s="406"/>
      <c r="CDX14" s="407"/>
      <c r="CDY14" s="407"/>
      <c r="CDZ14" s="407"/>
      <c r="CEA14" s="407"/>
      <c r="CEB14" s="408"/>
      <c r="CEC14" s="404"/>
      <c r="CED14" s="405"/>
      <c r="CEE14" s="406"/>
      <c r="CEF14" s="407"/>
      <c r="CEG14" s="407"/>
      <c r="CEH14" s="407"/>
      <c r="CEI14" s="407"/>
      <c r="CEJ14" s="408"/>
      <c r="CEK14" s="404"/>
      <c r="CEL14" s="405"/>
      <c r="CEM14" s="406"/>
      <c r="CEN14" s="407"/>
      <c r="CEO14" s="407"/>
      <c r="CEP14" s="407"/>
      <c r="CEQ14" s="407"/>
      <c r="CER14" s="408"/>
      <c r="CES14" s="404"/>
      <c r="CET14" s="405"/>
      <c r="CEU14" s="406"/>
      <c r="CEV14" s="407"/>
      <c r="CEW14" s="407"/>
      <c r="CEX14" s="407"/>
      <c r="CEY14" s="407"/>
      <c r="CEZ14" s="408"/>
      <c r="CFA14" s="404"/>
      <c r="CFB14" s="405"/>
      <c r="CFC14" s="406"/>
      <c r="CFD14" s="407"/>
      <c r="CFE14" s="407"/>
      <c r="CFF14" s="407"/>
      <c r="CFG14" s="407"/>
      <c r="CFH14" s="408"/>
      <c r="CFI14" s="404"/>
      <c r="CFJ14" s="405"/>
      <c r="CFK14" s="406"/>
      <c r="CFL14" s="407"/>
      <c r="CFM14" s="407"/>
      <c r="CFN14" s="407"/>
      <c r="CFO14" s="407"/>
      <c r="CFP14" s="408"/>
      <c r="CFQ14" s="404"/>
      <c r="CFR14" s="405"/>
      <c r="CFS14" s="406"/>
      <c r="CFT14" s="407"/>
      <c r="CFU14" s="407"/>
      <c r="CFV14" s="407"/>
      <c r="CFW14" s="407"/>
      <c r="CFX14" s="408"/>
      <c r="CFY14" s="404"/>
      <c r="CFZ14" s="405"/>
      <c r="CGA14" s="406"/>
      <c r="CGB14" s="407"/>
      <c r="CGC14" s="407"/>
      <c r="CGD14" s="407"/>
      <c r="CGE14" s="407"/>
      <c r="CGF14" s="408"/>
      <c r="CGG14" s="404"/>
      <c r="CGH14" s="405"/>
      <c r="CGI14" s="406"/>
      <c r="CGJ14" s="407"/>
      <c r="CGK14" s="407"/>
      <c r="CGL14" s="407"/>
      <c r="CGM14" s="407"/>
      <c r="CGN14" s="408"/>
      <c r="CGO14" s="404"/>
      <c r="CGP14" s="405"/>
      <c r="CGQ14" s="406"/>
      <c r="CGR14" s="407"/>
      <c r="CGS14" s="407"/>
      <c r="CGT14" s="407"/>
      <c r="CGU14" s="407"/>
      <c r="CGV14" s="408"/>
      <c r="CGW14" s="404"/>
      <c r="CGX14" s="405"/>
      <c r="CGY14" s="406"/>
      <c r="CGZ14" s="407"/>
      <c r="CHA14" s="407"/>
      <c r="CHB14" s="407"/>
      <c r="CHC14" s="407"/>
      <c r="CHD14" s="408"/>
      <c r="CHE14" s="404"/>
      <c r="CHF14" s="405"/>
      <c r="CHG14" s="406"/>
      <c r="CHH14" s="407"/>
      <c r="CHI14" s="407"/>
      <c r="CHJ14" s="407"/>
      <c r="CHK14" s="407"/>
      <c r="CHL14" s="408"/>
      <c r="CHM14" s="404"/>
      <c r="CHN14" s="405"/>
      <c r="CHO14" s="406"/>
      <c r="CHP14" s="407"/>
      <c r="CHQ14" s="407"/>
      <c r="CHR14" s="407"/>
      <c r="CHS14" s="407"/>
      <c r="CHT14" s="408"/>
      <c r="CHU14" s="404"/>
      <c r="CHV14" s="405"/>
      <c r="CHW14" s="406"/>
      <c r="CHX14" s="407"/>
      <c r="CHY14" s="407"/>
      <c r="CHZ14" s="407"/>
      <c r="CIA14" s="407"/>
      <c r="CIB14" s="408"/>
      <c r="CIC14" s="404"/>
      <c r="CID14" s="405"/>
      <c r="CIE14" s="406"/>
      <c r="CIF14" s="407"/>
      <c r="CIG14" s="407"/>
      <c r="CIH14" s="407"/>
      <c r="CII14" s="407"/>
      <c r="CIJ14" s="408"/>
      <c r="CIK14" s="404"/>
      <c r="CIL14" s="405"/>
      <c r="CIM14" s="406"/>
      <c r="CIN14" s="407"/>
      <c r="CIO14" s="407"/>
      <c r="CIP14" s="407"/>
      <c r="CIQ14" s="407"/>
      <c r="CIR14" s="408"/>
      <c r="CIS14" s="404"/>
      <c r="CIT14" s="405"/>
      <c r="CIU14" s="406"/>
      <c r="CIV14" s="407"/>
      <c r="CIW14" s="407"/>
      <c r="CIX14" s="407"/>
      <c r="CIY14" s="407"/>
      <c r="CIZ14" s="408"/>
      <c r="CJA14" s="404"/>
      <c r="CJB14" s="405"/>
      <c r="CJC14" s="406"/>
      <c r="CJD14" s="407"/>
      <c r="CJE14" s="407"/>
      <c r="CJF14" s="407"/>
      <c r="CJG14" s="407"/>
      <c r="CJH14" s="408"/>
      <c r="CJI14" s="404"/>
      <c r="CJJ14" s="405"/>
      <c r="CJK14" s="406"/>
      <c r="CJL14" s="407"/>
      <c r="CJM14" s="407"/>
      <c r="CJN14" s="407"/>
      <c r="CJO14" s="407"/>
      <c r="CJP14" s="408"/>
      <c r="CJQ14" s="404"/>
      <c r="CJR14" s="405"/>
      <c r="CJS14" s="406"/>
      <c r="CJT14" s="407"/>
      <c r="CJU14" s="407"/>
      <c r="CJV14" s="407"/>
      <c r="CJW14" s="407"/>
      <c r="CJX14" s="408"/>
      <c r="CJY14" s="404"/>
      <c r="CJZ14" s="405"/>
      <c r="CKA14" s="406"/>
      <c r="CKB14" s="407"/>
      <c r="CKC14" s="407"/>
      <c r="CKD14" s="407"/>
      <c r="CKE14" s="407"/>
      <c r="CKF14" s="408"/>
      <c r="CKG14" s="404"/>
      <c r="CKH14" s="405"/>
      <c r="CKI14" s="406"/>
      <c r="CKJ14" s="407"/>
      <c r="CKK14" s="407"/>
      <c r="CKL14" s="407"/>
      <c r="CKM14" s="407"/>
      <c r="CKN14" s="408"/>
      <c r="CKO14" s="404"/>
      <c r="CKP14" s="405"/>
      <c r="CKQ14" s="406"/>
      <c r="CKR14" s="407"/>
      <c r="CKS14" s="407"/>
      <c r="CKT14" s="407"/>
      <c r="CKU14" s="407"/>
      <c r="CKV14" s="408"/>
      <c r="CKW14" s="404"/>
      <c r="CKX14" s="405"/>
      <c r="CKY14" s="406"/>
      <c r="CKZ14" s="407"/>
      <c r="CLA14" s="407"/>
      <c r="CLB14" s="407"/>
      <c r="CLC14" s="407"/>
      <c r="CLD14" s="408"/>
      <c r="CLE14" s="404"/>
      <c r="CLF14" s="405"/>
      <c r="CLG14" s="406"/>
      <c r="CLH14" s="407"/>
      <c r="CLI14" s="407"/>
      <c r="CLJ14" s="407"/>
      <c r="CLK14" s="407"/>
      <c r="CLL14" s="408"/>
      <c r="CLM14" s="404"/>
      <c r="CLN14" s="405"/>
      <c r="CLO14" s="406"/>
      <c r="CLP14" s="407"/>
      <c r="CLQ14" s="407"/>
      <c r="CLR14" s="407"/>
      <c r="CLS14" s="407"/>
      <c r="CLT14" s="408"/>
      <c r="CLU14" s="404"/>
      <c r="CLV14" s="405"/>
      <c r="CLW14" s="406"/>
      <c r="CLX14" s="407"/>
      <c r="CLY14" s="407"/>
      <c r="CLZ14" s="407"/>
      <c r="CMA14" s="407"/>
      <c r="CMB14" s="408"/>
      <c r="CMC14" s="404"/>
      <c r="CMD14" s="405"/>
      <c r="CME14" s="406"/>
      <c r="CMF14" s="407"/>
      <c r="CMG14" s="407"/>
      <c r="CMH14" s="407"/>
      <c r="CMI14" s="407"/>
      <c r="CMJ14" s="408"/>
      <c r="CMK14" s="404"/>
      <c r="CML14" s="405"/>
      <c r="CMM14" s="406"/>
      <c r="CMN14" s="407"/>
      <c r="CMO14" s="407"/>
      <c r="CMP14" s="407"/>
      <c r="CMQ14" s="407"/>
      <c r="CMR14" s="408"/>
      <c r="CMS14" s="404"/>
      <c r="CMT14" s="405"/>
      <c r="CMU14" s="406"/>
      <c r="CMV14" s="407"/>
      <c r="CMW14" s="407"/>
      <c r="CMX14" s="407"/>
      <c r="CMY14" s="407"/>
      <c r="CMZ14" s="408"/>
      <c r="CNA14" s="404"/>
      <c r="CNB14" s="405"/>
      <c r="CNC14" s="406"/>
      <c r="CND14" s="407"/>
      <c r="CNE14" s="407"/>
      <c r="CNF14" s="407"/>
      <c r="CNG14" s="407"/>
      <c r="CNH14" s="408"/>
      <c r="CNI14" s="404"/>
      <c r="CNJ14" s="405"/>
      <c r="CNK14" s="406"/>
      <c r="CNL14" s="407"/>
      <c r="CNM14" s="407"/>
      <c r="CNN14" s="407"/>
      <c r="CNO14" s="407"/>
      <c r="CNP14" s="408"/>
      <c r="CNQ14" s="404"/>
      <c r="CNR14" s="405"/>
      <c r="CNS14" s="406"/>
      <c r="CNT14" s="407"/>
      <c r="CNU14" s="407"/>
      <c r="CNV14" s="407"/>
      <c r="CNW14" s="407"/>
      <c r="CNX14" s="408"/>
      <c r="CNY14" s="404"/>
      <c r="CNZ14" s="405"/>
      <c r="COA14" s="406"/>
      <c r="COB14" s="407"/>
      <c r="COC14" s="407"/>
      <c r="COD14" s="407"/>
      <c r="COE14" s="407"/>
      <c r="COF14" s="408"/>
      <c r="COG14" s="404"/>
      <c r="COH14" s="405"/>
      <c r="COI14" s="406"/>
      <c r="COJ14" s="407"/>
      <c r="COK14" s="407"/>
      <c r="COL14" s="407"/>
      <c r="COM14" s="407"/>
      <c r="CON14" s="408"/>
      <c r="COO14" s="404"/>
      <c r="COP14" s="405"/>
      <c r="COQ14" s="406"/>
      <c r="COR14" s="407"/>
      <c r="COS14" s="407"/>
      <c r="COT14" s="407"/>
      <c r="COU14" s="407"/>
      <c r="COV14" s="408"/>
      <c r="COW14" s="404"/>
      <c r="COX14" s="405"/>
      <c r="COY14" s="406"/>
      <c r="COZ14" s="407"/>
      <c r="CPA14" s="407"/>
      <c r="CPB14" s="407"/>
      <c r="CPC14" s="407"/>
      <c r="CPD14" s="408"/>
      <c r="CPE14" s="404"/>
      <c r="CPF14" s="405"/>
      <c r="CPG14" s="406"/>
      <c r="CPH14" s="407"/>
      <c r="CPI14" s="407"/>
      <c r="CPJ14" s="407"/>
      <c r="CPK14" s="407"/>
      <c r="CPL14" s="408"/>
      <c r="CPM14" s="404"/>
      <c r="CPN14" s="405"/>
      <c r="CPO14" s="406"/>
      <c r="CPP14" s="407"/>
      <c r="CPQ14" s="407"/>
      <c r="CPR14" s="407"/>
      <c r="CPS14" s="407"/>
      <c r="CPT14" s="408"/>
      <c r="CPU14" s="404"/>
      <c r="CPV14" s="405"/>
      <c r="CPW14" s="406"/>
      <c r="CPX14" s="407"/>
      <c r="CPY14" s="407"/>
      <c r="CPZ14" s="407"/>
      <c r="CQA14" s="407"/>
      <c r="CQB14" s="408"/>
      <c r="CQC14" s="404"/>
      <c r="CQD14" s="405"/>
      <c r="CQE14" s="406"/>
      <c r="CQF14" s="407"/>
      <c r="CQG14" s="407"/>
      <c r="CQH14" s="407"/>
      <c r="CQI14" s="407"/>
      <c r="CQJ14" s="408"/>
      <c r="CQK14" s="404"/>
      <c r="CQL14" s="405"/>
      <c r="CQM14" s="406"/>
      <c r="CQN14" s="407"/>
      <c r="CQO14" s="407"/>
      <c r="CQP14" s="407"/>
      <c r="CQQ14" s="407"/>
      <c r="CQR14" s="408"/>
      <c r="CQS14" s="404"/>
      <c r="CQT14" s="405"/>
      <c r="CQU14" s="406"/>
      <c r="CQV14" s="407"/>
      <c r="CQW14" s="407"/>
      <c r="CQX14" s="407"/>
      <c r="CQY14" s="407"/>
      <c r="CQZ14" s="408"/>
      <c r="CRA14" s="404"/>
      <c r="CRB14" s="405"/>
      <c r="CRC14" s="406"/>
      <c r="CRD14" s="407"/>
      <c r="CRE14" s="407"/>
      <c r="CRF14" s="407"/>
      <c r="CRG14" s="407"/>
      <c r="CRH14" s="408"/>
      <c r="CRI14" s="404"/>
      <c r="CRJ14" s="405"/>
      <c r="CRK14" s="406"/>
      <c r="CRL14" s="407"/>
      <c r="CRM14" s="407"/>
      <c r="CRN14" s="407"/>
      <c r="CRO14" s="407"/>
      <c r="CRP14" s="408"/>
      <c r="CRQ14" s="404"/>
      <c r="CRR14" s="405"/>
      <c r="CRS14" s="406"/>
      <c r="CRT14" s="407"/>
      <c r="CRU14" s="407"/>
      <c r="CRV14" s="407"/>
      <c r="CRW14" s="407"/>
      <c r="CRX14" s="408"/>
      <c r="CRY14" s="404"/>
      <c r="CRZ14" s="405"/>
      <c r="CSA14" s="406"/>
      <c r="CSB14" s="407"/>
      <c r="CSC14" s="407"/>
      <c r="CSD14" s="407"/>
      <c r="CSE14" s="407"/>
      <c r="CSF14" s="408"/>
      <c r="CSG14" s="404"/>
      <c r="CSH14" s="405"/>
      <c r="CSI14" s="406"/>
      <c r="CSJ14" s="407"/>
      <c r="CSK14" s="407"/>
      <c r="CSL14" s="407"/>
      <c r="CSM14" s="407"/>
      <c r="CSN14" s="408"/>
      <c r="CSO14" s="404"/>
      <c r="CSP14" s="405"/>
      <c r="CSQ14" s="406"/>
      <c r="CSR14" s="407"/>
      <c r="CSS14" s="407"/>
      <c r="CST14" s="407"/>
      <c r="CSU14" s="407"/>
      <c r="CSV14" s="408"/>
      <c r="CSW14" s="404"/>
      <c r="CSX14" s="405"/>
      <c r="CSY14" s="406"/>
      <c r="CSZ14" s="407"/>
      <c r="CTA14" s="407"/>
      <c r="CTB14" s="407"/>
      <c r="CTC14" s="407"/>
      <c r="CTD14" s="408"/>
      <c r="CTE14" s="404"/>
      <c r="CTF14" s="405"/>
      <c r="CTG14" s="406"/>
      <c r="CTH14" s="407"/>
      <c r="CTI14" s="407"/>
      <c r="CTJ14" s="407"/>
      <c r="CTK14" s="407"/>
      <c r="CTL14" s="408"/>
      <c r="CTM14" s="404"/>
      <c r="CTN14" s="405"/>
      <c r="CTO14" s="406"/>
      <c r="CTP14" s="407"/>
      <c r="CTQ14" s="407"/>
      <c r="CTR14" s="407"/>
      <c r="CTS14" s="407"/>
      <c r="CTT14" s="408"/>
      <c r="CTU14" s="404"/>
      <c r="CTV14" s="405"/>
      <c r="CTW14" s="406"/>
      <c r="CTX14" s="407"/>
      <c r="CTY14" s="407"/>
      <c r="CTZ14" s="407"/>
      <c r="CUA14" s="407"/>
      <c r="CUB14" s="408"/>
      <c r="CUC14" s="404"/>
      <c r="CUD14" s="405"/>
      <c r="CUE14" s="406"/>
      <c r="CUF14" s="407"/>
      <c r="CUG14" s="407"/>
      <c r="CUH14" s="407"/>
      <c r="CUI14" s="407"/>
      <c r="CUJ14" s="408"/>
      <c r="CUK14" s="404"/>
      <c r="CUL14" s="405"/>
      <c r="CUM14" s="406"/>
      <c r="CUN14" s="407"/>
      <c r="CUO14" s="407"/>
      <c r="CUP14" s="407"/>
      <c r="CUQ14" s="407"/>
      <c r="CUR14" s="408"/>
      <c r="CUS14" s="404"/>
      <c r="CUT14" s="405"/>
      <c r="CUU14" s="406"/>
      <c r="CUV14" s="407"/>
      <c r="CUW14" s="407"/>
      <c r="CUX14" s="407"/>
      <c r="CUY14" s="407"/>
      <c r="CUZ14" s="408"/>
      <c r="CVA14" s="404"/>
      <c r="CVB14" s="405"/>
      <c r="CVC14" s="406"/>
      <c r="CVD14" s="407"/>
      <c r="CVE14" s="407"/>
      <c r="CVF14" s="407"/>
      <c r="CVG14" s="407"/>
      <c r="CVH14" s="408"/>
      <c r="CVI14" s="404"/>
      <c r="CVJ14" s="405"/>
      <c r="CVK14" s="406"/>
      <c r="CVL14" s="407"/>
      <c r="CVM14" s="407"/>
      <c r="CVN14" s="407"/>
      <c r="CVO14" s="407"/>
      <c r="CVP14" s="408"/>
      <c r="CVQ14" s="404"/>
      <c r="CVR14" s="405"/>
      <c r="CVS14" s="406"/>
      <c r="CVT14" s="407"/>
      <c r="CVU14" s="407"/>
      <c r="CVV14" s="407"/>
      <c r="CVW14" s="407"/>
      <c r="CVX14" s="408"/>
      <c r="CVY14" s="404"/>
      <c r="CVZ14" s="405"/>
      <c r="CWA14" s="406"/>
      <c r="CWB14" s="407"/>
      <c r="CWC14" s="407"/>
      <c r="CWD14" s="407"/>
      <c r="CWE14" s="407"/>
      <c r="CWF14" s="408"/>
      <c r="CWG14" s="404"/>
      <c r="CWH14" s="405"/>
      <c r="CWI14" s="406"/>
      <c r="CWJ14" s="407"/>
      <c r="CWK14" s="407"/>
      <c r="CWL14" s="407"/>
      <c r="CWM14" s="407"/>
      <c r="CWN14" s="408"/>
      <c r="CWO14" s="404"/>
      <c r="CWP14" s="405"/>
      <c r="CWQ14" s="406"/>
      <c r="CWR14" s="407"/>
      <c r="CWS14" s="407"/>
      <c r="CWT14" s="407"/>
      <c r="CWU14" s="407"/>
      <c r="CWV14" s="408"/>
      <c r="CWW14" s="404"/>
      <c r="CWX14" s="405"/>
      <c r="CWY14" s="406"/>
      <c r="CWZ14" s="407"/>
      <c r="CXA14" s="407"/>
      <c r="CXB14" s="407"/>
      <c r="CXC14" s="407"/>
      <c r="CXD14" s="408"/>
      <c r="CXE14" s="404"/>
      <c r="CXF14" s="405"/>
      <c r="CXG14" s="406"/>
      <c r="CXH14" s="407"/>
      <c r="CXI14" s="407"/>
      <c r="CXJ14" s="407"/>
      <c r="CXK14" s="407"/>
      <c r="CXL14" s="408"/>
      <c r="CXM14" s="404"/>
      <c r="CXN14" s="405"/>
      <c r="CXO14" s="406"/>
      <c r="CXP14" s="407"/>
      <c r="CXQ14" s="407"/>
      <c r="CXR14" s="407"/>
      <c r="CXS14" s="407"/>
      <c r="CXT14" s="408"/>
      <c r="CXU14" s="404"/>
      <c r="CXV14" s="405"/>
      <c r="CXW14" s="406"/>
      <c r="CXX14" s="407"/>
      <c r="CXY14" s="407"/>
      <c r="CXZ14" s="407"/>
      <c r="CYA14" s="407"/>
      <c r="CYB14" s="408"/>
      <c r="CYC14" s="404"/>
      <c r="CYD14" s="405"/>
      <c r="CYE14" s="406"/>
      <c r="CYF14" s="407"/>
      <c r="CYG14" s="407"/>
      <c r="CYH14" s="407"/>
      <c r="CYI14" s="407"/>
      <c r="CYJ14" s="408"/>
      <c r="CYK14" s="404"/>
      <c r="CYL14" s="405"/>
      <c r="CYM14" s="406"/>
      <c r="CYN14" s="407"/>
      <c r="CYO14" s="407"/>
      <c r="CYP14" s="407"/>
      <c r="CYQ14" s="407"/>
      <c r="CYR14" s="408"/>
      <c r="CYS14" s="404"/>
      <c r="CYT14" s="405"/>
      <c r="CYU14" s="406"/>
      <c r="CYV14" s="407"/>
      <c r="CYW14" s="407"/>
      <c r="CYX14" s="407"/>
      <c r="CYY14" s="407"/>
      <c r="CYZ14" s="408"/>
      <c r="CZA14" s="404"/>
      <c r="CZB14" s="405"/>
      <c r="CZC14" s="406"/>
      <c r="CZD14" s="407"/>
      <c r="CZE14" s="407"/>
      <c r="CZF14" s="407"/>
      <c r="CZG14" s="407"/>
      <c r="CZH14" s="408"/>
      <c r="CZI14" s="404"/>
      <c r="CZJ14" s="405"/>
      <c r="CZK14" s="406"/>
      <c r="CZL14" s="407"/>
      <c r="CZM14" s="407"/>
      <c r="CZN14" s="407"/>
      <c r="CZO14" s="407"/>
      <c r="CZP14" s="408"/>
      <c r="CZQ14" s="404"/>
      <c r="CZR14" s="405"/>
      <c r="CZS14" s="406"/>
      <c r="CZT14" s="407"/>
      <c r="CZU14" s="407"/>
      <c r="CZV14" s="407"/>
      <c r="CZW14" s="407"/>
      <c r="CZX14" s="408"/>
      <c r="CZY14" s="404"/>
      <c r="CZZ14" s="405"/>
      <c r="DAA14" s="406"/>
      <c r="DAB14" s="407"/>
      <c r="DAC14" s="407"/>
      <c r="DAD14" s="407"/>
      <c r="DAE14" s="407"/>
      <c r="DAF14" s="408"/>
      <c r="DAG14" s="404"/>
      <c r="DAH14" s="405"/>
      <c r="DAI14" s="406"/>
      <c r="DAJ14" s="407"/>
      <c r="DAK14" s="407"/>
      <c r="DAL14" s="407"/>
      <c r="DAM14" s="407"/>
      <c r="DAN14" s="408"/>
      <c r="DAO14" s="404"/>
      <c r="DAP14" s="405"/>
      <c r="DAQ14" s="406"/>
      <c r="DAR14" s="407"/>
      <c r="DAS14" s="407"/>
      <c r="DAT14" s="407"/>
      <c r="DAU14" s="407"/>
      <c r="DAV14" s="408"/>
      <c r="DAW14" s="404"/>
      <c r="DAX14" s="405"/>
      <c r="DAY14" s="406"/>
      <c r="DAZ14" s="407"/>
      <c r="DBA14" s="407"/>
      <c r="DBB14" s="407"/>
      <c r="DBC14" s="407"/>
      <c r="DBD14" s="408"/>
      <c r="DBE14" s="404"/>
      <c r="DBF14" s="405"/>
      <c r="DBG14" s="406"/>
      <c r="DBH14" s="407"/>
      <c r="DBI14" s="407"/>
      <c r="DBJ14" s="407"/>
      <c r="DBK14" s="407"/>
      <c r="DBL14" s="408"/>
      <c r="DBM14" s="404"/>
      <c r="DBN14" s="405"/>
      <c r="DBO14" s="406"/>
      <c r="DBP14" s="407"/>
      <c r="DBQ14" s="407"/>
      <c r="DBR14" s="407"/>
      <c r="DBS14" s="407"/>
      <c r="DBT14" s="408"/>
      <c r="DBU14" s="404"/>
      <c r="DBV14" s="405"/>
      <c r="DBW14" s="406"/>
      <c r="DBX14" s="407"/>
      <c r="DBY14" s="407"/>
      <c r="DBZ14" s="407"/>
      <c r="DCA14" s="407"/>
      <c r="DCB14" s="408"/>
      <c r="DCC14" s="404"/>
      <c r="DCD14" s="405"/>
      <c r="DCE14" s="406"/>
      <c r="DCF14" s="407"/>
      <c r="DCG14" s="407"/>
      <c r="DCH14" s="407"/>
      <c r="DCI14" s="407"/>
      <c r="DCJ14" s="408"/>
      <c r="DCK14" s="404"/>
      <c r="DCL14" s="405"/>
      <c r="DCM14" s="406"/>
      <c r="DCN14" s="407"/>
      <c r="DCO14" s="407"/>
      <c r="DCP14" s="407"/>
      <c r="DCQ14" s="407"/>
      <c r="DCR14" s="408"/>
      <c r="DCS14" s="404"/>
      <c r="DCT14" s="405"/>
      <c r="DCU14" s="406"/>
      <c r="DCV14" s="407"/>
      <c r="DCW14" s="407"/>
      <c r="DCX14" s="407"/>
      <c r="DCY14" s="407"/>
      <c r="DCZ14" s="408"/>
      <c r="DDA14" s="404"/>
      <c r="DDB14" s="405"/>
      <c r="DDC14" s="406"/>
      <c r="DDD14" s="407"/>
      <c r="DDE14" s="407"/>
      <c r="DDF14" s="407"/>
      <c r="DDG14" s="407"/>
      <c r="DDH14" s="408"/>
      <c r="DDI14" s="404"/>
      <c r="DDJ14" s="405"/>
      <c r="DDK14" s="406"/>
      <c r="DDL14" s="407"/>
      <c r="DDM14" s="407"/>
      <c r="DDN14" s="407"/>
      <c r="DDO14" s="407"/>
      <c r="DDP14" s="408"/>
      <c r="DDQ14" s="404"/>
      <c r="DDR14" s="405"/>
      <c r="DDS14" s="406"/>
      <c r="DDT14" s="407"/>
      <c r="DDU14" s="407"/>
      <c r="DDV14" s="407"/>
      <c r="DDW14" s="407"/>
      <c r="DDX14" s="408"/>
      <c r="DDY14" s="404"/>
      <c r="DDZ14" s="405"/>
      <c r="DEA14" s="406"/>
      <c r="DEB14" s="407"/>
      <c r="DEC14" s="407"/>
      <c r="DED14" s="407"/>
      <c r="DEE14" s="407"/>
      <c r="DEF14" s="408"/>
      <c r="DEG14" s="404"/>
      <c r="DEH14" s="405"/>
      <c r="DEI14" s="406"/>
      <c r="DEJ14" s="407"/>
      <c r="DEK14" s="407"/>
      <c r="DEL14" s="407"/>
      <c r="DEM14" s="407"/>
      <c r="DEN14" s="408"/>
      <c r="DEO14" s="404"/>
      <c r="DEP14" s="405"/>
      <c r="DEQ14" s="406"/>
      <c r="DER14" s="407"/>
      <c r="DES14" s="407"/>
      <c r="DET14" s="407"/>
      <c r="DEU14" s="407"/>
      <c r="DEV14" s="408"/>
      <c r="DEW14" s="404"/>
      <c r="DEX14" s="405"/>
      <c r="DEY14" s="406"/>
      <c r="DEZ14" s="407"/>
      <c r="DFA14" s="407"/>
      <c r="DFB14" s="407"/>
      <c r="DFC14" s="407"/>
      <c r="DFD14" s="408"/>
      <c r="DFE14" s="404"/>
      <c r="DFF14" s="405"/>
      <c r="DFG14" s="406"/>
      <c r="DFH14" s="407"/>
      <c r="DFI14" s="407"/>
      <c r="DFJ14" s="407"/>
      <c r="DFK14" s="407"/>
      <c r="DFL14" s="408"/>
      <c r="DFM14" s="404"/>
      <c r="DFN14" s="405"/>
      <c r="DFO14" s="406"/>
      <c r="DFP14" s="407"/>
      <c r="DFQ14" s="407"/>
      <c r="DFR14" s="407"/>
      <c r="DFS14" s="407"/>
      <c r="DFT14" s="408"/>
      <c r="DFU14" s="404"/>
      <c r="DFV14" s="405"/>
      <c r="DFW14" s="406"/>
      <c r="DFX14" s="407"/>
      <c r="DFY14" s="407"/>
      <c r="DFZ14" s="407"/>
      <c r="DGA14" s="407"/>
      <c r="DGB14" s="408"/>
      <c r="DGC14" s="404"/>
      <c r="DGD14" s="405"/>
      <c r="DGE14" s="406"/>
      <c r="DGF14" s="407"/>
      <c r="DGG14" s="407"/>
      <c r="DGH14" s="407"/>
      <c r="DGI14" s="407"/>
      <c r="DGJ14" s="408"/>
      <c r="DGK14" s="404"/>
      <c r="DGL14" s="405"/>
      <c r="DGM14" s="406"/>
      <c r="DGN14" s="407"/>
      <c r="DGO14" s="407"/>
      <c r="DGP14" s="407"/>
      <c r="DGQ14" s="407"/>
      <c r="DGR14" s="408"/>
      <c r="DGS14" s="404"/>
      <c r="DGT14" s="405"/>
      <c r="DGU14" s="406"/>
      <c r="DGV14" s="407"/>
      <c r="DGW14" s="407"/>
      <c r="DGX14" s="407"/>
      <c r="DGY14" s="407"/>
      <c r="DGZ14" s="408"/>
      <c r="DHA14" s="404"/>
      <c r="DHB14" s="405"/>
      <c r="DHC14" s="406"/>
      <c r="DHD14" s="407"/>
      <c r="DHE14" s="407"/>
      <c r="DHF14" s="407"/>
      <c r="DHG14" s="407"/>
      <c r="DHH14" s="408"/>
      <c r="DHI14" s="404"/>
      <c r="DHJ14" s="405"/>
      <c r="DHK14" s="406"/>
      <c r="DHL14" s="407"/>
      <c r="DHM14" s="407"/>
      <c r="DHN14" s="407"/>
      <c r="DHO14" s="407"/>
      <c r="DHP14" s="408"/>
      <c r="DHQ14" s="404"/>
      <c r="DHR14" s="405"/>
      <c r="DHS14" s="406"/>
      <c r="DHT14" s="407"/>
      <c r="DHU14" s="407"/>
      <c r="DHV14" s="407"/>
      <c r="DHW14" s="407"/>
      <c r="DHX14" s="408"/>
      <c r="DHY14" s="404"/>
      <c r="DHZ14" s="405"/>
      <c r="DIA14" s="406"/>
      <c r="DIB14" s="407"/>
      <c r="DIC14" s="407"/>
      <c r="DID14" s="407"/>
      <c r="DIE14" s="407"/>
      <c r="DIF14" s="408"/>
      <c r="DIG14" s="404"/>
      <c r="DIH14" s="405"/>
      <c r="DII14" s="406"/>
      <c r="DIJ14" s="407"/>
      <c r="DIK14" s="407"/>
      <c r="DIL14" s="407"/>
      <c r="DIM14" s="407"/>
      <c r="DIN14" s="408"/>
      <c r="DIO14" s="404"/>
      <c r="DIP14" s="405"/>
      <c r="DIQ14" s="406"/>
      <c r="DIR14" s="407"/>
      <c r="DIS14" s="407"/>
      <c r="DIT14" s="407"/>
      <c r="DIU14" s="407"/>
      <c r="DIV14" s="408"/>
      <c r="DIW14" s="404"/>
      <c r="DIX14" s="405"/>
      <c r="DIY14" s="406"/>
      <c r="DIZ14" s="407"/>
      <c r="DJA14" s="407"/>
      <c r="DJB14" s="407"/>
      <c r="DJC14" s="407"/>
      <c r="DJD14" s="408"/>
      <c r="DJE14" s="404"/>
      <c r="DJF14" s="405"/>
      <c r="DJG14" s="406"/>
      <c r="DJH14" s="407"/>
      <c r="DJI14" s="407"/>
      <c r="DJJ14" s="407"/>
      <c r="DJK14" s="407"/>
      <c r="DJL14" s="408"/>
      <c r="DJM14" s="404"/>
      <c r="DJN14" s="405"/>
      <c r="DJO14" s="406"/>
      <c r="DJP14" s="407"/>
      <c r="DJQ14" s="407"/>
      <c r="DJR14" s="407"/>
      <c r="DJS14" s="407"/>
      <c r="DJT14" s="408"/>
      <c r="DJU14" s="404"/>
      <c r="DJV14" s="405"/>
      <c r="DJW14" s="406"/>
      <c r="DJX14" s="407"/>
      <c r="DJY14" s="407"/>
      <c r="DJZ14" s="407"/>
      <c r="DKA14" s="407"/>
      <c r="DKB14" s="408"/>
      <c r="DKC14" s="404"/>
      <c r="DKD14" s="405"/>
      <c r="DKE14" s="406"/>
      <c r="DKF14" s="407"/>
      <c r="DKG14" s="407"/>
      <c r="DKH14" s="407"/>
      <c r="DKI14" s="407"/>
      <c r="DKJ14" s="408"/>
      <c r="DKK14" s="404"/>
      <c r="DKL14" s="405"/>
      <c r="DKM14" s="406"/>
      <c r="DKN14" s="407"/>
      <c r="DKO14" s="407"/>
      <c r="DKP14" s="407"/>
      <c r="DKQ14" s="407"/>
      <c r="DKR14" s="408"/>
      <c r="DKS14" s="404"/>
      <c r="DKT14" s="405"/>
      <c r="DKU14" s="406"/>
      <c r="DKV14" s="407"/>
      <c r="DKW14" s="407"/>
      <c r="DKX14" s="407"/>
      <c r="DKY14" s="407"/>
      <c r="DKZ14" s="408"/>
      <c r="DLA14" s="404"/>
      <c r="DLB14" s="405"/>
      <c r="DLC14" s="406"/>
      <c r="DLD14" s="407"/>
      <c r="DLE14" s="407"/>
      <c r="DLF14" s="407"/>
      <c r="DLG14" s="407"/>
      <c r="DLH14" s="408"/>
      <c r="DLI14" s="404"/>
      <c r="DLJ14" s="405"/>
      <c r="DLK14" s="406"/>
      <c r="DLL14" s="407"/>
      <c r="DLM14" s="407"/>
      <c r="DLN14" s="407"/>
      <c r="DLO14" s="407"/>
      <c r="DLP14" s="408"/>
      <c r="DLQ14" s="404"/>
      <c r="DLR14" s="405"/>
      <c r="DLS14" s="406"/>
      <c r="DLT14" s="407"/>
      <c r="DLU14" s="407"/>
      <c r="DLV14" s="407"/>
      <c r="DLW14" s="407"/>
      <c r="DLX14" s="408"/>
      <c r="DLY14" s="404"/>
      <c r="DLZ14" s="405"/>
      <c r="DMA14" s="406"/>
      <c r="DMB14" s="407"/>
      <c r="DMC14" s="407"/>
      <c r="DMD14" s="407"/>
      <c r="DME14" s="407"/>
      <c r="DMF14" s="408"/>
      <c r="DMG14" s="404"/>
      <c r="DMH14" s="405"/>
      <c r="DMI14" s="406"/>
      <c r="DMJ14" s="407"/>
      <c r="DMK14" s="407"/>
      <c r="DML14" s="407"/>
      <c r="DMM14" s="407"/>
      <c r="DMN14" s="408"/>
      <c r="DMO14" s="404"/>
      <c r="DMP14" s="405"/>
      <c r="DMQ14" s="406"/>
      <c r="DMR14" s="407"/>
      <c r="DMS14" s="407"/>
      <c r="DMT14" s="407"/>
      <c r="DMU14" s="407"/>
      <c r="DMV14" s="408"/>
      <c r="DMW14" s="404"/>
      <c r="DMX14" s="405"/>
      <c r="DMY14" s="406"/>
      <c r="DMZ14" s="407"/>
      <c r="DNA14" s="407"/>
      <c r="DNB14" s="407"/>
      <c r="DNC14" s="407"/>
      <c r="DND14" s="408"/>
      <c r="DNE14" s="404"/>
      <c r="DNF14" s="405"/>
      <c r="DNG14" s="406"/>
      <c r="DNH14" s="407"/>
      <c r="DNI14" s="407"/>
      <c r="DNJ14" s="407"/>
      <c r="DNK14" s="407"/>
      <c r="DNL14" s="408"/>
      <c r="DNM14" s="404"/>
      <c r="DNN14" s="405"/>
      <c r="DNO14" s="406"/>
      <c r="DNP14" s="407"/>
      <c r="DNQ14" s="407"/>
      <c r="DNR14" s="407"/>
      <c r="DNS14" s="407"/>
      <c r="DNT14" s="408"/>
      <c r="DNU14" s="404"/>
      <c r="DNV14" s="405"/>
      <c r="DNW14" s="406"/>
      <c r="DNX14" s="407"/>
      <c r="DNY14" s="407"/>
      <c r="DNZ14" s="407"/>
      <c r="DOA14" s="407"/>
      <c r="DOB14" s="408"/>
      <c r="DOC14" s="404"/>
      <c r="DOD14" s="405"/>
      <c r="DOE14" s="406"/>
      <c r="DOF14" s="407"/>
      <c r="DOG14" s="407"/>
      <c r="DOH14" s="407"/>
      <c r="DOI14" s="407"/>
      <c r="DOJ14" s="408"/>
      <c r="DOK14" s="404"/>
      <c r="DOL14" s="405"/>
      <c r="DOM14" s="406"/>
      <c r="DON14" s="407"/>
      <c r="DOO14" s="407"/>
      <c r="DOP14" s="407"/>
      <c r="DOQ14" s="407"/>
      <c r="DOR14" s="408"/>
      <c r="DOS14" s="404"/>
      <c r="DOT14" s="405"/>
      <c r="DOU14" s="406"/>
      <c r="DOV14" s="407"/>
      <c r="DOW14" s="407"/>
      <c r="DOX14" s="407"/>
      <c r="DOY14" s="407"/>
      <c r="DOZ14" s="408"/>
      <c r="DPA14" s="404"/>
      <c r="DPB14" s="405"/>
      <c r="DPC14" s="406"/>
      <c r="DPD14" s="407"/>
      <c r="DPE14" s="407"/>
      <c r="DPF14" s="407"/>
      <c r="DPG14" s="407"/>
      <c r="DPH14" s="408"/>
      <c r="DPI14" s="404"/>
      <c r="DPJ14" s="405"/>
      <c r="DPK14" s="406"/>
      <c r="DPL14" s="407"/>
      <c r="DPM14" s="407"/>
      <c r="DPN14" s="407"/>
      <c r="DPO14" s="407"/>
      <c r="DPP14" s="408"/>
      <c r="DPQ14" s="404"/>
      <c r="DPR14" s="405"/>
      <c r="DPS14" s="406"/>
      <c r="DPT14" s="407"/>
      <c r="DPU14" s="407"/>
      <c r="DPV14" s="407"/>
      <c r="DPW14" s="407"/>
      <c r="DPX14" s="408"/>
      <c r="DPY14" s="404"/>
      <c r="DPZ14" s="405"/>
      <c r="DQA14" s="406"/>
      <c r="DQB14" s="407"/>
      <c r="DQC14" s="407"/>
      <c r="DQD14" s="407"/>
      <c r="DQE14" s="407"/>
      <c r="DQF14" s="408"/>
      <c r="DQG14" s="404"/>
      <c r="DQH14" s="405"/>
      <c r="DQI14" s="406"/>
      <c r="DQJ14" s="407"/>
      <c r="DQK14" s="407"/>
      <c r="DQL14" s="407"/>
      <c r="DQM14" s="407"/>
      <c r="DQN14" s="408"/>
      <c r="DQO14" s="404"/>
      <c r="DQP14" s="405"/>
      <c r="DQQ14" s="406"/>
      <c r="DQR14" s="407"/>
      <c r="DQS14" s="407"/>
      <c r="DQT14" s="407"/>
      <c r="DQU14" s="407"/>
      <c r="DQV14" s="408"/>
      <c r="DQW14" s="404"/>
      <c r="DQX14" s="405"/>
      <c r="DQY14" s="406"/>
      <c r="DQZ14" s="407"/>
      <c r="DRA14" s="407"/>
      <c r="DRB14" s="407"/>
      <c r="DRC14" s="407"/>
      <c r="DRD14" s="408"/>
      <c r="DRE14" s="404"/>
      <c r="DRF14" s="405"/>
      <c r="DRG14" s="406"/>
      <c r="DRH14" s="407"/>
      <c r="DRI14" s="407"/>
      <c r="DRJ14" s="407"/>
      <c r="DRK14" s="407"/>
      <c r="DRL14" s="408"/>
      <c r="DRM14" s="404"/>
      <c r="DRN14" s="405"/>
      <c r="DRO14" s="406"/>
      <c r="DRP14" s="407"/>
      <c r="DRQ14" s="407"/>
      <c r="DRR14" s="407"/>
      <c r="DRS14" s="407"/>
      <c r="DRT14" s="408"/>
      <c r="DRU14" s="404"/>
      <c r="DRV14" s="405"/>
      <c r="DRW14" s="406"/>
      <c r="DRX14" s="407"/>
      <c r="DRY14" s="407"/>
      <c r="DRZ14" s="407"/>
      <c r="DSA14" s="407"/>
      <c r="DSB14" s="408"/>
      <c r="DSC14" s="404"/>
      <c r="DSD14" s="405"/>
      <c r="DSE14" s="406"/>
      <c r="DSF14" s="407"/>
      <c r="DSG14" s="407"/>
      <c r="DSH14" s="407"/>
      <c r="DSI14" s="407"/>
      <c r="DSJ14" s="408"/>
      <c r="DSK14" s="404"/>
      <c r="DSL14" s="405"/>
      <c r="DSM14" s="406"/>
      <c r="DSN14" s="407"/>
      <c r="DSO14" s="407"/>
      <c r="DSP14" s="407"/>
      <c r="DSQ14" s="407"/>
      <c r="DSR14" s="408"/>
      <c r="DSS14" s="404"/>
      <c r="DST14" s="405"/>
      <c r="DSU14" s="406"/>
      <c r="DSV14" s="407"/>
      <c r="DSW14" s="407"/>
      <c r="DSX14" s="407"/>
      <c r="DSY14" s="407"/>
      <c r="DSZ14" s="408"/>
      <c r="DTA14" s="404"/>
      <c r="DTB14" s="405"/>
      <c r="DTC14" s="406"/>
      <c r="DTD14" s="407"/>
      <c r="DTE14" s="407"/>
      <c r="DTF14" s="407"/>
      <c r="DTG14" s="407"/>
      <c r="DTH14" s="408"/>
      <c r="DTI14" s="404"/>
      <c r="DTJ14" s="405"/>
      <c r="DTK14" s="406"/>
      <c r="DTL14" s="407"/>
      <c r="DTM14" s="407"/>
      <c r="DTN14" s="407"/>
      <c r="DTO14" s="407"/>
      <c r="DTP14" s="408"/>
      <c r="DTQ14" s="404"/>
      <c r="DTR14" s="405"/>
      <c r="DTS14" s="406"/>
      <c r="DTT14" s="407"/>
      <c r="DTU14" s="407"/>
      <c r="DTV14" s="407"/>
      <c r="DTW14" s="407"/>
      <c r="DTX14" s="408"/>
      <c r="DTY14" s="404"/>
      <c r="DTZ14" s="405"/>
      <c r="DUA14" s="406"/>
      <c r="DUB14" s="407"/>
      <c r="DUC14" s="407"/>
      <c r="DUD14" s="407"/>
      <c r="DUE14" s="407"/>
      <c r="DUF14" s="408"/>
      <c r="DUG14" s="404"/>
      <c r="DUH14" s="405"/>
      <c r="DUI14" s="406"/>
      <c r="DUJ14" s="407"/>
      <c r="DUK14" s="407"/>
      <c r="DUL14" s="407"/>
      <c r="DUM14" s="407"/>
      <c r="DUN14" s="408"/>
      <c r="DUO14" s="404"/>
      <c r="DUP14" s="405"/>
      <c r="DUQ14" s="406"/>
      <c r="DUR14" s="407"/>
      <c r="DUS14" s="407"/>
      <c r="DUT14" s="407"/>
      <c r="DUU14" s="407"/>
      <c r="DUV14" s="408"/>
      <c r="DUW14" s="404"/>
      <c r="DUX14" s="405"/>
      <c r="DUY14" s="406"/>
      <c r="DUZ14" s="407"/>
      <c r="DVA14" s="407"/>
      <c r="DVB14" s="407"/>
      <c r="DVC14" s="407"/>
      <c r="DVD14" s="408"/>
      <c r="DVE14" s="404"/>
      <c r="DVF14" s="405"/>
      <c r="DVG14" s="406"/>
      <c r="DVH14" s="407"/>
      <c r="DVI14" s="407"/>
      <c r="DVJ14" s="407"/>
      <c r="DVK14" s="407"/>
      <c r="DVL14" s="408"/>
      <c r="DVM14" s="404"/>
      <c r="DVN14" s="405"/>
      <c r="DVO14" s="406"/>
      <c r="DVP14" s="407"/>
      <c r="DVQ14" s="407"/>
      <c r="DVR14" s="407"/>
      <c r="DVS14" s="407"/>
      <c r="DVT14" s="408"/>
      <c r="DVU14" s="404"/>
      <c r="DVV14" s="405"/>
      <c r="DVW14" s="406"/>
      <c r="DVX14" s="407"/>
      <c r="DVY14" s="407"/>
      <c r="DVZ14" s="407"/>
      <c r="DWA14" s="407"/>
      <c r="DWB14" s="408"/>
      <c r="DWC14" s="404"/>
      <c r="DWD14" s="405"/>
      <c r="DWE14" s="406"/>
      <c r="DWF14" s="407"/>
      <c r="DWG14" s="407"/>
      <c r="DWH14" s="407"/>
      <c r="DWI14" s="407"/>
      <c r="DWJ14" s="408"/>
      <c r="DWK14" s="404"/>
      <c r="DWL14" s="405"/>
      <c r="DWM14" s="406"/>
      <c r="DWN14" s="407"/>
      <c r="DWO14" s="407"/>
      <c r="DWP14" s="407"/>
      <c r="DWQ14" s="407"/>
      <c r="DWR14" s="408"/>
      <c r="DWS14" s="404"/>
      <c r="DWT14" s="405"/>
      <c r="DWU14" s="406"/>
      <c r="DWV14" s="407"/>
      <c r="DWW14" s="407"/>
      <c r="DWX14" s="407"/>
      <c r="DWY14" s="407"/>
      <c r="DWZ14" s="408"/>
      <c r="DXA14" s="404"/>
      <c r="DXB14" s="405"/>
      <c r="DXC14" s="406"/>
      <c r="DXD14" s="407"/>
      <c r="DXE14" s="407"/>
      <c r="DXF14" s="407"/>
      <c r="DXG14" s="407"/>
      <c r="DXH14" s="408"/>
      <c r="DXI14" s="404"/>
      <c r="DXJ14" s="405"/>
      <c r="DXK14" s="406"/>
      <c r="DXL14" s="407"/>
      <c r="DXM14" s="407"/>
      <c r="DXN14" s="407"/>
      <c r="DXO14" s="407"/>
      <c r="DXP14" s="408"/>
      <c r="DXQ14" s="404"/>
      <c r="DXR14" s="405"/>
      <c r="DXS14" s="406"/>
      <c r="DXT14" s="407"/>
      <c r="DXU14" s="407"/>
      <c r="DXV14" s="407"/>
      <c r="DXW14" s="407"/>
      <c r="DXX14" s="408"/>
      <c r="DXY14" s="404"/>
      <c r="DXZ14" s="405"/>
      <c r="DYA14" s="406"/>
      <c r="DYB14" s="407"/>
      <c r="DYC14" s="407"/>
      <c r="DYD14" s="407"/>
      <c r="DYE14" s="407"/>
      <c r="DYF14" s="408"/>
      <c r="DYG14" s="404"/>
      <c r="DYH14" s="405"/>
      <c r="DYI14" s="406"/>
      <c r="DYJ14" s="407"/>
      <c r="DYK14" s="407"/>
      <c r="DYL14" s="407"/>
      <c r="DYM14" s="407"/>
      <c r="DYN14" s="408"/>
      <c r="DYO14" s="404"/>
      <c r="DYP14" s="405"/>
      <c r="DYQ14" s="406"/>
      <c r="DYR14" s="407"/>
      <c r="DYS14" s="407"/>
      <c r="DYT14" s="407"/>
      <c r="DYU14" s="407"/>
      <c r="DYV14" s="408"/>
      <c r="DYW14" s="404"/>
      <c r="DYX14" s="405"/>
      <c r="DYY14" s="406"/>
      <c r="DYZ14" s="407"/>
      <c r="DZA14" s="407"/>
      <c r="DZB14" s="407"/>
      <c r="DZC14" s="407"/>
      <c r="DZD14" s="408"/>
      <c r="DZE14" s="404"/>
      <c r="DZF14" s="405"/>
      <c r="DZG14" s="406"/>
      <c r="DZH14" s="407"/>
      <c r="DZI14" s="407"/>
      <c r="DZJ14" s="407"/>
      <c r="DZK14" s="407"/>
      <c r="DZL14" s="408"/>
      <c r="DZM14" s="404"/>
      <c r="DZN14" s="405"/>
      <c r="DZO14" s="406"/>
      <c r="DZP14" s="407"/>
      <c r="DZQ14" s="407"/>
      <c r="DZR14" s="407"/>
      <c r="DZS14" s="407"/>
      <c r="DZT14" s="408"/>
      <c r="DZU14" s="404"/>
      <c r="DZV14" s="405"/>
      <c r="DZW14" s="406"/>
      <c r="DZX14" s="407"/>
      <c r="DZY14" s="407"/>
      <c r="DZZ14" s="407"/>
      <c r="EAA14" s="407"/>
      <c r="EAB14" s="408"/>
      <c r="EAC14" s="404"/>
      <c r="EAD14" s="405"/>
      <c r="EAE14" s="406"/>
      <c r="EAF14" s="407"/>
      <c r="EAG14" s="407"/>
      <c r="EAH14" s="407"/>
      <c r="EAI14" s="407"/>
      <c r="EAJ14" s="408"/>
      <c r="EAK14" s="404"/>
      <c r="EAL14" s="405"/>
      <c r="EAM14" s="406"/>
      <c r="EAN14" s="407"/>
      <c r="EAO14" s="407"/>
      <c r="EAP14" s="407"/>
      <c r="EAQ14" s="407"/>
      <c r="EAR14" s="408"/>
      <c r="EAS14" s="404"/>
      <c r="EAT14" s="405"/>
      <c r="EAU14" s="406"/>
      <c r="EAV14" s="407"/>
      <c r="EAW14" s="407"/>
      <c r="EAX14" s="407"/>
      <c r="EAY14" s="407"/>
      <c r="EAZ14" s="408"/>
      <c r="EBA14" s="404"/>
      <c r="EBB14" s="405"/>
      <c r="EBC14" s="406"/>
      <c r="EBD14" s="407"/>
      <c r="EBE14" s="407"/>
      <c r="EBF14" s="407"/>
      <c r="EBG14" s="407"/>
      <c r="EBH14" s="408"/>
      <c r="EBI14" s="404"/>
      <c r="EBJ14" s="405"/>
      <c r="EBK14" s="406"/>
      <c r="EBL14" s="407"/>
      <c r="EBM14" s="407"/>
      <c r="EBN14" s="407"/>
      <c r="EBO14" s="407"/>
      <c r="EBP14" s="408"/>
      <c r="EBQ14" s="404"/>
      <c r="EBR14" s="405"/>
      <c r="EBS14" s="406"/>
      <c r="EBT14" s="407"/>
      <c r="EBU14" s="407"/>
      <c r="EBV14" s="407"/>
      <c r="EBW14" s="407"/>
      <c r="EBX14" s="408"/>
      <c r="EBY14" s="404"/>
      <c r="EBZ14" s="405"/>
      <c r="ECA14" s="406"/>
      <c r="ECB14" s="407"/>
      <c r="ECC14" s="407"/>
      <c r="ECD14" s="407"/>
      <c r="ECE14" s="407"/>
      <c r="ECF14" s="408"/>
      <c r="ECG14" s="404"/>
      <c r="ECH14" s="405"/>
      <c r="ECI14" s="406"/>
      <c r="ECJ14" s="407"/>
      <c r="ECK14" s="407"/>
      <c r="ECL14" s="407"/>
      <c r="ECM14" s="407"/>
      <c r="ECN14" s="408"/>
      <c r="ECO14" s="404"/>
      <c r="ECP14" s="405"/>
      <c r="ECQ14" s="406"/>
      <c r="ECR14" s="407"/>
      <c r="ECS14" s="407"/>
      <c r="ECT14" s="407"/>
      <c r="ECU14" s="407"/>
      <c r="ECV14" s="408"/>
      <c r="ECW14" s="404"/>
      <c r="ECX14" s="405"/>
      <c r="ECY14" s="406"/>
      <c r="ECZ14" s="407"/>
      <c r="EDA14" s="407"/>
      <c r="EDB14" s="407"/>
      <c r="EDC14" s="407"/>
      <c r="EDD14" s="408"/>
      <c r="EDE14" s="404"/>
      <c r="EDF14" s="405"/>
      <c r="EDG14" s="406"/>
      <c r="EDH14" s="407"/>
      <c r="EDI14" s="407"/>
      <c r="EDJ14" s="407"/>
      <c r="EDK14" s="407"/>
      <c r="EDL14" s="408"/>
      <c r="EDM14" s="404"/>
      <c r="EDN14" s="405"/>
      <c r="EDO14" s="406"/>
      <c r="EDP14" s="407"/>
      <c r="EDQ14" s="407"/>
      <c r="EDR14" s="407"/>
      <c r="EDS14" s="407"/>
      <c r="EDT14" s="408"/>
      <c r="EDU14" s="404"/>
      <c r="EDV14" s="405"/>
      <c r="EDW14" s="406"/>
      <c r="EDX14" s="407"/>
      <c r="EDY14" s="407"/>
      <c r="EDZ14" s="407"/>
      <c r="EEA14" s="407"/>
      <c r="EEB14" s="408"/>
      <c r="EEC14" s="404"/>
      <c r="EED14" s="405"/>
      <c r="EEE14" s="406"/>
      <c r="EEF14" s="407"/>
      <c r="EEG14" s="407"/>
      <c r="EEH14" s="407"/>
      <c r="EEI14" s="407"/>
      <c r="EEJ14" s="408"/>
      <c r="EEK14" s="404"/>
      <c r="EEL14" s="405"/>
      <c r="EEM14" s="406"/>
      <c r="EEN14" s="407"/>
      <c r="EEO14" s="407"/>
      <c r="EEP14" s="407"/>
      <c r="EEQ14" s="407"/>
      <c r="EER14" s="408"/>
      <c r="EES14" s="404"/>
      <c r="EET14" s="405"/>
      <c r="EEU14" s="406"/>
      <c r="EEV14" s="407"/>
      <c r="EEW14" s="407"/>
      <c r="EEX14" s="407"/>
      <c r="EEY14" s="407"/>
      <c r="EEZ14" s="408"/>
      <c r="EFA14" s="404"/>
      <c r="EFB14" s="405"/>
      <c r="EFC14" s="406"/>
      <c r="EFD14" s="407"/>
      <c r="EFE14" s="407"/>
      <c r="EFF14" s="407"/>
      <c r="EFG14" s="407"/>
      <c r="EFH14" s="408"/>
      <c r="EFI14" s="404"/>
      <c r="EFJ14" s="405"/>
      <c r="EFK14" s="406"/>
      <c r="EFL14" s="407"/>
      <c r="EFM14" s="407"/>
      <c r="EFN14" s="407"/>
      <c r="EFO14" s="407"/>
      <c r="EFP14" s="408"/>
      <c r="EFQ14" s="404"/>
      <c r="EFR14" s="405"/>
      <c r="EFS14" s="406"/>
      <c r="EFT14" s="407"/>
      <c r="EFU14" s="407"/>
      <c r="EFV14" s="407"/>
      <c r="EFW14" s="407"/>
      <c r="EFX14" s="408"/>
      <c r="EFY14" s="404"/>
      <c r="EFZ14" s="405"/>
      <c r="EGA14" s="406"/>
      <c r="EGB14" s="407"/>
      <c r="EGC14" s="407"/>
      <c r="EGD14" s="407"/>
      <c r="EGE14" s="407"/>
      <c r="EGF14" s="408"/>
      <c r="EGG14" s="404"/>
      <c r="EGH14" s="405"/>
      <c r="EGI14" s="406"/>
      <c r="EGJ14" s="407"/>
      <c r="EGK14" s="407"/>
      <c r="EGL14" s="407"/>
      <c r="EGM14" s="407"/>
      <c r="EGN14" s="408"/>
      <c r="EGO14" s="404"/>
      <c r="EGP14" s="405"/>
      <c r="EGQ14" s="406"/>
      <c r="EGR14" s="407"/>
      <c r="EGS14" s="407"/>
      <c r="EGT14" s="407"/>
      <c r="EGU14" s="407"/>
      <c r="EGV14" s="408"/>
      <c r="EGW14" s="404"/>
      <c r="EGX14" s="405"/>
      <c r="EGY14" s="406"/>
      <c r="EGZ14" s="407"/>
      <c r="EHA14" s="407"/>
      <c r="EHB14" s="407"/>
      <c r="EHC14" s="407"/>
      <c r="EHD14" s="408"/>
      <c r="EHE14" s="404"/>
      <c r="EHF14" s="405"/>
      <c r="EHG14" s="406"/>
      <c r="EHH14" s="407"/>
      <c r="EHI14" s="407"/>
      <c r="EHJ14" s="407"/>
      <c r="EHK14" s="407"/>
      <c r="EHL14" s="408"/>
      <c r="EHM14" s="404"/>
      <c r="EHN14" s="405"/>
      <c r="EHO14" s="406"/>
      <c r="EHP14" s="407"/>
      <c r="EHQ14" s="407"/>
      <c r="EHR14" s="407"/>
      <c r="EHS14" s="407"/>
      <c r="EHT14" s="408"/>
      <c r="EHU14" s="404"/>
      <c r="EHV14" s="405"/>
      <c r="EHW14" s="406"/>
      <c r="EHX14" s="407"/>
      <c r="EHY14" s="407"/>
      <c r="EHZ14" s="407"/>
      <c r="EIA14" s="407"/>
      <c r="EIB14" s="408"/>
      <c r="EIC14" s="404"/>
      <c r="EID14" s="405"/>
      <c r="EIE14" s="406"/>
      <c r="EIF14" s="407"/>
      <c r="EIG14" s="407"/>
      <c r="EIH14" s="407"/>
      <c r="EII14" s="407"/>
      <c r="EIJ14" s="408"/>
      <c r="EIK14" s="404"/>
      <c r="EIL14" s="405"/>
      <c r="EIM14" s="406"/>
      <c r="EIN14" s="407"/>
      <c r="EIO14" s="407"/>
      <c r="EIP14" s="407"/>
      <c r="EIQ14" s="407"/>
      <c r="EIR14" s="408"/>
      <c r="EIS14" s="404"/>
      <c r="EIT14" s="405"/>
      <c r="EIU14" s="406"/>
      <c r="EIV14" s="407"/>
      <c r="EIW14" s="407"/>
      <c r="EIX14" s="407"/>
      <c r="EIY14" s="407"/>
      <c r="EIZ14" s="408"/>
      <c r="EJA14" s="404"/>
      <c r="EJB14" s="405"/>
      <c r="EJC14" s="406"/>
      <c r="EJD14" s="407"/>
      <c r="EJE14" s="407"/>
      <c r="EJF14" s="407"/>
      <c r="EJG14" s="407"/>
      <c r="EJH14" s="408"/>
      <c r="EJI14" s="404"/>
      <c r="EJJ14" s="405"/>
      <c r="EJK14" s="406"/>
      <c r="EJL14" s="407"/>
      <c r="EJM14" s="407"/>
      <c r="EJN14" s="407"/>
      <c r="EJO14" s="407"/>
      <c r="EJP14" s="408"/>
      <c r="EJQ14" s="404"/>
      <c r="EJR14" s="405"/>
      <c r="EJS14" s="406"/>
      <c r="EJT14" s="407"/>
      <c r="EJU14" s="407"/>
      <c r="EJV14" s="407"/>
      <c r="EJW14" s="407"/>
      <c r="EJX14" s="408"/>
      <c r="EJY14" s="404"/>
      <c r="EJZ14" s="405"/>
      <c r="EKA14" s="406"/>
      <c r="EKB14" s="407"/>
      <c r="EKC14" s="407"/>
      <c r="EKD14" s="407"/>
      <c r="EKE14" s="407"/>
      <c r="EKF14" s="408"/>
      <c r="EKG14" s="404"/>
      <c r="EKH14" s="405"/>
      <c r="EKI14" s="406"/>
      <c r="EKJ14" s="407"/>
      <c r="EKK14" s="407"/>
      <c r="EKL14" s="407"/>
      <c r="EKM14" s="407"/>
      <c r="EKN14" s="408"/>
      <c r="EKO14" s="404"/>
      <c r="EKP14" s="405"/>
      <c r="EKQ14" s="406"/>
      <c r="EKR14" s="407"/>
      <c r="EKS14" s="407"/>
      <c r="EKT14" s="407"/>
      <c r="EKU14" s="407"/>
      <c r="EKV14" s="408"/>
      <c r="EKW14" s="404"/>
      <c r="EKX14" s="405"/>
      <c r="EKY14" s="406"/>
      <c r="EKZ14" s="407"/>
      <c r="ELA14" s="407"/>
      <c r="ELB14" s="407"/>
      <c r="ELC14" s="407"/>
      <c r="ELD14" s="408"/>
      <c r="ELE14" s="404"/>
      <c r="ELF14" s="405"/>
      <c r="ELG14" s="406"/>
      <c r="ELH14" s="407"/>
      <c r="ELI14" s="407"/>
      <c r="ELJ14" s="407"/>
      <c r="ELK14" s="407"/>
      <c r="ELL14" s="408"/>
      <c r="ELM14" s="404"/>
      <c r="ELN14" s="405"/>
      <c r="ELO14" s="406"/>
      <c r="ELP14" s="407"/>
      <c r="ELQ14" s="407"/>
      <c r="ELR14" s="407"/>
      <c r="ELS14" s="407"/>
      <c r="ELT14" s="408"/>
      <c r="ELU14" s="404"/>
      <c r="ELV14" s="405"/>
      <c r="ELW14" s="406"/>
      <c r="ELX14" s="407"/>
      <c r="ELY14" s="407"/>
      <c r="ELZ14" s="407"/>
      <c r="EMA14" s="407"/>
      <c r="EMB14" s="408"/>
      <c r="EMC14" s="404"/>
      <c r="EMD14" s="405"/>
      <c r="EME14" s="406"/>
      <c r="EMF14" s="407"/>
      <c r="EMG14" s="407"/>
      <c r="EMH14" s="407"/>
      <c r="EMI14" s="407"/>
      <c r="EMJ14" s="408"/>
      <c r="EMK14" s="404"/>
      <c r="EML14" s="405"/>
      <c r="EMM14" s="406"/>
      <c r="EMN14" s="407"/>
      <c r="EMO14" s="407"/>
      <c r="EMP14" s="407"/>
      <c r="EMQ14" s="407"/>
      <c r="EMR14" s="408"/>
      <c r="EMS14" s="404"/>
      <c r="EMT14" s="405"/>
      <c r="EMU14" s="406"/>
      <c r="EMV14" s="407"/>
      <c r="EMW14" s="407"/>
      <c r="EMX14" s="407"/>
      <c r="EMY14" s="407"/>
      <c r="EMZ14" s="408"/>
      <c r="ENA14" s="404"/>
      <c r="ENB14" s="405"/>
      <c r="ENC14" s="406"/>
      <c r="END14" s="407"/>
      <c r="ENE14" s="407"/>
      <c r="ENF14" s="407"/>
      <c r="ENG14" s="407"/>
      <c r="ENH14" s="408"/>
      <c r="ENI14" s="404"/>
      <c r="ENJ14" s="405"/>
      <c r="ENK14" s="406"/>
      <c r="ENL14" s="407"/>
      <c r="ENM14" s="407"/>
      <c r="ENN14" s="407"/>
      <c r="ENO14" s="407"/>
      <c r="ENP14" s="408"/>
      <c r="ENQ14" s="404"/>
      <c r="ENR14" s="405"/>
      <c r="ENS14" s="406"/>
      <c r="ENT14" s="407"/>
      <c r="ENU14" s="407"/>
      <c r="ENV14" s="407"/>
      <c r="ENW14" s="407"/>
      <c r="ENX14" s="408"/>
      <c r="ENY14" s="404"/>
      <c r="ENZ14" s="405"/>
      <c r="EOA14" s="406"/>
      <c r="EOB14" s="407"/>
      <c r="EOC14" s="407"/>
      <c r="EOD14" s="407"/>
      <c r="EOE14" s="407"/>
      <c r="EOF14" s="408"/>
      <c r="EOG14" s="404"/>
      <c r="EOH14" s="405"/>
      <c r="EOI14" s="406"/>
      <c r="EOJ14" s="407"/>
      <c r="EOK14" s="407"/>
      <c r="EOL14" s="407"/>
      <c r="EOM14" s="407"/>
      <c r="EON14" s="408"/>
      <c r="EOO14" s="404"/>
      <c r="EOP14" s="405"/>
      <c r="EOQ14" s="406"/>
      <c r="EOR14" s="407"/>
      <c r="EOS14" s="407"/>
      <c r="EOT14" s="407"/>
      <c r="EOU14" s="407"/>
      <c r="EOV14" s="408"/>
      <c r="EOW14" s="404"/>
      <c r="EOX14" s="405"/>
      <c r="EOY14" s="406"/>
      <c r="EOZ14" s="407"/>
      <c r="EPA14" s="407"/>
      <c r="EPB14" s="407"/>
      <c r="EPC14" s="407"/>
      <c r="EPD14" s="408"/>
      <c r="EPE14" s="404"/>
      <c r="EPF14" s="405"/>
      <c r="EPG14" s="406"/>
      <c r="EPH14" s="407"/>
      <c r="EPI14" s="407"/>
      <c r="EPJ14" s="407"/>
      <c r="EPK14" s="407"/>
      <c r="EPL14" s="408"/>
      <c r="EPM14" s="404"/>
      <c r="EPN14" s="405"/>
      <c r="EPO14" s="406"/>
      <c r="EPP14" s="407"/>
      <c r="EPQ14" s="407"/>
      <c r="EPR14" s="407"/>
      <c r="EPS14" s="407"/>
      <c r="EPT14" s="408"/>
      <c r="EPU14" s="404"/>
      <c r="EPV14" s="405"/>
      <c r="EPW14" s="406"/>
      <c r="EPX14" s="407"/>
      <c r="EPY14" s="407"/>
      <c r="EPZ14" s="407"/>
      <c r="EQA14" s="407"/>
      <c r="EQB14" s="408"/>
      <c r="EQC14" s="404"/>
      <c r="EQD14" s="405"/>
      <c r="EQE14" s="406"/>
      <c r="EQF14" s="407"/>
      <c r="EQG14" s="407"/>
      <c r="EQH14" s="407"/>
      <c r="EQI14" s="407"/>
      <c r="EQJ14" s="408"/>
      <c r="EQK14" s="404"/>
      <c r="EQL14" s="405"/>
      <c r="EQM14" s="406"/>
      <c r="EQN14" s="407"/>
      <c r="EQO14" s="407"/>
      <c r="EQP14" s="407"/>
      <c r="EQQ14" s="407"/>
      <c r="EQR14" s="408"/>
      <c r="EQS14" s="404"/>
      <c r="EQT14" s="405"/>
      <c r="EQU14" s="406"/>
      <c r="EQV14" s="407"/>
      <c r="EQW14" s="407"/>
      <c r="EQX14" s="407"/>
      <c r="EQY14" s="407"/>
      <c r="EQZ14" s="408"/>
      <c r="ERA14" s="404"/>
      <c r="ERB14" s="405"/>
      <c r="ERC14" s="406"/>
      <c r="ERD14" s="407"/>
      <c r="ERE14" s="407"/>
      <c r="ERF14" s="407"/>
      <c r="ERG14" s="407"/>
      <c r="ERH14" s="408"/>
      <c r="ERI14" s="404"/>
      <c r="ERJ14" s="405"/>
      <c r="ERK14" s="406"/>
      <c r="ERL14" s="407"/>
      <c r="ERM14" s="407"/>
      <c r="ERN14" s="407"/>
      <c r="ERO14" s="407"/>
      <c r="ERP14" s="408"/>
      <c r="ERQ14" s="404"/>
      <c r="ERR14" s="405"/>
      <c r="ERS14" s="406"/>
      <c r="ERT14" s="407"/>
      <c r="ERU14" s="407"/>
      <c r="ERV14" s="407"/>
      <c r="ERW14" s="407"/>
      <c r="ERX14" s="408"/>
      <c r="ERY14" s="404"/>
      <c r="ERZ14" s="405"/>
      <c r="ESA14" s="406"/>
      <c r="ESB14" s="407"/>
      <c r="ESC14" s="407"/>
      <c r="ESD14" s="407"/>
      <c r="ESE14" s="407"/>
      <c r="ESF14" s="408"/>
      <c r="ESG14" s="404"/>
      <c r="ESH14" s="405"/>
      <c r="ESI14" s="406"/>
      <c r="ESJ14" s="407"/>
      <c r="ESK14" s="407"/>
      <c r="ESL14" s="407"/>
      <c r="ESM14" s="407"/>
      <c r="ESN14" s="408"/>
      <c r="ESO14" s="404"/>
      <c r="ESP14" s="405"/>
      <c r="ESQ14" s="406"/>
      <c r="ESR14" s="407"/>
      <c r="ESS14" s="407"/>
      <c r="EST14" s="407"/>
      <c r="ESU14" s="407"/>
      <c r="ESV14" s="408"/>
      <c r="ESW14" s="404"/>
      <c r="ESX14" s="405"/>
      <c r="ESY14" s="406"/>
      <c r="ESZ14" s="407"/>
      <c r="ETA14" s="407"/>
      <c r="ETB14" s="407"/>
      <c r="ETC14" s="407"/>
      <c r="ETD14" s="408"/>
      <c r="ETE14" s="404"/>
      <c r="ETF14" s="405"/>
      <c r="ETG14" s="406"/>
      <c r="ETH14" s="407"/>
      <c r="ETI14" s="407"/>
      <c r="ETJ14" s="407"/>
      <c r="ETK14" s="407"/>
      <c r="ETL14" s="408"/>
      <c r="ETM14" s="404"/>
      <c r="ETN14" s="405"/>
      <c r="ETO14" s="406"/>
      <c r="ETP14" s="407"/>
      <c r="ETQ14" s="407"/>
      <c r="ETR14" s="407"/>
      <c r="ETS14" s="407"/>
      <c r="ETT14" s="408"/>
      <c r="ETU14" s="404"/>
      <c r="ETV14" s="405"/>
      <c r="ETW14" s="406"/>
      <c r="ETX14" s="407"/>
      <c r="ETY14" s="407"/>
      <c r="ETZ14" s="407"/>
      <c r="EUA14" s="407"/>
      <c r="EUB14" s="408"/>
      <c r="EUC14" s="404"/>
      <c r="EUD14" s="405"/>
      <c r="EUE14" s="406"/>
      <c r="EUF14" s="407"/>
      <c r="EUG14" s="407"/>
      <c r="EUH14" s="407"/>
      <c r="EUI14" s="407"/>
      <c r="EUJ14" s="408"/>
      <c r="EUK14" s="404"/>
      <c r="EUL14" s="405"/>
      <c r="EUM14" s="406"/>
      <c r="EUN14" s="407"/>
      <c r="EUO14" s="407"/>
      <c r="EUP14" s="407"/>
      <c r="EUQ14" s="407"/>
      <c r="EUR14" s="408"/>
      <c r="EUS14" s="404"/>
      <c r="EUT14" s="405"/>
      <c r="EUU14" s="406"/>
      <c r="EUV14" s="407"/>
      <c r="EUW14" s="407"/>
      <c r="EUX14" s="407"/>
      <c r="EUY14" s="407"/>
      <c r="EUZ14" s="408"/>
      <c r="EVA14" s="404"/>
      <c r="EVB14" s="405"/>
      <c r="EVC14" s="406"/>
      <c r="EVD14" s="407"/>
      <c r="EVE14" s="407"/>
      <c r="EVF14" s="407"/>
      <c r="EVG14" s="407"/>
      <c r="EVH14" s="408"/>
      <c r="EVI14" s="404"/>
      <c r="EVJ14" s="405"/>
      <c r="EVK14" s="406"/>
      <c r="EVL14" s="407"/>
      <c r="EVM14" s="407"/>
      <c r="EVN14" s="407"/>
      <c r="EVO14" s="407"/>
      <c r="EVP14" s="408"/>
      <c r="EVQ14" s="404"/>
      <c r="EVR14" s="405"/>
      <c r="EVS14" s="406"/>
      <c r="EVT14" s="407"/>
      <c r="EVU14" s="407"/>
      <c r="EVV14" s="407"/>
      <c r="EVW14" s="407"/>
      <c r="EVX14" s="408"/>
      <c r="EVY14" s="404"/>
      <c r="EVZ14" s="405"/>
      <c r="EWA14" s="406"/>
      <c r="EWB14" s="407"/>
      <c r="EWC14" s="407"/>
      <c r="EWD14" s="407"/>
      <c r="EWE14" s="407"/>
      <c r="EWF14" s="408"/>
      <c r="EWG14" s="404"/>
      <c r="EWH14" s="405"/>
      <c r="EWI14" s="406"/>
      <c r="EWJ14" s="407"/>
      <c r="EWK14" s="407"/>
      <c r="EWL14" s="407"/>
      <c r="EWM14" s="407"/>
      <c r="EWN14" s="408"/>
      <c r="EWO14" s="404"/>
      <c r="EWP14" s="405"/>
      <c r="EWQ14" s="406"/>
      <c r="EWR14" s="407"/>
      <c r="EWS14" s="407"/>
      <c r="EWT14" s="407"/>
      <c r="EWU14" s="407"/>
      <c r="EWV14" s="408"/>
      <c r="EWW14" s="404"/>
      <c r="EWX14" s="405"/>
      <c r="EWY14" s="406"/>
      <c r="EWZ14" s="407"/>
      <c r="EXA14" s="407"/>
      <c r="EXB14" s="407"/>
      <c r="EXC14" s="407"/>
      <c r="EXD14" s="408"/>
      <c r="EXE14" s="404"/>
      <c r="EXF14" s="405"/>
      <c r="EXG14" s="406"/>
      <c r="EXH14" s="407"/>
      <c r="EXI14" s="407"/>
      <c r="EXJ14" s="407"/>
      <c r="EXK14" s="407"/>
      <c r="EXL14" s="408"/>
      <c r="EXM14" s="404"/>
      <c r="EXN14" s="405"/>
      <c r="EXO14" s="406"/>
      <c r="EXP14" s="407"/>
      <c r="EXQ14" s="407"/>
      <c r="EXR14" s="407"/>
      <c r="EXS14" s="407"/>
      <c r="EXT14" s="408"/>
      <c r="EXU14" s="404"/>
      <c r="EXV14" s="405"/>
      <c r="EXW14" s="406"/>
      <c r="EXX14" s="407"/>
      <c r="EXY14" s="407"/>
      <c r="EXZ14" s="407"/>
      <c r="EYA14" s="407"/>
      <c r="EYB14" s="408"/>
      <c r="EYC14" s="404"/>
      <c r="EYD14" s="405"/>
      <c r="EYE14" s="406"/>
      <c r="EYF14" s="407"/>
      <c r="EYG14" s="407"/>
      <c r="EYH14" s="407"/>
      <c r="EYI14" s="407"/>
      <c r="EYJ14" s="408"/>
      <c r="EYK14" s="404"/>
      <c r="EYL14" s="405"/>
      <c r="EYM14" s="406"/>
      <c r="EYN14" s="407"/>
      <c r="EYO14" s="407"/>
      <c r="EYP14" s="407"/>
      <c r="EYQ14" s="407"/>
      <c r="EYR14" s="408"/>
      <c r="EYS14" s="404"/>
      <c r="EYT14" s="405"/>
      <c r="EYU14" s="406"/>
      <c r="EYV14" s="407"/>
      <c r="EYW14" s="407"/>
      <c r="EYX14" s="407"/>
      <c r="EYY14" s="407"/>
      <c r="EYZ14" s="408"/>
      <c r="EZA14" s="404"/>
      <c r="EZB14" s="405"/>
      <c r="EZC14" s="406"/>
      <c r="EZD14" s="407"/>
      <c r="EZE14" s="407"/>
      <c r="EZF14" s="407"/>
      <c r="EZG14" s="407"/>
      <c r="EZH14" s="408"/>
      <c r="EZI14" s="404"/>
      <c r="EZJ14" s="405"/>
      <c r="EZK14" s="406"/>
      <c r="EZL14" s="407"/>
      <c r="EZM14" s="407"/>
      <c r="EZN14" s="407"/>
      <c r="EZO14" s="407"/>
      <c r="EZP14" s="408"/>
      <c r="EZQ14" s="404"/>
      <c r="EZR14" s="405"/>
      <c r="EZS14" s="406"/>
      <c r="EZT14" s="407"/>
      <c r="EZU14" s="407"/>
      <c r="EZV14" s="407"/>
      <c r="EZW14" s="407"/>
      <c r="EZX14" s="408"/>
      <c r="EZY14" s="404"/>
      <c r="EZZ14" s="405"/>
      <c r="FAA14" s="406"/>
      <c r="FAB14" s="407"/>
      <c r="FAC14" s="407"/>
      <c r="FAD14" s="407"/>
      <c r="FAE14" s="407"/>
      <c r="FAF14" s="408"/>
      <c r="FAG14" s="404"/>
      <c r="FAH14" s="405"/>
      <c r="FAI14" s="406"/>
      <c r="FAJ14" s="407"/>
      <c r="FAK14" s="407"/>
      <c r="FAL14" s="407"/>
      <c r="FAM14" s="407"/>
      <c r="FAN14" s="408"/>
      <c r="FAO14" s="404"/>
      <c r="FAP14" s="405"/>
      <c r="FAQ14" s="406"/>
      <c r="FAR14" s="407"/>
      <c r="FAS14" s="407"/>
      <c r="FAT14" s="407"/>
      <c r="FAU14" s="407"/>
      <c r="FAV14" s="408"/>
      <c r="FAW14" s="404"/>
      <c r="FAX14" s="405"/>
      <c r="FAY14" s="406"/>
      <c r="FAZ14" s="407"/>
      <c r="FBA14" s="407"/>
      <c r="FBB14" s="407"/>
      <c r="FBC14" s="407"/>
      <c r="FBD14" s="408"/>
      <c r="FBE14" s="404"/>
      <c r="FBF14" s="405"/>
      <c r="FBG14" s="406"/>
      <c r="FBH14" s="407"/>
      <c r="FBI14" s="407"/>
      <c r="FBJ14" s="407"/>
      <c r="FBK14" s="407"/>
      <c r="FBL14" s="408"/>
      <c r="FBM14" s="404"/>
      <c r="FBN14" s="405"/>
      <c r="FBO14" s="406"/>
      <c r="FBP14" s="407"/>
      <c r="FBQ14" s="407"/>
      <c r="FBR14" s="407"/>
      <c r="FBS14" s="407"/>
      <c r="FBT14" s="408"/>
      <c r="FBU14" s="404"/>
      <c r="FBV14" s="405"/>
      <c r="FBW14" s="406"/>
      <c r="FBX14" s="407"/>
      <c r="FBY14" s="407"/>
      <c r="FBZ14" s="407"/>
      <c r="FCA14" s="407"/>
      <c r="FCB14" s="408"/>
      <c r="FCC14" s="404"/>
      <c r="FCD14" s="405"/>
      <c r="FCE14" s="406"/>
      <c r="FCF14" s="407"/>
      <c r="FCG14" s="407"/>
      <c r="FCH14" s="407"/>
      <c r="FCI14" s="407"/>
      <c r="FCJ14" s="408"/>
      <c r="FCK14" s="404"/>
      <c r="FCL14" s="405"/>
      <c r="FCM14" s="406"/>
      <c r="FCN14" s="407"/>
      <c r="FCO14" s="407"/>
      <c r="FCP14" s="407"/>
      <c r="FCQ14" s="407"/>
      <c r="FCR14" s="408"/>
      <c r="FCS14" s="404"/>
      <c r="FCT14" s="405"/>
      <c r="FCU14" s="406"/>
      <c r="FCV14" s="407"/>
      <c r="FCW14" s="407"/>
      <c r="FCX14" s="407"/>
      <c r="FCY14" s="407"/>
      <c r="FCZ14" s="408"/>
      <c r="FDA14" s="404"/>
      <c r="FDB14" s="405"/>
      <c r="FDC14" s="406"/>
      <c r="FDD14" s="407"/>
      <c r="FDE14" s="407"/>
      <c r="FDF14" s="407"/>
      <c r="FDG14" s="407"/>
      <c r="FDH14" s="408"/>
      <c r="FDI14" s="404"/>
      <c r="FDJ14" s="405"/>
      <c r="FDK14" s="406"/>
      <c r="FDL14" s="407"/>
      <c r="FDM14" s="407"/>
      <c r="FDN14" s="407"/>
      <c r="FDO14" s="407"/>
      <c r="FDP14" s="408"/>
      <c r="FDQ14" s="404"/>
      <c r="FDR14" s="405"/>
      <c r="FDS14" s="406"/>
      <c r="FDT14" s="407"/>
      <c r="FDU14" s="407"/>
      <c r="FDV14" s="407"/>
      <c r="FDW14" s="407"/>
      <c r="FDX14" s="408"/>
      <c r="FDY14" s="404"/>
      <c r="FDZ14" s="405"/>
      <c r="FEA14" s="406"/>
      <c r="FEB14" s="407"/>
      <c r="FEC14" s="407"/>
      <c r="FED14" s="407"/>
      <c r="FEE14" s="407"/>
      <c r="FEF14" s="408"/>
      <c r="FEG14" s="404"/>
      <c r="FEH14" s="405"/>
      <c r="FEI14" s="406"/>
      <c r="FEJ14" s="407"/>
      <c r="FEK14" s="407"/>
      <c r="FEL14" s="407"/>
      <c r="FEM14" s="407"/>
      <c r="FEN14" s="408"/>
      <c r="FEO14" s="404"/>
      <c r="FEP14" s="405"/>
      <c r="FEQ14" s="406"/>
      <c r="FER14" s="407"/>
      <c r="FES14" s="407"/>
      <c r="FET14" s="407"/>
      <c r="FEU14" s="407"/>
      <c r="FEV14" s="408"/>
      <c r="FEW14" s="404"/>
      <c r="FEX14" s="405"/>
      <c r="FEY14" s="406"/>
      <c r="FEZ14" s="407"/>
      <c r="FFA14" s="407"/>
      <c r="FFB14" s="407"/>
      <c r="FFC14" s="407"/>
      <c r="FFD14" s="408"/>
      <c r="FFE14" s="404"/>
      <c r="FFF14" s="405"/>
      <c r="FFG14" s="406"/>
      <c r="FFH14" s="407"/>
      <c r="FFI14" s="407"/>
      <c r="FFJ14" s="407"/>
      <c r="FFK14" s="407"/>
      <c r="FFL14" s="408"/>
      <c r="FFM14" s="404"/>
      <c r="FFN14" s="405"/>
      <c r="FFO14" s="406"/>
      <c r="FFP14" s="407"/>
      <c r="FFQ14" s="407"/>
      <c r="FFR14" s="407"/>
      <c r="FFS14" s="407"/>
      <c r="FFT14" s="408"/>
      <c r="FFU14" s="404"/>
      <c r="FFV14" s="405"/>
      <c r="FFW14" s="406"/>
      <c r="FFX14" s="407"/>
      <c r="FFY14" s="407"/>
      <c r="FFZ14" s="407"/>
      <c r="FGA14" s="407"/>
      <c r="FGB14" s="408"/>
      <c r="FGC14" s="404"/>
      <c r="FGD14" s="405"/>
      <c r="FGE14" s="406"/>
      <c r="FGF14" s="407"/>
      <c r="FGG14" s="407"/>
      <c r="FGH14" s="407"/>
      <c r="FGI14" s="407"/>
      <c r="FGJ14" s="408"/>
      <c r="FGK14" s="404"/>
      <c r="FGL14" s="405"/>
      <c r="FGM14" s="406"/>
      <c r="FGN14" s="407"/>
      <c r="FGO14" s="407"/>
      <c r="FGP14" s="407"/>
      <c r="FGQ14" s="407"/>
      <c r="FGR14" s="408"/>
      <c r="FGS14" s="404"/>
      <c r="FGT14" s="405"/>
      <c r="FGU14" s="406"/>
      <c r="FGV14" s="407"/>
      <c r="FGW14" s="407"/>
      <c r="FGX14" s="407"/>
      <c r="FGY14" s="407"/>
      <c r="FGZ14" s="408"/>
      <c r="FHA14" s="404"/>
      <c r="FHB14" s="405"/>
      <c r="FHC14" s="406"/>
      <c r="FHD14" s="407"/>
      <c r="FHE14" s="407"/>
      <c r="FHF14" s="407"/>
      <c r="FHG14" s="407"/>
      <c r="FHH14" s="408"/>
      <c r="FHI14" s="404"/>
      <c r="FHJ14" s="405"/>
      <c r="FHK14" s="406"/>
      <c r="FHL14" s="407"/>
      <c r="FHM14" s="407"/>
      <c r="FHN14" s="407"/>
      <c r="FHO14" s="407"/>
      <c r="FHP14" s="408"/>
      <c r="FHQ14" s="404"/>
      <c r="FHR14" s="405"/>
      <c r="FHS14" s="406"/>
      <c r="FHT14" s="407"/>
      <c r="FHU14" s="407"/>
      <c r="FHV14" s="407"/>
      <c r="FHW14" s="407"/>
      <c r="FHX14" s="408"/>
      <c r="FHY14" s="404"/>
      <c r="FHZ14" s="405"/>
      <c r="FIA14" s="406"/>
      <c r="FIB14" s="407"/>
      <c r="FIC14" s="407"/>
      <c r="FID14" s="407"/>
      <c r="FIE14" s="407"/>
      <c r="FIF14" s="408"/>
      <c r="FIG14" s="404"/>
      <c r="FIH14" s="405"/>
      <c r="FII14" s="406"/>
      <c r="FIJ14" s="407"/>
      <c r="FIK14" s="407"/>
      <c r="FIL14" s="407"/>
      <c r="FIM14" s="407"/>
      <c r="FIN14" s="408"/>
      <c r="FIO14" s="404"/>
      <c r="FIP14" s="405"/>
      <c r="FIQ14" s="406"/>
      <c r="FIR14" s="407"/>
      <c r="FIS14" s="407"/>
      <c r="FIT14" s="407"/>
      <c r="FIU14" s="407"/>
      <c r="FIV14" s="408"/>
      <c r="FIW14" s="404"/>
      <c r="FIX14" s="405"/>
      <c r="FIY14" s="406"/>
      <c r="FIZ14" s="407"/>
      <c r="FJA14" s="407"/>
      <c r="FJB14" s="407"/>
      <c r="FJC14" s="407"/>
      <c r="FJD14" s="408"/>
      <c r="FJE14" s="404"/>
      <c r="FJF14" s="405"/>
      <c r="FJG14" s="406"/>
      <c r="FJH14" s="407"/>
      <c r="FJI14" s="407"/>
      <c r="FJJ14" s="407"/>
      <c r="FJK14" s="407"/>
      <c r="FJL14" s="408"/>
      <c r="FJM14" s="404"/>
      <c r="FJN14" s="405"/>
      <c r="FJO14" s="406"/>
      <c r="FJP14" s="407"/>
      <c r="FJQ14" s="407"/>
      <c r="FJR14" s="407"/>
      <c r="FJS14" s="407"/>
      <c r="FJT14" s="408"/>
      <c r="FJU14" s="404"/>
      <c r="FJV14" s="405"/>
      <c r="FJW14" s="406"/>
      <c r="FJX14" s="407"/>
      <c r="FJY14" s="407"/>
      <c r="FJZ14" s="407"/>
      <c r="FKA14" s="407"/>
      <c r="FKB14" s="408"/>
      <c r="FKC14" s="404"/>
      <c r="FKD14" s="405"/>
      <c r="FKE14" s="406"/>
      <c r="FKF14" s="407"/>
      <c r="FKG14" s="407"/>
      <c r="FKH14" s="407"/>
      <c r="FKI14" s="407"/>
      <c r="FKJ14" s="408"/>
      <c r="FKK14" s="404"/>
      <c r="FKL14" s="405"/>
      <c r="FKM14" s="406"/>
      <c r="FKN14" s="407"/>
      <c r="FKO14" s="407"/>
      <c r="FKP14" s="407"/>
      <c r="FKQ14" s="407"/>
      <c r="FKR14" s="408"/>
      <c r="FKS14" s="404"/>
      <c r="FKT14" s="405"/>
      <c r="FKU14" s="406"/>
      <c r="FKV14" s="407"/>
      <c r="FKW14" s="407"/>
      <c r="FKX14" s="407"/>
      <c r="FKY14" s="407"/>
      <c r="FKZ14" s="408"/>
      <c r="FLA14" s="404"/>
      <c r="FLB14" s="405"/>
      <c r="FLC14" s="406"/>
      <c r="FLD14" s="407"/>
      <c r="FLE14" s="407"/>
      <c r="FLF14" s="407"/>
      <c r="FLG14" s="407"/>
      <c r="FLH14" s="408"/>
      <c r="FLI14" s="404"/>
      <c r="FLJ14" s="405"/>
      <c r="FLK14" s="406"/>
      <c r="FLL14" s="407"/>
      <c r="FLM14" s="407"/>
      <c r="FLN14" s="407"/>
      <c r="FLO14" s="407"/>
      <c r="FLP14" s="408"/>
      <c r="FLQ14" s="404"/>
      <c r="FLR14" s="405"/>
      <c r="FLS14" s="406"/>
      <c r="FLT14" s="407"/>
      <c r="FLU14" s="407"/>
      <c r="FLV14" s="407"/>
      <c r="FLW14" s="407"/>
      <c r="FLX14" s="408"/>
      <c r="FLY14" s="404"/>
      <c r="FLZ14" s="405"/>
      <c r="FMA14" s="406"/>
      <c r="FMB14" s="407"/>
      <c r="FMC14" s="407"/>
      <c r="FMD14" s="407"/>
      <c r="FME14" s="407"/>
      <c r="FMF14" s="408"/>
      <c r="FMG14" s="404"/>
      <c r="FMH14" s="405"/>
      <c r="FMI14" s="406"/>
      <c r="FMJ14" s="407"/>
      <c r="FMK14" s="407"/>
      <c r="FML14" s="407"/>
      <c r="FMM14" s="407"/>
      <c r="FMN14" s="408"/>
      <c r="FMO14" s="404"/>
      <c r="FMP14" s="405"/>
      <c r="FMQ14" s="406"/>
      <c r="FMR14" s="407"/>
      <c r="FMS14" s="407"/>
      <c r="FMT14" s="407"/>
      <c r="FMU14" s="407"/>
      <c r="FMV14" s="408"/>
      <c r="FMW14" s="404"/>
      <c r="FMX14" s="405"/>
      <c r="FMY14" s="406"/>
      <c r="FMZ14" s="407"/>
      <c r="FNA14" s="407"/>
      <c r="FNB14" s="407"/>
      <c r="FNC14" s="407"/>
      <c r="FND14" s="408"/>
      <c r="FNE14" s="404"/>
      <c r="FNF14" s="405"/>
      <c r="FNG14" s="406"/>
      <c r="FNH14" s="407"/>
      <c r="FNI14" s="407"/>
      <c r="FNJ14" s="407"/>
      <c r="FNK14" s="407"/>
      <c r="FNL14" s="408"/>
      <c r="FNM14" s="404"/>
      <c r="FNN14" s="405"/>
      <c r="FNO14" s="406"/>
      <c r="FNP14" s="407"/>
      <c r="FNQ14" s="407"/>
      <c r="FNR14" s="407"/>
      <c r="FNS14" s="407"/>
      <c r="FNT14" s="408"/>
      <c r="FNU14" s="404"/>
      <c r="FNV14" s="405"/>
      <c r="FNW14" s="406"/>
      <c r="FNX14" s="407"/>
      <c r="FNY14" s="407"/>
      <c r="FNZ14" s="407"/>
      <c r="FOA14" s="407"/>
      <c r="FOB14" s="408"/>
      <c r="FOC14" s="404"/>
      <c r="FOD14" s="405"/>
      <c r="FOE14" s="406"/>
      <c r="FOF14" s="407"/>
      <c r="FOG14" s="407"/>
      <c r="FOH14" s="407"/>
      <c r="FOI14" s="407"/>
      <c r="FOJ14" s="408"/>
      <c r="FOK14" s="404"/>
      <c r="FOL14" s="405"/>
      <c r="FOM14" s="406"/>
      <c r="FON14" s="407"/>
      <c r="FOO14" s="407"/>
      <c r="FOP14" s="407"/>
      <c r="FOQ14" s="407"/>
      <c r="FOR14" s="408"/>
      <c r="FOS14" s="404"/>
      <c r="FOT14" s="405"/>
      <c r="FOU14" s="406"/>
      <c r="FOV14" s="407"/>
      <c r="FOW14" s="407"/>
      <c r="FOX14" s="407"/>
      <c r="FOY14" s="407"/>
      <c r="FOZ14" s="408"/>
      <c r="FPA14" s="404"/>
      <c r="FPB14" s="405"/>
      <c r="FPC14" s="406"/>
      <c r="FPD14" s="407"/>
      <c r="FPE14" s="407"/>
      <c r="FPF14" s="407"/>
      <c r="FPG14" s="407"/>
      <c r="FPH14" s="408"/>
      <c r="FPI14" s="404"/>
      <c r="FPJ14" s="405"/>
      <c r="FPK14" s="406"/>
      <c r="FPL14" s="407"/>
      <c r="FPM14" s="407"/>
      <c r="FPN14" s="407"/>
      <c r="FPO14" s="407"/>
      <c r="FPP14" s="408"/>
      <c r="FPQ14" s="404"/>
      <c r="FPR14" s="405"/>
      <c r="FPS14" s="406"/>
      <c r="FPT14" s="407"/>
      <c r="FPU14" s="407"/>
      <c r="FPV14" s="407"/>
      <c r="FPW14" s="407"/>
      <c r="FPX14" s="408"/>
      <c r="FPY14" s="404"/>
      <c r="FPZ14" s="405"/>
      <c r="FQA14" s="406"/>
      <c r="FQB14" s="407"/>
      <c r="FQC14" s="407"/>
      <c r="FQD14" s="407"/>
      <c r="FQE14" s="407"/>
      <c r="FQF14" s="408"/>
      <c r="FQG14" s="404"/>
      <c r="FQH14" s="405"/>
      <c r="FQI14" s="406"/>
      <c r="FQJ14" s="407"/>
      <c r="FQK14" s="407"/>
      <c r="FQL14" s="407"/>
      <c r="FQM14" s="407"/>
      <c r="FQN14" s="408"/>
      <c r="FQO14" s="404"/>
      <c r="FQP14" s="405"/>
      <c r="FQQ14" s="406"/>
      <c r="FQR14" s="407"/>
      <c r="FQS14" s="407"/>
      <c r="FQT14" s="407"/>
      <c r="FQU14" s="407"/>
      <c r="FQV14" s="408"/>
      <c r="FQW14" s="404"/>
      <c r="FQX14" s="405"/>
      <c r="FQY14" s="406"/>
      <c r="FQZ14" s="407"/>
      <c r="FRA14" s="407"/>
      <c r="FRB14" s="407"/>
      <c r="FRC14" s="407"/>
      <c r="FRD14" s="408"/>
      <c r="FRE14" s="404"/>
      <c r="FRF14" s="405"/>
      <c r="FRG14" s="406"/>
      <c r="FRH14" s="407"/>
      <c r="FRI14" s="407"/>
      <c r="FRJ14" s="407"/>
      <c r="FRK14" s="407"/>
      <c r="FRL14" s="408"/>
      <c r="FRM14" s="404"/>
      <c r="FRN14" s="405"/>
      <c r="FRO14" s="406"/>
      <c r="FRP14" s="407"/>
      <c r="FRQ14" s="407"/>
      <c r="FRR14" s="407"/>
      <c r="FRS14" s="407"/>
      <c r="FRT14" s="408"/>
      <c r="FRU14" s="404"/>
      <c r="FRV14" s="405"/>
      <c r="FRW14" s="406"/>
      <c r="FRX14" s="407"/>
      <c r="FRY14" s="407"/>
      <c r="FRZ14" s="407"/>
      <c r="FSA14" s="407"/>
      <c r="FSB14" s="408"/>
      <c r="FSC14" s="404"/>
      <c r="FSD14" s="405"/>
      <c r="FSE14" s="406"/>
      <c r="FSF14" s="407"/>
      <c r="FSG14" s="407"/>
      <c r="FSH14" s="407"/>
      <c r="FSI14" s="407"/>
      <c r="FSJ14" s="408"/>
      <c r="FSK14" s="404"/>
      <c r="FSL14" s="405"/>
      <c r="FSM14" s="406"/>
      <c r="FSN14" s="407"/>
      <c r="FSO14" s="407"/>
      <c r="FSP14" s="407"/>
      <c r="FSQ14" s="407"/>
      <c r="FSR14" s="408"/>
      <c r="FSS14" s="404"/>
      <c r="FST14" s="405"/>
      <c r="FSU14" s="406"/>
      <c r="FSV14" s="407"/>
      <c r="FSW14" s="407"/>
      <c r="FSX14" s="407"/>
      <c r="FSY14" s="407"/>
      <c r="FSZ14" s="408"/>
      <c r="FTA14" s="404"/>
      <c r="FTB14" s="405"/>
      <c r="FTC14" s="406"/>
      <c r="FTD14" s="407"/>
      <c r="FTE14" s="407"/>
      <c r="FTF14" s="407"/>
      <c r="FTG14" s="407"/>
      <c r="FTH14" s="408"/>
      <c r="FTI14" s="404"/>
      <c r="FTJ14" s="405"/>
      <c r="FTK14" s="406"/>
      <c r="FTL14" s="407"/>
      <c r="FTM14" s="407"/>
      <c r="FTN14" s="407"/>
      <c r="FTO14" s="407"/>
      <c r="FTP14" s="408"/>
      <c r="FTQ14" s="404"/>
      <c r="FTR14" s="405"/>
      <c r="FTS14" s="406"/>
      <c r="FTT14" s="407"/>
      <c r="FTU14" s="407"/>
      <c r="FTV14" s="407"/>
      <c r="FTW14" s="407"/>
      <c r="FTX14" s="408"/>
      <c r="FTY14" s="404"/>
      <c r="FTZ14" s="405"/>
      <c r="FUA14" s="406"/>
      <c r="FUB14" s="407"/>
      <c r="FUC14" s="407"/>
      <c r="FUD14" s="407"/>
      <c r="FUE14" s="407"/>
      <c r="FUF14" s="408"/>
      <c r="FUG14" s="404"/>
      <c r="FUH14" s="405"/>
      <c r="FUI14" s="406"/>
      <c r="FUJ14" s="407"/>
      <c r="FUK14" s="407"/>
      <c r="FUL14" s="407"/>
      <c r="FUM14" s="407"/>
      <c r="FUN14" s="408"/>
      <c r="FUO14" s="404"/>
      <c r="FUP14" s="405"/>
      <c r="FUQ14" s="406"/>
      <c r="FUR14" s="407"/>
      <c r="FUS14" s="407"/>
      <c r="FUT14" s="407"/>
      <c r="FUU14" s="407"/>
      <c r="FUV14" s="408"/>
      <c r="FUW14" s="404"/>
      <c r="FUX14" s="405"/>
      <c r="FUY14" s="406"/>
      <c r="FUZ14" s="407"/>
      <c r="FVA14" s="407"/>
      <c r="FVB14" s="407"/>
      <c r="FVC14" s="407"/>
      <c r="FVD14" s="408"/>
      <c r="FVE14" s="404"/>
      <c r="FVF14" s="405"/>
      <c r="FVG14" s="406"/>
      <c r="FVH14" s="407"/>
      <c r="FVI14" s="407"/>
      <c r="FVJ14" s="407"/>
      <c r="FVK14" s="407"/>
      <c r="FVL14" s="408"/>
      <c r="FVM14" s="404"/>
      <c r="FVN14" s="405"/>
      <c r="FVO14" s="406"/>
      <c r="FVP14" s="407"/>
      <c r="FVQ14" s="407"/>
      <c r="FVR14" s="407"/>
      <c r="FVS14" s="407"/>
      <c r="FVT14" s="408"/>
      <c r="FVU14" s="404"/>
      <c r="FVV14" s="405"/>
      <c r="FVW14" s="406"/>
      <c r="FVX14" s="407"/>
      <c r="FVY14" s="407"/>
      <c r="FVZ14" s="407"/>
      <c r="FWA14" s="407"/>
      <c r="FWB14" s="408"/>
      <c r="FWC14" s="404"/>
      <c r="FWD14" s="405"/>
      <c r="FWE14" s="406"/>
      <c r="FWF14" s="407"/>
      <c r="FWG14" s="407"/>
      <c r="FWH14" s="407"/>
      <c r="FWI14" s="407"/>
      <c r="FWJ14" s="408"/>
      <c r="FWK14" s="404"/>
      <c r="FWL14" s="405"/>
      <c r="FWM14" s="406"/>
      <c r="FWN14" s="407"/>
      <c r="FWO14" s="407"/>
      <c r="FWP14" s="407"/>
      <c r="FWQ14" s="407"/>
      <c r="FWR14" s="408"/>
      <c r="FWS14" s="404"/>
      <c r="FWT14" s="405"/>
      <c r="FWU14" s="406"/>
      <c r="FWV14" s="407"/>
      <c r="FWW14" s="407"/>
      <c r="FWX14" s="407"/>
      <c r="FWY14" s="407"/>
      <c r="FWZ14" s="408"/>
      <c r="FXA14" s="404"/>
      <c r="FXB14" s="405"/>
      <c r="FXC14" s="406"/>
      <c r="FXD14" s="407"/>
      <c r="FXE14" s="407"/>
      <c r="FXF14" s="407"/>
      <c r="FXG14" s="407"/>
      <c r="FXH14" s="408"/>
      <c r="FXI14" s="404"/>
      <c r="FXJ14" s="405"/>
      <c r="FXK14" s="406"/>
      <c r="FXL14" s="407"/>
      <c r="FXM14" s="407"/>
      <c r="FXN14" s="407"/>
      <c r="FXO14" s="407"/>
      <c r="FXP14" s="408"/>
      <c r="FXQ14" s="404"/>
      <c r="FXR14" s="405"/>
      <c r="FXS14" s="406"/>
      <c r="FXT14" s="407"/>
      <c r="FXU14" s="407"/>
      <c r="FXV14" s="407"/>
      <c r="FXW14" s="407"/>
      <c r="FXX14" s="408"/>
      <c r="FXY14" s="404"/>
      <c r="FXZ14" s="405"/>
      <c r="FYA14" s="406"/>
      <c r="FYB14" s="407"/>
      <c r="FYC14" s="407"/>
      <c r="FYD14" s="407"/>
      <c r="FYE14" s="407"/>
      <c r="FYF14" s="408"/>
      <c r="FYG14" s="404"/>
      <c r="FYH14" s="405"/>
      <c r="FYI14" s="406"/>
      <c r="FYJ14" s="407"/>
      <c r="FYK14" s="407"/>
      <c r="FYL14" s="407"/>
      <c r="FYM14" s="407"/>
      <c r="FYN14" s="408"/>
      <c r="FYO14" s="404"/>
      <c r="FYP14" s="405"/>
      <c r="FYQ14" s="406"/>
      <c r="FYR14" s="407"/>
      <c r="FYS14" s="407"/>
      <c r="FYT14" s="407"/>
      <c r="FYU14" s="407"/>
      <c r="FYV14" s="408"/>
      <c r="FYW14" s="404"/>
      <c r="FYX14" s="405"/>
      <c r="FYY14" s="406"/>
      <c r="FYZ14" s="407"/>
      <c r="FZA14" s="407"/>
      <c r="FZB14" s="407"/>
      <c r="FZC14" s="407"/>
      <c r="FZD14" s="408"/>
      <c r="FZE14" s="404"/>
      <c r="FZF14" s="405"/>
      <c r="FZG14" s="406"/>
      <c r="FZH14" s="407"/>
      <c r="FZI14" s="407"/>
      <c r="FZJ14" s="407"/>
      <c r="FZK14" s="407"/>
      <c r="FZL14" s="408"/>
      <c r="FZM14" s="404"/>
      <c r="FZN14" s="405"/>
      <c r="FZO14" s="406"/>
      <c r="FZP14" s="407"/>
      <c r="FZQ14" s="407"/>
      <c r="FZR14" s="407"/>
      <c r="FZS14" s="407"/>
      <c r="FZT14" s="408"/>
      <c r="FZU14" s="404"/>
      <c r="FZV14" s="405"/>
      <c r="FZW14" s="406"/>
      <c r="FZX14" s="407"/>
      <c r="FZY14" s="407"/>
      <c r="FZZ14" s="407"/>
      <c r="GAA14" s="407"/>
      <c r="GAB14" s="408"/>
      <c r="GAC14" s="404"/>
      <c r="GAD14" s="405"/>
      <c r="GAE14" s="406"/>
      <c r="GAF14" s="407"/>
      <c r="GAG14" s="407"/>
      <c r="GAH14" s="407"/>
      <c r="GAI14" s="407"/>
      <c r="GAJ14" s="408"/>
      <c r="GAK14" s="404"/>
      <c r="GAL14" s="405"/>
      <c r="GAM14" s="406"/>
      <c r="GAN14" s="407"/>
      <c r="GAO14" s="407"/>
      <c r="GAP14" s="407"/>
      <c r="GAQ14" s="407"/>
      <c r="GAR14" s="408"/>
      <c r="GAS14" s="404"/>
      <c r="GAT14" s="405"/>
      <c r="GAU14" s="406"/>
      <c r="GAV14" s="407"/>
      <c r="GAW14" s="407"/>
      <c r="GAX14" s="407"/>
      <c r="GAY14" s="407"/>
      <c r="GAZ14" s="408"/>
      <c r="GBA14" s="404"/>
      <c r="GBB14" s="405"/>
      <c r="GBC14" s="406"/>
      <c r="GBD14" s="407"/>
      <c r="GBE14" s="407"/>
      <c r="GBF14" s="407"/>
      <c r="GBG14" s="407"/>
      <c r="GBH14" s="408"/>
      <c r="GBI14" s="404"/>
      <c r="GBJ14" s="405"/>
      <c r="GBK14" s="406"/>
      <c r="GBL14" s="407"/>
      <c r="GBM14" s="407"/>
      <c r="GBN14" s="407"/>
      <c r="GBO14" s="407"/>
      <c r="GBP14" s="408"/>
      <c r="GBQ14" s="404"/>
      <c r="GBR14" s="405"/>
      <c r="GBS14" s="406"/>
      <c r="GBT14" s="407"/>
      <c r="GBU14" s="407"/>
      <c r="GBV14" s="407"/>
      <c r="GBW14" s="407"/>
      <c r="GBX14" s="408"/>
      <c r="GBY14" s="404"/>
      <c r="GBZ14" s="405"/>
      <c r="GCA14" s="406"/>
      <c r="GCB14" s="407"/>
      <c r="GCC14" s="407"/>
      <c r="GCD14" s="407"/>
      <c r="GCE14" s="407"/>
      <c r="GCF14" s="408"/>
      <c r="GCG14" s="404"/>
      <c r="GCH14" s="405"/>
      <c r="GCI14" s="406"/>
      <c r="GCJ14" s="407"/>
      <c r="GCK14" s="407"/>
      <c r="GCL14" s="407"/>
      <c r="GCM14" s="407"/>
      <c r="GCN14" s="408"/>
      <c r="GCO14" s="404"/>
      <c r="GCP14" s="405"/>
      <c r="GCQ14" s="406"/>
      <c r="GCR14" s="407"/>
      <c r="GCS14" s="407"/>
      <c r="GCT14" s="407"/>
      <c r="GCU14" s="407"/>
      <c r="GCV14" s="408"/>
      <c r="GCW14" s="404"/>
      <c r="GCX14" s="405"/>
      <c r="GCY14" s="406"/>
      <c r="GCZ14" s="407"/>
      <c r="GDA14" s="407"/>
      <c r="GDB14" s="407"/>
      <c r="GDC14" s="407"/>
      <c r="GDD14" s="408"/>
      <c r="GDE14" s="404"/>
      <c r="GDF14" s="405"/>
      <c r="GDG14" s="406"/>
      <c r="GDH14" s="407"/>
      <c r="GDI14" s="407"/>
      <c r="GDJ14" s="407"/>
      <c r="GDK14" s="407"/>
      <c r="GDL14" s="408"/>
      <c r="GDM14" s="404"/>
      <c r="GDN14" s="405"/>
      <c r="GDO14" s="406"/>
      <c r="GDP14" s="407"/>
      <c r="GDQ14" s="407"/>
      <c r="GDR14" s="407"/>
      <c r="GDS14" s="407"/>
      <c r="GDT14" s="408"/>
      <c r="GDU14" s="404"/>
      <c r="GDV14" s="405"/>
      <c r="GDW14" s="406"/>
      <c r="GDX14" s="407"/>
      <c r="GDY14" s="407"/>
      <c r="GDZ14" s="407"/>
      <c r="GEA14" s="407"/>
      <c r="GEB14" s="408"/>
      <c r="GEC14" s="404"/>
      <c r="GED14" s="405"/>
      <c r="GEE14" s="406"/>
      <c r="GEF14" s="407"/>
      <c r="GEG14" s="407"/>
      <c r="GEH14" s="407"/>
      <c r="GEI14" s="407"/>
      <c r="GEJ14" s="408"/>
      <c r="GEK14" s="404"/>
      <c r="GEL14" s="405"/>
      <c r="GEM14" s="406"/>
      <c r="GEN14" s="407"/>
      <c r="GEO14" s="407"/>
      <c r="GEP14" s="407"/>
      <c r="GEQ14" s="407"/>
      <c r="GER14" s="408"/>
      <c r="GES14" s="404"/>
      <c r="GET14" s="405"/>
      <c r="GEU14" s="406"/>
      <c r="GEV14" s="407"/>
      <c r="GEW14" s="407"/>
      <c r="GEX14" s="407"/>
      <c r="GEY14" s="407"/>
      <c r="GEZ14" s="408"/>
      <c r="GFA14" s="404"/>
      <c r="GFB14" s="405"/>
      <c r="GFC14" s="406"/>
      <c r="GFD14" s="407"/>
      <c r="GFE14" s="407"/>
      <c r="GFF14" s="407"/>
      <c r="GFG14" s="407"/>
      <c r="GFH14" s="408"/>
      <c r="GFI14" s="404"/>
      <c r="GFJ14" s="405"/>
      <c r="GFK14" s="406"/>
      <c r="GFL14" s="407"/>
      <c r="GFM14" s="407"/>
      <c r="GFN14" s="407"/>
      <c r="GFO14" s="407"/>
      <c r="GFP14" s="408"/>
      <c r="GFQ14" s="404"/>
      <c r="GFR14" s="405"/>
      <c r="GFS14" s="406"/>
      <c r="GFT14" s="407"/>
      <c r="GFU14" s="407"/>
      <c r="GFV14" s="407"/>
      <c r="GFW14" s="407"/>
      <c r="GFX14" s="408"/>
      <c r="GFY14" s="404"/>
      <c r="GFZ14" s="405"/>
      <c r="GGA14" s="406"/>
      <c r="GGB14" s="407"/>
      <c r="GGC14" s="407"/>
      <c r="GGD14" s="407"/>
      <c r="GGE14" s="407"/>
      <c r="GGF14" s="408"/>
      <c r="GGG14" s="404"/>
      <c r="GGH14" s="405"/>
      <c r="GGI14" s="406"/>
      <c r="GGJ14" s="407"/>
      <c r="GGK14" s="407"/>
      <c r="GGL14" s="407"/>
      <c r="GGM14" s="407"/>
      <c r="GGN14" s="408"/>
      <c r="GGO14" s="404"/>
      <c r="GGP14" s="405"/>
      <c r="GGQ14" s="406"/>
      <c r="GGR14" s="407"/>
      <c r="GGS14" s="407"/>
      <c r="GGT14" s="407"/>
      <c r="GGU14" s="407"/>
      <c r="GGV14" s="408"/>
      <c r="GGW14" s="404"/>
      <c r="GGX14" s="405"/>
      <c r="GGY14" s="406"/>
      <c r="GGZ14" s="407"/>
      <c r="GHA14" s="407"/>
      <c r="GHB14" s="407"/>
      <c r="GHC14" s="407"/>
      <c r="GHD14" s="408"/>
      <c r="GHE14" s="404"/>
      <c r="GHF14" s="405"/>
      <c r="GHG14" s="406"/>
      <c r="GHH14" s="407"/>
      <c r="GHI14" s="407"/>
      <c r="GHJ14" s="407"/>
      <c r="GHK14" s="407"/>
      <c r="GHL14" s="408"/>
      <c r="GHM14" s="404"/>
      <c r="GHN14" s="405"/>
      <c r="GHO14" s="406"/>
      <c r="GHP14" s="407"/>
      <c r="GHQ14" s="407"/>
      <c r="GHR14" s="407"/>
      <c r="GHS14" s="407"/>
      <c r="GHT14" s="408"/>
      <c r="GHU14" s="404"/>
      <c r="GHV14" s="405"/>
      <c r="GHW14" s="406"/>
      <c r="GHX14" s="407"/>
      <c r="GHY14" s="407"/>
      <c r="GHZ14" s="407"/>
      <c r="GIA14" s="407"/>
      <c r="GIB14" s="408"/>
      <c r="GIC14" s="404"/>
      <c r="GID14" s="405"/>
      <c r="GIE14" s="406"/>
      <c r="GIF14" s="407"/>
      <c r="GIG14" s="407"/>
      <c r="GIH14" s="407"/>
      <c r="GII14" s="407"/>
      <c r="GIJ14" s="408"/>
      <c r="GIK14" s="404"/>
      <c r="GIL14" s="405"/>
      <c r="GIM14" s="406"/>
      <c r="GIN14" s="407"/>
      <c r="GIO14" s="407"/>
      <c r="GIP14" s="407"/>
      <c r="GIQ14" s="407"/>
      <c r="GIR14" s="408"/>
      <c r="GIS14" s="404"/>
      <c r="GIT14" s="405"/>
      <c r="GIU14" s="406"/>
      <c r="GIV14" s="407"/>
      <c r="GIW14" s="407"/>
      <c r="GIX14" s="407"/>
      <c r="GIY14" s="407"/>
      <c r="GIZ14" s="408"/>
      <c r="GJA14" s="404"/>
      <c r="GJB14" s="405"/>
      <c r="GJC14" s="406"/>
      <c r="GJD14" s="407"/>
      <c r="GJE14" s="407"/>
      <c r="GJF14" s="407"/>
      <c r="GJG14" s="407"/>
      <c r="GJH14" s="408"/>
      <c r="GJI14" s="404"/>
      <c r="GJJ14" s="405"/>
      <c r="GJK14" s="406"/>
      <c r="GJL14" s="407"/>
      <c r="GJM14" s="407"/>
      <c r="GJN14" s="407"/>
      <c r="GJO14" s="407"/>
      <c r="GJP14" s="408"/>
      <c r="GJQ14" s="404"/>
      <c r="GJR14" s="405"/>
      <c r="GJS14" s="406"/>
      <c r="GJT14" s="407"/>
      <c r="GJU14" s="407"/>
      <c r="GJV14" s="407"/>
      <c r="GJW14" s="407"/>
      <c r="GJX14" s="408"/>
      <c r="GJY14" s="404"/>
      <c r="GJZ14" s="405"/>
      <c r="GKA14" s="406"/>
      <c r="GKB14" s="407"/>
      <c r="GKC14" s="407"/>
      <c r="GKD14" s="407"/>
      <c r="GKE14" s="407"/>
      <c r="GKF14" s="408"/>
      <c r="GKG14" s="404"/>
      <c r="GKH14" s="405"/>
      <c r="GKI14" s="406"/>
      <c r="GKJ14" s="407"/>
      <c r="GKK14" s="407"/>
      <c r="GKL14" s="407"/>
      <c r="GKM14" s="407"/>
      <c r="GKN14" s="408"/>
      <c r="GKO14" s="404"/>
      <c r="GKP14" s="405"/>
      <c r="GKQ14" s="406"/>
      <c r="GKR14" s="407"/>
      <c r="GKS14" s="407"/>
      <c r="GKT14" s="407"/>
      <c r="GKU14" s="407"/>
      <c r="GKV14" s="408"/>
      <c r="GKW14" s="404"/>
      <c r="GKX14" s="405"/>
      <c r="GKY14" s="406"/>
      <c r="GKZ14" s="407"/>
      <c r="GLA14" s="407"/>
      <c r="GLB14" s="407"/>
      <c r="GLC14" s="407"/>
      <c r="GLD14" s="408"/>
      <c r="GLE14" s="404"/>
      <c r="GLF14" s="405"/>
      <c r="GLG14" s="406"/>
      <c r="GLH14" s="407"/>
      <c r="GLI14" s="407"/>
      <c r="GLJ14" s="407"/>
      <c r="GLK14" s="407"/>
      <c r="GLL14" s="408"/>
      <c r="GLM14" s="404"/>
      <c r="GLN14" s="405"/>
      <c r="GLO14" s="406"/>
      <c r="GLP14" s="407"/>
      <c r="GLQ14" s="407"/>
      <c r="GLR14" s="407"/>
      <c r="GLS14" s="407"/>
      <c r="GLT14" s="408"/>
      <c r="GLU14" s="404"/>
      <c r="GLV14" s="405"/>
      <c r="GLW14" s="406"/>
      <c r="GLX14" s="407"/>
      <c r="GLY14" s="407"/>
      <c r="GLZ14" s="407"/>
      <c r="GMA14" s="407"/>
      <c r="GMB14" s="408"/>
      <c r="GMC14" s="404"/>
      <c r="GMD14" s="405"/>
      <c r="GME14" s="406"/>
      <c r="GMF14" s="407"/>
      <c r="GMG14" s="407"/>
      <c r="GMH14" s="407"/>
      <c r="GMI14" s="407"/>
      <c r="GMJ14" s="408"/>
      <c r="GMK14" s="404"/>
      <c r="GML14" s="405"/>
      <c r="GMM14" s="406"/>
      <c r="GMN14" s="407"/>
      <c r="GMO14" s="407"/>
      <c r="GMP14" s="407"/>
      <c r="GMQ14" s="407"/>
      <c r="GMR14" s="408"/>
      <c r="GMS14" s="404"/>
      <c r="GMT14" s="405"/>
      <c r="GMU14" s="406"/>
      <c r="GMV14" s="407"/>
      <c r="GMW14" s="407"/>
      <c r="GMX14" s="407"/>
      <c r="GMY14" s="407"/>
      <c r="GMZ14" s="408"/>
      <c r="GNA14" s="404"/>
      <c r="GNB14" s="405"/>
      <c r="GNC14" s="406"/>
      <c r="GND14" s="407"/>
      <c r="GNE14" s="407"/>
      <c r="GNF14" s="407"/>
      <c r="GNG14" s="407"/>
      <c r="GNH14" s="408"/>
      <c r="GNI14" s="404"/>
      <c r="GNJ14" s="405"/>
      <c r="GNK14" s="406"/>
      <c r="GNL14" s="407"/>
      <c r="GNM14" s="407"/>
      <c r="GNN14" s="407"/>
      <c r="GNO14" s="407"/>
      <c r="GNP14" s="408"/>
      <c r="GNQ14" s="404"/>
      <c r="GNR14" s="405"/>
      <c r="GNS14" s="406"/>
      <c r="GNT14" s="407"/>
      <c r="GNU14" s="407"/>
      <c r="GNV14" s="407"/>
      <c r="GNW14" s="407"/>
      <c r="GNX14" s="408"/>
      <c r="GNY14" s="404"/>
      <c r="GNZ14" s="405"/>
      <c r="GOA14" s="406"/>
      <c r="GOB14" s="407"/>
      <c r="GOC14" s="407"/>
      <c r="GOD14" s="407"/>
      <c r="GOE14" s="407"/>
      <c r="GOF14" s="408"/>
      <c r="GOG14" s="404"/>
      <c r="GOH14" s="405"/>
      <c r="GOI14" s="406"/>
      <c r="GOJ14" s="407"/>
      <c r="GOK14" s="407"/>
      <c r="GOL14" s="407"/>
      <c r="GOM14" s="407"/>
      <c r="GON14" s="408"/>
      <c r="GOO14" s="404"/>
      <c r="GOP14" s="405"/>
      <c r="GOQ14" s="406"/>
      <c r="GOR14" s="407"/>
      <c r="GOS14" s="407"/>
      <c r="GOT14" s="407"/>
      <c r="GOU14" s="407"/>
      <c r="GOV14" s="408"/>
      <c r="GOW14" s="404"/>
      <c r="GOX14" s="405"/>
      <c r="GOY14" s="406"/>
      <c r="GOZ14" s="407"/>
      <c r="GPA14" s="407"/>
      <c r="GPB14" s="407"/>
      <c r="GPC14" s="407"/>
      <c r="GPD14" s="408"/>
      <c r="GPE14" s="404"/>
      <c r="GPF14" s="405"/>
      <c r="GPG14" s="406"/>
      <c r="GPH14" s="407"/>
      <c r="GPI14" s="407"/>
      <c r="GPJ14" s="407"/>
      <c r="GPK14" s="407"/>
      <c r="GPL14" s="408"/>
      <c r="GPM14" s="404"/>
      <c r="GPN14" s="405"/>
      <c r="GPO14" s="406"/>
      <c r="GPP14" s="407"/>
      <c r="GPQ14" s="407"/>
      <c r="GPR14" s="407"/>
      <c r="GPS14" s="407"/>
      <c r="GPT14" s="408"/>
      <c r="GPU14" s="404"/>
      <c r="GPV14" s="405"/>
      <c r="GPW14" s="406"/>
      <c r="GPX14" s="407"/>
      <c r="GPY14" s="407"/>
      <c r="GPZ14" s="407"/>
      <c r="GQA14" s="407"/>
      <c r="GQB14" s="408"/>
      <c r="GQC14" s="404"/>
      <c r="GQD14" s="405"/>
      <c r="GQE14" s="406"/>
      <c r="GQF14" s="407"/>
      <c r="GQG14" s="407"/>
      <c r="GQH14" s="407"/>
      <c r="GQI14" s="407"/>
      <c r="GQJ14" s="408"/>
      <c r="GQK14" s="404"/>
      <c r="GQL14" s="405"/>
      <c r="GQM14" s="406"/>
      <c r="GQN14" s="407"/>
      <c r="GQO14" s="407"/>
      <c r="GQP14" s="407"/>
      <c r="GQQ14" s="407"/>
      <c r="GQR14" s="408"/>
      <c r="GQS14" s="404"/>
      <c r="GQT14" s="405"/>
      <c r="GQU14" s="406"/>
      <c r="GQV14" s="407"/>
      <c r="GQW14" s="407"/>
      <c r="GQX14" s="407"/>
      <c r="GQY14" s="407"/>
      <c r="GQZ14" s="408"/>
      <c r="GRA14" s="404"/>
      <c r="GRB14" s="405"/>
      <c r="GRC14" s="406"/>
      <c r="GRD14" s="407"/>
      <c r="GRE14" s="407"/>
      <c r="GRF14" s="407"/>
      <c r="GRG14" s="407"/>
      <c r="GRH14" s="408"/>
      <c r="GRI14" s="404"/>
      <c r="GRJ14" s="405"/>
      <c r="GRK14" s="406"/>
      <c r="GRL14" s="407"/>
      <c r="GRM14" s="407"/>
      <c r="GRN14" s="407"/>
      <c r="GRO14" s="407"/>
      <c r="GRP14" s="408"/>
      <c r="GRQ14" s="404"/>
      <c r="GRR14" s="405"/>
      <c r="GRS14" s="406"/>
      <c r="GRT14" s="407"/>
      <c r="GRU14" s="407"/>
      <c r="GRV14" s="407"/>
      <c r="GRW14" s="407"/>
      <c r="GRX14" s="408"/>
      <c r="GRY14" s="404"/>
      <c r="GRZ14" s="405"/>
      <c r="GSA14" s="406"/>
      <c r="GSB14" s="407"/>
      <c r="GSC14" s="407"/>
      <c r="GSD14" s="407"/>
      <c r="GSE14" s="407"/>
      <c r="GSF14" s="408"/>
      <c r="GSG14" s="404"/>
      <c r="GSH14" s="405"/>
      <c r="GSI14" s="406"/>
      <c r="GSJ14" s="407"/>
      <c r="GSK14" s="407"/>
      <c r="GSL14" s="407"/>
      <c r="GSM14" s="407"/>
      <c r="GSN14" s="408"/>
      <c r="GSO14" s="404"/>
      <c r="GSP14" s="405"/>
      <c r="GSQ14" s="406"/>
      <c r="GSR14" s="407"/>
      <c r="GSS14" s="407"/>
      <c r="GST14" s="407"/>
      <c r="GSU14" s="407"/>
      <c r="GSV14" s="408"/>
      <c r="GSW14" s="404"/>
      <c r="GSX14" s="405"/>
      <c r="GSY14" s="406"/>
      <c r="GSZ14" s="407"/>
      <c r="GTA14" s="407"/>
      <c r="GTB14" s="407"/>
      <c r="GTC14" s="407"/>
      <c r="GTD14" s="408"/>
      <c r="GTE14" s="404"/>
      <c r="GTF14" s="405"/>
      <c r="GTG14" s="406"/>
      <c r="GTH14" s="407"/>
      <c r="GTI14" s="407"/>
      <c r="GTJ14" s="407"/>
      <c r="GTK14" s="407"/>
      <c r="GTL14" s="408"/>
      <c r="GTM14" s="404"/>
      <c r="GTN14" s="405"/>
      <c r="GTO14" s="406"/>
      <c r="GTP14" s="407"/>
      <c r="GTQ14" s="407"/>
      <c r="GTR14" s="407"/>
      <c r="GTS14" s="407"/>
      <c r="GTT14" s="408"/>
      <c r="GTU14" s="404"/>
      <c r="GTV14" s="405"/>
      <c r="GTW14" s="406"/>
      <c r="GTX14" s="407"/>
      <c r="GTY14" s="407"/>
      <c r="GTZ14" s="407"/>
      <c r="GUA14" s="407"/>
      <c r="GUB14" s="408"/>
      <c r="GUC14" s="404"/>
      <c r="GUD14" s="405"/>
      <c r="GUE14" s="406"/>
      <c r="GUF14" s="407"/>
      <c r="GUG14" s="407"/>
      <c r="GUH14" s="407"/>
      <c r="GUI14" s="407"/>
      <c r="GUJ14" s="408"/>
      <c r="GUK14" s="404"/>
      <c r="GUL14" s="405"/>
      <c r="GUM14" s="406"/>
      <c r="GUN14" s="407"/>
      <c r="GUO14" s="407"/>
      <c r="GUP14" s="407"/>
      <c r="GUQ14" s="407"/>
      <c r="GUR14" s="408"/>
      <c r="GUS14" s="404"/>
      <c r="GUT14" s="405"/>
      <c r="GUU14" s="406"/>
      <c r="GUV14" s="407"/>
      <c r="GUW14" s="407"/>
      <c r="GUX14" s="407"/>
      <c r="GUY14" s="407"/>
      <c r="GUZ14" s="408"/>
      <c r="GVA14" s="404"/>
      <c r="GVB14" s="405"/>
      <c r="GVC14" s="406"/>
      <c r="GVD14" s="407"/>
      <c r="GVE14" s="407"/>
      <c r="GVF14" s="407"/>
      <c r="GVG14" s="407"/>
      <c r="GVH14" s="408"/>
      <c r="GVI14" s="404"/>
      <c r="GVJ14" s="405"/>
      <c r="GVK14" s="406"/>
      <c r="GVL14" s="407"/>
      <c r="GVM14" s="407"/>
      <c r="GVN14" s="407"/>
      <c r="GVO14" s="407"/>
      <c r="GVP14" s="408"/>
      <c r="GVQ14" s="404"/>
      <c r="GVR14" s="405"/>
      <c r="GVS14" s="406"/>
      <c r="GVT14" s="407"/>
      <c r="GVU14" s="407"/>
      <c r="GVV14" s="407"/>
      <c r="GVW14" s="407"/>
      <c r="GVX14" s="408"/>
      <c r="GVY14" s="404"/>
      <c r="GVZ14" s="405"/>
      <c r="GWA14" s="406"/>
      <c r="GWB14" s="407"/>
      <c r="GWC14" s="407"/>
      <c r="GWD14" s="407"/>
      <c r="GWE14" s="407"/>
      <c r="GWF14" s="408"/>
      <c r="GWG14" s="404"/>
      <c r="GWH14" s="405"/>
      <c r="GWI14" s="406"/>
      <c r="GWJ14" s="407"/>
      <c r="GWK14" s="407"/>
      <c r="GWL14" s="407"/>
      <c r="GWM14" s="407"/>
      <c r="GWN14" s="408"/>
      <c r="GWO14" s="404"/>
      <c r="GWP14" s="405"/>
      <c r="GWQ14" s="406"/>
      <c r="GWR14" s="407"/>
      <c r="GWS14" s="407"/>
      <c r="GWT14" s="407"/>
      <c r="GWU14" s="407"/>
      <c r="GWV14" s="408"/>
      <c r="GWW14" s="404"/>
      <c r="GWX14" s="405"/>
      <c r="GWY14" s="406"/>
      <c r="GWZ14" s="407"/>
      <c r="GXA14" s="407"/>
      <c r="GXB14" s="407"/>
      <c r="GXC14" s="407"/>
      <c r="GXD14" s="408"/>
      <c r="GXE14" s="404"/>
      <c r="GXF14" s="405"/>
      <c r="GXG14" s="406"/>
      <c r="GXH14" s="407"/>
      <c r="GXI14" s="407"/>
      <c r="GXJ14" s="407"/>
      <c r="GXK14" s="407"/>
      <c r="GXL14" s="408"/>
      <c r="GXM14" s="404"/>
      <c r="GXN14" s="405"/>
      <c r="GXO14" s="406"/>
      <c r="GXP14" s="407"/>
      <c r="GXQ14" s="407"/>
      <c r="GXR14" s="407"/>
      <c r="GXS14" s="407"/>
      <c r="GXT14" s="408"/>
      <c r="GXU14" s="404"/>
      <c r="GXV14" s="405"/>
      <c r="GXW14" s="406"/>
      <c r="GXX14" s="407"/>
      <c r="GXY14" s="407"/>
      <c r="GXZ14" s="407"/>
      <c r="GYA14" s="407"/>
      <c r="GYB14" s="408"/>
      <c r="GYC14" s="404"/>
      <c r="GYD14" s="405"/>
      <c r="GYE14" s="406"/>
      <c r="GYF14" s="407"/>
      <c r="GYG14" s="407"/>
      <c r="GYH14" s="407"/>
      <c r="GYI14" s="407"/>
      <c r="GYJ14" s="408"/>
      <c r="GYK14" s="404"/>
      <c r="GYL14" s="405"/>
      <c r="GYM14" s="406"/>
      <c r="GYN14" s="407"/>
      <c r="GYO14" s="407"/>
      <c r="GYP14" s="407"/>
      <c r="GYQ14" s="407"/>
      <c r="GYR14" s="408"/>
      <c r="GYS14" s="404"/>
      <c r="GYT14" s="405"/>
      <c r="GYU14" s="406"/>
      <c r="GYV14" s="407"/>
      <c r="GYW14" s="407"/>
      <c r="GYX14" s="407"/>
      <c r="GYY14" s="407"/>
      <c r="GYZ14" s="408"/>
      <c r="GZA14" s="404"/>
      <c r="GZB14" s="405"/>
      <c r="GZC14" s="406"/>
      <c r="GZD14" s="407"/>
      <c r="GZE14" s="407"/>
      <c r="GZF14" s="407"/>
      <c r="GZG14" s="407"/>
      <c r="GZH14" s="408"/>
      <c r="GZI14" s="404"/>
      <c r="GZJ14" s="405"/>
      <c r="GZK14" s="406"/>
      <c r="GZL14" s="407"/>
      <c r="GZM14" s="407"/>
      <c r="GZN14" s="407"/>
      <c r="GZO14" s="407"/>
      <c r="GZP14" s="408"/>
      <c r="GZQ14" s="404"/>
      <c r="GZR14" s="405"/>
      <c r="GZS14" s="406"/>
      <c r="GZT14" s="407"/>
      <c r="GZU14" s="407"/>
      <c r="GZV14" s="407"/>
      <c r="GZW14" s="407"/>
      <c r="GZX14" s="408"/>
      <c r="GZY14" s="404"/>
      <c r="GZZ14" s="405"/>
      <c r="HAA14" s="406"/>
      <c r="HAB14" s="407"/>
      <c r="HAC14" s="407"/>
      <c r="HAD14" s="407"/>
      <c r="HAE14" s="407"/>
      <c r="HAF14" s="408"/>
      <c r="HAG14" s="404"/>
      <c r="HAH14" s="405"/>
      <c r="HAI14" s="406"/>
      <c r="HAJ14" s="407"/>
      <c r="HAK14" s="407"/>
      <c r="HAL14" s="407"/>
      <c r="HAM14" s="407"/>
      <c r="HAN14" s="408"/>
      <c r="HAO14" s="404"/>
      <c r="HAP14" s="405"/>
      <c r="HAQ14" s="406"/>
      <c r="HAR14" s="407"/>
      <c r="HAS14" s="407"/>
      <c r="HAT14" s="407"/>
      <c r="HAU14" s="407"/>
      <c r="HAV14" s="408"/>
      <c r="HAW14" s="404"/>
      <c r="HAX14" s="405"/>
      <c r="HAY14" s="406"/>
      <c r="HAZ14" s="407"/>
      <c r="HBA14" s="407"/>
      <c r="HBB14" s="407"/>
      <c r="HBC14" s="407"/>
      <c r="HBD14" s="408"/>
      <c r="HBE14" s="404"/>
      <c r="HBF14" s="405"/>
      <c r="HBG14" s="406"/>
      <c r="HBH14" s="407"/>
      <c r="HBI14" s="407"/>
      <c r="HBJ14" s="407"/>
      <c r="HBK14" s="407"/>
      <c r="HBL14" s="408"/>
      <c r="HBM14" s="404"/>
      <c r="HBN14" s="405"/>
      <c r="HBO14" s="406"/>
      <c r="HBP14" s="407"/>
      <c r="HBQ14" s="407"/>
      <c r="HBR14" s="407"/>
      <c r="HBS14" s="407"/>
      <c r="HBT14" s="408"/>
      <c r="HBU14" s="404"/>
      <c r="HBV14" s="405"/>
      <c r="HBW14" s="406"/>
      <c r="HBX14" s="407"/>
      <c r="HBY14" s="407"/>
      <c r="HBZ14" s="407"/>
      <c r="HCA14" s="407"/>
      <c r="HCB14" s="408"/>
      <c r="HCC14" s="404"/>
      <c r="HCD14" s="405"/>
      <c r="HCE14" s="406"/>
      <c r="HCF14" s="407"/>
      <c r="HCG14" s="407"/>
      <c r="HCH14" s="407"/>
      <c r="HCI14" s="407"/>
      <c r="HCJ14" s="408"/>
      <c r="HCK14" s="404"/>
      <c r="HCL14" s="405"/>
      <c r="HCM14" s="406"/>
      <c r="HCN14" s="407"/>
      <c r="HCO14" s="407"/>
      <c r="HCP14" s="407"/>
      <c r="HCQ14" s="407"/>
      <c r="HCR14" s="408"/>
      <c r="HCS14" s="404"/>
      <c r="HCT14" s="405"/>
      <c r="HCU14" s="406"/>
      <c r="HCV14" s="407"/>
      <c r="HCW14" s="407"/>
      <c r="HCX14" s="407"/>
      <c r="HCY14" s="407"/>
      <c r="HCZ14" s="408"/>
      <c r="HDA14" s="404"/>
      <c r="HDB14" s="405"/>
      <c r="HDC14" s="406"/>
      <c r="HDD14" s="407"/>
      <c r="HDE14" s="407"/>
      <c r="HDF14" s="407"/>
      <c r="HDG14" s="407"/>
      <c r="HDH14" s="408"/>
      <c r="HDI14" s="404"/>
      <c r="HDJ14" s="405"/>
      <c r="HDK14" s="406"/>
      <c r="HDL14" s="407"/>
      <c r="HDM14" s="407"/>
      <c r="HDN14" s="407"/>
      <c r="HDO14" s="407"/>
      <c r="HDP14" s="408"/>
      <c r="HDQ14" s="404"/>
      <c r="HDR14" s="405"/>
      <c r="HDS14" s="406"/>
      <c r="HDT14" s="407"/>
      <c r="HDU14" s="407"/>
      <c r="HDV14" s="407"/>
      <c r="HDW14" s="407"/>
      <c r="HDX14" s="408"/>
      <c r="HDY14" s="404"/>
      <c r="HDZ14" s="405"/>
      <c r="HEA14" s="406"/>
      <c r="HEB14" s="407"/>
      <c r="HEC14" s="407"/>
      <c r="HED14" s="407"/>
      <c r="HEE14" s="407"/>
      <c r="HEF14" s="408"/>
      <c r="HEG14" s="404"/>
      <c r="HEH14" s="405"/>
      <c r="HEI14" s="406"/>
      <c r="HEJ14" s="407"/>
      <c r="HEK14" s="407"/>
      <c r="HEL14" s="407"/>
      <c r="HEM14" s="407"/>
      <c r="HEN14" s="408"/>
      <c r="HEO14" s="404"/>
      <c r="HEP14" s="405"/>
      <c r="HEQ14" s="406"/>
      <c r="HER14" s="407"/>
      <c r="HES14" s="407"/>
      <c r="HET14" s="407"/>
      <c r="HEU14" s="407"/>
      <c r="HEV14" s="408"/>
      <c r="HEW14" s="404"/>
      <c r="HEX14" s="405"/>
      <c r="HEY14" s="406"/>
      <c r="HEZ14" s="407"/>
      <c r="HFA14" s="407"/>
      <c r="HFB14" s="407"/>
      <c r="HFC14" s="407"/>
      <c r="HFD14" s="408"/>
      <c r="HFE14" s="404"/>
      <c r="HFF14" s="405"/>
      <c r="HFG14" s="406"/>
      <c r="HFH14" s="407"/>
      <c r="HFI14" s="407"/>
      <c r="HFJ14" s="407"/>
      <c r="HFK14" s="407"/>
      <c r="HFL14" s="408"/>
      <c r="HFM14" s="404"/>
      <c r="HFN14" s="405"/>
      <c r="HFO14" s="406"/>
      <c r="HFP14" s="407"/>
      <c r="HFQ14" s="407"/>
      <c r="HFR14" s="407"/>
      <c r="HFS14" s="407"/>
      <c r="HFT14" s="408"/>
      <c r="HFU14" s="404"/>
      <c r="HFV14" s="405"/>
      <c r="HFW14" s="406"/>
      <c r="HFX14" s="407"/>
      <c r="HFY14" s="407"/>
      <c r="HFZ14" s="407"/>
      <c r="HGA14" s="407"/>
      <c r="HGB14" s="408"/>
      <c r="HGC14" s="404"/>
      <c r="HGD14" s="405"/>
      <c r="HGE14" s="406"/>
      <c r="HGF14" s="407"/>
      <c r="HGG14" s="407"/>
      <c r="HGH14" s="407"/>
      <c r="HGI14" s="407"/>
      <c r="HGJ14" s="408"/>
      <c r="HGK14" s="404"/>
      <c r="HGL14" s="405"/>
      <c r="HGM14" s="406"/>
      <c r="HGN14" s="407"/>
      <c r="HGO14" s="407"/>
      <c r="HGP14" s="407"/>
      <c r="HGQ14" s="407"/>
      <c r="HGR14" s="408"/>
      <c r="HGS14" s="404"/>
      <c r="HGT14" s="405"/>
      <c r="HGU14" s="406"/>
      <c r="HGV14" s="407"/>
      <c r="HGW14" s="407"/>
      <c r="HGX14" s="407"/>
      <c r="HGY14" s="407"/>
      <c r="HGZ14" s="408"/>
      <c r="HHA14" s="404"/>
      <c r="HHB14" s="405"/>
      <c r="HHC14" s="406"/>
      <c r="HHD14" s="407"/>
      <c r="HHE14" s="407"/>
      <c r="HHF14" s="407"/>
      <c r="HHG14" s="407"/>
      <c r="HHH14" s="408"/>
      <c r="HHI14" s="404"/>
      <c r="HHJ14" s="405"/>
      <c r="HHK14" s="406"/>
      <c r="HHL14" s="407"/>
      <c r="HHM14" s="407"/>
      <c r="HHN14" s="407"/>
      <c r="HHO14" s="407"/>
      <c r="HHP14" s="408"/>
      <c r="HHQ14" s="404"/>
      <c r="HHR14" s="405"/>
      <c r="HHS14" s="406"/>
      <c r="HHT14" s="407"/>
      <c r="HHU14" s="407"/>
      <c r="HHV14" s="407"/>
      <c r="HHW14" s="407"/>
      <c r="HHX14" s="408"/>
      <c r="HHY14" s="404"/>
      <c r="HHZ14" s="405"/>
      <c r="HIA14" s="406"/>
      <c r="HIB14" s="407"/>
      <c r="HIC14" s="407"/>
      <c r="HID14" s="407"/>
      <c r="HIE14" s="407"/>
      <c r="HIF14" s="408"/>
      <c r="HIG14" s="404"/>
      <c r="HIH14" s="405"/>
      <c r="HII14" s="406"/>
      <c r="HIJ14" s="407"/>
      <c r="HIK14" s="407"/>
      <c r="HIL14" s="407"/>
      <c r="HIM14" s="407"/>
      <c r="HIN14" s="408"/>
      <c r="HIO14" s="404"/>
      <c r="HIP14" s="405"/>
      <c r="HIQ14" s="406"/>
      <c r="HIR14" s="407"/>
      <c r="HIS14" s="407"/>
      <c r="HIT14" s="407"/>
      <c r="HIU14" s="407"/>
      <c r="HIV14" s="408"/>
      <c r="HIW14" s="404"/>
      <c r="HIX14" s="405"/>
      <c r="HIY14" s="406"/>
      <c r="HIZ14" s="407"/>
      <c r="HJA14" s="407"/>
      <c r="HJB14" s="407"/>
      <c r="HJC14" s="407"/>
      <c r="HJD14" s="408"/>
      <c r="HJE14" s="404"/>
      <c r="HJF14" s="405"/>
      <c r="HJG14" s="406"/>
      <c r="HJH14" s="407"/>
      <c r="HJI14" s="407"/>
      <c r="HJJ14" s="407"/>
      <c r="HJK14" s="407"/>
      <c r="HJL14" s="408"/>
      <c r="HJM14" s="404"/>
      <c r="HJN14" s="405"/>
      <c r="HJO14" s="406"/>
      <c r="HJP14" s="407"/>
      <c r="HJQ14" s="407"/>
      <c r="HJR14" s="407"/>
      <c r="HJS14" s="407"/>
      <c r="HJT14" s="408"/>
      <c r="HJU14" s="404"/>
      <c r="HJV14" s="405"/>
      <c r="HJW14" s="406"/>
      <c r="HJX14" s="407"/>
      <c r="HJY14" s="407"/>
      <c r="HJZ14" s="407"/>
      <c r="HKA14" s="407"/>
      <c r="HKB14" s="408"/>
      <c r="HKC14" s="404"/>
      <c r="HKD14" s="405"/>
      <c r="HKE14" s="406"/>
      <c r="HKF14" s="407"/>
      <c r="HKG14" s="407"/>
      <c r="HKH14" s="407"/>
      <c r="HKI14" s="407"/>
      <c r="HKJ14" s="408"/>
      <c r="HKK14" s="404"/>
      <c r="HKL14" s="405"/>
      <c r="HKM14" s="406"/>
      <c r="HKN14" s="407"/>
      <c r="HKO14" s="407"/>
      <c r="HKP14" s="407"/>
      <c r="HKQ14" s="407"/>
      <c r="HKR14" s="408"/>
      <c r="HKS14" s="404"/>
      <c r="HKT14" s="405"/>
      <c r="HKU14" s="406"/>
      <c r="HKV14" s="407"/>
      <c r="HKW14" s="407"/>
      <c r="HKX14" s="407"/>
      <c r="HKY14" s="407"/>
      <c r="HKZ14" s="408"/>
      <c r="HLA14" s="404"/>
      <c r="HLB14" s="405"/>
      <c r="HLC14" s="406"/>
      <c r="HLD14" s="407"/>
      <c r="HLE14" s="407"/>
      <c r="HLF14" s="407"/>
      <c r="HLG14" s="407"/>
      <c r="HLH14" s="408"/>
      <c r="HLI14" s="404"/>
      <c r="HLJ14" s="405"/>
      <c r="HLK14" s="406"/>
      <c r="HLL14" s="407"/>
      <c r="HLM14" s="407"/>
      <c r="HLN14" s="407"/>
      <c r="HLO14" s="407"/>
      <c r="HLP14" s="408"/>
      <c r="HLQ14" s="404"/>
      <c r="HLR14" s="405"/>
      <c r="HLS14" s="406"/>
      <c r="HLT14" s="407"/>
      <c r="HLU14" s="407"/>
      <c r="HLV14" s="407"/>
      <c r="HLW14" s="407"/>
      <c r="HLX14" s="408"/>
      <c r="HLY14" s="404"/>
      <c r="HLZ14" s="405"/>
      <c r="HMA14" s="406"/>
      <c r="HMB14" s="407"/>
      <c r="HMC14" s="407"/>
      <c r="HMD14" s="407"/>
      <c r="HME14" s="407"/>
      <c r="HMF14" s="408"/>
      <c r="HMG14" s="404"/>
      <c r="HMH14" s="405"/>
      <c r="HMI14" s="406"/>
      <c r="HMJ14" s="407"/>
      <c r="HMK14" s="407"/>
      <c r="HML14" s="407"/>
      <c r="HMM14" s="407"/>
      <c r="HMN14" s="408"/>
      <c r="HMO14" s="404"/>
      <c r="HMP14" s="405"/>
      <c r="HMQ14" s="406"/>
      <c r="HMR14" s="407"/>
      <c r="HMS14" s="407"/>
      <c r="HMT14" s="407"/>
      <c r="HMU14" s="407"/>
      <c r="HMV14" s="408"/>
      <c r="HMW14" s="404"/>
      <c r="HMX14" s="405"/>
      <c r="HMY14" s="406"/>
      <c r="HMZ14" s="407"/>
      <c r="HNA14" s="407"/>
      <c r="HNB14" s="407"/>
      <c r="HNC14" s="407"/>
      <c r="HND14" s="408"/>
      <c r="HNE14" s="404"/>
      <c r="HNF14" s="405"/>
      <c r="HNG14" s="406"/>
      <c r="HNH14" s="407"/>
      <c r="HNI14" s="407"/>
      <c r="HNJ14" s="407"/>
      <c r="HNK14" s="407"/>
      <c r="HNL14" s="408"/>
      <c r="HNM14" s="404"/>
      <c r="HNN14" s="405"/>
      <c r="HNO14" s="406"/>
      <c r="HNP14" s="407"/>
      <c r="HNQ14" s="407"/>
      <c r="HNR14" s="407"/>
      <c r="HNS14" s="407"/>
      <c r="HNT14" s="408"/>
      <c r="HNU14" s="404"/>
      <c r="HNV14" s="405"/>
      <c r="HNW14" s="406"/>
      <c r="HNX14" s="407"/>
      <c r="HNY14" s="407"/>
      <c r="HNZ14" s="407"/>
      <c r="HOA14" s="407"/>
      <c r="HOB14" s="408"/>
      <c r="HOC14" s="404"/>
      <c r="HOD14" s="405"/>
      <c r="HOE14" s="406"/>
      <c r="HOF14" s="407"/>
      <c r="HOG14" s="407"/>
      <c r="HOH14" s="407"/>
      <c r="HOI14" s="407"/>
      <c r="HOJ14" s="408"/>
      <c r="HOK14" s="404"/>
      <c r="HOL14" s="405"/>
      <c r="HOM14" s="406"/>
      <c r="HON14" s="407"/>
      <c r="HOO14" s="407"/>
      <c r="HOP14" s="407"/>
      <c r="HOQ14" s="407"/>
      <c r="HOR14" s="408"/>
      <c r="HOS14" s="404"/>
      <c r="HOT14" s="405"/>
      <c r="HOU14" s="406"/>
      <c r="HOV14" s="407"/>
      <c r="HOW14" s="407"/>
      <c r="HOX14" s="407"/>
      <c r="HOY14" s="407"/>
      <c r="HOZ14" s="408"/>
      <c r="HPA14" s="404"/>
      <c r="HPB14" s="405"/>
      <c r="HPC14" s="406"/>
      <c r="HPD14" s="407"/>
      <c r="HPE14" s="407"/>
      <c r="HPF14" s="407"/>
      <c r="HPG14" s="407"/>
      <c r="HPH14" s="408"/>
      <c r="HPI14" s="404"/>
      <c r="HPJ14" s="405"/>
      <c r="HPK14" s="406"/>
      <c r="HPL14" s="407"/>
      <c r="HPM14" s="407"/>
      <c r="HPN14" s="407"/>
      <c r="HPO14" s="407"/>
      <c r="HPP14" s="408"/>
      <c r="HPQ14" s="404"/>
      <c r="HPR14" s="405"/>
      <c r="HPS14" s="406"/>
      <c r="HPT14" s="407"/>
      <c r="HPU14" s="407"/>
      <c r="HPV14" s="407"/>
      <c r="HPW14" s="407"/>
      <c r="HPX14" s="408"/>
      <c r="HPY14" s="404"/>
      <c r="HPZ14" s="405"/>
      <c r="HQA14" s="406"/>
      <c r="HQB14" s="407"/>
      <c r="HQC14" s="407"/>
      <c r="HQD14" s="407"/>
      <c r="HQE14" s="407"/>
      <c r="HQF14" s="408"/>
      <c r="HQG14" s="404"/>
      <c r="HQH14" s="405"/>
      <c r="HQI14" s="406"/>
      <c r="HQJ14" s="407"/>
      <c r="HQK14" s="407"/>
      <c r="HQL14" s="407"/>
      <c r="HQM14" s="407"/>
      <c r="HQN14" s="408"/>
      <c r="HQO14" s="404"/>
      <c r="HQP14" s="405"/>
      <c r="HQQ14" s="406"/>
      <c r="HQR14" s="407"/>
      <c r="HQS14" s="407"/>
      <c r="HQT14" s="407"/>
      <c r="HQU14" s="407"/>
      <c r="HQV14" s="408"/>
      <c r="HQW14" s="404"/>
      <c r="HQX14" s="405"/>
      <c r="HQY14" s="406"/>
      <c r="HQZ14" s="407"/>
      <c r="HRA14" s="407"/>
      <c r="HRB14" s="407"/>
      <c r="HRC14" s="407"/>
      <c r="HRD14" s="408"/>
      <c r="HRE14" s="404"/>
      <c r="HRF14" s="405"/>
      <c r="HRG14" s="406"/>
      <c r="HRH14" s="407"/>
      <c r="HRI14" s="407"/>
      <c r="HRJ14" s="407"/>
      <c r="HRK14" s="407"/>
      <c r="HRL14" s="408"/>
      <c r="HRM14" s="404"/>
      <c r="HRN14" s="405"/>
      <c r="HRO14" s="406"/>
      <c r="HRP14" s="407"/>
      <c r="HRQ14" s="407"/>
      <c r="HRR14" s="407"/>
      <c r="HRS14" s="407"/>
      <c r="HRT14" s="408"/>
      <c r="HRU14" s="404"/>
      <c r="HRV14" s="405"/>
      <c r="HRW14" s="406"/>
      <c r="HRX14" s="407"/>
      <c r="HRY14" s="407"/>
      <c r="HRZ14" s="407"/>
      <c r="HSA14" s="407"/>
      <c r="HSB14" s="408"/>
      <c r="HSC14" s="404"/>
      <c r="HSD14" s="405"/>
      <c r="HSE14" s="406"/>
      <c r="HSF14" s="407"/>
      <c r="HSG14" s="407"/>
      <c r="HSH14" s="407"/>
      <c r="HSI14" s="407"/>
      <c r="HSJ14" s="408"/>
      <c r="HSK14" s="404"/>
      <c r="HSL14" s="405"/>
      <c r="HSM14" s="406"/>
      <c r="HSN14" s="407"/>
      <c r="HSO14" s="407"/>
      <c r="HSP14" s="407"/>
      <c r="HSQ14" s="407"/>
      <c r="HSR14" s="408"/>
      <c r="HSS14" s="404"/>
      <c r="HST14" s="405"/>
      <c r="HSU14" s="406"/>
      <c r="HSV14" s="407"/>
      <c r="HSW14" s="407"/>
      <c r="HSX14" s="407"/>
      <c r="HSY14" s="407"/>
      <c r="HSZ14" s="408"/>
      <c r="HTA14" s="404"/>
      <c r="HTB14" s="405"/>
      <c r="HTC14" s="406"/>
      <c r="HTD14" s="407"/>
      <c r="HTE14" s="407"/>
      <c r="HTF14" s="407"/>
      <c r="HTG14" s="407"/>
      <c r="HTH14" s="408"/>
      <c r="HTI14" s="404"/>
      <c r="HTJ14" s="405"/>
      <c r="HTK14" s="406"/>
      <c r="HTL14" s="407"/>
      <c r="HTM14" s="407"/>
      <c r="HTN14" s="407"/>
      <c r="HTO14" s="407"/>
      <c r="HTP14" s="408"/>
      <c r="HTQ14" s="404"/>
      <c r="HTR14" s="405"/>
      <c r="HTS14" s="406"/>
      <c r="HTT14" s="407"/>
      <c r="HTU14" s="407"/>
      <c r="HTV14" s="407"/>
      <c r="HTW14" s="407"/>
      <c r="HTX14" s="408"/>
      <c r="HTY14" s="404"/>
      <c r="HTZ14" s="405"/>
      <c r="HUA14" s="406"/>
      <c r="HUB14" s="407"/>
      <c r="HUC14" s="407"/>
      <c r="HUD14" s="407"/>
      <c r="HUE14" s="407"/>
      <c r="HUF14" s="408"/>
      <c r="HUG14" s="404"/>
      <c r="HUH14" s="405"/>
      <c r="HUI14" s="406"/>
      <c r="HUJ14" s="407"/>
      <c r="HUK14" s="407"/>
      <c r="HUL14" s="407"/>
      <c r="HUM14" s="407"/>
      <c r="HUN14" s="408"/>
      <c r="HUO14" s="404"/>
      <c r="HUP14" s="405"/>
      <c r="HUQ14" s="406"/>
      <c r="HUR14" s="407"/>
      <c r="HUS14" s="407"/>
      <c r="HUT14" s="407"/>
      <c r="HUU14" s="407"/>
      <c r="HUV14" s="408"/>
      <c r="HUW14" s="404"/>
      <c r="HUX14" s="405"/>
      <c r="HUY14" s="406"/>
      <c r="HUZ14" s="407"/>
      <c r="HVA14" s="407"/>
      <c r="HVB14" s="407"/>
      <c r="HVC14" s="407"/>
      <c r="HVD14" s="408"/>
      <c r="HVE14" s="404"/>
      <c r="HVF14" s="405"/>
      <c r="HVG14" s="406"/>
      <c r="HVH14" s="407"/>
      <c r="HVI14" s="407"/>
      <c r="HVJ14" s="407"/>
      <c r="HVK14" s="407"/>
      <c r="HVL14" s="408"/>
      <c r="HVM14" s="404"/>
      <c r="HVN14" s="405"/>
      <c r="HVO14" s="406"/>
      <c r="HVP14" s="407"/>
      <c r="HVQ14" s="407"/>
      <c r="HVR14" s="407"/>
      <c r="HVS14" s="407"/>
      <c r="HVT14" s="408"/>
      <c r="HVU14" s="404"/>
      <c r="HVV14" s="405"/>
      <c r="HVW14" s="406"/>
      <c r="HVX14" s="407"/>
      <c r="HVY14" s="407"/>
      <c r="HVZ14" s="407"/>
      <c r="HWA14" s="407"/>
      <c r="HWB14" s="408"/>
      <c r="HWC14" s="404"/>
      <c r="HWD14" s="405"/>
      <c r="HWE14" s="406"/>
      <c r="HWF14" s="407"/>
      <c r="HWG14" s="407"/>
      <c r="HWH14" s="407"/>
      <c r="HWI14" s="407"/>
      <c r="HWJ14" s="408"/>
      <c r="HWK14" s="404"/>
      <c r="HWL14" s="405"/>
      <c r="HWM14" s="406"/>
      <c r="HWN14" s="407"/>
      <c r="HWO14" s="407"/>
      <c r="HWP14" s="407"/>
      <c r="HWQ14" s="407"/>
      <c r="HWR14" s="408"/>
      <c r="HWS14" s="404"/>
      <c r="HWT14" s="405"/>
      <c r="HWU14" s="406"/>
      <c r="HWV14" s="407"/>
      <c r="HWW14" s="407"/>
      <c r="HWX14" s="407"/>
      <c r="HWY14" s="407"/>
      <c r="HWZ14" s="408"/>
      <c r="HXA14" s="404"/>
      <c r="HXB14" s="405"/>
      <c r="HXC14" s="406"/>
      <c r="HXD14" s="407"/>
      <c r="HXE14" s="407"/>
      <c r="HXF14" s="407"/>
      <c r="HXG14" s="407"/>
      <c r="HXH14" s="408"/>
      <c r="HXI14" s="404"/>
      <c r="HXJ14" s="405"/>
      <c r="HXK14" s="406"/>
      <c r="HXL14" s="407"/>
      <c r="HXM14" s="407"/>
      <c r="HXN14" s="407"/>
      <c r="HXO14" s="407"/>
      <c r="HXP14" s="408"/>
      <c r="HXQ14" s="404"/>
      <c r="HXR14" s="405"/>
      <c r="HXS14" s="406"/>
      <c r="HXT14" s="407"/>
      <c r="HXU14" s="407"/>
      <c r="HXV14" s="407"/>
      <c r="HXW14" s="407"/>
      <c r="HXX14" s="408"/>
      <c r="HXY14" s="404"/>
      <c r="HXZ14" s="405"/>
      <c r="HYA14" s="406"/>
      <c r="HYB14" s="407"/>
      <c r="HYC14" s="407"/>
      <c r="HYD14" s="407"/>
      <c r="HYE14" s="407"/>
      <c r="HYF14" s="408"/>
      <c r="HYG14" s="404"/>
      <c r="HYH14" s="405"/>
      <c r="HYI14" s="406"/>
      <c r="HYJ14" s="407"/>
      <c r="HYK14" s="407"/>
      <c r="HYL14" s="407"/>
      <c r="HYM14" s="407"/>
      <c r="HYN14" s="408"/>
      <c r="HYO14" s="404"/>
      <c r="HYP14" s="405"/>
      <c r="HYQ14" s="406"/>
      <c r="HYR14" s="407"/>
      <c r="HYS14" s="407"/>
      <c r="HYT14" s="407"/>
      <c r="HYU14" s="407"/>
      <c r="HYV14" s="408"/>
      <c r="HYW14" s="404"/>
      <c r="HYX14" s="405"/>
      <c r="HYY14" s="406"/>
      <c r="HYZ14" s="407"/>
      <c r="HZA14" s="407"/>
      <c r="HZB14" s="407"/>
      <c r="HZC14" s="407"/>
      <c r="HZD14" s="408"/>
      <c r="HZE14" s="404"/>
      <c r="HZF14" s="405"/>
      <c r="HZG14" s="406"/>
      <c r="HZH14" s="407"/>
      <c r="HZI14" s="407"/>
      <c r="HZJ14" s="407"/>
      <c r="HZK14" s="407"/>
      <c r="HZL14" s="408"/>
      <c r="HZM14" s="404"/>
      <c r="HZN14" s="405"/>
      <c r="HZO14" s="406"/>
      <c r="HZP14" s="407"/>
      <c r="HZQ14" s="407"/>
      <c r="HZR14" s="407"/>
      <c r="HZS14" s="407"/>
      <c r="HZT14" s="408"/>
      <c r="HZU14" s="404"/>
      <c r="HZV14" s="405"/>
      <c r="HZW14" s="406"/>
      <c r="HZX14" s="407"/>
      <c r="HZY14" s="407"/>
      <c r="HZZ14" s="407"/>
      <c r="IAA14" s="407"/>
      <c r="IAB14" s="408"/>
      <c r="IAC14" s="404"/>
      <c r="IAD14" s="405"/>
      <c r="IAE14" s="406"/>
      <c r="IAF14" s="407"/>
      <c r="IAG14" s="407"/>
      <c r="IAH14" s="407"/>
      <c r="IAI14" s="407"/>
      <c r="IAJ14" s="408"/>
      <c r="IAK14" s="404"/>
      <c r="IAL14" s="405"/>
      <c r="IAM14" s="406"/>
      <c r="IAN14" s="407"/>
      <c r="IAO14" s="407"/>
      <c r="IAP14" s="407"/>
      <c r="IAQ14" s="407"/>
      <c r="IAR14" s="408"/>
      <c r="IAS14" s="404"/>
      <c r="IAT14" s="405"/>
      <c r="IAU14" s="406"/>
      <c r="IAV14" s="407"/>
      <c r="IAW14" s="407"/>
      <c r="IAX14" s="407"/>
      <c r="IAY14" s="407"/>
      <c r="IAZ14" s="408"/>
      <c r="IBA14" s="404"/>
      <c r="IBB14" s="405"/>
      <c r="IBC14" s="406"/>
      <c r="IBD14" s="407"/>
      <c r="IBE14" s="407"/>
      <c r="IBF14" s="407"/>
      <c r="IBG14" s="407"/>
      <c r="IBH14" s="408"/>
      <c r="IBI14" s="404"/>
      <c r="IBJ14" s="405"/>
      <c r="IBK14" s="406"/>
      <c r="IBL14" s="407"/>
      <c r="IBM14" s="407"/>
      <c r="IBN14" s="407"/>
      <c r="IBO14" s="407"/>
      <c r="IBP14" s="408"/>
      <c r="IBQ14" s="404"/>
      <c r="IBR14" s="405"/>
      <c r="IBS14" s="406"/>
      <c r="IBT14" s="407"/>
      <c r="IBU14" s="407"/>
      <c r="IBV14" s="407"/>
      <c r="IBW14" s="407"/>
      <c r="IBX14" s="408"/>
      <c r="IBY14" s="404"/>
      <c r="IBZ14" s="405"/>
      <c r="ICA14" s="406"/>
      <c r="ICB14" s="407"/>
      <c r="ICC14" s="407"/>
      <c r="ICD14" s="407"/>
      <c r="ICE14" s="407"/>
      <c r="ICF14" s="408"/>
      <c r="ICG14" s="404"/>
      <c r="ICH14" s="405"/>
      <c r="ICI14" s="406"/>
      <c r="ICJ14" s="407"/>
      <c r="ICK14" s="407"/>
      <c r="ICL14" s="407"/>
      <c r="ICM14" s="407"/>
      <c r="ICN14" s="408"/>
      <c r="ICO14" s="404"/>
      <c r="ICP14" s="405"/>
      <c r="ICQ14" s="406"/>
      <c r="ICR14" s="407"/>
      <c r="ICS14" s="407"/>
      <c r="ICT14" s="407"/>
      <c r="ICU14" s="407"/>
      <c r="ICV14" s="408"/>
      <c r="ICW14" s="404"/>
      <c r="ICX14" s="405"/>
      <c r="ICY14" s="406"/>
      <c r="ICZ14" s="407"/>
      <c r="IDA14" s="407"/>
      <c r="IDB14" s="407"/>
      <c r="IDC14" s="407"/>
      <c r="IDD14" s="408"/>
      <c r="IDE14" s="404"/>
      <c r="IDF14" s="405"/>
      <c r="IDG14" s="406"/>
      <c r="IDH14" s="407"/>
      <c r="IDI14" s="407"/>
      <c r="IDJ14" s="407"/>
      <c r="IDK14" s="407"/>
      <c r="IDL14" s="408"/>
      <c r="IDM14" s="404"/>
      <c r="IDN14" s="405"/>
      <c r="IDO14" s="406"/>
      <c r="IDP14" s="407"/>
      <c r="IDQ14" s="407"/>
      <c r="IDR14" s="407"/>
      <c r="IDS14" s="407"/>
      <c r="IDT14" s="408"/>
      <c r="IDU14" s="404"/>
      <c r="IDV14" s="405"/>
      <c r="IDW14" s="406"/>
      <c r="IDX14" s="407"/>
      <c r="IDY14" s="407"/>
      <c r="IDZ14" s="407"/>
      <c r="IEA14" s="407"/>
      <c r="IEB14" s="408"/>
      <c r="IEC14" s="404"/>
      <c r="IED14" s="405"/>
      <c r="IEE14" s="406"/>
      <c r="IEF14" s="407"/>
      <c r="IEG14" s="407"/>
      <c r="IEH14" s="407"/>
      <c r="IEI14" s="407"/>
      <c r="IEJ14" s="408"/>
      <c r="IEK14" s="404"/>
      <c r="IEL14" s="405"/>
      <c r="IEM14" s="406"/>
      <c r="IEN14" s="407"/>
      <c r="IEO14" s="407"/>
      <c r="IEP14" s="407"/>
      <c r="IEQ14" s="407"/>
      <c r="IER14" s="408"/>
      <c r="IES14" s="404"/>
      <c r="IET14" s="405"/>
      <c r="IEU14" s="406"/>
      <c r="IEV14" s="407"/>
      <c r="IEW14" s="407"/>
      <c r="IEX14" s="407"/>
      <c r="IEY14" s="407"/>
      <c r="IEZ14" s="408"/>
      <c r="IFA14" s="404"/>
      <c r="IFB14" s="405"/>
      <c r="IFC14" s="406"/>
      <c r="IFD14" s="407"/>
      <c r="IFE14" s="407"/>
      <c r="IFF14" s="407"/>
      <c r="IFG14" s="407"/>
      <c r="IFH14" s="408"/>
      <c r="IFI14" s="404"/>
      <c r="IFJ14" s="405"/>
      <c r="IFK14" s="406"/>
      <c r="IFL14" s="407"/>
      <c r="IFM14" s="407"/>
      <c r="IFN14" s="407"/>
      <c r="IFO14" s="407"/>
      <c r="IFP14" s="408"/>
      <c r="IFQ14" s="404"/>
      <c r="IFR14" s="405"/>
      <c r="IFS14" s="406"/>
      <c r="IFT14" s="407"/>
      <c r="IFU14" s="407"/>
      <c r="IFV14" s="407"/>
      <c r="IFW14" s="407"/>
      <c r="IFX14" s="408"/>
      <c r="IFY14" s="404"/>
      <c r="IFZ14" s="405"/>
      <c r="IGA14" s="406"/>
      <c r="IGB14" s="407"/>
      <c r="IGC14" s="407"/>
      <c r="IGD14" s="407"/>
      <c r="IGE14" s="407"/>
      <c r="IGF14" s="408"/>
      <c r="IGG14" s="404"/>
      <c r="IGH14" s="405"/>
      <c r="IGI14" s="406"/>
      <c r="IGJ14" s="407"/>
      <c r="IGK14" s="407"/>
      <c r="IGL14" s="407"/>
      <c r="IGM14" s="407"/>
      <c r="IGN14" s="408"/>
      <c r="IGO14" s="404"/>
      <c r="IGP14" s="405"/>
      <c r="IGQ14" s="406"/>
      <c r="IGR14" s="407"/>
      <c r="IGS14" s="407"/>
      <c r="IGT14" s="407"/>
      <c r="IGU14" s="407"/>
      <c r="IGV14" s="408"/>
      <c r="IGW14" s="404"/>
      <c r="IGX14" s="405"/>
      <c r="IGY14" s="406"/>
      <c r="IGZ14" s="407"/>
      <c r="IHA14" s="407"/>
      <c r="IHB14" s="407"/>
      <c r="IHC14" s="407"/>
      <c r="IHD14" s="408"/>
      <c r="IHE14" s="404"/>
      <c r="IHF14" s="405"/>
      <c r="IHG14" s="406"/>
      <c r="IHH14" s="407"/>
      <c r="IHI14" s="407"/>
      <c r="IHJ14" s="407"/>
      <c r="IHK14" s="407"/>
      <c r="IHL14" s="408"/>
      <c r="IHM14" s="404"/>
      <c r="IHN14" s="405"/>
      <c r="IHO14" s="406"/>
      <c r="IHP14" s="407"/>
      <c r="IHQ14" s="407"/>
      <c r="IHR14" s="407"/>
      <c r="IHS14" s="407"/>
      <c r="IHT14" s="408"/>
      <c r="IHU14" s="404"/>
      <c r="IHV14" s="405"/>
      <c r="IHW14" s="406"/>
      <c r="IHX14" s="407"/>
      <c r="IHY14" s="407"/>
      <c r="IHZ14" s="407"/>
      <c r="IIA14" s="407"/>
      <c r="IIB14" s="408"/>
      <c r="IIC14" s="404"/>
      <c r="IID14" s="405"/>
      <c r="IIE14" s="406"/>
      <c r="IIF14" s="407"/>
      <c r="IIG14" s="407"/>
      <c r="IIH14" s="407"/>
      <c r="III14" s="407"/>
      <c r="IIJ14" s="408"/>
      <c r="IIK14" s="404"/>
      <c r="IIL14" s="405"/>
      <c r="IIM14" s="406"/>
      <c r="IIN14" s="407"/>
      <c r="IIO14" s="407"/>
      <c r="IIP14" s="407"/>
      <c r="IIQ14" s="407"/>
      <c r="IIR14" s="408"/>
      <c r="IIS14" s="404"/>
      <c r="IIT14" s="405"/>
      <c r="IIU14" s="406"/>
      <c r="IIV14" s="407"/>
      <c r="IIW14" s="407"/>
      <c r="IIX14" s="407"/>
      <c r="IIY14" s="407"/>
      <c r="IIZ14" s="408"/>
      <c r="IJA14" s="404"/>
      <c r="IJB14" s="405"/>
      <c r="IJC14" s="406"/>
      <c r="IJD14" s="407"/>
      <c r="IJE14" s="407"/>
      <c r="IJF14" s="407"/>
      <c r="IJG14" s="407"/>
      <c r="IJH14" s="408"/>
      <c r="IJI14" s="404"/>
      <c r="IJJ14" s="405"/>
      <c r="IJK14" s="406"/>
      <c r="IJL14" s="407"/>
      <c r="IJM14" s="407"/>
      <c r="IJN14" s="407"/>
      <c r="IJO14" s="407"/>
      <c r="IJP14" s="408"/>
      <c r="IJQ14" s="404"/>
      <c r="IJR14" s="405"/>
      <c r="IJS14" s="406"/>
      <c r="IJT14" s="407"/>
      <c r="IJU14" s="407"/>
      <c r="IJV14" s="407"/>
      <c r="IJW14" s="407"/>
      <c r="IJX14" s="408"/>
      <c r="IJY14" s="404"/>
      <c r="IJZ14" s="405"/>
      <c r="IKA14" s="406"/>
      <c r="IKB14" s="407"/>
      <c r="IKC14" s="407"/>
      <c r="IKD14" s="407"/>
      <c r="IKE14" s="407"/>
      <c r="IKF14" s="408"/>
      <c r="IKG14" s="404"/>
      <c r="IKH14" s="405"/>
      <c r="IKI14" s="406"/>
      <c r="IKJ14" s="407"/>
      <c r="IKK14" s="407"/>
      <c r="IKL14" s="407"/>
      <c r="IKM14" s="407"/>
      <c r="IKN14" s="408"/>
      <c r="IKO14" s="404"/>
      <c r="IKP14" s="405"/>
      <c r="IKQ14" s="406"/>
      <c r="IKR14" s="407"/>
      <c r="IKS14" s="407"/>
      <c r="IKT14" s="407"/>
      <c r="IKU14" s="407"/>
      <c r="IKV14" s="408"/>
      <c r="IKW14" s="404"/>
      <c r="IKX14" s="405"/>
      <c r="IKY14" s="406"/>
      <c r="IKZ14" s="407"/>
      <c r="ILA14" s="407"/>
      <c r="ILB14" s="407"/>
      <c r="ILC14" s="407"/>
      <c r="ILD14" s="408"/>
      <c r="ILE14" s="404"/>
      <c r="ILF14" s="405"/>
      <c r="ILG14" s="406"/>
      <c r="ILH14" s="407"/>
      <c r="ILI14" s="407"/>
      <c r="ILJ14" s="407"/>
      <c r="ILK14" s="407"/>
      <c r="ILL14" s="408"/>
      <c r="ILM14" s="404"/>
      <c r="ILN14" s="405"/>
      <c r="ILO14" s="406"/>
      <c r="ILP14" s="407"/>
      <c r="ILQ14" s="407"/>
      <c r="ILR14" s="407"/>
      <c r="ILS14" s="407"/>
      <c r="ILT14" s="408"/>
      <c r="ILU14" s="404"/>
      <c r="ILV14" s="405"/>
      <c r="ILW14" s="406"/>
      <c r="ILX14" s="407"/>
      <c r="ILY14" s="407"/>
      <c r="ILZ14" s="407"/>
      <c r="IMA14" s="407"/>
      <c r="IMB14" s="408"/>
      <c r="IMC14" s="404"/>
      <c r="IMD14" s="405"/>
      <c r="IME14" s="406"/>
      <c r="IMF14" s="407"/>
      <c r="IMG14" s="407"/>
      <c r="IMH14" s="407"/>
      <c r="IMI14" s="407"/>
      <c r="IMJ14" s="408"/>
      <c r="IMK14" s="404"/>
      <c r="IML14" s="405"/>
      <c r="IMM14" s="406"/>
      <c r="IMN14" s="407"/>
      <c r="IMO14" s="407"/>
      <c r="IMP14" s="407"/>
      <c r="IMQ14" s="407"/>
      <c r="IMR14" s="408"/>
      <c r="IMS14" s="404"/>
      <c r="IMT14" s="405"/>
      <c r="IMU14" s="406"/>
      <c r="IMV14" s="407"/>
      <c r="IMW14" s="407"/>
      <c r="IMX14" s="407"/>
      <c r="IMY14" s="407"/>
      <c r="IMZ14" s="408"/>
      <c r="INA14" s="404"/>
      <c r="INB14" s="405"/>
      <c r="INC14" s="406"/>
      <c r="IND14" s="407"/>
      <c r="INE14" s="407"/>
      <c r="INF14" s="407"/>
      <c r="ING14" s="407"/>
      <c r="INH14" s="408"/>
      <c r="INI14" s="404"/>
      <c r="INJ14" s="405"/>
      <c r="INK14" s="406"/>
      <c r="INL14" s="407"/>
      <c r="INM14" s="407"/>
      <c r="INN14" s="407"/>
      <c r="INO14" s="407"/>
      <c r="INP14" s="408"/>
      <c r="INQ14" s="404"/>
      <c r="INR14" s="405"/>
      <c r="INS14" s="406"/>
      <c r="INT14" s="407"/>
      <c r="INU14" s="407"/>
      <c r="INV14" s="407"/>
      <c r="INW14" s="407"/>
      <c r="INX14" s="408"/>
      <c r="INY14" s="404"/>
      <c r="INZ14" s="405"/>
      <c r="IOA14" s="406"/>
      <c r="IOB14" s="407"/>
      <c r="IOC14" s="407"/>
      <c r="IOD14" s="407"/>
      <c r="IOE14" s="407"/>
      <c r="IOF14" s="408"/>
      <c r="IOG14" s="404"/>
      <c r="IOH14" s="405"/>
      <c r="IOI14" s="406"/>
      <c r="IOJ14" s="407"/>
      <c r="IOK14" s="407"/>
      <c r="IOL14" s="407"/>
      <c r="IOM14" s="407"/>
      <c r="ION14" s="408"/>
      <c r="IOO14" s="404"/>
      <c r="IOP14" s="405"/>
      <c r="IOQ14" s="406"/>
      <c r="IOR14" s="407"/>
      <c r="IOS14" s="407"/>
      <c r="IOT14" s="407"/>
      <c r="IOU14" s="407"/>
      <c r="IOV14" s="408"/>
      <c r="IOW14" s="404"/>
      <c r="IOX14" s="405"/>
      <c r="IOY14" s="406"/>
      <c r="IOZ14" s="407"/>
      <c r="IPA14" s="407"/>
      <c r="IPB14" s="407"/>
      <c r="IPC14" s="407"/>
      <c r="IPD14" s="408"/>
      <c r="IPE14" s="404"/>
      <c r="IPF14" s="405"/>
      <c r="IPG14" s="406"/>
      <c r="IPH14" s="407"/>
      <c r="IPI14" s="407"/>
      <c r="IPJ14" s="407"/>
      <c r="IPK14" s="407"/>
      <c r="IPL14" s="408"/>
      <c r="IPM14" s="404"/>
      <c r="IPN14" s="405"/>
      <c r="IPO14" s="406"/>
      <c r="IPP14" s="407"/>
      <c r="IPQ14" s="407"/>
      <c r="IPR14" s="407"/>
      <c r="IPS14" s="407"/>
      <c r="IPT14" s="408"/>
      <c r="IPU14" s="404"/>
      <c r="IPV14" s="405"/>
      <c r="IPW14" s="406"/>
      <c r="IPX14" s="407"/>
      <c r="IPY14" s="407"/>
      <c r="IPZ14" s="407"/>
      <c r="IQA14" s="407"/>
      <c r="IQB14" s="408"/>
      <c r="IQC14" s="404"/>
      <c r="IQD14" s="405"/>
      <c r="IQE14" s="406"/>
      <c r="IQF14" s="407"/>
      <c r="IQG14" s="407"/>
      <c r="IQH14" s="407"/>
      <c r="IQI14" s="407"/>
      <c r="IQJ14" s="408"/>
      <c r="IQK14" s="404"/>
      <c r="IQL14" s="405"/>
      <c r="IQM14" s="406"/>
      <c r="IQN14" s="407"/>
      <c r="IQO14" s="407"/>
      <c r="IQP14" s="407"/>
      <c r="IQQ14" s="407"/>
      <c r="IQR14" s="408"/>
      <c r="IQS14" s="404"/>
      <c r="IQT14" s="405"/>
      <c r="IQU14" s="406"/>
      <c r="IQV14" s="407"/>
      <c r="IQW14" s="407"/>
      <c r="IQX14" s="407"/>
      <c r="IQY14" s="407"/>
      <c r="IQZ14" s="408"/>
      <c r="IRA14" s="404"/>
      <c r="IRB14" s="405"/>
      <c r="IRC14" s="406"/>
      <c r="IRD14" s="407"/>
      <c r="IRE14" s="407"/>
      <c r="IRF14" s="407"/>
      <c r="IRG14" s="407"/>
      <c r="IRH14" s="408"/>
      <c r="IRI14" s="404"/>
      <c r="IRJ14" s="405"/>
      <c r="IRK14" s="406"/>
      <c r="IRL14" s="407"/>
      <c r="IRM14" s="407"/>
      <c r="IRN14" s="407"/>
      <c r="IRO14" s="407"/>
      <c r="IRP14" s="408"/>
      <c r="IRQ14" s="404"/>
      <c r="IRR14" s="405"/>
      <c r="IRS14" s="406"/>
      <c r="IRT14" s="407"/>
      <c r="IRU14" s="407"/>
      <c r="IRV14" s="407"/>
      <c r="IRW14" s="407"/>
      <c r="IRX14" s="408"/>
      <c r="IRY14" s="404"/>
      <c r="IRZ14" s="405"/>
      <c r="ISA14" s="406"/>
      <c r="ISB14" s="407"/>
      <c r="ISC14" s="407"/>
      <c r="ISD14" s="407"/>
      <c r="ISE14" s="407"/>
      <c r="ISF14" s="408"/>
      <c r="ISG14" s="404"/>
      <c r="ISH14" s="405"/>
      <c r="ISI14" s="406"/>
      <c r="ISJ14" s="407"/>
      <c r="ISK14" s="407"/>
      <c r="ISL14" s="407"/>
      <c r="ISM14" s="407"/>
      <c r="ISN14" s="408"/>
      <c r="ISO14" s="404"/>
      <c r="ISP14" s="405"/>
      <c r="ISQ14" s="406"/>
      <c r="ISR14" s="407"/>
      <c r="ISS14" s="407"/>
      <c r="IST14" s="407"/>
      <c r="ISU14" s="407"/>
      <c r="ISV14" s="408"/>
      <c r="ISW14" s="404"/>
      <c r="ISX14" s="405"/>
      <c r="ISY14" s="406"/>
      <c r="ISZ14" s="407"/>
      <c r="ITA14" s="407"/>
      <c r="ITB14" s="407"/>
      <c r="ITC14" s="407"/>
      <c r="ITD14" s="408"/>
      <c r="ITE14" s="404"/>
      <c r="ITF14" s="405"/>
      <c r="ITG14" s="406"/>
      <c r="ITH14" s="407"/>
      <c r="ITI14" s="407"/>
      <c r="ITJ14" s="407"/>
      <c r="ITK14" s="407"/>
      <c r="ITL14" s="408"/>
      <c r="ITM14" s="404"/>
      <c r="ITN14" s="405"/>
      <c r="ITO14" s="406"/>
      <c r="ITP14" s="407"/>
      <c r="ITQ14" s="407"/>
      <c r="ITR14" s="407"/>
      <c r="ITS14" s="407"/>
      <c r="ITT14" s="408"/>
      <c r="ITU14" s="404"/>
      <c r="ITV14" s="405"/>
      <c r="ITW14" s="406"/>
      <c r="ITX14" s="407"/>
      <c r="ITY14" s="407"/>
      <c r="ITZ14" s="407"/>
      <c r="IUA14" s="407"/>
      <c r="IUB14" s="408"/>
      <c r="IUC14" s="404"/>
      <c r="IUD14" s="405"/>
      <c r="IUE14" s="406"/>
      <c r="IUF14" s="407"/>
      <c r="IUG14" s="407"/>
      <c r="IUH14" s="407"/>
      <c r="IUI14" s="407"/>
      <c r="IUJ14" s="408"/>
      <c r="IUK14" s="404"/>
      <c r="IUL14" s="405"/>
      <c r="IUM14" s="406"/>
      <c r="IUN14" s="407"/>
      <c r="IUO14" s="407"/>
      <c r="IUP14" s="407"/>
      <c r="IUQ14" s="407"/>
      <c r="IUR14" s="408"/>
      <c r="IUS14" s="404"/>
      <c r="IUT14" s="405"/>
      <c r="IUU14" s="406"/>
      <c r="IUV14" s="407"/>
      <c r="IUW14" s="407"/>
      <c r="IUX14" s="407"/>
      <c r="IUY14" s="407"/>
      <c r="IUZ14" s="408"/>
      <c r="IVA14" s="404"/>
      <c r="IVB14" s="405"/>
      <c r="IVC14" s="406"/>
      <c r="IVD14" s="407"/>
      <c r="IVE14" s="407"/>
      <c r="IVF14" s="407"/>
      <c r="IVG14" s="407"/>
      <c r="IVH14" s="408"/>
      <c r="IVI14" s="404"/>
      <c r="IVJ14" s="405"/>
      <c r="IVK14" s="406"/>
      <c r="IVL14" s="407"/>
      <c r="IVM14" s="407"/>
      <c r="IVN14" s="407"/>
      <c r="IVO14" s="407"/>
      <c r="IVP14" s="408"/>
      <c r="IVQ14" s="404"/>
      <c r="IVR14" s="405"/>
      <c r="IVS14" s="406"/>
      <c r="IVT14" s="407"/>
      <c r="IVU14" s="407"/>
      <c r="IVV14" s="407"/>
      <c r="IVW14" s="407"/>
      <c r="IVX14" s="408"/>
      <c r="IVY14" s="404"/>
      <c r="IVZ14" s="405"/>
      <c r="IWA14" s="406"/>
      <c r="IWB14" s="407"/>
      <c r="IWC14" s="407"/>
      <c r="IWD14" s="407"/>
      <c r="IWE14" s="407"/>
      <c r="IWF14" s="408"/>
      <c r="IWG14" s="404"/>
      <c r="IWH14" s="405"/>
      <c r="IWI14" s="406"/>
      <c r="IWJ14" s="407"/>
      <c r="IWK14" s="407"/>
      <c r="IWL14" s="407"/>
      <c r="IWM14" s="407"/>
      <c r="IWN14" s="408"/>
      <c r="IWO14" s="404"/>
      <c r="IWP14" s="405"/>
      <c r="IWQ14" s="406"/>
      <c r="IWR14" s="407"/>
      <c r="IWS14" s="407"/>
      <c r="IWT14" s="407"/>
      <c r="IWU14" s="407"/>
      <c r="IWV14" s="408"/>
      <c r="IWW14" s="404"/>
      <c r="IWX14" s="405"/>
      <c r="IWY14" s="406"/>
      <c r="IWZ14" s="407"/>
      <c r="IXA14" s="407"/>
      <c r="IXB14" s="407"/>
      <c r="IXC14" s="407"/>
      <c r="IXD14" s="408"/>
      <c r="IXE14" s="404"/>
      <c r="IXF14" s="405"/>
      <c r="IXG14" s="406"/>
      <c r="IXH14" s="407"/>
      <c r="IXI14" s="407"/>
      <c r="IXJ14" s="407"/>
      <c r="IXK14" s="407"/>
      <c r="IXL14" s="408"/>
      <c r="IXM14" s="404"/>
      <c r="IXN14" s="405"/>
      <c r="IXO14" s="406"/>
      <c r="IXP14" s="407"/>
      <c r="IXQ14" s="407"/>
      <c r="IXR14" s="407"/>
      <c r="IXS14" s="407"/>
      <c r="IXT14" s="408"/>
      <c r="IXU14" s="404"/>
      <c r="IXV14" s="405"/>
      <c r="IXW14" s="406"/>
      <c r="IXX14" s="407"/>
      <c r="IXY14" s="407"/>
      <c r="IXZ14" s="407"/>
      <c r="IYA14" s="407"/>
      <c r="IYB14" s="408"/>
      <c r="IYC14" s="404"/>
      <c r="IYD14" s="405"/>
      <c r="IYE14" s="406"/>
      <c r="IYF14" s="407"/>
      <c r="IYG14" s="407"/>
      <c r="IYH14" s="407"/>
      <c r="IYI14" s="407"/>
      <c r="IYJ14" s="408"/>
      <c r="IYK14" s="404"/>
      <c r="IYL14" s="405"/>
      <c r="IYM14" s="406"/>
      <c r="IYN14" s="407"/>
      <c r="IYO14" s="407"/>
      <c r="IYP14" s="407"/>
      <c r="IYQ14" s="407"/>
      <c r="IYR14" s="408"/>
      <c r="IYS14" s="404"/>
      <c r="IYT14" s="405"/>
      <c r="IYU14" s="406"/>
      <c r="IYV14" s="407"/>
      <c r="IYW14" s="407"/>
      <c r="IYX14" s="407"/>
      <c r="IYY14" s="407"/>
      <c r="IYZ14" s="408"/>
      <c r="IZA14" s="404"/>
      <c r="IZB14" s="405"/>
      <c r="IZC14" s="406"/>
      <c r="IZD14" s="407"/>
      <c r="IZE14" s="407"/>
      <c r="IZF14" s="407"/>
      <c r="IZG14" s="407"/>
      <c r="IZH14" s="408"/>
      <c r="IZI14" s="404"/>
      <c r="IZJ14" s="405"/>
      <c r="IZK14" s="406"/>
      <c r="IZL14" s="407"/>
      <c r="IZM14" s="407"/>
      <c r="IZN14" s="407"/>
      <c r="IZO14" s="407"/>
      <c r="IZP14" s="408"/>
      <c r="IZQ14" s="404"/>
      <c r="IZR14" s="405"/>
      <c r="IZS14" s="406"/>
      <c r="IZT14" s="407"/>
      <c r="IZU14" s="407"/>
      <c r="IZV14" s="407"/>
      <c r="IZW14" s="407"/>
      <c r="IZX14" s="408"/>
      <c r="IZY14" s="404"/>
      <c r="IZZ14" s="405"/>
      <c r="JAA14" s="406"/>
      <c r="JAB14" s="407"/>
      <c r="JAC14" s="407"/>
      <c r="JAD14" s="407"/>
      <c r="JAE14" s="407"/>
      <c r="JAF14" s="408"/>
      <c r="JAG14" s="404"/>
      <c r="JAH14" s="405"/>
      <c r="JAI14" s="406"/>
      <c r="JAJ14" s="407"/>
      <c r="JAK14" s="407"/>
      <c r="JAL14" s="407"/>
      <c r="JAM14" s="407"/>
      <c r="JAN14" s="408"/>
      <c r="JAO14" s="404"/>
      <c r="JAP14" s="405"/>
      <c r="JAQ14" s="406"/>
      <c r="JAR14" s="407"/>
      <c r="JAS14" s="407"/>
      <c r="JAT14" s="407"/>
      <c r="JAU14" s="407"/>
      <c r="JAV14" s="408"/>
      <c r="JAW14" s="404"/>
      <c r="JAX14" s="405"/>
      <c r="JAY14" s="406"/>
      <c r="JAZ14" s="407"/>
      <c r="JBA14" s="407"/>
      <c r="JBB14" s="407"/>
      <c r="JBC14" s="407"/>
      <c r="JBD14" s="408"/>
      <c r="JBE14" s="404"/>
      <c r="JBF14" s="405"/>
      <c r="JBG14" s="406"/>
      <c r="JBH14" s="407"/>
      <c r="JBI14" s="407"/>
      <c r="JBJ14" s="407"/>
      <c r="JBK14" s="407"/>
      <c r="JBL14" s="408"/>
      <c r="JBM14" s="404"/>
      <c r="JBN14" s="405"/>
      <c r="JBO14" s="406"/>
      <c r="JBP14" s="407"/>
      <c r="JBQ14" s="407"/>
      <c r="JBR14" s="407"/>
      <c r="JBS14" s="407"/>
      <c r="JBT14" s="408"/>
      <c r="JBU14" s="404"/>
      <c r="JBV14" s="405"/>
      <c r="JBW14" s="406"/>
      <c r="JBX14" s="407"/>
      <c r="JBY14" s="407"/>
      <c r="JBZ14" s="407"/>
      <c r="JCA14" s="407"/>
      <c r="JCB14" s="408"/>
      <c r="JCC14" s="404"/>
      <c r="JCD14" s="405"/>
      <c r="JCE14" s="406"/>
      <c r="JCF14" s="407"/>
      <c r="JCG14" s="407"/>
      <c r="JCH14" s="407"/>
      <c r="JCI14" s="407"/>
      <c r="JCJ14" s="408"/>
      <c r="JCK14" s="404"/>
      <c r="JCL14" s="405"/>
      <c r="JCM14" s="406"/>
      <c r="JCN14" s="407"/>
      <c r="JCO14" s="407"/>
      <c r="JCP14" s="407"/>
      <c r="JCQ14" s="407"/>
      <c r="JCR14" s="408"/>
      <c r="JCS14" s="404"/>
      <c r="JCT14" s="405"/>
      <c r="JCU14" s="406"/>
      <c r="JCV14" s="407"/>
      <c r="JCW14" s="407"/>
      <c r="JCX14" s="407"/>
      <c r="JCY14" s="407"/>
      <c r="JCZ14" s="408"/>
      <c r="JDA14" s="404"/>
      <c r="JDB14" s="405"/>
      <c r="JDC14" s="406"/>
      <c r="JDD14" s="407"/>
      <c r="JDE14" s="407"/>
      <c r="JDF14" s="407"/>
      <c r="JDG14" s="407"/>
      <c r="JDH14" s="408"/>
      <c r="JDI14" s="404"/>
      <c r="JDJ14" s="405"/>
      <c r="JDK14" s="406"/>
      <c r="JDL14" s="407"/>
      <c r="JDM14" s="407"/>
      <c r="JDN14" s="407"/>
      <c r="JDO14" s="407"/>
      <c r="JDP14" s="408"/>
      <c r="JDQ14" s="404"/>
      <c r="JDR14" s="405"/>
      <c r="JDS14" s="406"/>
      <c r="JDT14" s="407"/>
      <c r="JDU14" s="407"/>
      <c r="JDV14" s="407"/>
      <c r="JDW14" s="407"/>
      <c r="JDX14" s="408"/>
      <c r="JDY14" s="404"/>
      <c r="JDZ14" s="405"/>
      <c r="JEA14" s="406"/>
      <c r="JEB14" s="407"/>
      <c r="JEC14" s="407"/>
      <c r="JED14" s="407"/>
      <c r="JEE14" s="407"/>
      <c r="JEF14" s="408"/>
      <c r="JEG14" s="404"/>
      <c r="JEH14" s="405"/>
      <c r="JEI14" s="406"/>
      <c r="JEJ14" s="407"/>
      <c r="JEK14" s="407"/>
      <c r="JEL14" s="407"/>
      <c r="JEM14" s="407"/>
      <c r="JEN14" s="408"/>
      <c r="JEO14" s="404"/>
      <c r="JEP14" s="405"/>
      <c r="JEQ14" s="406"/>
      <c r="JER14" s="407"/>
      <c r="JES14" s="407"/>
      <c r="JET14" s="407"/>
      <c r="JEU14" s="407"/>
      <c r="JEV14" s="408"/>
      <c r="JEW14" s="404"/>
      <c r="JEX14" s="405"/>
      <c r="JEY14" s="406"/>
      <c r="JEZ14" s="407"/>
      <c r="JFA14" s="407"/>
      <c r="JFB14" s="407"/>
      <c r="JFC14" s="407"/>
      <c r="JFD14" s="408"/>
      <c r="JFE14" s="404"/>
      <c r="JFF14" s="405"/>
      <c r="JFG14" s="406"/>
      <c r="JFH14" s="407"/>
      <c r="JFI14" s="407"/>
      <c r="JFJ14" s="407"/>
      <c r="JFK14" s="407"/>
      <c r="JFL14" s="408"/>
      <c r="JFM14" s="404"/>
      <c r="JFN14" s="405"/>
      <c r="JFO14" s="406"/>
      <c r="JFP14" s="407"/>
      <c r="JFQ14" s="407"/>
      <c r="JFR14" s="407"/>
      <c r="JFS14" s="407"/>
      <c r="JFT14" s="408"/>
      <c r="JFU14" s="404"/>
      <c r="JFV14" s="405"/>
      <c r="JFW14" s="406"/>
      <c r="JFX14" s="407"/>
      <c r="JFY14" s="407"/>
      <c r="JFZ14" s="407"/>
      <c r="JGA14" s="407"/>
      <c r="JGB14" s="408"/>
      <c r="JGC14" s="404"/>
      <c r="JGD14" s="405"/>
      <c r="JGE14" s="406"/>
      <c r="JGF14" s="407"/>
      <c r="JGG14" s="407"/>
      <c r="JGH14" s="407"/>
      <c r="JGI14" s="407"/>
      <c r="JGJ14" s="408"/>
      <c r="JGK14" s="404"/>
      <c r="JGL14" s="405"/>
      <c r="JGM14" s="406"/>
      <c r="JGN14" s="407"/>
      <c r="JGO14" s="407"/>
      <c r="JGP14" s="407"/>
      <c r="JGQ14" s="407"/>
      <c r="JGR14" s="408"/>
      <c r="JGS14" s="404"/>
      <c r="JGT14" s="405"/>
      <c r="JGU14" s="406"/>
      <c r="JGV14" s="407"/>
      <c r="JGW14" s="407"/>
      <c r="JGX14" s="407"/>
      <c r="JGY14" s="407"/>
      <c r="JGZ14" s="408"/>
      <c r="JHA14" s="404"/>
      <c r="JHB14" s="405"/>
      <c r="JHC14" s="406"/>
      <c r="JHD14" s="407"/>
      <c r="JHE14" s="407"/>
      <c r="JHF14" s="407"/>
      <c r="JHG14" s="407"/>
      <c r="JHH14" s="408"/>
      <c r="JHI14" s="404"/>
      <c r="JHJ14" s="405"/>
      <c r="JHK14" s="406"/>
      <c r="JHL14" s="407"/>
      <c r="JHM14" s="407"/>
      <c r="JHN14" s="407"/>
      <c r="JHO14" s="407"/>
      <c r="JHP14" s="408"/>
      <c r="JHQ14" s="404"/>
      <c r="JHR14" s="405"/>
      <c r="JHS14" s="406"/>
      <c r="JHT14" s="407"/>
      <c r="JHU14" s="407"/>
      <c r="JHV14" s="407"/>
      <c r="JHW14" s="407"/>
      <c r="JHX14" s="408"/>
      <c r="JHY14" s="404"/>
      <c r="JHZ14" s="405"/>
      <c r="JIA14" s="406"/>
      <c r="JIB14" s="407"/>
      <c r="JIC14" s="407"/>
      <c r="JID14" s="407"/>
      <c r="JIE14" s="407"/>
      <c r="JIF14" s="408"/>
      <c r="JIG14" s="404"/>
      <c r="JIH14" s="405"/>
      <c r="JII14" s="406"/>
      <c r="JIJ14" s="407"/>
      <c r="JIK14" s="407"/>
      <c r="JIL14" s="407"/>
      <c r="JIM14" s="407"/>
      <c r="JIN14" s="408"/>
      <c r="JIO14" s="404"/>
      <c r="JIP14" s="405"/>
      <c r="JIQ14" s="406"/>
      <c r="JIR14" s="407"/>
      <c r="JIS14" s="407"/>
      <c r="JIT14" s="407"/>
      <c r="JIU14" s="407"/>
      <c r="JIV14" s="408"/>
      <c r="JIW14" s="404"/>
      <c r="JIX14" s="405"/>
      <c r="JIY14" s="406"/>
      <c r="JIZ14" s="407"/>
      <c r="JJA14" s="407"/>
      <c r="JJB14" s="407"/>
      <c r="JJC14" s="407"/>
      <c r="JJD14" s="408"/>
      <c r="JJE14" s="404"/>
      <c r="JJF14" s="405"/>
      <c r="JJG14" s="406"/>
      <c r="JJH14" s="407"/>
      <c r="JJI14" s="407"/>
      <c r="JJJ14" s="407"/>
      <c r="JJK14" s="407"/>
      <c r="JJL14" s="408"/>
      <c r="JJM14" s="404"/>
      <c r="JJN14" s="405"/>
      <c r="JJO14" s="406"/>
      <c r="JJP14" s="407"/>
      <c r="JJQ14" s="407"/>
      <c r="JJR14" s="407"/>
      <c r="JJS14" s="407"/>
      <c r="JJT14" s="408"/>
      <c r="JJU14" s="404"/>
      <c r="JJV14" s="405"/>
      <c r="JJW14" s="406"/>
      <c r="JJX14" s="407"/>
      <c r="JJY14" s="407"/>
      <c r="JJZ14" s="407"/>
      <c r="JKA14" s="407"/>
      <c r="JKB14" s="408"/>
      <c r="JKC14" s="404"/>
      <c r="JKD14" s="405"/>
      <c r="JKE14" s="406"/>
      <c r="JKF14" s="407"/>
      <c r="JKG14" s="407"/>
      <c r="JKH14" s="407"/>
      <c r="JKI14" s="407"/>
      <c r="JKJ14" s="408"/>
      <c r="JKK14" s="404"/>
      <c r="JKL14" s="405"/>
      <c r="JKM14" s="406"/>
      <c r="JKN14" s="407"/>
      <c r="JKO14" s="407"/>
      <c r="JKP14" s="407"/>
      <c r="JKQ14" s="407"/>
      <c r="JKR14" s="408"/>
      <c r="JKS14" s="404"/>
      <c r="JKT14" s="405"/>
      <c r="JKU14" s="406"/>
      <c r="JKV14" s="407"/>
      <c r="JKW14" s="407"/>
      <c r="JKX14" s="407"/>
      <c r="JKY14" s="407"/>
      <c r="JKZ14" s="408"/>
      <c r="JLA14" s="404"/>
      <c r="JLB14" s="405"/>
      <c r="JLC14" s="406"/>
      <c r="JLD14" s="407"/>
      <c r="JLE14" s="407"/>
      <c r="JLF14" s="407"/>
      <c r="JLG14" s="407"/>
      <c r="JLH14" s="408"/>
      <c r="JLI14" s="404"/>
      <c r="JLJ14" s="405"/>
      <c r="JLK14" s="406"/>
      <c r="JLL14" s="407"/>
      <c r="JLM14" s="407"/>
      <c r="JLN14" s="407"/>
      <c r="JLO14" s="407"/>
      <c r="JLP14" s="408"/>
      <c r="JLQ14" s="404"/>
      <c r="JLR14" s="405"/>
      <c r="JLS14" s="406"/>
      <c r="JLT14" s="407"/>
      <c r="JLU14" s="407"/>
      <c r="JLV14" s="407"/>
      <c r="JLW14" s="407"/>
      <c r="JLX14" s="408"/>
      <c r="JLY14" s="404"/>
      <c r="JLZ14" s="405"/>
      <c r="JMA14" s="406"/>
      <c r="JMB14" s="407"/>
      <c r="JMC14" s="407"/>
      <c r="JMD14" s="407"/>
      <c r="JME14" s="407"/>
      <c r="JMF14" s="408"/>
      <c r="JMG14" s="404"/>
      <c r="JMH14" s="405"/>
      <c r="JMI14" s="406"/>
      <c r="JMJ14" s="407"/>
      <c r="JMK14" s="407"/>
      <c r="JML14" s="407"/>
      <c r="JMM14" s="407"/>
      <c r="JMN14" s="408"/>
      <c r="JMO14" s="404"/>
      <c r="JMP14" s="405"/>
      <c r="JMQ14" s="406"/>
      <c r="JMR14" s="407"/>
      <c r="JMS14" s="407"/>
      <c r="JMT14" s="407"/>
      <c r="JMU14" s="407"/>
      <c r="JMV14" s="408"/>
      <c r="JMW14" s="404"/>
      <c r="JMX14" s="405"/>
      <c r="JMY14" s="406"/>
      <c r="JMZ14" s="407"/>
      <c r="JNA14" s="407"/>
      <c r="JNB14" s="407"/>
      <c r="JNC14" s="407"/>
      <c r="JND14" s="408"/>
      <c r="JNE14" s="404"/>
      <c r="JNF14" s="405"/>
      <c r="JNG14" s="406"/>
      <c r="JNH14" s="407"/>
      <c r="JNI14" s="407"/>
      <c r="JNJ14" s="407"/>
      <c r="JNK14" s="407"/>
      <c r="JNL14" s="408"/>
      <c r="JNM14" s="404"/>
      <c r="JNN14" s="405"/>
      <c r="JNO14" s="406"/>
      <c r="JNP14" s="407"/>
      <c r="JNQ14" s="407"/>
      <c r="JNR14" s="407"/>
      <c r="JNS14" s="407"/>
      <c r="JNT14" s="408"/>
      <c r="JNU14" s="404"/>
      <c r="JNV14" s="405"/>
      <c r="JNW14" s="406"/>
      <c r="JNX14" s="407"/>
      <c r="JNY14" s="407"/>
      <c r="JNZ14" s="407"/>
      <c r="JOA14" s="407"/>
      <c r="JOB14" s="408"/>
      <c r="JOC14" s="404"/>
      <c r="JOD14" s="405"/>
      <c r="JOE14" s="406"/>
      <c r="JOF14" s="407"/>
      <c r="JOG14" s="407"/>
      <c r="JOH14" s="407"/>
      <c r="JOI14" s="407"/>
      <c r="JOJ14" s="408"/>
      <c r="JOK14" s="404"/>
      <c r="JOL14" s="405"/>
      <c r="JOM14" s="406"/>
      <c r="JON14" s="407"/>
      <c r="JOO14" s="407"/>
      <c r="JOP14" s="407"/>
      <c r="JOQ14" s="407"/>
      <c r="JOR14" s="408"/>
      <c r="JOS14" s="404"/>
      <c r="JOT14" s="405"/>
      <c r="JOU14" s="406"/>
      <c r="JOV14" s="407"/>
      <c r="JOW14" s="407"/>
      <c r="JOX14" s="407"/>
      <c r="JOY14" s="407"/>
      <c r="JOZ14" s="408"/>
      <c r="JPA14" s="404"/>
      <c r="JPB14" s="405"/>
      <c r="JPC14" s="406"/>
      <c r="JPD14" s="407"/>
      <c r="JPE14" s="407"/>
      <c r="JPF14" s="407"/>
      <c r="JPG14" s="407"/>
      <c r="JPH14" s="408"/>
      <c r="JPI14" s="404"/>
      <c r="JPJ14" s="405"/>
      <c r="JPK14" s="406"/>
      <c r="JPL14" s="407"/>
      <c r="JPM14" s="407"/>
      <c r="JPN14" s="407"/>
      <c r="JPO14" s="407"/>
      <c r="JPP14" s="408"/>
      <c r="JPQ14" s="404"/>
      <c r="JPR14" s="405"/>
      <c r="JPS14" s="406"/>
      <c r="JPT14" s="407"/>
      <c r="JPU14" s="407"/>
      <c r="JPV14" s="407"/>
      <c r="JPW14" s="407"/>
      <c r="JPX14" s="408"/>
      <c r="JPY14" s="404"/>
      <c r="JPZ14" s="405"/>
      <c r="JQA14" s="406"/>
      <c r="JQB14" s="407"/>
      <c r="JQC14" s="407"/>
      <c r="JQD14" s="407"/>
      <c r="JQE14" s="407"/>
      <c r="JQF14" s="408"/>
      <c r="JQG14" s="404"/>
      <c r="JQH14" s="405"/>
      <c r="JQI14" s="406"/>
      <c r="JQJ14" s="407"/>
      <c r="JQK14" s="407"/>
      <c r="JQL14" s="407"/>
      <c r="JQM14" s="407"/>
      <c r="JQN14" s="408"/>
      <c r="JQO14" s="404"/>
      <c r="JQP14" s="405"/>
      <c r="JQQ14" s="406"/>
      <c r="JQR14" s="407"/>
      <c r="JQS14" s="407"/>
      <c r="JQT14" s="407"/>
      <c r="JQU14" s="407"/>
      <c r="JQV14" s="408"/>
      <c r="JQW14" s="404"/>
      <c r="JQX14" s="405"/>
      <c r="JQY14" s="406"/>
      <c r="JQZ14" s="407"/>
      <c r="JRA14" s="407"/>
      <c r="JRB14" s="407"/>
      <c r="JRC14" s="407"/>
      <c r="JRD14" s="408"/>
      <c r="JRE14" s="404"/>
      <c r="JRF14" s="405"/>
      <c r="JRG14" s="406"/>
      <c r="JRH14" s="407"/>
      <c r="JRI14" s="407"/>
      <c r="JRJ14" s="407"/>
      <c r="JRK14" s="407"/>
      <c r="JRL14" s="408"/>
      <c r="JRM14" s="404"/>
      <c r="JRN14" s="405"/>
      <c r="JRO14" s="406"/>
      <c r="JRP14" s="407"/>
      <c r="JRQ14" s="407"/>
      <c r="JRR14" s="407"/>
      <c r="JRS14" s="407"/>
      <c r="JRT14" s="408"/>
      <c r="JRU14" s="404"/>
      <c r="JRV14" s="405"/>
      <c r="JRW14" s="406"/>
      <c r="JRX14" s="407"/>
      <c r="JRY14" s="407"/>
      <c r="JRZ14" s="407"/>
      <c r="JSA14" s="407"/>
      <c r="JSB14" s="408"/>
      <c r="JSC14" s="404"/>
      <c r="JSD14" s="405"/>
      <c r="JSE14" s="406"/>
      <c r="JSF14" s="407"/>
      <c r="JSG14" s="407"/>
      <c r="JSH14" s="407"/>
      <c r="JSI14" s="407"/>
      <c r="JSJ14" s="408"/>
      <c r="JSK14" s="404"/>
      <c r="JSL14" s="405"/>
      <c r="JSM14" s="406"/>
      <c r="JSN14" s="407"/>
      <c r="JSO14" s="407"/>
      <c r="JSP14" s="407"/>
      <c r="JSQ14" s="407"/>
      <c r="JSR14" s="408"/>
      <c r="JSS14" s="404"/>
      <c r="JST14" s="405"/>
      <c r="JSU14" s="406"/>
      <c r="JSV14" s="407"/>
      <c r="JSW14" s="407"/>
      <c r="JSX14" s="407"/>
      <c r="JSY14" s="407"/>
      <c r="JSZ14" s="408"/>
      <c r="JTA14" s="404"/>
      <c r="JTB14" s="405"/>
      <c r="JTC14" s="406"/>
      <c r="JTD14" s="407"/>
      <c r="JTE14" s="407"/>
      <c r="JTF14" s="407"/>
      <c r="JTG14" s="407"/>
      <c r="JTH14" s="408"/>
      <c r="JTI14" s="404"/>
      <c r="JTJ14" s="405"/>
      <c r="JTK14" s="406"/>
      <c r="JTL14" s="407"/>
      <c r="JTM14" s="407"/>
      <c r="JTN14" s="407"/>
      <c r="JTO14" s="407"/>
      <c r="JTP14" s="408"/>
      <c r="JTQ14" s="404"/>
      <c r="JTR14" s="405"/>
      <c r="JTS14" s="406"/>
      <c r="JTT14" s="407"/>
      <c r="JTU14" s="407"/>
      <c r="JTV14" s="407"/>
      <c r="JTW14" s="407"/>
      <c r="JTX14" s="408"/>
      <c r="JTY14" s="404"/>
      <c r="JTZ14" s="405"/>
      <c r="JUA14" s="406"/>
      <c r="JUB14" s="407"/>
      <c r="JUC14" s="407"/>
      <c r="JUD14" s="407"/>
      <c r="JUE14" s="407"/>
      <c r="JUF14" s="408"/>
      <c r="JUG14" s="404"/>
      <c r="JUH14" s="405"/>
      <c r="JUI14" s="406"/>
      <c r="JUJ14" s="407"/>
      <c r="JUK14" s="407"/>
      <c r="JUL14" s="407"/>
      <c r="JUM14" s="407"/>
      <c r="JUN14" s="408"/>
      <c r="JUO14" s="404"/>
      <c r="JUP14" s="405"/>
      <c r="JUQ14" s="406"/>
      <c r="JUR14" s="407"/>
      <c r="JUS14" s="407"/>
      <c r="JUT14" s="407"/>
      <c r="JUU14" s="407"/>
      <c r="JUV14" s="408"/>
      <c r="JUW14" s="404"/>
      <c r="JUX14" s="405"/>
      <c r="JUY14" s="406"/>
      <c r="JUZ14" s="407"/>
      <c r="JVA14" s="407"/>
      <c r="JVB14" s="407"/>
      <c r="JVC14" s="407"/>
      <c r="JVD14" s="408"/>
      <c r="JVE14" s="404"/>
      <c r="JVF14" s="405"/>
      <c r="JVG14" s="406"/>
      <c r="JVH14" s="407"/>
      <c r="JVI14" s="407"/>
      <c r="JVJ14" s="407"/>
      <c r="JVK14" s="407"/>
      <c r="JVL14" s="408"/>
      <c r="JVM14" s="404"/>
      <c r="JVN14" s="405"/>
      <c r="JVO14" s="406"/>
      <c r="JVP14" s="407"/>
      <c r="JVQ14" s="407"/>
      <c r="JVR14" s="407"/>
      <c r="JVS14" s="407"/>
      <c r="JVT14" s="408"/>
      <c r="JVU14" s="404"/>
      <c r="JVV14" s="405"/>
      <c r="JVW14" s="406"/>
      <c r="JVX14" s="407"/>
      <c r="JVY14" s="407"/>
      <c r="JVZ14" s="407"/>
      <c r="JWA14" s="407"/>
      <c r="JWB14" s="408"/>
      <c r="JWC14" s="404"/>
      <c r="JWD14" s="405"/>
      <c r="JWE14" s="406"/>
      <c r="JWF14" s="407"/>
      <c r="JWG14" s="407"/>
      <c r="JWH14" s="407"/>
      <c r="JWI14" s="407"/>
      <c r="JWJ14" s="408"/>
      <c r="JWK14" s="404"/>
      <c r="JWL14" s="405"/>
      <c r="JWM14" s="406"/>
      <c r="JWN14" s="407"/>
      <c r="JWO14" s="407"/>
      <c r="JWP14" s="407"/>
      <c r="JWQ14" s="407"/>
      <c r="JWR14" s="408"/>
      <c r="JWS14" s="404"/>
      <c r="JWT14" s="405"/>
      <c r="JWU14" s="406"/>
      <c r="JWV14" s="407"/>
      <c r="JWW14" s="407"/>
      <c r="JWX14" s="407"/>
      <c r="JWY14" s="407"/>
      <c r="JWZ14" s="408"/>
      <c r="JXA14" s="404"/>
      <c r="JXB14" s="405"/>
      <c r="JXC14" s="406"/>
      <c r="JXD14" s="407"/>
      <c r="JXE14" s="407"/>
      <c r="JXF14" s="407"/>
      <c r="JXG14" s="407"/>
      <c r="JXH14" s="408"/>
      <c r="JXI14" s="404"/>
      <c r="JXJ14" s="405"/>
      <c r="JXK14" s="406"/>
      <c r="JXL14" s="407"/>
      <c r="JXM14" s="407"/>
      <c r="JXN14" s="407"/>
      <c r="JXO14" s="407"/>
      <c r="JXP14" s="408"/>
      <c r="JXQ14" s="404"/>
      <c r="JXR14" s="405"/>
      <c r="JXS14" s="406"/>
      <c r="JXT14" s="407"/>
      <c r="JXU14" s="407"/>
      <c r="JXV14" s="407"/>
      <c r="JXW14" s="407"/>
      <c r="JXX14" s="408"/>
      <c r="JXY14" s="404"/>
      <c r="JXZ14" s="405"/>
      <c r="JYA14" s="406"/>
      <c r="JYB14" s="407"/>
      <c r="JYC14" s="407"/>
      <c r="JYD14" s="407"/>
      <c r="JYE14" s="407"/>
      <c r="JYF14" s="408"/>
      <c r="JYG14" s="404"/>
      <c r="JYH14" s="405"/>
      <c r="JYI14" s="406"/>
      <c r="JYJ14" s="407"/>
      <c r="JYK14" s="407"/>
      <c r="JYL14" s="407"/>
      <c r="JYM14" s="407"/>
      <c r="JYN14" s="408"/>
      <c r="JYO14" s="404"/>
      <c r="JYP14" s="405"/>
      <c r="JYQ14" s="406"/>
      <c r="JYR14" s="407"/>
      <c r="JYS14" s="407"/>
      <c r="JYT14" s="407"/>
      <c r="JYU14" s="407"/>
      <c r="JYV14" s="408"/>
      <c r="JYW14" s="404"/>
      <c r="JYX14" s="405"/>
      <c r="JYY14" s="406"/>
      <c r="JYZ14" s="407"/>
      <c r="JZA14" s="407"/>
      <c r="JZB14" s="407"/>
      <c r="JZC14" s="407"/>
      <c r="JZD14" s="408"/>
      <c r="JZE14" s="404"/>
      <c r="JZF14" s="405"/>
      <c r="JZG14" s="406"/>
      <c r="JZH14" s="407"/>
      <c r="JZI14" s="407"/>
      <c r="JZJ14" s="407"/>
      <c r="JZK14" s="407"/>
      <c r="JZL14" s="408"/>
      <c r="JZM14" s="404"/>
      <c r="JZN14" s="405"/>
      <c r="JZO14" s="406"/>
      <c r="JZP14" s="407"/>
      <c r="JZQ14" s="407"/>
      <c r="JZR14" s="407"/>
      <c r="JZS14" s="407"/>
      <c r="JZT14" s="408"/>
      <c r="JZU14" s="404"/>
      <c r="JZV14" s="405"/>
      <c r="JZW14" s="406"/>
      <c r="JZX14" s="407"/>
      <c r="JZY14" s="407"/>
      <c r="JZZ14" s="407"/>
      <c r="KAA14" s="407"/>
      <c r="KAB14" s="408"/>
      <c r="KAC14" s="404"/>
      <c r="KAD14" s="405"/>
      <c r="KAE14" s="406"/>
      <c r="KAF14" s="407"/>
      <c r="KAG14" s="407"/>
      <c r="KAH14" s="407"/>
      <c r="KAI14" s="407"/>
      <c r="KAJ14" s="408"/>
      <c r="KAK14" s="404"/>
      <c r="KAL14" s="405"/>
      <c r="KAM14" s="406"/>
      <c r="KAN14" s="407"/>
      <c r="KAO14" s="407"/>
      <c r="KAP14" s="407"/>
      <c r="KAQ14" s="407"/>
      <c r="KAR14" s="408"/>
      <c r="KAS14" s="404"/>
      <c r="KAT14" s="405"/>
      <c r="KAU14" s="406"/>
      <c r="KAV14" s="407"/>
      <c r="KAW14" s="407"/>
      <c r="KAX14" s="407"/>
      <c r="KAY14" s="407"/>
      <c r="KAZ14" s="408"/>
      <c r="KBA14" s="404"/>
      <c r="KBB14" s="405"/>
      <c r="KBC14" s="406"/>
      <c r="KBD14" s="407"/>
      <c r="KBE14" s="407"/>
      <c r="KBF14" s="407"/>
      <c r="KBG14" s="407"/>
      <c r="KBH14" s="408"/>
      <c r="KBI14" s="404"/>
      <c r="KBJ14" s="405"/>
      <c r="KBK14" s="406"/>
      <c r="KBL14" s="407"/>
      <c r="KBM14" s="407"/>
      <c r="KBN14" s="407"/>
      <c r="KBO14" s="407"/>
      <c r="KBP14" s="408"/>
      <c r="KBQ14" s="404"/>
      <c r="KBR14" s="405"/>
      <c r="KBS14" s="406"/>
      <c r="KBT14" s="407"/>
      <c r="KBU14" s="407"/>
      <c r="KBV14" s="407"/>
      <c r="KBW14" s="407"/>
      <c r="KBX14" s="408"/>
      <c r="KBY14" s="404"/>
      <c r="KBZ14" s="405"/>
      <c r="KCA14" s="406"/>
      <c r="KCB14" s="407"/>
      <c r="KCC14" s="407"/>
      <c r="KCD14" s="407"/>
      <c r="KCE14" s="407"/>
      <c r="KCF14" s="408"/>
      <c r="KCG14" s="404"/>
      <c r="KCH14" s="405"/>
      <c r="KCI14" s="406"/>
      <c r="KCJ14" s="407"/>
      <c r="KCK14" s="407"/>
      <c r="KCL14" s="407"/>
      <c r="KCM14" s="407"/>
      <c r="KCN14" s="408"/>
      <c r="KCO14" s="404"/>
      <c r="KCP14" s="405"/>
      <c r="KCQ14" s="406"/>
      <c r="KCR14" s="407"/>
      <c r="KCS14" s="407"/>
      <c r="KCT14" s="407"/>
      <c r="KCU14" s="407"/>
      <c r="KCV14" s="408"/>
      <c r="KCW14" s="404"/>
      <c r="KCX14" s="405"/>
      <c r="KCY14" s="406"/>
      <c r="KCZ14" s="407"/>
      <c r="KDA14" s="407"/>
      <c r="KDB14" s="407"/>
      <c r="KDC14" s="407"/>
      <c r="KDD14" s="408"/>
      <c r="KDE14" s="404"/>
      <c r="KDF14" s="405"/>
      <c r="KDG14" s="406"/>
      <c r="KDH14" s="407"/>
      <c r="KDI14" s="407"/>
      <c r="KDJ14" s="407"/>
      <c r="KDK14" s="407"/>
      <c r="KDL14" s="408"/>
      <c r="KDM14" s="404"/>
      <c r="KDN14" s="405"/>
      <c r="KDO14" s="406"/>
      <c r="KDP14" s="407"/>
      <c r="KDQ14" s="407"/>
      <c r="KDR14" s="407"/>
      <c r="KDS14" s="407"/>
      <c r="KDT14" s="408"/>
      <c r="KDU14" s="404"/>
      <c r="KDV14" s="405"/>
      <c r="KDW14" s="406"/>
      <c r="KDX14" s="407"/>
      <c r="KDY14" s="407"/>
      <c r="KDZ14" s="407"/>
      <c r="KEA14" s="407"/>
      <c r="KEB14" s="408"/>
      <c r="KEC14" s="404"/>
      <c r="KED14" s="405"/>
      <c r="KEE14" s="406"/>
      <c r="KEF14" s="407"/>
      <c r="KEG14" s="407"/>
      <c r="KEH14" s="407"/>
      <c r="KEI14" s="407"/>
      <c r="KEJ14" s="408"/>
      <c r="KEK14" s="404"/>
      <c r="KEL14" s="405"/>
      <c r="KEM14" s="406"/>
      <c r="KEN14" s="407"/>
      <c r="KEO14" s="407"/>
      <c r="KEP14" s="407"/>
      <c r="KEQ14" s="407"/>
      <c r="KER14" s="408"/>
      <c r="KES14" s="404"/>
      <c r="KET14" s="405"/>
      <c r="KEU14" s="406"/>
      <c r="KEV14" s="407"/>
      <c r="KEW14" s="407"/>
      <c r="KEX14" s="407"/>
      <c r="KEY14" s="407"/>
      <c r="KEZ14" s="408"/>
      <c r="KFA14" s="404"/>
      <c r="KFB14" s="405"/>
      <c r="KFC14" s="406"/>
      <c r="KFD14" s="407"/>
      <c r="KFE14" s="407"/>
      <c r="KFF14" s="407"/>
      <c r="KFG14" s="407"/>
      <c r="KFH14" s="408"/>
      <c r="KFI14" s="404"/>
      <c r="KFJ14" s="405"/>
      <c r="KFK14" s="406"/>
      <c r="KFL14" s="407"/>
      <c r="KFM14" s="407"/>
      <c r="KFN14" s="407"/>
      <c r="KFO14" s="407"/>
      <c r="KFP14" s="408"/>
      <c r="KFQ14" s="404"/>
      <c r="KFR14" s="405"/>
      <c r="KFS14" s="406"/>
      <c r="KFT14" s="407"/>
      <c r="KFU14" s="407"/>
      <c r="KFV14" s="407"/>
      <c r="KFW14" s="407"/>
      <c r="KFX14" s="408"/>
      <c r="KFY14" s="404"/>
      <c r="KFZ14" s="405"/>
      <c r="KGA14" s="406"/>
      <c r="KGB14" s="407"/>
      <c r="KGC14" s="407"/>
      <c r="KGD14" s="407"/>
      <c r="KGE14" s="407"/>
      <c r="KGF14" s="408"/>
      <c r="KGG14" s="404"/>
      <c r="KGH14" s="405"/>
      <c r="KGI14" s="406"/>
      <c r="KGJ14" s="407"/>
      <c r="KGK14" s="407"/>
      <c r="KGL14" s="407"/>
      <c r="KGM14" s="407"/>
      <c r="KGN14" s="408"/>
      <c r="KGO14" s="404"/>
      <c r="KGP14" s="405"/>
      <c r="KGQ14" s="406"/>
      <c r="KGR14" s="407"/>
      <c r="KGS14" s="407"/>
      <c r="KGT14" s="407"/>
      <c r="KGU14" s="407"/>
      <c r="KGV14" s="408"/>
      <c r="KGW14" s="404"/>
      <c r="KGX14" s="405"/>
      <c r="KGY14" s="406"/>
      <c r="KGZ14" s="407"/>
      <c r="KHA14" s="407"/>
      <c r="KHB14" s="407"/>
      <c r="KHC14" s="407"/>
      <c r="KHD14" s="408"/>
      <c r="KHE14" s="404"/>
      <c r="KHF14" s="405"/>
      <c r="KHG14" s="406"/>
      <c r="KHH14" s="407"/>
      <c r="KHI14" s="407"/>
      <c r="KHJ14" s="407"/>
      <c r="KHK14" s="407"/>
      <c r="KHL14" s="408"/>
      <c r="KHM14" s="404"/>
      <c r="KHN14" s="405"/>
      <c r="KHO14" s="406"/>
      <c r="KHP14" s="407"/>
      <c r="KHQ14" s="407"/>
      <c r="KHR14" s="407"/>
      <c r="KHS14" s="407"/>
      <c r="KHT14" s="408"/>
      <c r="KHU14" s="404"/>
      <c r="KHV14" s="405"/>
      <c r="KHW14" s="406"/>
      <c r="KHX14" s="407"/>
      <c r="KHY14" s="407"/>
      <c r="KHZ14" s="407"/>
      <c r="KIA14" s="407"/>
      <c r="KIB14" s="408"/>
      <c r="KIC14" s="404"/>
      <c r="KID14" s="405"/>
      <c r="KIE14" s="406"/>
      <c r="KIF14" s="407"/>
      <c r="KIG14" s="407"/>
      <c r="KIH14" s="407"/>
      <c r="KII14" s="407"/>
      <c r="KIJ14" s="408"/>
      <c r="KIK14" s="404"/>
      <c r="KIL14" s="405"/>
      <c r="KIM14" s="406"/>
      <c r="KIN14" s="407"/>
      <c r="KIO14" s="407"/>
      <c r="KIP14" s="407"/>
      <c r="KIQ14" s="407"/>
      <c r="KIR14" s="408"/>
      <c r="KIS14" s="404"/>
      <c r="KIT14" s="405"/>
      <c r="KIU14" s="406"/>
      <c r="KIV14" s="407"/>
      <c r="KIW14" s="407"/>
      <c r="KIX14" s="407"/>
      <c r="KIY14" s="407"/>
      <c r="KIZ14" s="408"/>
      <c r="KJA14" s="404"/>
      <c r="KJB14" s="405"/>
      <c r="KJC14" s="406"/>
      <c r="KJD14" s="407"/>
      <c r="KJE14" s="407"/>
      <c r="KJF14" s="407"/>
      <c r="KJG14" s="407"/>
      <c r="KJH14" s="408"/>
      <c r="KJI14" s="404"/>
      <c r="KJJ14" s="405"/>
      <c r="KJK14" s="406"/>
      <c r="KJL14" s="407"/>
      <c r="KJM14" s="407"/>
      <c r="KJN14" s="407"/>
      <c r="KJO14" s="407"/>
      <c r="KJP14" s="408"/>
      <c r="KJQ14" s="404"/>
      <c r="KJR14" s="405"/>
      <c r="KJS14" s="406"/>
      <c r="KJT14" s="407"/>
      <c r="KJU14" s="407"/>
      <c r="KJV14" s="407"/>
      <c r="KJW14" s="407"/>
      <c r="KJX14" s="408"/>
      <c r="KJY14" s="404"/>
      <c r="KJZ14" s="405"/>
      <c r="KKA14" s="406"/>
      <c r="KKB14" s="407"/>
      <c r="KKC14" s="407"/>
      <c r="KKD14" s="407"/>
      <c r="KKE14" s="407"/>
      <c r="KKF14" s="408"/>
      <c r="KKG14" s="404"/>
      <c r="KKH14" s="405"/>
      <c r="KKI14" s="406"/>
      <c r="KKJ14" s="407"/>
      <c r="KKK14" s="407"/>
      <c r="KKL14" s="407"/>
      <c r="KKM14" s="407"/>
      <c r="KKN14" s="408"/>
      <c r="KKO14" s="404"/>
      <c r="KKP14" s="405"/>
      <c r="KKQ14" s="406"/>
      <c r="KKR14" s="407"/>
      <c r="KKS14" s="407"/>
      <c r="KKT14" s="407"/>
      <c r="KKU14" s="407"/>
      <c r="KKV14" s="408"/>
      <c r="KKW14" s="404"/>
      <c r="KKX14" s="405"/>
      <c r="KKY14" s="406"/>
      <c r="KKZ14" s="407"/>
      <c r="KLA14" s="407"/>
      <c r="KLB14" s="407"/>
      <c r="KLC14" s="407"/>
      <c r="KLD14" s="408"/>
      <c r="KLE14" s="404"/>
      <c r="KLF14" s="405"/>
      <c r="KLG14" s="406"/>
      <c r="KLH14" s="407"/>
      <c r="KLI14" s="407"/>
      <c r="KLJ14" s="407"/>
      <c r="KLK14" s="407"/>
      <c r="KLL14" s="408"/>
      <c r="KLM14" s="404"/>
      <c r="KLN14" s="405"/>
      <c r="KLO14" s="406"/>
      <c r="KLP14" s="407"/>
      <c r="KLQ14" s="407"/>
      <c r="KLR14" s="407"/>
      <c r="KLS14" s="407"/>
      <c r="KLT14" s="408"/>
      <c r="KLU14" s="404"/>
      <c r="KLV14" s="405"/>
      <c r="KLW14" s="406"/>
      <c r="KLX14" s="407"/>
      <c r="KLY14" s="407"/>
      <c r="KLZ14" s="407"/>
      <c r="KMA14" s="407"/>
      <c r="KMB14" s="408"/>
      <c r="KMC14" s="404"/>
      <c r="KMD14" s="405"/>
      <c r="KME14" s="406"/>
      <c r="KMF14" s="407"/>
      <c r="KMG14" s="407"/>
      <c r="KMH14" s="407"/>
      <c r="KMI14" s="407"/>
      <c r="KMJ14" s="408"/>
      <c r="KMK14" s="404"/>
      <c r="KML14" s="405"/>
      <c r="KMM14" s="406"/>
      <c r="KMN14" s="407"/>
      <c r="KMO14" s="407"/>
      <c r="KMP14" s="407"/>
      <c r="KMQ14" s="407"/>
      <c r="KMR14" s="408"/>
      <c r="KMS14" s="404"/>
      <c r="KMT14" s="405"/>
      <c r="KMU14" s="406"/>
      <c r="KMV14" s="407"/>
      <c r="KMW14" s="407"/>
      <c r="KMX14" s="407"/>
      <c r="KMY14" s="407"/>
      <c r="KMZ14" s="408"/>
      <c r="KNA14" s="404"/>
      <c r="KNB14" s="405"/>
      <c r="KNC14" s="406"/>
      <c r="KND14" s="407"/>
      <c r="KNE14" s="407"/>
      <c r="KNF14" s="407"/>
      <c r="KNG14" s="407"/>
      <c r="KNH14" s="408"/>
      <c r="KNI14" s="404"/>
      <c r="KNJ14" s="405"/>
      <c r="KNK14" s="406"/>
      <c r="KNL14" s="407"/>
      <c r="KNM14" s="407"/>
      <c r="KNN14" s="407"/>
      <c r="KNO14" s="407"/>
      <c r="KNP14" s="408"/>
      <c r="KNQ14" s="404"/>
      <c r="KNR14" s="405"/>
      <c r="KNS14" s="406"/>
      <c r="KNT14" s="407"/>
      <c r="KNU14" s="407"/>
      <c r="KNV14" s="407"/>
      <c r="KNW14" s="407"/>
      <c r="KNX14" s="408"/>
      <c r="KNY14" s="404"/>
      <c r="KNZ14" s="405"/>
      <c r="KOA14" s="406"/>
      <c r="KOB14" s="407"/>
      <c r="KOC14" s="407"/>
      <c r="KOD14" s="407"/>
      <c r="KOE14" s="407"/>
      <c r="KOF14" s="408"/>
      <c r="KOG14" s="404"/>
      <c r="KOH14" s="405"/>
      <c r="KOI14" s="406"/>
      <c r="KOJ14" s="407"/>
      <c r="KOK14" s="407"/>
      <c r="KOL14" s="407"/>
      <c r="KOM14" s="407"/>
      <c r="KON14" s="408"/>
      <c r="KOO14" s="404"/>
      <c r="KOP14" s="405"/>
      <c r="KOQ14" s="406"/>
      <c r="KOR14" s="407"/>
      <c r="KOS14" s="407"/>
      <c r="KOT14" s="407"/>
      <c r="KOU14" s="407"/>
      <c r="KOV14" s="408"/>
      <c r="KOW14" s="404"/>
      <c r="KOX14" s="405"/>
      <c r="KOY14" s="406"/>
      <c r="KOZ14" s="407"/>
      <c r="KPA14" s="407"/>
      <c r="KPB14" s="407"/>
      <c r="KPC14" s="407"/>
      <c r="KPD14" s="408"/>
      <c r="KPE14" s="404"/>
      <c r="KPF14" s="405"/>
      <c r="KPG14" s="406"/>
      <c r="KPH14" s="407"/>
      <c r="KPI14" s="407"/>
      <c r="KPJ14" s="407"/>
      <c r="KPK14" s="407"/>
      <c r="KPL14" s="408"/>
      <c r="KPM14" s="404"/>
      <c r="KPN14" s="405"/>
      <c r="KPO14" s="406"/>
      <c r="KPP14" s="407"/>
      <c r="KPQ14" s="407"/>
      <c r="KPR14" s="407"/>
      <c r="KPS14" s="407"/>
      <c r="KPT14" s="408"/>
      <c r="KPU14" s="404"/>
      <c r="KPV14" s="405"/>
      <c r="KPW14" s="406"/>
      <c r="KPX14" s="407"/>
      <c r="KPY14" s="407"/>
      <c r="KPZ14" s="407"/>
      <c r="KQA14" s="407"/>
      <c r="KQB14" s="408"/>
      <c r="KQC14" s="404"/>
      <c r="KQD14" s="405"/>
      <c r="KQE14" s="406"/>
      <c r="KQF14" s="407"/>
      <c r="KQG14" s="407"/>
      <c r="KQH14" s="407"/>
      <c r="KQI14" s="407"/>
      <c r="KQJ14" s="408"/>
      <c r="KQK14" s="404"/>
      <c r="KQL14" s="405"/>
      <c r="KQM14" s="406"/>
      <c r="KQN14" s="407"/>
      <c r="KQO14" s="407"/>
      <c r="KQP14" s="407"/>
      <c r="KQQ14" s="407"/>
      <c r="KQR14" s="408"/>
      <c r="KQS14" s="404"/>
      <c r="KQT14" s="405"/>
      <c r="KQU14" s="406"/>
      <c r="KQV14" s="407"/>
      <c r="KQW14" s="407"/>
      <c r="KQX14" s="407"/>
      <c r="KQY14" s="407"/>
      <c r="KQZ14" s="408"/>
      <c r="KRA14" s="404"/>
      <c r="KRB14" s="405"/>
      <c r="KRC14" s="406"/>
      <c r="KRD14" s="407"/>
      <c r="KRE14" s="407"/>
      <c r="KRF14" s="407"/>
      <c r="KRG14" s="407"/>
      <c r="KRH14" s="408"/>
      <c r="KRI14" s="404"/>
      <c r="KRJ14" s="405"/>
      <c r="KRK14" s="406"/>
      <c r="KRL14" s="407"/>
      <c r="KRM14" s="407"/>
      <c r="KRN14" s="407"/>
      <c r="KRO14" s="407"/>
      <c r="KRP14" s="408"/>
      <c r="KRQ14" s="404"/>
      <c r="KRR14" s="405"/>
      <c r="KRS14" s="406"/>
      <c r="KRT14" s="407"/>
      <c r="KRU14" s="407"/>
      <c r="KRV14" s="407"/>
      <c r="KRW14" s="407"/>
      <c r="KRX14" s="408"/>
      <c r="KRY14" s="404"/>
      <c r="KRZ14" s="405"/>
      <c r="KSA14" s="406"/>
      <c r="KSB14" s="407"/>
      <c r="KSC14" s="407"/>
      <c r="KSD14" s="407"/>
      <c r="KSE14" s="407"/>
      <c r="KSF14" s="408"/>
      <c r="KSG14" s="404"/>
      <c r="KSH14" s="405"/>
      <c r="KSI14" s="406"/>
      <c r="KSJ14" s="407"/>
      <c r="KSK14" s="407"/>
      <c r="KSL14" s="407"/>
      <c r="KSM14" s="407"/>
      <c r="KSN14" s="408"/>
      <c r="KSO14" s="404"/>
      <c r="KSP14" s="405"/>
      <c r="KSQ14" s="406"/>
      <c r="KSR14" s="407"/>
      <c r="KSS14" s="407"/>
      <c r="KST14" s="407"/>
      <c r="KSU14" s="407"/>
      <c r="KSV14" s="408"/>
      <c r="KSW14" s="404"/>
      <c r="KSX14" s="405"/>
      <c r="KSY14" s="406"/>
      <c r="KSZ14" s="407"/>
      <c r="KTA14" s="407"/>
      <c r="KTB14" s="407"/>
      <c r="KTC14" s="407"/>
      <c r="KTD14" s="408"/>
      <c r="KTE14" s="404"/>
      <c r="KTF14" s="405"/>
      <c r="KTG14" s="406"/>
      <c r="KTH14" s="407"/>
      <c r="KTI14" s="407"/>
      <c r="KTJ14" s="407"/>
      <c r="KTK14" s="407"/>
      <c r="KTL14" s="408"/>
      <c r="KTM14" s="404"/>
      <c r="KTN14" s="405"/>
      <c r="KTO14" s="406"/>
      <c r="KTP14" s="407"/>
      <c r="KTQ14" s="407"/>
      <c r="KTR14" s="407"/>
      <c r="KTS14" s="407"/>
      <c r="KTT14" s="408"/>
      <c r="KTU14" s="404"/>
      <c r="KTV14" s="405"/>
      <c r="KTW14" s="406"/>
      <c r="KTX14" s="407"/>
      <c r="KTY14" s="407"/>
      <c r="KTZ14" s="407"/>
      <c r="KUA14" s="407"/>
      <c r="KUB14" s="408"/>
      <c r="KUC14" s="404"/>
      <c r="KUD14" s="405"/>
      <c r="KUE14" s="406"/>
      <c r="KUF14" s="407"/>
      <c r="KUG14" s="407"/>
      <c r="KUH14" s="407"/>
      <c r="KUI14" s="407"/>
      <c r="KUJ14" s="408"/>
      <c r="KUK14" s="404"/>
      <c r="KUL14" s="405"/>
      <c r="KUM14" s="406"/>
      <c r="KUN14" s="407"/>
      <c r="KUO14" s="407"/>
      <c r="KUP14" s="407"/>
      <c r="KUQ14" s="407"/>
      <c r="KUR14" s="408"/>
      <c r="KUS14" s="404"/>
      <c r="KUT14" s="405"/>
      <c r="KUU14" s="406"/>
      <c r="KUV14" s="407"/>
      <c r="KUW14" s="407"/>
      <c r="KUX14" s="407"/>
      <c r="KUY14" s="407"/>
      <c r="KUZ14" s="408"/>
      <c r="KVA14" s="404"/>
      <c r="KVB14" s="405"/>
      <c r="KVC14" s="406"/>
      <c r="KVD14" s="407"/>
      <c r="KVE14" s="407"/>
      <c r="KVF14" s="407"/>
      <c r="KVG14" s="407"/>
      <c r="KVH14" s="408"/>
      <c r="KVI14" s="404"/>
      <c r="KVJ14" s="405"/>
      <c r="KVK14" s="406"/>
      <c r="KVL14" s="407"/>
      <c r="KVM14" s="407"/>
      <c r="KVN14" s="407"/>
      <c r="KVO14" s="407"/>
      <c r="KVP14" s="408"/>
      <c r="KVQ14" s="404"/>
      <c r="KVR14" s="405"/>
      <c r="KVS14" s="406"/>
      <c r="KVT14" s="407"/>
      <c r="KVU14" s="407"/>
      <c r="KVV14" s="407"/>
      <c r="KVW14" s="407"/>
      <c r="KVX14" s="408"/>
      <c r="KVY14" s="404"/>
      <c r="KVZ14" s="405"/>
      <c r="KWA14" s="406"/>
      <c r="KWB14" s="407"/>
      <c r="KWC14" s="407"/>
      <c r="KWD14" s="407"/>
      <c r="KWE14" s="407"/>
      <c r="KWF14" s="408"/>
      <c r="KWG14" s="404"/>
      <c r="KWH14" s="405"/>
      <c r="KWI14" s="406"/>
      <c r="KWJ14" s="407"/>
      <c r="KWK14" s="407"/>
      <c r="KWL14" s="407"/>
      <c r="KWM14" s="407"/>
      <c r="KWN14" s="408"/>
      <c r="KWO14" s="404"/>
      <c r="KWP14" s="405"/>
      <c r="KWQ14" s="406"/>
      <c r="KWR14" s="407"/>
      <c r="KWS14" s="407"/>
      <c r="KWT14" s="407"/>
      <c r="KWU14" s="407"/>
      <c r="KWV14" s="408"/>
      <c r="KWW14" s="404"/>
      <c r="KWX14" s="405"/>
      <c r="KWY14" s="406"/>
      <c r="KWZ14" s="407"/>
      <c r="KXA14" s="407"/>
      <c r="KXB14" s="407"/>
      <c r="KXC14" s="407"/>
      <c r="KXD14" s="408"/>
      <c r="KXE14" s="404"/>
      <c r="KXF14" s="405"/>
      <c r="KXG14" s="406"/>
      <c r="KXH14" s="407"/>
      <c r="KXI14" s="407"/>
      <c r="KXJ14" s="407"/>
      <c r="KXK14" s="407"/>
      <c r="KXL14" s="408"/>
      <c r="KXM14" s="404"/>
      <c r="KXN14" s="405"/>
      <c r="KXO14" s="406"/>
      <c r="KXP14" s="407"/>
      <c r="KXQ14" s="407"/>
      <c r="KXR14" s="407"/>
      <c r="KXS14" s="407"/>
      <c r="KXT14" s="408"/>
      <c r="KXU14" s="404"/>
      <c r="KXV14" s="405"/>
      <c r="KXW14" s="406"/>
      <c r="KXX14" s="407"/>
      <c r="KXY14" s="407"/>
      <c r="KXZ14" s="407"/>
      <c r="KYA14" s="407"/>
      <c r="KYB14" s="408"/>
      <c r="KYC14" s="404"/>
      <c r="KYD14" s="405"/>
      <c r="KYE14" s="406"/>
      <c r="KYF14" s="407"/>
      <c r="KYG14" s="407"/>
      <c r="KYH14" s="407"/>
      <c r="KYI14" s="407"/>
      <c r="KYJ14" s="408"/>
      <c r="KYK14" s="404"/>
      <c r="KYL14" s="405"/>
      <c r="KYM14" s="406"/>
      <c r="KYN14" s="407"/>
      <c r="KYO14" s="407"/>
      <c r="KYP14" s="407"/>
      <c r="KYQ14" s="407"/>
      <c r="KYR14" s="408"/>
      <c r="KYS14" s="404"/>
      <c r="KYT14" s="405"/>
      <c r="KYU14" s="406"/>
      <c r="KYV14" s="407"/>
      <c r="KYW14" s="407"/>
      <c r="KYX14" s="407"/>
      <c r="KYY14" s="407"/>
      <c r="KYZ14" s="408"/>
      <c r="KZA14" s="404"/>
      <c r="KZB14" s="405"/>
      <c r="KZC14" s="406"/>
      <c r="KZD14" s="407"/>
      <c r="KZE14" s="407"/>
      <c r="KZF14" s="407"/>
      <c r="KZG14" s="407"/>
      <c r="KZH14" s="408"/>
      <c r="KZI14" s="404"/>
      <c r="KZJ14" s="405"/>
      <c r="KZK14" s="406"/>
      <c r="KZL14" s="407"/>
      <c r="KZM14" s="407"/>
      <c r="KZN14" s="407"/>
      <c r="KZO14" s="407"/>
      <c r="KZP14" s="408"/>
      <c r="KZQ14" s="404"/>
      <c r="KZR14" s="405"/>
      <c r="KZS14" s="406"/>
      <c r="KZT14" s="407"/>
      <c r="KZU14" s="407"/>
      <c r="KZV14" s="407"/>
      <c r="KZW14" s="407"/>
      <c r="KZX14" s="408"/>
      <c r="KZY14" s="404"/>
      <c r="KZZ14" s="405"/>
      <c r="LAA14" s="406"/>
      <c r="LAB14" s="407"/>
      <c r="LAC14" s="407"/>
      <c r="LAD14" s="407"/>
      <c r="LAE14" s="407"/>
      <c r="LAF14" s="408"/>
      <c r="LAG14" s="404"/>
      <c r="LAH14" s="405"/>
      <c r="LAI14" s="406"/>
      <c r="LAJ14" s="407"/>
      <c r="LAK14" s="407"/>
      <c r="LAL14" s="407"/>
      <c r="LAM14" s="407"/>
      <c r="LAN14" s="408"/>
      <c r="LAO14" s="404"/>
      <c r="LAP14" s="405"/>
      <c r="LAQ14" s="406"/>
      <c r="LAR14" s="407"/>
      <c r="LAS14" s="407"/>
      <c r="LAT14" s="407"/>
      <c r="LAU14" s="407"/>
      <c r="LAV14" s="408"/>
      <c r="LAW14" s="404"/>
      <c r="LAX14" s="405"/>
      <c r="LAY14" s="406"/>
      <c r="LAZ14" s="407"/>
      <c r="LBA14" s="407"/>
      <c r="LBB14" s="407"/>
      <c r="LBC14" s="407"/>
      <c r="LBD14" s="408"/>
      <c r="LBE14" s="404"/>
      <c r="LBF14" s="405"/>
      <c r="LBG14" s="406"/>
      <c r="LBH14" s="407"/>
      <c r="LBI14" s="407"/>
      <c r="LBJ14" s="407"/>
      <c r="LBK14" s="407"/>
      <c r="LBL14" s="408"/>
      <c r="LBM14" s="404"/>
      <c r="LBN14" s="405"/>
      <c r="LBO14" s="406"/>
      <c r="LBP14" s="407"/>
      <c r="LBQ14" s="407"/>
      <c r="LBR14" s="407"/>
      <c r="LBS14" s="407"/>
      <c r="LBT14" s="408"/>
      <c r="LBU14" s="404"/>
      <c r="LBV14" s="405"/>
      <c r="LBW14" s="406"/>
      <c r="LBX14" s="407"/>
      <c r="LBY14" s="407"/>
      <c r="LBZ14" s="407"/>
      <c r="LCA14" s="407"/>
      <c r="LCB14" s="408"/>
      <c r="LCC14" s="404"/>
      <c r="LCD14" s="405"/>
      <c r="LCE14" s="406"/>
      <c r="LCF14" s="407"/>
      <c r="LCG14" s="407"/>
      <c r="LCH14" s="407"/>
      <c r="LCI14" s="407"/>
      <c r="LCJ14" s="408"/>
      <c r="LCK14" s="404"/>
      <c r="LCL14" s="405"/>
      <c r="LCM14" s="406"/>
      <c r="LCN14" s="407"/>
      <c r="LCO14" s="407"/>
      <c r="LCP14" s="407"/>
      <c r="LCQ14" s="407"/>
      <c r="LCR14" s="408"/>
      <c r="LCS14" s="404"/>
      <c r="LCT14" s="405"/>
      <c r="LCU14" s="406"/>
      <c r="LCV14" s="407"/>
      <c r="LCW14" s="407"/>
      <c r="LCX14" s="407"/>
      <c r="LCY14" s="407"/>
      <c r="LCZ14" s="408"/>
      <c r="LDA14" s="404"/>
      <c r="LDB14" s="405"/>
      <c r="LDC14" s="406"/>
      <c r="LDD14" s="407"/>
      <c r="LDE14" s="407"/>
      <c r="LDF14" s="407"/>
      <c r="LDG14" s="407"/>
      <c r="LDH14" s="408"/>
      <c r="LDI14" s="404"/>
      <c r="LDJ14" s="405"/>
      <c r="LDK14" s="406"/>
      <c r="LDL14" s="407"/>
      <c r="LDM14" s="407"/>
      <c r="LDN14" s="407"/>
      <c r="LDO14" s="407"/>
      <c r="LDP14" s="408"/>
      <c r="LDQ14" s="404"/>
      <c r="LDR14" s="405"/>
      <c r="LDS14" s="406"/>
      <c r="LDT14" s="407"/>
      <c r="LDU14" s="407"/>
      <c r="LDV14" s="407"/>
      <c r="LDW14" s="407"/>
      <c r="LDX14" s="408"/>
      <c r="LDY14" s="404"/>
      <c r="LDZ14" s="405"/>
      <c r="LEA14" s="406"/>
      <c r="LEB14" s="407"/>
      <c r="LEC14" s="407"/>
      <c r="LED14" s="407"/>
      <c r="LEE14" s="407"/>
      <c r="LEF14" s="408"/>
      <c r="LEG14" s="404"/>
      <c r="LEH14" s="405"/>
      <c r="LEI14" s="406"/>
      <c r="LEJ14" s="407"/>
      <c r="LEK14" s="407"/>
      <c r="LEL14" s="407"/>
      <c r="LEM14" s="407"/>
      <c r="LEN14" s="408"/>
      <c r="LEO14" s="404"/>
      <c r="LEP14" s="405"/>
      <c r="LEQ14" s="406"/>
      <c r="LER14" s="407"/>
      <c r="LES14" s="407"/>
      <c r="LET14" s="407"/>
      <c r="LEU14" s="407"/>
      <c r="LEV14" s="408"/>
      <c r="LEW14" s="404"/>
      <c r="LEX14" s="405"/>
      <c r="LEY14" s="406"/>
      <c r="LEZ14" s="407"/>
      <c r="LFA14" s="407"/>
      <c r="LFB14" s="407"/>
      <c r="LFC14" s="407"/>
      <c r="LFD14" s="408"/>
      <c r="LFE14" s="404"/>
      <c r="LFF14" s="405"/>
      <c r="LFG14" s="406"/>
      <c r="LFH14" s="407"/>
      <c r="LFI14" s="407"/>
      <c r="LFJ14" s="407"/>
      <c r="LFK14" s="407"/>
      <c r="LFL14" s="408"/>
      <c r="LFM14" s="404"/>
      <c r="LFN14" s="405"/>
      <c r="LFO14" s="406"/>
      <c r="LFP14" s="407"/>
      <c r="LFQ14" s="407"/>
      <c r="LFR14" s="407"/>
      <c r="LFS14" s="407"/>
      <c r="LFT14" s="408"/>
      <c r="LFU14" s="404"/>
      <c r="LFV14" s="405"/>
      <c r="LFW14" s="406"/>
      <c r="LFX14" s="407"/>
      <c r="LFY14" s="407"/>
      <c r="LFZ14" s="407"/>
      <c r="LGA14" s="407"/>
      <c r="LGB14" s="408"/>
      <c r="LGC14" s="404"/>
      <c r="LGD14" s="405"/>
      <c r="LGE14" s="406"/>
      <c r="LGF14" s="407"/>
      <c r="LGG14" s="407"/>
      <c r="LGH14" s="407"/>
      <c r="LGI14" s="407"/>
      <c r="LGJ14" s="408"/>
      <c r="LGK14" s="404"/>
      <c r="LGL14" s="405"/>
      <c r="LGM14" s="406"/>
      <c r="LGN14" s="407"/>
      <c r="LGO14" s="407"/>
      <c r="LGP14" s="407"/>
      <c r="LGQ14" s="407"/>
      <c r="LGR14" s="408"/>
      <c r="LGS14" s="404"/>
      <c r="LGT14" s="405"/>
      <c r="LGU14" s="406"/>
      <c r="LGV14" s="407"/>
      <c r="LGW14" s="407"/>
      <c r="LGX14" s="407"/>
      <c r="LGY14" s="407"/>
      <c r="LGZ14" s="408"/>
      <c r="LHA14" s="404"/>
      <c r="LHB14" s="405"/>
      <c r="LHC14" s="406"/>
      <c r="LHD14" s="407"/>
      <c r="LHE14" s="407"/>
      <c r="LHF14" s="407"/>
      <c r="LHG14" s="407"/>
      <c r="LHH14" s="408"/>
      <c r="LHI14" s="404"/>
      <c r="LHJ14" s="405"/>
      <c r="LHK14" s="406"/>
      <c r="LHL14" s="407"/>
      <c r="LHM14" s="407"/>
      <c r="LHN14" s="407"/>
      <c r="LHO14" s="407"/>
      <c r="LHP14" s="408"/>
      <c r="LHQ14" s="404"/>
      <c r="LHR14" s="405"/>
      <c r="LHS14" s="406"/>
      <c r="LHT14" s="407"/>
      <c r="LHU14" s="407"/>
      <c r="LHV14" s="407"/>
      <c r="LHW14" s="407"/>
      <c r="LHX14" s="408"/>
      <c r="LHY14" s="404"/>
      <c r="LHZ14" s="405"/>
      <c r="LIA14" s="406"/>
      <c r="LIB14" s="407"/>
      <c r="LIC14" s="407"/>
      <c r="LID14" s="407"/>
      <c r="LIE14" s="407"/>
      <c r="LIF14" s="408"/>
      <c r="LIG14" s="404"/>
      <c r="LIH14" s="405"/>
      <c r="LII14" s="406"/>
      <c r="LIJ14" s="407"/>
      <c r="LIK14" s="407"/>
      <c r="LIL14" s="407"/>
      <c r="LIM14" s="407"/>
      <c r="LIN14" s="408"/>
      <c r="LIO14" s="404"/>
      <c r="LIP14" s="405"/>
      <c r="LIQ14" s="406"/>
      <c r="LIR14" s="407"/>
      <c r="LIS14" s="407"/>
      <c r="LIT14" s="407"/>
      <c r="LIU14" s="407"/>
      <c r="LIV14" s="408"/>
      <c r="LIW14" s="404"/>
      <c r="LIX14" s="405"/>
      <c r="LIY14" s="406"/>
      <c r="LIZ14" s="407"/>
      <c r="LJA14" s="407"/>
      <c r="LJB14" s="407"/>
      <c r="LJC14" s="407"/>
      <c r="LJD14" s="408"/>
      <c r="LJE14" s="404"/>
      <c r="LJF14" s="405"/>
      <c r="LJG14" s="406"/>
      <c r="LJH14" s="407"/>
      <c r="LJI14" s="407"/>
      <c r="LJJ14" s="407"/>
      <c r="LJK14" s="407"/>
      <c r="LJL14" s="408"/>
      <c r="LJM14" s="404"/>
      <c r="LJN14" s="405"/>
      <c r="LJO14" s="406"/>
      <c r="LJP14" s="407"/>
      <c r="LJQ14" s="407"/>
      <c r="LJR14" s="407"/>
      <c r="LJS14" s="407"/>
      <c r="LJT14" s="408"/>
      <c r="LJU14" s="404"/>
      <c r="LJV14" s="405"/>
      <c r="LJW14" s="406"/>
      <c r="LJX14" s="407"/>
      <c r="LJY14" s="407"/>
      <c r="LJZ14" s="407"/>
      <c r="LKA14" s="407"/>
      <c r="LKB14" s="408"/>
      <c r="LKC14" s="404"/>
      <c r="LKD14" s="405"/>
      <c r="LKE14" s="406"/>
      <c r="LKF14" s="407"/>
      <c r="LKG14" s="407"/>
      <c r="LKH14" s="407"/>
      <c r="LKI14" s="407"/>
      <c r="LKJ14" s="408"/>
      <c r="LKK14" s="404"/>
      <c r="LKL14" s="405"/>
      <c r="LKM14" s="406"/>
      <c r="LKN14" s="407"/>
      <c r="LKO14" s="407"/>
      <c r="LKP14" s="407"/>
      <c r="LKQ14" s="407"/>
      <c r="LKR14" s="408"/>
      <c r="LKS14" s="404"/>
      <c r="LKT14" s="405"/>
      <c r="LKU14" s="406"/>
      <c r="LKV14" s="407"/>
      <c r="LKW14" s="407"/>
      <c r="LKX14" s="407"/>
      <c r="LKY14" s="407"/>
      <c r="LKZ14" s="408"/>
      <c r="LLA14" s="404"/>
      <c r="LLB14" s="405"/>
      <c r="LLC14" s="406"/>
      <c r="LLD14" s="407"/>
      <c r="LLE14" s="407"/>
      <c r="LLF14" s="407"/>
      <c r="LLG14" s="407"/>
      <c r="LLH14" s="408"/>
      <c r="LLI14" s="404"/>
      <c r="LLJ14" s="405"/>
      <c r="LLK14" s="406"/>
      <c r="LLL14" s="407"/>
      <c r="LLM14" s="407"/>
      <c r="LLN14" s="407"/>
      <c r="LLO14" s="407"/>
      <c r="LLP14" s="408"/>
      <c r="LLQ14" s="404"/>
      <c r="LLR14" s="405"/>
      <c r="LLS14" s="406"/>
      <c r="LLT14" s="407"/>
      <c r="LLU14" s="407"/>
      <c r="LLV14" s="407"/>
      <c r="LLW14" s="407"/>
      <c r="LLX14" s="408"/>
      <c r="LLY14" s="404"/>
      <c r="LLZ14" s="405"/>
      <c r="LMA14" s="406"/>
      <c r="LMB14" s="407"/>
      <c r="LMC14" s="407"/>
      <c r="LMD14" s="407"/>
      <c r="LME14" s="407"/>
      <c r="LMF14" s="408"/>
      <c r="LMG14" s="404"/>
      <c r="LMH14" s="405"/>
      <c r="LMI14" s="406"/>
      <c r="LMJ14" s="407"/>
      <c r="LMK14" s="407"/>
      <c r="LML14" s="407"/>
      <c r="LMM14" s="407"/>
      <c r="LMN14" s="408"/>
      <c r="LMO14" s="404"/>
      <c r="LMP14" s="405"/>
      <c r="LMQ14" s="406"/>
      <c r="LMR14" s="407"/>
      <c r="LMS14" s="407"/>
      <c r="LMT14" s="407"/>
      <c r="LMU14" s="407"/>
      <c r="LMV14" s="408"/>
      <c r="LMW14" s="404"/>
      <c r="LMX14" s="405"/>
      <c r="LMY14" s="406"/>
      <c r="LMZ14" s="407"/>
      <c r="LNA14" s="407"/>
      <c r="LNB14" s="407"/>
      <c r="LNC14" s="407"/>
      <c r="LND14" s="408"/>
      <c r="LNE14" s="404"/>
      <c r="LNF14" s="405"/>
      <c r="LNG14" s="406"/>
      <c r="LNH14" s="407"/>
      <c r="LNI14" s="407"/>
      <c r="LNJ14" s="407"/>
      <c r="LNK14" s="407"/>
      <c r="LNL14" s="408"/>
      <c r="LNM14" s="404"/>
      <c r="LNN14" s="405"/>
      <c r="LNO14" s="406"/>
      <c r="LNP14" s="407"/>
      <c r="LNQ14" s="407"/>
      <c r="LNR14" s="407"/>
      <c r="LNS14" s="407"/>
      <c r="LNT14" s="408"/>
      <c r="LNU14" s="404"/>
      <c r="LNV14" s="405"/>
      <c r="LNW14" s="406"/>
      <c r="LNX14" s="407"/>
      <c r="LNY14" s="407"/>
      <c r="LNZ14" s="407"/>
      <c r="LOA14" s="407"/>
      <c r="LOB14" s="408"/>
      <c r="LOC14" s="404"/>
      <c r="LOD14" s="405"/>
      <c r="LOE14" s="406"/>
      <c r="LOF14" s="407"/>
      <c r="LOG14" s="407"/>
      <c r="LOH14" s="407"/>
      <c r="LOI14" s="407"/>
      <c r="LOJ14" s="408"/>
      <c r="LOK14" s="404"/>
      <c r="LOL14" s="405"/>
      <c r="LOM14" s="406"/>
      <c r="LON14" s="407"/>
      <c r="LOO14" s="407"/>
      <c r="LOP14" s="407"/>
      <c r="LOQ14" s="407"/>
      <c r="LOR14" s="408"/>
      <c r="LOS14" s="404"/>
      <c r="LOT14" s="405"/>
      <c r="LOU14" s="406"/>
      <c r="LOV14" s="407"/>
      <c r="LOW14" s="407"/>
      <c r="LOX14" s="407"/>
      <c r="LOY14" s="407"/>
      <c r="LOZ14" s="408"/>
      <c r="LPA14" s="404"/>
      <c r="LPB14" s="405"/>
      <c r="LPC14" s="406"/>
      <c r="LPD14" s="407"/>
      <c r="LPE14" s="407"/>
      <c r="LPF14" s="407"/>
      <c r="LPG14" s="407"/>
      <c r="LPH14" s="408"/>
      <c r="LPI14" s="404"/>
      <c r="LPJ14" s="405"/>
      <c r="LPK14" s="406"/>
      <c r="LPL14" s="407"/>
      <c r="LPM14" s="407"/>
      <c r="LPN14" s="407"/>
      <c r="LPO14" s="407"/>
      <c r="LPP14" s="408"/>
      <c r="LPQ14" s="404"/>
      <c r="LPR14" s="405"/>
      <c r="LPS14" s="406"/>
      <c r="LPT14" s="407"/>
      <c r="LPU14" s="407"/>
      <c r="LPV14" s="407"/>
      <c r="LPW14" s="407"/>
      <c r="LPX14" s="408"/>
      <c r="LPY14" s="404"/>
      <c r="LPZ14" s="405"/>
      <c r="LQA14" s="406"/>
      <c r="LQB14" s="407"/>
      <c r="LQC14" s="407"/>
      <c r="LQD14" s="407"/>
      <c r="LQE14" s="407"/>
      <c r="LQF14" s="408"/>
      <c r="LQG14" s="404"/>
      <c r="LQH14" s="405"/>
      <c r="LQI14" s="406"/>
      <c r="LQJ14" s="407"/>
      <c r="LQK14" s="407"/>
      <c r="LQL14" s="407"/>
      <c r="LQM14" s="407"/>
      <c r="LQN14" s="408"/>
      <c r="LQO14" s="404"/>
      <c r="LQP14" s="405"/>
      <c r="LQQ14" s="406"/>
      <c r="LQR14" s="407"/>
      <c r="LQS14" s="407"/>
      <c r="LQT14" s="407"/>
      <c r="LQU14" s="407"/>
      <c r="LQV14" s="408"/>
      <c r="LQW14" s="404"/>
      <c r="LQX14" s="405"/>
      <c r="LQY14" s="406"/>
      <c r="LQZ14" s="407"/>
      <c r="LRA14" s="407"/>
      <c r="LRB14" s="407"/>
      <c r="LRC14" s="407"/>
      <c r="LRD14" s="408"/>
      <c r="LRE14" s="404"/>
      <c r="LRF14" s="405"/>
      <c r="LRG14" s="406"/>
      <c r="LRH14" s="407"/>
      <c r="LRI14" s="407"/>
      <c r="LRJ14" s="407"/>
      <c r="LRK14" s="407"/>
      <c r="LRL14" s="408"/>
      <c r="LRM14" s="404"/>
      <c r="LRN14" s="405"/>
      <c r="LRO14" s="406"/>
      <c r="LRP14" s="407"/>
      <c r="LRQ14" s="407"/>
      <c r="LRR14" s="407"/>
      <c r="LRS14" s="407"/>
      <c r="LRT14" s="408"/>
      <c r="LRU14" s="404"/>
      <c r="LRV14" s="405"/>
      <c r="LRW14" s="406"/>
      <c r="LRX14" s="407"/>
      <c r="LRY14" s="407"/>
      <c r="LRZ14" s="407"/>
      <c r="LSA14" s="407"/>
      <c r="LSB14" s="408"/>
      <c r="LSC14" s="404"/>
      <c r="LSD14" s="405"/>
      <c r="LSE14" s="406"/>
      <c r="LSF14" s="407"/>
      <c r="LSG14" s="407"/>
      <c r="LSH14" s="407"/>
      <c r="LSI14" s="407"/>
      <c r="LSJ14" s="408"/>
      <c r="LSK14" s="404"/>
      <c r="LSL14" s="405"/>
      <c r="LSM14" s="406"/>
      <c r="LSN14" s="407"/>
      <c r="LSO14" s="407"/>
      <c r="LSP14" s="407"/>
      <c r="LSQ14" s="407"/>
      <c r="LSR14" s="408"/>
      <c r="LSS14" s="404"/>
      <c r="LST14" s="405"/>
      <c r="LSU14" s="406"/>
      <c r="LSV14" s="407"/>
      <c r="LSW14" s="407"/>
      <c r="LSX14" s="407"/>
      <c r="LSY14" s="407"/>
      <c r="LSZ14" s="408"/>
      <c r="LTA14" s="404"/>
      <c r="LTB14" s="405"/>
      <c r="LTC14" s="406"/>
      <c r="LTD14" s="407"/>
      <c r="LTE14" s="407"/>
      <c r="LTF14" s="407"/>
      <c r="LTG14" s="407"/>
      <c r="LTH14" s="408"/>
      <c r="LTI14" s="404"/>
      <c r="LTJ14" s="405"/>
      <c r="LTK14" s="406"/>
      <c r="LTL14" s="407"/>
      <c r="LTM14" s="407"/>
      <c r="LTN14" s="407"/>
      <c r="LTO14" s="407"/>
      <c r="LTP14" s="408"/>
      <c r="LTQ14" s="404"/>
      <c r="LTR14" s="405"/>
      <c r="LTS14" s="406"/>
      <c r="LTT14" s="407"/>
      <c r="LTU14" s="407"/>
      <c r="LTV14" s="407"/>
      <c r="LTW14" s="407"/>
      <c r="LTX14" s="408"/>
      <c r="LTY14" s="404"/>
      <c r="LTZ14" s="405"/>
      <c r="LUA14" s="406"/>
      <c r="LUB14" s="407"/>
      <c r="LUC14" s="407"/>
      <c r="LUD14" s="407"/>
      <c r="LUE14" s="407"/>
      <c r="LUF14" s="408"/>
      <c r="LUG14" s="404"/>
      <c r="LUH14" s="405"/>
      <c r="LUI14" s="406"/>
      <c r="LUJ14" s="407"/>
      <c r="LUK14" s="407"/>
      <c r="LUL14" s="407"/>
      <c r="LUM14" s="407"/>
      <c r="LUN14" s="408"/>
      <c r="LUO14" s="404"/>
      <c r="LUP14" s="405"/>
      <c r="LUQ14" s="406"/>
      <c r="LUR14" s="407"/>
      <c r="LUS14" s="407"/>
      <c r="LUT14" s="407"/>
      <c r="LUU14" s="407"/>
      <c r="LUV14" s="408"/>
      <c r="LUW14" s="404"/>
      <c r="LUX14" s="405"/>
      <c r="LUY14" s="406"/>
      <c r="LUZ14" s="407"/>
      <c r="LVA14" s="407"/>
      <c r="LVB14" s="407"/>
      <c r="LVC14" s="407"/>
      <c r="LVD14" s="408"/>
      <c r="LVE14" s="404"/>
      <c r="LVF14" s="405"/>
      <c r="LVG14" s="406"/>
      <c r="LVH14" s="407"/>
      <c r="LVI14" s="407"/>
      <c r="LVJ14" s="407"/>
      <c r="LVK14" s="407"/>
      <c r="LVL14" s="408"/>
      <c r="LVM14" s="404"/>
      <c r="LVN14" s="405"/>
      <c r="LVO14" s="406"/>
      <c r="LVP14" s="407"/>
      <c r="LVQ14" s="407"/>
      <c r="LVR14" s="407"/>
      <c r="LVS14" s="407"/>
      <c r="LVT14" s="408"/>
      <c r="LVU14" s="404"/>
      <c r="LVV14" s="405"/>
      <c r="LVW14" s="406"/>
      <c r="LVX14" s="407"/>
      <c r="LVY14" s="407"/>
      <c r="LVZ14" s="407"/>
      <c r="LWA14" s="407"/>
      <c r="LWB14" s="408"/>
      <c r="LWC14" s="404"/>
      <c r="LWD14" s="405"/>
      <c r="LWE14" s="406"/>
      <c r="LWF14" s="407"/>
      <c r="LWG14" s="407"/>
      <c r="LWH14" s="407"/>
      <c r="LWI14" s="407"/>
      <c r="LWJ14" s="408"/>
      <c r="LWK14" s="404"/>
      <c r="LWL14" s="405"/>
      <c r="LWM14" s="406"/>
      <c r="LWN14" s="407"/>
      <c r="LWO14" s="407"/>
      <c r="LWP14" s="407"/>
      <c r="LWQ14" s="407"/>
      <c r="LWR14" s="408"/>
      <c r="LWS14" s="404"/>
      <c r="LWT14" s="405"/>
      <c r="LWU14" s="406"/>
      <c r="LWV14" s="407"/>
      <c r="LWW14" s="407"/>
      <c r="LWX14" s="407"/>
      <c r="LWY14" s="407"/>
      <c r="LWZ14" s="408"/>
      <c r="LXA14" s="404"/>
      <c r="LXB14" s="405"/>
      <c r="LXC14" s="406"/>
      <c r="LXD14" s="407"/>
      <c r="LXE14" s="407"/>
      <c r="LXF14" s="407"/>
      <c r="LXG14" s="407"/>
      <c r="LXH14" s="408"/>
      <c r="LXI14" s="404"/>
      <c r="LXJ14" s="405"/>
      <c r="LXK14" s="406"/>
      <c r="LXL14" s="407"/>
      <c r="LXM14" s="407"/>
      <c r="LXN14" s="407"/>
      <c r="LXO14" s="407"/>
      <c r="LXP14" s="408"/>
      <c r="LXQ14" s="404"/>
      <c r="LXR14" s="405"/>
      <c r="LXS14" s="406"/>
      <c r="LXT14" s="407"/>
      <c r="LXU14" s="407"/>
      <c r="LXV14" s="407"/>
      <c r="LXW14" s="407"/>
      <c r="LXX14" s="408"/>
      <c r="LXY14" s="404"/>
      <c r="LXZ14" s="405"/>
      <c r="LYA14" s="406"/>
      <c r="LYB14" s="407"/>
      <c r="LYC14" s="407"/>
      <c r="LYD14" s="407"/>
      <c r="LYE14" s="407"/>
      <c r="LYF14" s="408"/>
      <c r="LYG14" s="404"/>
      <c r="LYH14" s="405"/>
      <c r="LYI14" s="406"/>
      <c r="LYJ14" s="407"/>
      <c r="LYK14" s="407"/>
      <c r="LYL14" s="407"/>
      <c r="LYM14" s="407"/>
      <c r="LYN14" s="408"/>
      <c r="LYO14" s="404"/>
      <c r="LYP14" s="405"/>
      <c r="LYQ14" s="406"/>
      <c r="LYR14" s="407"/>
      <c r="LYS14" s="407"/>
      <c r="LYT14" s="407"/>
      <c r="LYU14" s="407"/>
      <c r="LYV14" s="408"/>
      <c r="LYW14" s="404"/>
      <c r="LYX14" s="405"/>
      <c r="LYY14" s="406"/>
      <c r="LYZ14" s="407"/>
      <c r="LZA14" s="407"/>
      <c r="LZB14" s="407"/>
      <c r="LZC14" s="407"/>
      <c r="LZD14" s="408"/>
      <c r="LZE14" s="404"/>
      <c r="LZF14" s="405"/>
      <c r="LZG14" s="406"/>
      <c r="LZH14" s="407"/>
      <c r="LZI14" s="407"/>
      <c r="LZJ14" s="407"/>
      <c r="LZK14" s="407"/>
      <c r="LZL14" s="408"/>
      <c r="LZM14" s="404"/>
      <c r="LZN14" s="405"/>
      <c r="LZO14" s="406"/>
      <c r="LZP14" s="407"/>
      <c r="LZQ14" s="407"/>
      <c r="LZR14" s="407"/>
      <c r="LZS14" s="407"/>
      <c r="LZT14" s="408"/>
      <c r="LZU14" s="404"/>
      <c r="LZV14" s="405"/>
      <c r="LZW14" s="406"/>
      <c r="LZX14" s="407"/>
      <c r="LZY14" s="407"/>
      <c r="LZZ14" s="407"/>
      <c r="MAA14" s="407"/>
      <c r="MAB14" s="408"/>
      <c r="MAC14" s="404"/>
      <c r="MAD14" s="405"/>
      <c r="MAE14" s="406"/>
      <c r="MAF14" s="407"/>
      <c r="MAG14" s="407"/>
      <c r="MAH14" s="407"/>
      <c r="MAI14" s="407"/>
      <c r="MAJ14" s="408"/>
      <c r="MAK14" s="404"/>
      <c r="MAL14" s="405"/>
      <c r="MAM14" s="406"/>
      <c r="MAN14" s="407"/>
      <c r="MAO14" s="407"/>
      <c r="MAP14" s="407"/>
      <c r="MAQ14" s="407"/>
      <c r="MAR14" s="408"/>
      <c r="MAS14" s="404"/>
      <c r="MAT14" s="405"/>
      <c r="MAU14" s="406"/>
      <c r="MAV14" s="407"/>
      <c r="MAW14" s="407"/>
      <c r="MAX14" s="407"/>
      <c r="MAY14" s="407"/>
      <c r="MAZ14" s="408"/>
      <c r="MBA14" s="404"/>
      <c r="MBB14" s="405"/>
      <c r="MBC14" s="406"/>
      <c r="MBD14" s="407"/>
      <c r="MBE14" s="407"/>
      <c r="MBF14" s="407"/>
      <c r="MBG14" s="407"/>
      <c r="MBH14" s="408"/>
      <c r="MBI14" s="404"/>
      <c r="MBJ14" s="405"/>
      <c r="MBK14" s="406"/>
      <c r="MBL14" s="407"/>
      <c r="MBM14" s="407"/>
      <c r="MBN14" s="407"/>
      <c r="MBO14" s="407"/>
      <c r="MBP14" s="408"/>
      <c r="MBQ14" s="404"/>
      <c r="MBR14" s="405"/>
      <c r="MBS14" s="406"/>
      <c r="MBT14" s="407"/>
      <c r="MBU14" s="407"/>
      <c r="MBV14" s="407"/>
      <c r="MBW14" s="407"/>
      <c r="MBX14" s="408"/>
      <c r="MBY14" s="404"/>
      <c r="MBZ14" s="405"/>
      <c r="MCA14" s="406"/>
      <c r="MCB14" s="407"/>
      <c r="MCC14" s="407"/>
      <c r="MCD14" s="407"/>
      <c r="MCE14" s="407"/>
      <c r="MCF14" s="408"/>
      <c r="MCG14" s="404"/>
      <c r="MCH14" s="405"/>
      <c r="MCI14" s="406"/>
      <c r="MCJ14" s="407"/>
      <c r="MCK14" s="407"/>
      <c r="MCL14" s="407"/>
      <c r="MCM14" s="407"/>
      <c r="MCN14" s="408"/>
      <c r="MCO14" s="404"/>
      <c r="MCP14" s="405"/>
      <c r="MCQ14" s="406"/>
      <c r="MCR14" s="407"/>
      <c r="MCS14" s="407"/>
      <c r="MCT14" s="407"/>
      <c r="MCU14" s="407"/>
      <c r="MCV14" s="408"/>
      <c r="MCW14" s="404"/>
      <c r="MCX14" s="405"/>
      <c r="MCY14" s="406"/>
      <c r="MCZ14" s="407"/>
      <c r="MDA14" s="407"/>
      <c r="MDB14" s="407"/>
      <c r="MDC14" s="407"/>
      <c r="MDD14" s="408"/>
      <c r="MDE14" s="404"/>
      <c r="MDF14" s="405"/>
      <c r="MDG14" s="406"/>
      <c r="MDH14" s="407"/>
      <c r="MDI14" s="407"/>
      <c r="MDJ14" s="407"/>
      <c r="MDK14" s="407"/>
      <c r="MDL14" s="408"/>
      <c r="MDM14" s="404"/>
      <c r="MDN14" s="405"/>
      <c r="MDO14" s="406"/>
      <c r="MDP14" s="407"/>
      <c r="MDQ14" s="407"/>
      <c r="MDR14" s="407"/>
      <c r="MDS14" s="407"/>
      <c r="MDT14" s="408"/>
      <c r="MDU14" s="404"/>
      <c r="MDV14" s="405"/>
      <c r="MDW14" s="406"/>
      <c r="MDX14" s="407"/>
      <c r="MDY14" s="407"/>
      <c r="MDZ14" s="407"/>
      <c r="MEA14" s="407"/>
      <c r="MEB14" s="408"/>
      <c r="MEC14" s="404"/>
      <c r="MED14" s="405"/>
      <c r="MEE14" s="406"/>
      <c r="MEF14" s="407"/>
      <c r="MEG14" s="407"/>
      <c r="MEH14" s="407"/>
      <c r="MEI14" s="407"/>
      <c r="MEJ14" s="408"/>
      <c r="MEK14" s="404"/>
      <c r="MEL14" s="405"/>
      <c r="MEM14" s="406"/>
      <c r="MEN14" s="407"/>
      <c r="MEO14" s="407"/>
      <c r="MEP14" s="407"/>
      <c r="MEQ14" s="407"/>
      <c r="MER14" s="408"/>
      <c r="MES14" s="404"/>
      <c r="MET14" s="405"/>
      <c r="MEU14" s="406"/>
      <c r="MEV14" s="407"/>
      <c r="MEW14" s="407"/>
      <c r="MEX14" s="407"/>
      <c r="MEY14" s="407"/>
      <c r="MEZ14" s="408"/>
      <c r="MFA14" s="404"/>
      <c r="MFB14" s="405"/>
      <c r="MFC14" s="406"/>
      <c r="MFD14" s="407"/>
      <c r="MFE14" s="407"/>
      <c r="MFF14" s="407"/>
      <c r="MFG14" s="407"/>
      <c r="MFH14" s="408"/>
      <c r="MFI14" s="404"/>
      <c r="MFJ14" s="405"/>
      <c r="MFK14" s="406"/>
      <c r="MFL14" s="407"/>
      <c r="MFM14" s="407"/>
      <c r="MFN14" s="407"/>
      <c r="MFO14" s="407"/>
      <c r="MFP14" s="408"/>
      <c r="MFQ14" s="404"/>
      <c r="MFR14" s="405"/>
      <c r="MFS14" s="406"/>
      <c r="MFT14" s="407"/>
      <c r="MFU14" s="407"/>
      <c r="MFV14" s="407"/>
      <c r="MFW14" s="407"/>
      <c r="MFX14" s="408"/>
      <c r="MFY14" s="404"/>
      <c r="MFZ14" s="405"/>
      <c r="MGA14" s="406"/>
      <c r="MGB14" s="407"/>
      <c r="MGC14" s="407"/>
      <c r="MGD14" s="407"/>
      <c r="MGE14" s="407"/>
      <c r="MGF14" s="408"/>
      <c r="MGG14" s="404"/>
      <c r="MGH14" s="405"/>
      <c r="MGI14" s="406"/>
      <c r="MGJ14" s="407"/>
      <c r="MGK14" s="407"/>
      <c r="MGL14" s="407"/>
      <c r="MGM14" s="407"/>
      <c r="MGN14" s="408"/>
      <c r="MGO14" s="404"/>
      <c r="MGP14" s="405"/>
      <c r="MGQ14" s="406"/>
      <c r="MGR14" s="407"/>
      <c r="MGS14" s="407"/>
      <c r="MGT14" s="407"/>
      <c r="MGU14" s="407"/>
      <c r="MGV14" s="408"/>
      <c r="MGW14" s="404"/>
      <c r="MGX14" s="405"/>
      <c r="MGY14" s="406"/>
      <c r="MGZ14" s="407"/>
      <c r="MHA14" s="407"/>
      <c r="MHB14" s="407"/>
      <c r="MHC14" s="407"/>
      <c r="MHD14" s="408"/>
      <c r="MHE14" s="404"/>
      <c r="MHF14" s="405"/>
      <c r="MHG14" s="406"/>
      <c r="MHH14" s="407"/>
      <c r="MHI14" s="407"/>
      <c r="MHJ14" s="407"/>
      <c r="MHK14" s="407"/>
      <c r="MHL14" s="408"/>
      <c r="MHM14" s="404"/>
      <c r="MHN14" s="405"/>
      <c r="MHO14" s="406"/>
      <c r="MHP14" s="407"/>
      <c r="MHQ14" s="407"/>
      <c r="MHR14" s="407"/>
      <c r="MHS14" s="407"/>
      <c r="MHT14" s="408"/>
      <c r="MHU14" s="404"/>
      <c r="MHV14" s="405"/>
      <c r="MHW14" s="406"/>
      <c r="MHX14" s="407"/>
      <c r="MHY14" s="407"/>
      <c r="MHZ14" s="407"/>
      <c r="MIA14" s="407"/>
      <c r="MIB14" s="408"/>
      <c r="MIC14" s="404"/>
      <c r="MID14" s="405"/>
      <c r="MIE14" s="406"/>
      <c r="MIF14" s="407"/>
      <c r="MIG14" s="407"/>
      <c r="MIH14" s="407"/>
      <c r="MII14" s="407"/>
      <c r="MIJ14" s="408"/>
      <c r="MIK14" s="404"/>
      <c r="MIL14" s="405"/>
      <c r="MIM14" s="406"/>
      <c r="MIN14" s="407"/>
      <c r="MIO14" s="407"/>
      <c r="MIP14" s="407"/>
      <c r="MIQ14" s="407"/>
      <c r="MIR14" s="408"/>
      <c r="MIS14" s="404"/>
      <c r="MIT14" s="405"/>
      <c r="MIU14" s="406"/>
      <c r="MIV14" s="407"/>
      <c r="MIW14" s="407"/>
      <c r="MIX14" s="407"/>
      <c r="MIY14" s="407"/>
      <c r="MIZ14" s="408"/>
      <c r="MJA14" s="404"/>
      <c r="MJB14" s="405"/>
      <c r="MJC14" s="406"/>
      <c r="MJD14" s="407"/>
      <c r="MJE14" s="407"/>
      <c r="MJF14" s="407"/>
      <c r="MJG14" s="407"/>
      <c r="MJH14" s="408"/>
      <c r="MJI14" s="404"/>
      <c r="MJJ14" s="405"/>
      <c r="MJK14" s="406"/>
      <c r="MJL14" s="407"/>
      <c r="MJM14" s="407"/>
      <c r="MJN14" s="407"/>
      <c r="MJO14" s="407"/>
      <c r="MJP14" s="408"/>
      <c r="MJQ14" s="404"/>
      <c r="MJR14" s="405"/>
      <c r="MJS14" s="406"/>
      <c r="MJT14" s="407"/>
      <c r="MJU14" s="407"/>
      <c r="MJV14" s="407"/>
      <c r="MJW14" s="407"/>
      <c r="MJX14" s="408"/>
      <c r="MJY14" s="404"/>
      <c r="MJZ14" s="405"/>
      <c r="MKA14" s="406"/>
      <c r="MKB14" s="407"/>
      <c r="MKC14" s="407"/>
      <c r="MKD14" s="407"/>
      <c r="MKE14" s="407"/>
      <c r="MKF14" s="408"/>
      <c r="MKG14" s="404"/>
      <c r="MKH14" s="405"/>
      <c r="MKI14" s="406"/>
      <c r="MKJ14" s="407"/>
      <c r="MKK14" s="407"/>
      <c r="MKL14" s="407"/>
      <c r="MKM14" s="407"/>
      <c r="MKN14" s="408"/>
      <c r="MKO14" s="404"/>
      <c r="MKP14" s="405"/>
      <c r="MKQ14" s="406"/>
      <c r="MKR14" s="407"/>
      <c r="MKS14" s="407"/>
      <c r="MKT14" s="407"/>
      <c r="MKU14" s="407"/>
      <c r="MKV14" s="408"/>
      <c r="MKW14" s="404"/>
      <c r="MKX14" s="405"/>
      <c r="MKY14" s="406"/>
      <c r="MKZ14" s="407"/>
      <c r="MLA14" s="407"/>
      <c r="MLB14" s="407"/>
      <c r="MLC14" s="407"/>
      <c r="MLD14" s="408"/>
      <c r="MLE14" s="404"/>
      <c r="MLF14" s="405"/>
      <c r="MLG14" s="406"/>
      <c r="MLH14" s="407"/>
      <c r="MLI14" s="407"/>
      <c r="MLJ14" s="407"/>
      <c r="MLK14" s="407"/>
      <c r="MLL14" s="408"/>
      <c r="MLM14" s="404"/>
      <c r="MLN14" s="405"/>
      <c r="MLO14" s="406"/>
      <c r="MLP14" s="407"/>
      <c r="MLQ14" s="407"/>
      <c r="MLR14" s="407"/>
      <c r="MLS14" s="407"/>
      <c r="MLT14" s="408"/>
      <c r="MLU14" s="404"/>
      <c r="MLV14" s="405"/>
      <c r="MLW14" s="406"/>
      <c r="MLX14" s="407"/>
      <c r="MLY14" s="407"/>
      <c r="MLZ14" s="407"/>
      <c r="MMA14" s="407"/>
      <c r="MMB14" s="408"/>
      <c r="MMC14" s="404"/>
      <c r="MMD14" s="405"/>
      <c r="MME14" s="406"/>
      <c r="MMF14" s="407"/>
      <c r="MMG14" s="407"/>
      <c r="MMH14" s="407"/>
      <c r="MMI14" s="407"/>
      <c r="MMJ14" s="408"/>
      <c r="MMK14" s="404"/>
      <c r="MML14" s="405"/>
      <c r="MMM14" s="406"/>
      <c r="MMN14" s="407"/>
      <c r="MMO14" s="407"/>
      <c r="MMP14" s="407"/>
      <c r="MMQ14" s="407"/>
      <c r="MMR14" s="408"/>
      <c r="MMS14" s="404"/>
      <c r="MMT14" s="405"/>
      <c r="MMU14" s="406"/>
      <c r="MMV14" s="407"/>
      <c r="MMW14" s="407"/>
      <c r="MMX14" s="407"/>
      <c r="MMY14" s="407"/>
      <c r="MMZ14" s="408"/>
      <c r="MNA14" s="404"/>
      <c r="MNB14" s="405"/>
      <c r="MNC14" s="406"/>
      <c r="MND14" s="407"/>
      <c r="MNE14" s="407"/>
      <c r="MNF14" s="407"/>
      <c r="MNG14" s="407"/>
      <c r="MNH14" s="408"/>
      <c r="MNI14" s="404"/>
      <c r="MNJ14" s="405"/>
      <c r="MNK14" s="406"/>
      <c r="MNL14" s="407"/>
      <c r="MNM14" s="407"/>
      <c r="MNN14" s="407"/>
      <c r="MNO14" s="407"/>
      <c r="MNP14" s="408"/>
      <c r="MNQ14" s="404"/>
      <c r="MNR14" s="405"/>
      <c r="MNS14" s="406"/>
      <c r="MNT14" s="407"/>
      <c r="MNU14" s="407"/>
      <c r="MNV14" s="407"/>
      <c r="MNW14" s="407"/>
      <c r="MNX14" s="408"/>
      <c r="MNY14" s="404"/>
      <c r="MNZ14" s="405"/>
      <c r="MOA14" s="406"/>
      <c r="MOB14" s="407"/>
      <c r="MOC14" s="407"/>
      <c r="MOD14" s="407"/>
      <c r="MOE14" s="407"/>
      <c r="MOF14" s="408"/>
      <c r="MOG14" s="404"/>
      <c r="MOH14" s="405"/>
      <c r="MOI14" s="406"/>
      <c r="MOJ14" s="407"/>
      <c r="MOK14" s="407"/>
      <c r="MOL14" s="407"/>
      <c r="MOM14" s="407"/>
      <c r="MON14" s="408"/>
      <c r="MOO14" s="404"/>
      <c r="MOP14" s="405"/>
      <c r="MOQ14" s="406"/>
      <c r="MOR14" s="407"/>
      <c r="MOS14" s="407"/>
      <c r="MOT14" s="407"/>
      <c r="MOU14" s="407"/>
      <c r="MOV14" s="408"/>
      <c r="MOW14" s="404"/>
      <c r="MOX14" s="405"/>
      <c r="MOY14" s="406"/>
      <c r="MOZ14" s="407"/>
      <c r="MPA14" s="407"/>
      <c r="MPB14" s="407"/>
      <c r="MPC14" s="407"/>
      <c r="MPD14" s="408"/>
      <c r="MPE14" s="404"/>
      <c r="MPF14" s="405"/>
      <c r="MPG14" s="406"/>
      <c r="MPH14" s="407"/>
      <c r="MPI14" s="407"/>
      <c r="MPJ14" s="407"/>
      <c r="MPK14" s="407"/>
      <c r="MPL14" s="408"/>
      <c r="MPM14" s="404"/>
      <c r="MPN14" s="405"/>
      <c r="MPO14" s="406"/>
      <c r="MPP14" s="407"/>
      <c r="MPQ14" s="407"/>
      <c r="MPR14" s="407"/>
      <c r="MPS14" s="407"/>
      <c r="MPT14" s="408"/>
      <c r="MPU14" s="404"/>
      <c r="MPV14" s="405"/>
      <c r="MPW14" s="406"/>
      <c r="MPX14" s="407"/>
      <c r="MPY14" s="407"/>
      <c r="MPZ14" s="407"/>
      <c r="MQA14" s="407"/>
      <c r="MQB14" s="408"/>
      <c r="MQC14" s="404"/>
      <c r="MQD14" s="405"/>
      <c r="MQE14" s="406"/>
      <c r="MQF14" s="407"/>
      <c r="MQG14" s="407"/>
      <c r="MQH14" s="407"/>
      <c r="MQI14" s="407"/>
      <c r="MQJ14" s="408"/>
      <c r="MQK14" s="404"/>
      <c r="MQL14" s="405"/>
      <c r="MQM14" s="406"/>
      <c r="MQN14" s="407"/>
      <c r="MQO14" s="407"/>
      <c r="MQP14" s="407"/>
      <c r="MQQ14" s="407"/>
      <c r="MQR14" s="408"/>
      <c r="MQS14" s="404"/>
      <c r="MQT14" s="405"/>
      <c r="MQU14" s="406"/>
      <c r="MQV14" s="407"/>
      <c r="MQW14" s="407"/>
      <c r="MQX14" s="407"/>
      <c r="MQY14" s="407"/>
      <c r="MQZ14" s="408"/>
      <c r="MRA14" s="404"/>
      <c r="MRB14" s="405"/>
      <c r="MRC14" s="406"/>
      <c r="MRD14" s="407"/>
      <c r="MRE14" s="407"/>
      <c r="MRF14" s="407"/>
      <c r="MRG14" s="407"/>
      <c r="MRH14" s="408"/>
      <c r="MRI14" s="404"/>
      <c r="MRJ14" s="405"/>
      <c r="MRK14" s="406"/>
      <c r="MRL14" s="407"/>
      <c r="MRM14" s="407"/>
      <c r="MRN14" s="407"/>
      <c r="MRO14" s="407"/>
      <c r="MRP14" s="408"/>
      <c r="MRQ14" s="404"/>
      <c r="MRR14" s="405"/>
      <c r="MRS14" s="406"/>
      <c r="MRT14" s="407"/>
      <c r="MRU14" s="407"/>
      <c r="MRV14" s="407"/>
      <c r="MRW14" s="407"/>
      <c r="MRX14" s="408"/>
      <c r="MRY14" s="404"/>
      <c r="MRZ14" s="405"/>
      <c r="MSA14" s="406"/>
      <c r="MSB14" s="407"/>
      <c r="MSC14" s="407"/>
      <c r="MSD14" s="407"/>
      <c r="MSE14" s="407"/>
      <c r="MSF14" s="408"/>
      <c r="MSG14" s="404"/>
      <c r="MSH14" s="405"/>
      <c r="MSI14" s="406"/>
      <c r="MSJ14" s="407"/>
      <c r="MSK14" s="407"/>
      <c r="MSL14" s="407"/>
      <c r="MSM14" s="407"/>
      <c r="MSN14" s="408"/>
      <c r="MSO14" s="404"/>
      <c r="MSP14" s="405"/>
      <c r="MSQ14" s="406"/>
      <c r="MSR14" s="407"/>
      <c r="MSS14" s="407"/>
      <c r="MST14" s="407"/>
      <c r="MSU14" s="407"/>
      <c r="MSV14" s="408"/>
      <c r="MSW14" s="404"/>
      <c r="MSX14" s="405"/>
      <c r="MSY14" s="406"/>
      <c r="MSZ14" s="407"/>
      <c r="MTA14" s="407"/>
      <c r="MTB14" s="407"/>
      <c r="MTC14" s="407"/>
      <c r="MTD14" s="408"/>
      <c r="MTE14" s="404"/>
      <c r="MTF14" s="405"/>
      <c r="MTG14" s="406"/>
      <c r="MTH14" s="407"/>
      <c r="MTI14" s="407"/>
      <c r="MTJ14" s="407"/>
      <c r="MTK14" s="407"/>
      <c r="MTL14" s="408"/>
      <c r="MTM14" s="404"/>
      <c r="MTN14" s="405"/>
      <c r="MTO14" s="406"/>
      <c r="MTP14" s="407"/>
      <c r="MTQ14" s="407"/>
      <c r="MTR14" s="407"/>
      <c r="MTS14" s="407"/>
      <c r="MTT14" s="408"/>
      <c r="MTU14" s="404"/>
      <c r="MTV14" s="405"/>
      <c r="MTW14" s="406"/>
      <c r="MTX14" s="407"/>
      <c r="MTY14" s="407"/>
      <c r="MTZ14" s="407"/>
      <c r="MUA14" s="407"/>
      <c r="MUB14" s="408"/>
      <c r="MUC14" s="404"/>
      <c r="MUD14" s="405"/>
      <c r="MUE14" s="406"/>
      <c r="MUF14" s="407"/>
      <c r="MUG14" s="407"/>
      <c r="MUH14" s="407"/>
      <c r="MUI14" s="407"/>
      <c r="MUJ14" s="408"/>
      <c r="MUK14" s="404"/>
      <c r="MUL14" s="405"/>
      <c r="MUM14" s="406"/>
      <c r="MUN14" s="407"/>
      <c r="MUO14" s="407"/>
      <c r="MUP14" s="407"/>
      <c r="MUQ14" s="407"/>
      <c r="MUR14" s="408"/>
      <c r="MUS14" s="404"/>
      <c r="MUT14" s="405"/>
      <c r="MUU14" s="406"/>
      <c r="MUV14" s="407"/>
      <c r="MUW14" s="407"/>
      <c r="MUX14" s="407"/>
      <c r="MUY14" s="407"/>
      <c r="MUZ14" s="408"/>
      <c r="MVA14" s="404"/>
      <c r="MVB14" s="405"/>
      <c r="MVC14" s="406"/>
      <c r="MVD14" s="407"/>
      <c r="MVE14" s="407"/>
      <c r="MVF14" s="407"/>
      <c r="MVG14" s="407"/>
      <c r="MVH14" s="408"/>
      <c r="MVI14" s="404"/>
      <c r="MVJ14" s="405"/>
      <c r="MVK14" s="406"/>
      <c r="MVL14" s="407"/>
      <c r="MVM14" s="407"/>
      <c r="MVN14" s="407"/>
      <c r="MVO14" s="407"/>
      <c r="MVP14" s="408"/>
      <c r="MVQ14" s="404"/>
      <c r="MVR14" s="405"/>
      <c r="MVS14" s="406"/>
      <c r="MVT14" s="407"/>
      <c r="MVU14" s="407"/>
      <c r="MVV14" s="407"/>
      <c r="MVW14" s="407"/>
      <c r="MVX14" s="408"/>
      <c r="MVY14" s="404"/>
      <c r="MVZ14" s="405"/>
      <c r="MWA14" s="406"/>
      <c r="MWB14" s="407"/>
      <c r="MWC14" s="407"/>
      <c r="MWD14" s="407"/>
      <c r="MWE14" s="407"/>
      <c r="MWF14" s="408"/>
      <c r="MWG14" s="404"/>
      <c r="MWH14" s="405"/>
      <c r="MWI14" s="406"/>
      <c r="MWJ14" s="407"/>
      <c r="MWK14" s="407"/>
      <c r="MWL14" s="407"/>
      <c r="MWM14" s="407"/>
      <c r="MWN14" s="408"/>
      <c r="MWO14" s="404"/>
      <c r="MWP14" s="405"/>
      <c r="MWQ14" s="406"/>
      <c r="MWR14" s="407"/>
      <c r="MWS14" s="407"/>
      <c r="MWT14" s="407"/>
      <c r="MWU14" s="407"/>
      <c r="MWV14" s="408"/>
      <c r="MWW14" s="404"/>
      <c r="MWX14" s="405"/>
      <c r="MWY14" s="406"/>
      <c r="MWZ14" s="407"/>
      <c r="MXA14" s="407"/>
      <c r="MXB14" s="407"/>
      <c r="MXC14" s="407"/>
      <c r="MXD14" s="408"/>
      <c r="MXE14" s="404"/>
      <c r="MXF14" s="405"/>
      <c r="MXG14" s="406"/>
      <c r="MXH14" s="407"/>
      <c r="MXI14" s="407"/>
      <c r="MXJ14" s="407"/>
      <c r="MXK14" s="407"/>
      <c r="MXL14" s="408"/>
      <c r="MXM14" s="404"/>
      <c r="MXN14" s="405"/>
      <c r="MXO14" s="406"/>
      <c r="MXP14" s="407"/>
      <c r="MXQ14" s="407"/>
      <c r="MXR14" s="407"/>
      <c r="MXS14" s="407"/>
      <c r="MXT14" s="408"/>
      <c r="MXU14" s="404"/>
      <c r="MXV14" s="405"/>
      <c r="MXW14" s="406"/>
      <c r="MXX14" s="407"/>
      <c r="MXY14" s="407"/>
      <c r="MXZ14" s="407"/>
      <c r="MYA14" s="407"/>
      <c r="MYB14" s="408"/>
      <c r="MYC14" s="404"/>
      <c r="MYD14" s="405"/>
      <c r="MYE14" s="406"/>
      <c r="MYF14" s="407"/>
      <c r="MYG14" s="407"/>
      <c r="MYH14" s="407"/>
      <c r="MYI14" s="407"/>
      <c r="MYJ14" s="408"/>
      <c r="MYK14" s="404"/>
      <c r="MYL14" s="405"/>
      <c r="MYM14" s="406"/>
      <c r="MYN14" s="407"/>
      <c r="MYO14" s="407"/>
      <c r="MYP14" s="407"/>
      <c r="MYQ14" s="407"/>
      <c r="MYR14" s="408"/>
      <c r="MYS14" s="404"/>
      <c r="MYT14" s="405"/>
      <c r="MYU14" s="406"/>
      <c r="MYV14" s="407"/>
      <c r="MYW14" s="407"/>
      <c r="MYX14" s="407"/>
      <c r="MYY14" s="407"/>
      <c r="MYZ14" s="408"/>
      <c r="MZA14" s="404"/>
      <c r="MZB14" s="405"/>
      <c r="MZC14" s="406"/>
      <c r="MZD14" s="407"/>
      <c r="MZE14" s="407"/>
      <c r="MZF14" s="407"/>
      <c r="MZG14" s="407"/>
      <c r="MZH14" s="408"/>
      <c r="MZI14" s="404"/>
      <c r="MZJ14" s="405"/>
      <c r="MZK14" s="406"/>
      <c r="MZL14" s="407"/>
      <c r="MZM14" s="407"/>
      <c r="MZN14" s="407"/>
      <c r="MZO14" s="407"/>
      <c r="MZP14" s="408"/>
      <c r="MZQ14" s="404"/>
      <c r="MZR14" s="405"/>
      <c r="MZS14" s="406"/>
      <c r="MZT14" s="407"/>
      <c r="MZU14" s="407"/>
      <c r="MZV14" s="407"/>
      <c r="MZW14" s="407"/>
      <c r="MZX14" s="408"/>
      <c r="MZY14" s="404"/>
      <c r="MZZ14" s="405"/>
      <c r="NAA14" s="406"/>
      <c r="NAB14" s="407"/>
      <c r="NAC14" s="407"/>
      <c r="NAD14" s="407"/>
      <c r="NAE14" s="407"/>
      <c r="NAF14" s="408"/>
      <c r="NAG14" s="404"/>
      <c r="NAH14" s="405"/>
      <c r="NAI14" s="406"/>
      <c r="NAJ14" s="407"/>
      <c r="NAK14" s="407"/>
      <c r="NAL14" s="407"/>
      <c r="NAM14" s="407"/>
      <c r="NAN14" s="408"/>
      <c r="NAO14" s="404"/>
      <c r="NAP14" s="405"/>
      <c r="NAQ14" s="406"/>
      <c r="NAR14" s="407"/>
      <c r="NAS14" s="407"/>
      <c r="NAT14" s="407"/>
      <c r="NAU14" s="407"/>
      <c r="NAV14" s="408"/>
      <c r="NAW14" s="404"/>
      <c r="NAX14" s="405"/>
      <c r="NAY14" s="406"/>
      <c r="NAZ14" s="407"/>
      <c r="NBA14" s="407"/>
      <c r="NBB14" s="407"/>
      <c r="NBC14" s="407"/>
      <c r="NBD14" s="408"/>
      <c r="NBE14" s="404"/>
      <c r="NBF14" s="405"/>
      <c r="NBG14" s="406"/>
      <c r="NBH14" s="407"/>
      <c r="NBI14" s="407"/>
      <c r="NBJ14" s="407"/>
      <c r="NBK14" s="407"/>
      <c r="NBL14" s="408"/>
      <c r="NBM14" s="404"/>
      <c r="NBN14" s="405"/>
      <c r="NBO14" s="406"/>
      <c r="NBP14" s="407"/>
      <c r="NBQ14" s="407"/>
      <c r="NBR14" s="407"/>
      <c r="NBS14" s="407"/>
      <c r="NBT14" s="408"/>
      <c r="NBU14" s="404"/>
      <c r="NBV14" s="405"/>
      <c r="NBW14" s="406"/>
      <c r="NBX14" s="407"/>
      <c r="NBY14" s="407"/>
      <c r="NBZ14" s="407"/>
      <c r="NCA14" s="407"/>
      <c r="NCB14" s="408"/>
      <c r="NCC14" s="404"/>
      <c r="NCD14" s="405"/>
      <c r="NCE14" s="406"/>
      <c r="NCF14" s="407"/>
      <c r="NCG14" s="407"/>
      <c r="NCH14" s="407"/>
      <c r="NCI14" s="407"/>
      <c r="NCJ14" s="408"/>
      <c r="NCK14" s="404"/>
      <c r="NCL14" s="405"/>
      <c r="NCM14" s="406"/>
      <c r="NCN14" s="407"/>
      <c r="NCO14" s="407"/>
      <c r="NCP14" s="407"/>
      <c r="NCQ14" s="407"/>
      <c r="NCR14" s="408"/>
      <c r="NCS14" s="404"/>
      <c r="NCT14" s="405"/>
      <c r="NCU14" s="406"/>
      <c r="NCV14" s="407"/>
      <c r="NCW14" s="407"/>
      <c r="NCX14" s="407"/>
      <c r="NCY14" s="407"/>
      <c r="NCZ14" s="408"/>
      <c r="NDA14" s="404"/>
      <c r="NDB14" s="405"/>
      <c r="NDC14" s="406"/>
      <c r="NDD14" s="407"/>
      <c r="NDE14" s="407"/>
      <c r="NDF14" s="407"/>
      <c r="NDG14" s="407"/>
      <c r="NDH14" s="408"/>
      <c r="NDI14" s="404"/>
      <c r="NDJ14" s="405"/>
      <c r="NDK14" s="406"/>
      <c r="NDL14" s="407"/>
      <c r="NDM14" s="407"/>
      <c r="NDN14" s="407"/>
      <c r="NDO14" s="407"/>
      <c r="NDP14" s="408"/>
      <c r="NDQ14" s="404"/>
      <c r="NDR14" s="405"/>
      <c r="NDS14" s="406"/>
      <c r="NDT14" s="407"/>
      <c r="NDU14" s="407"/>
      <c r="NDV14" s="407"/>
      <c r="NDW14" s="407"/>
      <c r="NDX14" s="408"/>
      <c r="NDY14" s="404"/>
      <c r="NDZ14" s="405"/>
      <c r="NEA14" s="406"/>
      <c r="NEB14" s="407"/>
      <c r="NEC14" s="407"/>
      <c r="NED14" s="407"/>
      <c r="NEE14" s="407"/>
      <c r="NEF14" s="408"/>
      <c r="NEG14" s="404"/>
      <c r="NEH14" s="405"/>
      <c r="NEI14" s="406"/>
      <c r="NEJ14" s="407"/>
      <c r="NEK14" s="407"/>
      <c r="NEL14" s="407"/>
      <c r="NEM14" s="407"/>
      <c r="NEN14" s="408"/>
      <c r="NEO14" s="404"/>
      <c r="NEP14" s="405"/>
      <c r="NEQ14" s="406"/>
      <c r="NER14" s="407"/>
      <c r="NES14" s="407"/>
      <c r="NET14" s="407"/>
      <c r="NEU14" s="407"/>
      <c r="NEV14" s="408"/>
      <c r="NEW14" s="404"/>
      <c r="NEX14" s="405"/>
      <c r="NEY14" s="406"/>
      <c r="NEZ14" s="407"/>
      <c r="NFA14" s="407"/>
      <c r="NFB14" s="407"/>
      <c r="NFC14" s="407"/>
      <c r="NFD14" s="408"/>
      <c r="NFE14" s="404"/>
      <c r="NFF14" s="405"/>
      <c r="NFG14" s="406"/>
      <c r="NFH14" s="407"/>
      <c r="NFI14" s="407"/>
      <c r="NFJ14" s="407"/>
      <c r="NFK14" s="407"/>
      <c r="NFL14" s="408"/>
      <c r="NFM14" s="404"/>
      <c r="NFN14" s="405"/>
      <c r="NFO14" s="406"/>
      <c r="NFP14" s="407"/>
      <c r="NFQ14" s="407"/>
      <c r="NFR14" s="407"/>
      <c r="NFS14" s="407"/>
      <c r="NFT14" s="408"/>
      <c r="NFU14" s="404"/>
      <c r="NFV14" s="405"/>
      <c r="NFW14" s="406"/>
      <c r="NFX14" s="407"/>
      <c r="NFY14" s="407"/>
      <c r="NFZ14" s="407"/>
      <c r="NGA14" s="407"/>
      <c r="NGB14" s="408"/>
      <c r="NGC14" s="404"/>
      <c r="NGD14" s="405"/>
      <c r="NGE14" s="406"/>
      <c r="NGF14" s="407"/>
      <c r="NGG14" s="407"/>
      <c r="NGH14" s="407"/>
      <c r="NGI14" s="407"/>
      <c r="NGJ14" s="408"/>
      <c r="NGK14" s="404"/>
      <c r="NGL14" s="405"/>
      <c r="NGM14" s="406"/>
      <c r="NGN14" s="407"/>
      <c r="NGO14" s="407"/>
      <c r="NGP14" s="407"/>
      <c r="NGQ14" s="407"/>
      <c r="NGR14" s="408"/>
      <c r="NGS14" s="404"/>
      <c r="NGT14" s="405"/>
      <c r="NGU14" s="406"/>
      <c r="NGV14" s="407"/>
      <c r="NGW14" s="407"/>
      <c r="NGX14" s="407"/>
      <c r="NGY14" s="407"/>
      <c r="NGZ14" s="408"/>
      <c r="NHA14" s="404"/>
      <c r="NHB14" s="405"/>
      <c r="NHC14" s="406"/>
      <c r="NHD14" s="407"/>
      <c r="NHE14" s="407"/>
      <c r="NHF14" s="407"/>
      <c r="NHG14" s="407"/>
      <c r="NHH14" s="408"/>
      <c r="NHI14" s="404"/>
      <c r="NHJ14" s="405"/>
      <c r="NHK14" s="406"/>
      <c r="NHL14" s="407"/>
      <c r="NHM14" s="407"/>
      <c r="NHN14" s="407"/>
      <c r="NHO14" s="407"/>
      <c r="NHP14" s="408"/>
      <c r="NHQ14" s="404"/>
      <c r="NHR14" s="405"/>
      <c r="NHS14" s="406"/>
      <c r="NHT14" s="407"/>
      <c r="NHU14" s="407"/>
      <c r="NHV14" s="407"/>
      <c r="NHW14" s="407"/>
      <c r="NHX14" s="408"/>
      <c r="NHY14" s="404"/>
      <c r="NHZ14" s="405"/>
      <c r="NIA14" s="406"/>
      <c r="NIB14" s="407"/>
      <c r="NIC14" s="407"/>
      <c r="NID14" s="407"/>
      <c r="NIE14" s="407"/>
      <c r="NIF14" s="408"/>
      <c r="NIG14" s="404"/>
      <c r="NIH14" s="405"/>
      <c r="NII14" s="406"/>
      <c r="NIJ14" s="407"/>
      <c r="NIK14" s="407"/>
      <c r="NIL14" s="407"/>
      <c r="NIM14" s="407"/>
      <c r="NIN14" s="408"/>
      <c r="NIO14" s="404"/>
      <c r="NIP14" s="405"/>
      <c r="NIQ14" s="406"/>
      <c r="NIR14" s="407"/>
      <c r="NIS14" s="407"/>
      <c r="NIT14" s="407"/>
      <c r="NIU14" s="407"/>
      <c r="NIV14" s="408"/>
      <c r="NIW14" s="404"/>
      <c r="NIX14" s="405"/>
      <c r="NIY14" s="406"/>
      <c r="NIZ14" s="407"/>
      <c r="NJA14" s="407"/>
      <c r="NJB14" s="407"/>
      <c r="NJC14" s="407"/>
      <c r="NJD14" s="408"/>
      <c r="NJE14" s="404"/>
      <c r="NJF14" s="405"/>
      <c r="NJG14" s="406"/>
      <c r="NJH14" s="407"/>
      <c r="NJI14" s="407"/>
      <c r="NJJ14" s="407"/>
      <c r="NJK14" s="407"/>
      <c r="NJL14" s="408"/>
      <c r="NJM14" s="404"/>
      <c r="NJN14" s="405"/>
      <c r="NJO14" s="406"/>
      <c r="NJP14" s="407"/>
      <c r="NJQ14" s="407"/>
      <c r="NJR14" s="407"/>
      <c r="NJS14" s="407"/>
      <c r="NJT14" s="408"/>
      <c r="NJU14" s="404"/>
      <c r="NJV14" s="405"/>
      <c r="NJW14" s="406"/>
      <c r="NJX14" s="407"/>
      <c r="NJY14" s="407"/>
      <c r="NJZ14" s="407"/>
      <c r="NKA14" s="407"/>
      <c r="NKB14" s="408"/>
      <c r="NKC14" s="404"/>
      <c r="NKD14" s="405"/>
      <c r="NKE14" s="406"/>
      <c r="NKF14" s="407"/>
      <c r="NKG14" s="407"/>
      <c r="NKH14" s="407"/>
      <c r="NKI14" s="407"/>
      <c r="NKJ14" s="408"/>
      <c r="NKK14" s="404"/>
      <c r="NKL14" s="405"/>
      <c r="NKM14" s="406"/>
      <c r="NKN14" s="407"/>
      <c r="NKO14" s="407"/>
      <c r="NKP14" s="407"/>
      <c r="NKQ14" s="407"/>
      <c r="NKR14" s="408"/>
      <c r="NKS14" s="404"/>
      <c r="NKT14" s="405"/>
      <c r="NKU14" s="406"/>
      <c r="NKV14" s="407"/>
      <c r="NKW14" s="407"/>
      <c r="NKX14" s="407"/>
      <c r="NKY14" s="407"/>
      <c r="NKZ14" s="408"/>
      <c r="NLA14" s="404"/>
      <c r="NLB14" s="405"/>
      <c r="NLC14" s="406"/>
      <c r="NLD14" s="407"/>
      <c r="NLE14" s="407"/>
      <c r="NLF14" s="407"/>
      <c r="NLG14" s="407"/>
      <c r="NLH14" s="408"/>
      <c r="NLI14" s="404"/>
      <c r="NLJ14" s="405"/>
      <c r="NLK14" s="406"/>
      <c r="NLL14" s="407"/>
      <c r="NLM14" s="407"/>
      <c r="NLN14" s="407"/>
      <c r="NLO14" s="407"/>
      <c r="NLP14" s="408"/>
      <c r="NLQ14" s="404"/>
      <c r="NLR14" s="405"/>
      <c r="NLS14" s="406"/>
      <c r="NLT14" s="407"/>
      <c r="NLU14" s="407"/>
      <c r="NLV14" s="407"/>
      <c r="NLW14" s="407"/>
      <c r="NLX14" s="408"/>
      <c r="NLY14" s="404"/>
      <c r="NLZ14" s="405"/>
      <c r="NMA14" s="406"/>
      <c r="NMB14" s="407"/>
      <c r="NMC14" s="407"/>
      <c r="NMD14" s="407"/>
      <c r="NME14" s="407"/>
      <c r="NMF14" s="408"/>
      <c r="NMG14" s="404"/>
      <c r="NMH14" s="405"/>
      <c r="NMI14" s="406"/>
      <c r="NMJ14" s="407"/>
      <c r="NMK14" s="407"/>
      <c r="NML14" s="407"/>
      <c r="NMM14" s="407"/>
      <c r="NMN14" s="408"/>
      <c r="NMO14" s="404"/>
      <c r="NMP14" s="405"/>
      <c r="NMQ14" s="406"/>
      <c r="NMR14" s="407"/>
      <c r="NMS14" s="407"/>
      <c r="NMT14" s="407"/>
      <c r="NMU14" s="407"/>
      <c r="NMV14" s="408"/>
      <c r="NMW14" s="404"/>
      <c r="NMX14" s="405"/>
      <c r="NMY14" s="406"/>
      <c r="NMZ14" s="407"/>
      <c r="NNA14" s="407"/>
      <c r="NNB14" s="407"/>
      <c r="NNC14" s="407"/>
      <c r="NND14" s="408"/>
      <c r="NNE14" s="404"/>
      <c r="NNF14" s="405"/>
      <c r="NNG14" s="406"/>
      <c r="NNH14" s="407"/>
      <c r="NNI14" s="407"/>
      <c r="NNJ14" s="407"/>
      <c r="NNK14" s="407"/>
      <c r="NNL14" s="408"/>
      <c r="NNM14" s="404"/>
      <c r="NNN14" s="405"/>
      <c r="NNO14" s="406"/>
      <c r="NNP14" s="407"/>
      <c r="NNQ14" s="407"/>
      <c r="NNR14" s="407"/>
      <c r="NNS14" s="407"/>
      <c r="NNT14" s="408"/>
      <c r="NNU14" s="404"/>
      <c r="NNV14" s="405"/>
      <c r="NNW14" s="406"/>
      <c r="NNX14" s="407"/>
      <c r="NNY14" s="407"/>
      <c r="NNZ14" s="407"/>
      <c r="NOA14" s="407"/>
      <c r="NOB14" s="408"/>
      <c r="NOC14" s="404"/>
      <c r="NOD14" s="405"/>
      <c r="NOE14" s="406"/>
      <c r="NOF14" s="407"/>
      <c r="NOG14" s="407"/>
      <c r="NOH14" s="407"/>
      <c r="NOI14" s="407"/>
      <c r="NOJ14" s="408"/>
      <c r="NOK14" s="404"/>
      <c r="NOL14" s="405"/>
      <c r="NOM14" s="406"/>
      <c r="NON14" s="407"/>
      <c r="NOO14" s="407"/>
      <c r="NOP14" s="407"/>
      <c r="NOQ14" s="407"/>
      <c r="NOR14" s="408"/>
      <c r="NOS14" s="404"/>
      <c r="NOT14" s="405"/>
      <c r="NOU14" s="406"/>
      <c r="NOV14" s="407"/>
      <c r="NOW14" s="407"/>
      <c r="NOX14" s="407"/>
      <c r="NOY14" s="407"/>
      <c r="NOZ14" s="408"/>
      <c r="NPA14" s="404"/>
      <c r="NPB14" s="405"/>
      <c r="NPC14" s="406"/>
      <c r="NPD14" s="407"/>
      <c r="NPE14" s="407"/>
      <c r="NPF14" s="407"/>
      <c r="NPG14" s="407"/>
      <c r="NPH14" s="408"/>
      <c r="NPI14" s="404"/>
      <c r="NPJ14" s="405"/>
      <c r="NPK14" s="406"/>
      <c r="NPL14" s="407"/>
      <c r="NPM14" s="407"/>
      <c r="NPN14" s="407"/>
      <c r="NPO14" s="407"/>
      <c r="NPP14" s="408"/>
      <c r="NPQ14" s="404"/>
      <c r="NPR14" s="405"/>
      <c r="NPS14" s="406"/>
      <c r="NPT14" s="407"/>
      <c r="NPU14" s="407"/>
      <c r="NPV14" s="407"/>
      <c r="NPW14" s="407"/>
      <c r="NPX14" s="408"/>
      <c r="NPY14" s="404"/>
      <c r="NPZ14" s="405"/>
      <c r="NQA14" s="406"/>
      <c r="NQB14" s="407"/>
      <c r="NQC14" s="407"/>
      <c r="NQD14" s="407"/>
      <c r="NQE14" s="407"/>
      <c r="NQF14" s="408"/>
      <c r="NQG14" s="404"/>
      <c r="NQH14" s="405"/>
      <c r="NQI14" s="406"/>
      <c r="NQJ14" s="407"/>
      <c r="NQK14" s="407"/>
      <c r="NQL14" s="407"/>
      <c r="NQM14" s="407"/>
      <c r="NQN14" s="408"/>
      <c r="NQO14" s="404"/>
      <c r="NQP14" s="405"/>
      <c r="NQQ14" s="406"/>
      <c r="NQR14" s="407"/>
      <c r="NQS14" s="407"/>
      <c r="NQT14" s="407"/>
      <c r="NQU14" s="407"/>
      <c r="NQV14" s="408"/>
      <c r="NQW14" s="404"/>
      <c r="NQX14" s="405"/>
      <c r="NQY14" s="406"/>
      <c r="NQZ14" s="407"/>
      <c r="NRA14" s="407"/>
      <c r="NRB14" s="407"/>
      <c r="NRC14" s="407"/>
      <c r="NRD14" s="408"/>
      <c r="NRE14" s="404"/>
      <c r="NRF14" s="405"/>
      <c r="NRG14" s="406"/>
      <c r="NRH14" s="407"/>
      <c r="NRI14" s="407"/>
      <c r="NRJ14" s="407"/>
      <c r="NRK14" s="407"/>
      <c r="NRL14" s="408"/>
      <c r="NRM14" s="404"/>
      <c r="NRN14" s="405"/>
      <c r="NRO14" s="406"/>
      <c r="NRP14" s="407"/>
      <c r="NRQ14" s="407"/>
      <c r="NRR14" s="407"/>
      <c r="NRS14" s="407"/>
      <c r="NRT14" s="408"/>
      <c r="NRU14" s="404"/>
      <c r="NRV14" s="405"/>
      <c r="NRW14" s="406"/>
      <c r="NRX14" s="407"/>
      <c r="NRY14" s="407"/>
      <c r="NRZ14" s="407"/>
      <c r="NSA14" s="407"/>
      <c r="NSB14" s="408"/>
      <c r="NSC14" s="404"/>
      <c r="NSD14" s="405"/>
      <c r="NSE14" s="406"/>
      <c r="NSF14" s="407"/>
      <c r="NSG14" s="407"/>
      <c r="NSH14" s="407"/>
      <c r="NSI14" s="407"/>
      <c r="NSJ14" s="408"/>
      <c r="NSK14" s="404"/>
      <c r="NSL14" s="405"/>
      <c r="NSM14" s="406"/>
      <c r="NSN14" s="407"/>
      <c r="NSO14" s="407"/>
      <c r="NSP14" s="407"/>
      <c r="NSQ14" s="407"/>
      <c r="NSR14" s="408"/>
      <c r="NSS14" s="404"/>
      <c r="NST14" s="405"/>
      <c r="NSU14" s="406"/>
      <c r="NSV14" s="407"/>
      <c r="NSW14" s="407"/>
      <c r="NSX14" s="407"/>
      <c r="NSY14" s="407"/>
      <c r="NSZ14" s="408"/>
      <c r="NTA14" s="404"/>
      <c r="NTB14" s="405"/>
      <c r="NTC14" s="406"/>
      <c r="NTD14" s="407"/>
      <c r="NTE14" s="407"/>
      <c r="NTF14" s="407"/>
      <c r="NTG14" s="407"/>
      <c r="NTH14" s="408"/>
      <c r="NTI14" s="404"/>
      <c r="NTJ14" s="405"/>
      <c r="NTK14" s="406"/>
      <c r="NTL14" s="407"/>
      <c r="NTM14" s="407"/>
      <c r="NTN14" s="407"/>
      <c r="NTO14" s="407"/>
      <c r="NTP14" s="408"/>
      <c r="NTQ14" s="404"/>
      <c r="NTR14" s="405"/>
      <c r="NTS14" s="406"/>
      <c r="NTT14" s="407"/>
      <c r="NTU14" s="407"/>
      <c r="NTV14" s="407"/>
      <c r="NTW14" s="407"/>
      <c r="NTX14" s="408"/>
      <c r="NTY14" s="404"/>
      <c r="NTZ14" s="405"/>
      <c r="NUA14" s="406"/>
      <c r="NUB14" s="407"/>
      <c r="NUC14" s="407"/>
      <c r="NUD14" s="407"/>
      <c r="NUE14" s="407"/>
      <c r="NUF14" s="408"/>
      <c r="NUG14" s="404"/>
      <c r="NUH14" s="405"/>
      <c r="NUI14" s="406"/>
      <c r="NUJ14" s="407"/>
      <c r="NUK14" s="407"/>
      <c r="NUL14" s="407"/>
      <c r="NUM14" s="407"/>
      <c r="NUN14" s="408"/>
      <c r="NUO14" s="404"/>
      <c r="NUP14" s="405"/>
      <c r="NUQ14" s="406"/>
      <c r="NUR14" s="407"/>
      <c r="NUS14" s="407"/>
      <c r="NUT14" s="407"/>
      <c r="NUU14" s="407"/>
      <c r="NUV14" s="408"/>
      <c r="NUW14" s="404"/>
      <c r="NUX14" s="405"/>
      <c r="NUY14" s="406"/>
      <c r="NUZ14" s="407"/>
      <c r="NVA14" s="407"/>
      <c r="NVB14" s="407"/>
      <c r="NVC14" s="407"/>
      <c r="NVD14" s="408"/>
      <c r="NVE14" s="404"/>
      <c r="NVF14" s="405"/>
      <c r="NVG14" s="406"/>
      <c r="NVH14" s="407"/>
      <c r="NVI14" s="407"/>
      <c r="NVJ14" s="407"/>
      <c r="NVK14" s="407"/>
      <c r="NVL14" s="408"/>
      <c r="NVM14" s="404"/>
      <c r="NVN14" s="405"/>
      <c r="NVO14" s="406"/>
      <c r="NVP14" s="407"/>
      <c r="NVQ14" s="407"/>
      <c r="NVR14" s="407"/>
      <c r="NVS14" s="407"/>
      <c r="NVT14" s="408"/>
      <c r="NVU14" s="404"/>
      <c r="NVV14" s="405"/>
      <c r="NVW14" s="406"/>
      <c r="NVX14" s="407"/>
      <c r="NVY14" s="407"/>
      <c r="NVZ14" s="407"/>
      <c r="NWA14" s="407"/>
      <c r="NWB14" s="408"/>
      <c r="NWC14" s="404"/>
      <c r="NWD14" s="405"/>
      <c r="NWE14" s="406"/>
      <c r="NWF14" s="407"/>
      <c r="NWG14" s="407"/>
      <c r="NWH14" s="407"/>
      <c r="NWI14" s="407"/>
      <c r="NWJ14" s="408"/>
      <c r="NWK14" s="404"/>
      <c r="NWL14" s="405"/>
      <c r="NWM14" s="406"/>
      <c r="NWN14" s="407"/>
      <c r="NWO14" s="407"/>
      <c r="NWP14" s="407"/>
      <c r="NWQ14" s="407"/>
      <c r="NWR14" s="408"/>
      <c r="NWS14" s="404"/>
      <c r="NWT14" s="405"/>
      <c r="NWU14" s="406"/>
      <c r="NWV14" s="407"/>
      <c r="NWW14" s="407"/>
      <c r="NWX14" s="407"/>
      <c r="NWY14" s="407"/>
      <c r="NWZ14" s="408"/>
      <c r="NXA14" s="404"/>
      <c r="NXB14" s="405"/>
      <c r="NXC14" s="406"/>
      <c r="NXD14" s="407"/>
      <c r="NXE14" s="407"/>
      <c r="NXF14" s="407"/>
      <c r="NXG14" s="407"/>
      <c r="NXH14" s="408"/>
      <c r="NXI14" s="404"/>
      <c r="NXJ14" s="405"/>
      <c r="NXK14" s="406"/>
      <c r="NXL14" s="407"/>
      <c r="NXM14" s="407"/>
      <c r="NXN14" s="407"/>
      <c r="NXO14" s="407"/>
      <c r="NXP14" s="408"/>
      <c r="NXQ14" s="404"/>
      <c r="NXR14" s="405"/>
      <c r="NXS14" s="406"/>
      <c r="NXT14" s="407"/>
      <c r="NXU14" s="407"/>
      <c r="NXV14" s="407"/>
      <c r="NXW14" s="407"/>
      <c r="NXX14" s="408"/>
      <c r="NXY14" s="404"/>
      <c r="NXZ14" s="405"/>
      <c r="NYA14" s="406"/>
      <c r="NYB14" s="407"/>
      <c r="NYC14" s="407"/>
      <c r="NYD14" s="407"/>
      <c r="NYE14" s="407"/>
      <c r="NYF14" s="408"/>
      <c r="NYG14" s="404"/>
      <c r="NYH14" s="405"/>
      <c r="NYI14" s="406"/>
      <c r="NYJ14" s="407"/>
      <c r="NYK14" s="407"/>
      <c r="NYL14" s="407"/>
      <c r="NYM14" s="407"/>
      <c r="NYN14" s="408"/>
      <c r="NYO14" s="404"/>
      <c r="NYP14" s="405"/>
      <c r="NYQ14" s="406"/>
      <c r="NYR14" s="407"/>
      <c r="NYS14" s="407"/>
      <c r="NYT14" s="407"/>
      <c r="NYU14" s="407"/>
      <c r="NYV14" s="408"/>
      <c r="NYW14" s="404"/>
      <c r="NYX14" s="405"/>
      <c r="NYY14" s="406"/>
      <c r="NYZ14" s="407"/>
      <c r="NZA14" s="407"/>
      <c r="NZB14" s="407"/>
      <c r="NZC14" s="407"/>
      <c r="NZD14" s="408"/>
      <c r="NZE14" s="404"/>
      <c r="NZF14" s="405"/>
      <c r="NZG14" s="406"/>
      <c r="NZH14" s="407"/>
      <c r="NZI14" s="407"/>
      <c r="NZJ14" s="407"/>
      <c r="NZK14" s="407"/>
      <c r="NZL14" s="408"/>
      <c r="NZM14" s="404"/>
      <c r="NZN14" s="405"/>
      <c r="NZO14" s="406"/>
      <c r="NZP14" s="407"/>
      <c r="NZQ14" s="407"/>
      <c r="NZR14" s="407"/>
      <c r="NZS14" s="407"/>
      <c r="NZT14" s="408"/>
      <c r="NZU14" s="404"/>
      <c r="NZV14" s="405"/>
      <c r="NZW14" s="406"/>
      <c r="NZX14" s="407"/>
      <c r="NZY14" s="407"/>
      <c r="NZZ14" s="407"/>
      <c r="OAA14" s="407"/>
      <c r="OAB14" s="408"/>
      <c r="OAC14" s="404"/>
      <c r="OAD14" s="405"/>
      <c r="OAE14" s="406"/>
      <c r="OAF14" s="407"/>
      <c r="OAG14" s="407"/>
      <c r="OAH14" s="407"/>
      <c r="OAI14" s="407"/>
      <c r="OAJ14" s="408"/>
      <c r="OAK14" s="404"/>
      <c r="OAL14" s="405"/>
      <c r="OAM14" s="406"/>
      <c r="OAN14" s="407"/>
      <c r="OAO14" s="407"/>
      <c r="OAP14" s="407"/>
      <c r="OAQ14" s="407"/>
      <c r="OAR14" s="408"/>
      <c r="OAS14" s="404"/>
      <c r="OAT14" s="405"/>
      <c r="OAU14" s="406"/>
      <c r="OAV14" s="407"/>
      <c r="OAW14" s="407"/>
      <c r="OAX14" s="407"/>
      <c r="OAY14" s="407"/>
      <c r="OAZ14" s="408"/>
      <c r="OBA14" s="404"/>
      <c r="OBB14" s="405"/>
      <c r="OBC14" s="406"/>
      <c r="OBD14" s="407"/>
      <c r="OBE14" s="407"/>
      <c r="OBF14" s="407"/>
      <c r="OBG14" s="407"/>
      <c r="OBH14" s="408"/>
      <c r="OBI14" s="404"/>
      <c r="OBJ14" s="405"/>
      <c r="OBK14" s="406"/>
      <c r="OBL14" s="407"/>
      <c r="OBM14" s="407"/>
      <c r="OBN14" s="407"/>
      <c r="OBO14" s="407"/>
      <c r="OBP14" s="408"/>
      <c r="OBQ14" s="404"/>
      <c r="OBR14" s="405"/>
      <c r="OBS14" s="406"/>
      <c r="OBT14" s="407"/>
      <c r="OBU14" s="407"/>
      <c r="OBV14" s="407"/>
      <c r="OBW14" s="407"/>
      <c r="OBX14" s="408"/>
      <c r="OBY14" s="404"/>
      <c r="OBZ14" s="405"/>
      <c r="OCA14" s="406"/>
      <c r="OCB14" s="407"/>
      <c r="OCC14" s="407"/>
      <c r="OCD14" s="407"/>
      <c r="OCE14" s="407"/>
      <c r="OCF14" s="408"/>
      <c r="OCG14" s="404"/>
      <c r="OCH14" s="405"/>
      <c r="OCI14" s="406"/>
      <c r="OCJ14" s="407"/>
      <c r="OCK14" s="407"/>
      <c r="OCL14" s="407"/>
      <c r="OCM14" s="407"/>
      <c r="OCN14" s="408"/>
      <c r="OCO14" s="404"/>
      <c r="OCP14" s="405"/>
      <c r="OCQ14" s="406"/>
      <c r="OCR14" s="407"/>
      <c r="OCS14" s="407"/>
      <c r="OCT14" s="407"/>
      <c r="OCU14" s="407"/>
      <c r="OCV14" s="408"/>
      <c r="OCW14" s="404"/>
      <c r="OCX14" s="405"/>
      <c r="OCY14" s="406"/>
      <c r="OCZ14" s="407"/>
      <c r="ODA14" s="407"/>
      <c r="ODB14" s="407"/>
      <c r="ODC14" s="407"/>
      <c r="ODD14" s="408"/>
      <c r="ODE14" s="404"/>
      <c r="ODF14" s="405"/>
      <c r="ODG14" s="406"/>
      <c r="ODH14" s="407"/>
      <c r="ODI14" s="407"/>
      <c r="ODJ14" s="407"/>
      <c r="ODK14" s="407"/>
      <c r="ODL14" s="408"/>
      <c r="ODM14" s="404"/>
      <c r="ODN14" s="405"/>
      <c r="ODO14" s="406"/>
      <c r="ODP14" s="407"/>
      <c r="ODQ14" s="407"/>
      <c r="ODR14" s="407"/>
      <c r="ODS14" s="407"/>
      <c r="ODT14" s="408"/>
      <c r="ODU14" s="404"/>
      <c r="ODV14" s="405"/>
      <c r="ODW14" s="406"/>
      <c r="ODX14" s="407"/>
      <c r="ODY14" s="407"/>
      <c r="ODZ14" s="407"/>
      <c r="OEA14" s="407"/>
      <c r="OEB14" s="408"/>
      <c r="OEC14" s="404"/>
      <c r="OED14" s="405"/>
      <c r="OEE14" s="406"/>
      <c r="OEF14" s="407"/>
      <c r="OEG14" s="407"/>
      <c r="OEH14" s="407"/>
      <c r="OEI14" s="407"/>
      <c r="OEJ14" s="408"/>
      <c r="OEK14" s="404"/>
      <c r="OEL14" s="405"/>
      <c r="OEM14" s="406"/>
      <c r="OEN14" s="407"/>
      <c r="OEO14" s="407"/>
      <c r="OEP14" s="407"/>
      <c r="OEQ14" s="407"/>
      <c r="OER14" s="408"/>
      <c r="OES14" s="404"/>
      <c r="OET14" s="405"/>
      <c r="OEU14" s="406"/>
      <c r="OEV14" s="407"/>
      <c r="OEW14" s="407"/>
      <c r="OEX14" s="407"/>
      <c r="OEY14" s="407"/>
      <c r="OEZ14" s="408"/>
      <c r="OFA14" s="404"/>
      <c r="OFB14" s="405"/>
      <c r="OFC14" s="406"/>
      <c r="OFD14" s="407"/>
      <c r="OFE14" s="407"/>
      <c r="OFF14" s="407"/>
      <c r="OFG14" s="407"/>
      <c r="OFH14" s="408"/>
      <c r="OFI14" s="404"/>
      <c r="OFJ14" s="405"/>
      <c r="OFK14" s="406"/>
      <c r="OFL14" s="407"/>
      <c r="OFM14" s="407"/>
      <c r="OFN14" s="407"/>
      <c r="OFO14" s="407"/>
      <c r="OFP14" s="408"/>
      <c r="OFQ14" s="404"/>
      <c r="OFR14" s="405"/>
      <c r="OFS14" s="406"/>
      <c r="OFT14" s="407"/>
      <c r="OFU14" s="407"/>
      <c r="OFV14" s="407"/>
      <c r="OFW14" s="407"/>
      <c r="OFX14" s="408"/>
      <c r="OFY14" s="404"/>
      <c r="OFZ14" s="405"/>
      <c r="OGA14" s="406"/>
      <c r="OGB14" s="407"/>
      <c r="OGC14" s="407"/>
      <c r="OGD14" s="407"/>
      <c r="OGE14" s="407"/>
      <c r="OGF14" s="408"/>
      <c r="OGG14" s="404"/>
      <c r="OGH14" s="405"/>
      <c r="OGI14" s="406"/>
      <c r="OGJ14" s="407"/>
      <c r="OGK14" s="407"/>
      <c r="OGL14" s="407"/>
      <c r="OGM14" s="407"/>
      <c r="OGN14" s="408"/>
      <c r="OGO14" s="404"/>
      <c r="OGP14" s="405"/>
      <c r="OGQ14" s="406"/>
      <c r="OGR14" s="407"/>
      <c r="OGS14" s="407"/>
      <c r="OGT14" s="407"/>
      <c r="OGU14" s="407"/>
      <c r="OGV14" s="408"/>
      <c r="OGW14" s="404"/>
      <c r="OGX14" s="405"/>
      <c r="OGY14" s="406"/>
      <c r="OGZ14" s="407"/>
      <c r="OHA14" s="407"/>
      <c r="OHB14" s="407"/>
      <c r="OHC14" s="407"/>
      <c r="OHD14" s="408"/>
      <c r="OHE14" s="404"/>
      <c r="OHF14" s="405"/>
      <c r="OHG14" s="406"/>
      <c r="OHH14" s="407"/>
      <c r="OHI14" s="407"/>
      <c r="OHJ14" s="407"/>
      <c r="OHK14" s="407"/>
      <c r="OHL14" s="408"/>
      <c r="OHM14" s="404"/>
      <c r="OHN14" s="405"/>
      <c r="OHO14" s="406"/>
      <c r="OHP14" s="407"/>
      <c r="OHQ14" s="407"/>
      <c r="OHR14" s="407"/>
      <c r="OHS14" s="407"/>
      <c r="OHT14" s="408"/>
      <c r="OHU14" s="404"/>
      <c r="OHV14" s="405"/>
      <c r="OHW14" s="406"/>
      <c r="OHX14" s="407"/>
      <c r="OHY14" s="407"/>
      <c r="OHZ14" s="407"/>
      <c r="OIA14" s="407"/>
      <c r="OIB14" s="408"/>
      <c r="OIC14" s="404"/>
      <c r="OID14" s="405"/>
      <c r="OIE14" s="406"/>
      <c r="OIF14" s="407"/>
      <c r="OIG14" s="407"/>
      <c r="OIH14" s="407"/>
      <c r="OII14" s="407"/>
      <c r="OIJ14" s="408"/>
      <c r="OIK14" s="404"/>
      <c r="OIL14" s="405"/>
      <c r="OIM14" s="406"/>
      <c r="OIN14" s="407"/>
      <c r="OIO14" s="407"/>
      <c r="OIP14" s="407"/>
      <c r="OIQ14" s="407"/>
      <c r="OIR14" s="408"/>
      <c r="OIS14" s="404"/>
      <c r="OIT14" s="405"/>
      <c r="OIU14" s="406"/>
      <c r="OIV14" s="407"/>
      <c r="OIW14" s="407"/>
      <c r="OIX14" s="407"/>
      <c r="OIY14" s="407"/>
      <c r="OIZ14" s="408"/>
      <c r="OJA14" s="404"/>
      <c r="OJB14" s="405"/>
      <c r="OJC14" s="406"/>
      <c r="OJD14" s="407"/>
      <c r="OJE14" s="407"/>
      <c r="OJF14" s="407"/>
      <c r="OJG14" s="407"/>
      <c r="OJH14" s="408"/>
      <c r="OJI14" s="404"/>
      <c r="OJJ14" s="405"/>
      <c r="OJK14" s="406"/>
      <c r="OJL14" s="407"/>
      <c r="OJM14" s="407"/>
      <c r="OJN14" s="407"/>
      <c r="OJO14" s="407"/>
      <c r="OJP14" s="408"/>
      <c r="OJQ14" s="404"/>
      <c r="OJR14" s="405"/>
      <c r="OJS14" s="406"/>
      <c r="OJT14" s="407"/>
      <c r="OJU14" s="407"/>
      <c r="OJV14" s="407"/>
      <c r="OJW14" s="407"/>
      <c r="OJX14" s="408"/>
      <c r="OJY14" s="404"/>
      <c r="OJZ14" s="405"/>
      <c r="OKA14" s="406"/>
      <c r="OKB14" s="407"/>
      <c r="OKC14" s="407"/>
      <c r="OKD14" s="407"/>
      <c r="OKE14" s="407"/>
      <c r="OKF14" s="408"/>
      <c r="OKG14" s="404"/>
      <c r="OKH14" s="405"/>
      <c r="OKI14" s="406"/>
      <c r="OKJ14" s="407"/>
      <c r="OKK14" s="407"/>
      <c r="OKL14" s="407"/>
      <c r="OKM14" s="407"/>
      <c r="OKN14" s="408"/>
      <c r="OKO14" s="404"/>
      <c r="OKP14" s="405"/>
      <c r="OKQ14" s="406"/>
      <c r="OKR14" s="407"/>
      <c r="OKS14" s="407"/>
      <c r="OKT14" s="407"/>
      <c r="OKU14" s="407"/>
      <c r="OKV14" s="408"/>
      <c r="OKW14" s="404"/>
      <c r="OKX14" s="405"/>
      <c r="OKY14" s="406"/>
      <c r="OKZ14" s="407"/>
      <c r="OLA14" s="407"/>
      <c r="OLB14" s="407"/>
      <c r="OLC14" s="407"/>
      <c r="OLD14" s="408"/>
      <c r="OLE14" s="404"/>
      <c r="OLF14" s="405"/>
      <c r="OLG14" s="406"/>
      <c r="OLH14" s="407"/>
      <c r="OLI14" s="407"/>
      <c r="OLJ14" s="407"/>
      <c r="OLK14" s="407"/>
      <c r="OLL14" s="408"/>
      <c r="OLM14" s="404"/>
      <c r="OLN14" s="405"/>
      <c r="OLO14" s="406"/>
      <c r="OLP14" s="407"/>
      <c r="OLQ14" s="407"/>
      <c r="OLR14" s="407"/>
      <c r="OLS14" s="407"/>
      <c r="OLT14" s="408"/>
      <c r="OLU14" s="404"/>
      <c r="OLV14" s="405"/>
      <c r="OLW14" s="406"/>
      <c r="OLX14" s="407"/>
      <c r="OLY14" s="407"/>
      <c r="OLZ14" s="407"/>
      <c r="OMA14" s="407"/>
      <c r="OMB14" s="408"/>
      <c r="OMC14" s="404"/>
      <c r="OMD14" s="405"/>
      <c r="OME14" s="406"/>
      <c r="OMF14" s="407"/>
      <c r="OMG14" s="407"/>
      <c r="OMH14" s="407"/>
      <c r="OMI14" s="407"/>
      <c r="OMJ14" s="408"/>
      <c r="OMK14" s="404"/>
      <c r="OML14" s="405"/>
      <c r="OMM14" s="406"/>
      <c r="OMN14" s="407"/>
      <c r="OMO14" s="407"/>
      <c r="OMP14" s="407"/>
      <c r="OMQ14" s="407"/>
      <c r="OMR14" s="408"/>
      <c r="OMS14" s="404"/>
      <c r="OMT14" s="405"/>
      <c r="OMU14" s="406"/>
      <c r="OMV14" s="407"/>
      <c r="OMW14" s="407"/>
      <c r="OMX14" s="407"/>
      <c r="OMY14" s="407"/>
      <c r="OMZ14" s="408"/>
      <c r="ONA14" s="404"/>
      <c r="ONB14" s="405"/>
      <c r="ONC14" s="406"/>
      <c r="OND14" s="407"/>
      <c r="ONE14" s="407"/>
      <c r="ONF14" s="407"/>
      <c r="ONG14" s="407"/>
      <c r="ONH14" s="408"/>
      <c r="ONI14" s="404"/>
      <c r="ONJ14" s="405"/>
      <c r="ONK14" s="406"/>
      <c r="ONL14" s="407"/>
      <c r="ONM14" s="407"/>
      <c r="ONN14" s="407"/>
      <c r="ONO14" s="407"/>
      <c r="ONP14" s="408"/>
      <c r="ONQ14" s="404"/>
      <c r="ONR14" s="405"/>
      <c r="ONS14" s="406"/>
      <c r="ONT14" s="407"/>
      <c r="ONU14" s="407"/>
      <c r="ONV14" s="407"/>
      <c r="ONW14" s="407"/>
      <c r="ONX14" s="408"/>
      <c r="ONY14" s="404"/>
      <c r="ONZ14" s="405"/>
      <c r="OOA14" s="406"/>
      <c r="OOB14" s="407"/>
      <c r="OOC14" s="407"/>
      <c r="OOD14" s="407"/>
      <c r="OOE14" s="407"/>
      <c r="OOF14" s="408"/>
      <c r="OOG14" s="404"/>
      <c r="OOH14" s="405"/>
      <c r="OOI14" s="406"/>
      <c r="OOJ14" s="407"/>
      <c r="OOK14" s="407"/>
      <c r="OOL14" s="407"/>
      <c r="OOM14" s="407"/>
      <c r="OON14" s="408"/>
      <c r="OOO14" s="404"/>
      <c r="OOP14" s="405"/>
      <c r="OOQ14" s="406"/>
      <c r="OOR14" s="407"/>
      <c r="OOS14" s="407"/>
      <c r="OOT14" s="407"/>
      <c r="OOU14" s="407"/>
      <c r="OOV14" s="408"/>
      <c r="OOW14" s="404"/>
      <c r="OOX14" s="405"/>
      <c r="OOY14" s="406"/>
      <c r="OOZ14" s="407"/>
      <c r="OPA14" s="407"/>
      <c r="OPB14" s="407"/>
      <c r="OPC14" s="407"/>
      <c r="OPD14" s="408"/>
      <c r="OPE14" s="404"/>
      <c r="OPF14" s="405"/>
      <c r="OPG14" s="406"/>
      <c r="OPH14" s="407"/>
      <c r="OPI14" s="407"/>
      <c r="OPJ14" s="407"/>
      <c r="OPK14" s="407"/>
      <c r="OPL14" s="408"/>
      <c r="OPM14" s="404"/>
      <c r="OPN14" s="405"/>
      <c r="OPO14" s="406"/>
      <c r="OPP14" s="407"/>
      <c r="OPQ14" s="407"/>
      <c r="OPR14" s="407"/>
      <c r="OPS14" s="407"/>
      <c r="OPT14" s="408"/>
      <c r="OPU14" s="404"/>
      <c r="OPV14" s="405"/>
      <c r="OPW14" s="406"/>
      <c r="OPX14" s="407"/>
      <c r="OPY14" s="407"/>
      <c r="OPZ14" s="407"/>
      <c r="OQA14" s="407"/>
      <c r="OQB14" s="408"/>
      <c r="OQC14" s="404"/>
      <c r="OQD14" s="405"/>
      <c r="OQE14" s="406"/>
      <c r="OQF14" s="407"/>
      <c r="OQG14" s="407"/>
      <c r="OQH14" s="407"/>
      <c r="OQI14" s="407"/>
      <c r="OQJ14" s="408"/>
      <c r="OQK14" s="404"/>
      <c r="OQL14" s="405"/>
      <c r="OQM14" s="406"/>
      <c r="OQN14" s="407"/>
      <c r="OQO14" s="407"/>
      <c r="OQP14" s="407"/>
      <c r="OQQ14" s="407"/>
      <c r="OQR14" s="408"/>
      <c r="OQS14" s="404"/>
      <c r="OQT14" s="405"/>
      <c r="OQU14" s="406"/>
      <c r="OQV14" s="407"/>
      <c r="OQW14" s="407"/>
      <c r="OQX14" s="407"/>
      <c r="OQY14" s="407"/>
      <c r="OQZ14" s="408"/>
      <c r="ORA14" s="404"/>
      <c r="ORB14" s="405"/>
      <c r="ORC14" s="406"/>
      <c r="ORD14" s="407"/>
      <c r="ORE14" s="407"/>
      <c r="ORF14" s="407"/>
      <c r="ORG14" s="407"/>
      <c r="ORH14" s="408"/>
      <c r="ORI14" s="404"/>
      <c r="ORJ14" s="405"/>
      <c r="ORK14" s="406"/>
      <c r="ORL14" s="407"/>
      <c r="ORM14" s="407"/>
      <c r="ORN14" s="407"/>
      <c r="ORO14" s="407"/>
      <c r="ORP14" s="408"/>
      <c r="ORQ14" s="404"/>
      <c r="ORR14" s="405"/>
      <c r="ORS14" s="406"/>
      <c r="ORT14" s="407"/>
      <c r="ORU14" s="407"/>
      <c r="ORV14" s="407"/>
      <c r="ORW14" s="407"/>
      <c r="ORX14" s="408"/>
      <c r="ORY14" s="404"/>
      <c r="ORZ14" s="405"/>
      <c r="OSA14" s="406"/>
      <c r="OSB14" s="407"/>
      <c r="OSC14" s="407"/>
      <c r="OSD14" s="407"/>
      <c r="OSE14" s="407"/>
      <c r="OSF14" s="408"/>
      <c r="OSG14" s="404"/>
      <c r="OSH14" s="405"/>
      <c r="OSI14" s="406"/>
      <c r="OSJ14" s="407"/>
      <c r="OSK14" s="407"/>
      <c r="OSL14" s="407"/>
      <c r="OSM14" s="407"/>
      <c r="OSN14" s="408"/>
      <c r="OSO14" s="404"/>
      <c r="OSP14" s="405"/>
      <c r="OSQ14" s="406"/>
      <c r="OSR14" s="407"/>
      <c r="OSS14" s="407"/>
      <c r="OST14" s="407"/>
      <c r="OSU14" s="407"/>
      <c r="OSV14" s="408"/>
      <c r="OSW14" s="404"/>
      <c r="OSX14" s="405"/>
      <c r="OSY14" s="406"/>
      <c r="OSZ14" s="407"/>
      <c r="OTA14" s="407"/>
      <c r="OTB14" s="407"/>
      <c r="OTC14" s="407"/>
      <c r="OTD14" s="408"/>
      <c r="OTE14" s="404"/>
      <c r="OTF14" s="405"/>
      <c r="OTG14" s="406"/>
      <c r="OTH14" s="407"/>
      <c r="OTI14" s="407"/>
      <c r="OTJ14" s="407"/>
      <c r="OTK14" s="407"/>
      <c r="OTL14" s="408"/>
      <c r="OTM14" s="404"/>
      <c r="OTN14" s="405"/>
      <c r="OTO14" s="406"/>
      <c r="OTP14" s="407"/>
      <c r="OTQ14" s="407"/>
      <c r="OTR14" s="407"/>
      <c r="OTS14" s="407"/>
      <c r="OTT14" s="408"/>
      <c r="OTU14" s="404"/>
      <c r="OTV14" s="405"/>
      <c r="OTW14" s="406"/>
      <c r="OTX14" s="407"/>
      <c r="OTY14" s="407"/>
      <c r="OTZ14" s="407"/>
      <c r="OUA14" s="407"/>
      <c r="OUB14" s="408"/>
      <c r="OUC14" s="404"/>
      <c r="OUD14" s="405"/>
      <c r="OUE14" s="406"/>
      <c r="OUF14" s="407"/>
      <c r="OUG14" s="407"/>
      <c r="OUH14" s="407"/>
      <c r="OUI14" s="407"/>
      <c r="OUJ14" s="408"/>
      <c r="OUK14" s="404"/>
      <c r="OUL14" s="405"/>
      <c r="OUM14" s="406"/>
      <c r="OUN14" s="407"/>
      <c r="OUO14" s="407"/>
      <c r="OUP14" s="407"/>
      <c r="OUQ14" s="407"/>
      <c r="OUR14" s="408"/>
      <c r="OUS14" s="404"/>
      <c r="OUT14" s="405"/>
      <c r="OUU14" s="406"/>
      <c r="OUV14" s="407"/>
      <c r="OUW14" s="407"/>
      <c r="OUX14" s="407"/>
      <c r="OUY14" s="407"/>
      <c r="OUZ14" s="408"/>
      <c r="OVA14" s="404"/>
      <c r="OVB14" s="405"/>
      <c r="OVC14" s="406"/>
      <c r="OVD14" s="407"/>
      <c r="OVE14" s="407"/>
      <c r="OVF14" s="407"/>
      <c r="OVG14" s="407"/>
      <c r="OVH14" s="408"/>
      <c r="OVI14" s="404"/>
      <c r="OVJ14" s="405"/>
      <c r="OVK14" s="406"/>
      <c r="OVL14" s="407"/>
      <c r="OVM14" s="407"/>
      <c r="OVN14" s="407"/>
      <c r="OVO14" s="407"/>
      <c r="OVP14" s="408"/>
      <c r="OVQ14" s="404"/>
      <c r="OVR14" s="405"/>
      <c r="OVS14" s="406"/>
      <c r="OVT14" s="407"/>
      <c r="OVU14" s="407"/>
      <c r="OVV14" s="407"/>
      <c r="OVW14" s="407"/>
      <c r="OVX14" s="408"/>
      <c r="OVY14" s="404"/>
      <c r="OVZ14" s="405"/>
      <c r="OWA14" s="406"/>
      <c r="OWB14" s="407"/>
      <c r="OWC14" s="407"/>
      <c r="OWD14" s="407"/>
      <c r="OWE14" s="407"/>
      <c r="OWF14" s="408"/>
      <c r="OWG14" s="404"/>
      <c r="OWH14" s="405"/>
      <c r="OWI14" s="406"/>
      <c r="OWJ14" s="407"/>
      <c r="OWK14" s="407"/>
      <c r="OWL14" s="407"/>
      <c r="OWM14" s="407"/>
      <c r="OWN14" s="408"/>
      <c r="OWO14" s="404"/>
      <c r="OWP14" s="405"/>
      <c r="OWQ14" s="406"/>
      <c r="OWR14" s="407"/>
      <c r="OWS14" s="407"/>
      <c r="OWT14" s="407"/>
      <c r="OWU14" s="407"/>
      <c r="OWV14" s="408"/>
      <c r="OWW14" s="404"/>
      <c r="OWX14" s="405"/>
      <c r="OWY14" s="406"/>
      <c r="OWZ14" s="407"/>
      <c r="OXA14" s="407"/>
      <c r="OXB14" s="407"/>
      <c r="OXC14" s="407"/>
      <c r="OXD14" s="408"/>
      <c r="OXE14" s="404"/>
      <c r="OXF14" s="405"/>
      <c r="OXG14" s="406"/>
      <c r="OXH14" s="407"/>
      <c r="OXI14" s="407"/>
      <c r="OXJ14" s="407"/>
      <c r="OXK14" s="407"/>
      <c r="OXL14" s="408"/>
      <c r="OXM14" s="404"/>
      <c r="OXN14" s="405"/>
      <c r="OXO14" s="406"/>
      <c r="OXP14" s="407"/>
      <c r="OXQ14" s="407"/>
      <c r="OXR14" s="407"/>
      <c r="OXS14" s="407"/>
      <c r="OXT14" s="408"/>
      <c r="OXU14" s="404"/>
      <c r="OXV14" s="405"/>
      <c r="OXW14" s="406"/>
      <c r="OXX14" s="407"/>
      <c r="OXY14" s="407"/>
      <c r="OXZ14" s="407"/>
      <c r="OYA14" s="407"/>
      <c r="OYB14" s="408"/>
      <c r="OYC14" s="404"/>
      <c r="OYD14" s="405"/>
      <c r="OYE14" s="406"/>
      <c r="OYF14" s="407"/>
      <c r="OYG14" s="407"/>
      <c r="OYH14" s="407"/>
      <c r="OYI14" s="407"/>
      <c r="OYJ14" s="408"/>
      <c r="OYK14" s="404"/>
      <c r="OYL14" s="405"/>
      <c r="OYM14" s="406"/>
      <c r="OYN14" s="407"/>
      <c r="OYO14" s="407"/>
      <c r="OYP14" s="407"/>
      <c r="OYQ14" s="407"/>
      <c r="OYR14" s="408"/>
      <c r="OYS14" s="404"/>
      <c r="OYT14" s="405"/>
      <c r="OYU14" s="406"/>
      <c r="OYV14" s="407"/>
      <c r="OYW14" s="407"/>
      <c r="OYX14" s="407"/>
      <c r="OYY14" s="407"/>
      <c r="OYZ14" s="408"/>
      <c r="OZA14" s="404"/>
      <c r="OZB14" s="405"/>
      <c r="OZC14" s="406"/>
      <c r="OZD14" s="407"/>
      <c r="OZE14" s="407"/>
      <c r="OZF14" s="407"/>
      <c r="OZG14" s="407"/>
      <c r="OZH14" s="408"/>
      <c r="OZI14" s="404"/>
      <c r="OZJ14" s="405"/>
      <c r="OZK14" s="406"/>
      <c r="OZL14" s="407"/>
      <c r="OZM14" s="407"/>
      <c r="OZN14" s="407"/>
      <c r="OZO14" s="407"/>
      <c r="OZP14" s="408"/>
      <c r="OZQ14" s="404"/>
      <c r="OZR14" s="405"/>
      <c r="OZS14" s="406"/>
      <c r="OZT14" s="407"/>
      <c r="OZU14" s="407"/>
      <c r="OZV14" s="407"/>
      <c r="OZW14" s="407"/>
      <c r="OZX14" s="408"/>
      <c r="OZY14" s="404"/>
      <c r="OZZ14" s="405"/>
      <c r="PAA14" s="406"/>
      <c r="PAB14" s="407"/>
      <c r="PAC14" s="407"/>
      <c r="PAD14" s="407"/>
      <c r="PAE14" s="407"/>
      <c r="PAF14" s="408"/>
      <c r="PAG14" s="404"/>
      <c r="PAH14" s="405"/>
      <c r="PAI14" s="406"/>
      <c r="PAJ14" s="407"/>
      <c r="PAK14" s="407"/>
      <c r="PAL14" s="407"/>
      <c r="PAM14" s="407"/>
      <c r="PAN14" s="408"/>
      <c r="PAO14" s="404"/>
      <c r="PAP14" s="405"/>
      <c r="PAQ14" s="406"/>
      <c r="PAR14" s="407"/>
      <c r="PAS14" s="407"/>
      <c r="PAT14" s="407"/>
      <c r="PAU14" s="407"/>
      <c r="PAV14" s="408"/>
      <c r="PAW14" s="404"/>
      <c r="PAX14" s="405"/>
      <c r="PAY14" s="406"/>
      <c r="PAZ14" s="407"/>
      <c r="PBA14" s="407"/>
      <c r="PBB14" s="407"/>
      <c r="PBC14" s="407"/>
      <c r="PBD14" s="408"/>
      <c r="PBE14" s="404"/>
      <c r="PBF14" s="405"/>
      <c r="PBG14" s="406"/>
      <c r="PBH14" s="407"/>
      <c r="PBI14" s="407"/>
      <c r="PBJ14" s="407"/>
      <c r="PBK14" s="407"/>
      <c r="PBL14" s="408"/>
      <c r="PBM14" s="404"/>
      <c r="PBN14" s="405"/>
      <c r="PBO14" s="406"/>
      <c r="PBP14" s="407"/>
      <c r="PBQ14" s="407"/>
      <c r="PBR14" s="407"/>
      <c r="PBS14" s="407"/>
      <c r="PBT14" s="408"/>
      <c r="PBU14" s="404"/>
      <c r="PBV14" s="405"/>
      <c r="PBW14" s="406"/>
      <c r="PBX14" s="407"/>
      <c r="PBY14" s="407"/>
      <c r="PBZ14" s="407"/>
      <c r="PCA14" s="407"/>
      <c r="PCB14" s="408"/>
      <c r="PCC14" s="404"/>
      <c r="PCD14" s="405"/>
      <c r="PCE14" s="406"/>
      <c r="PCF14" s="407"/>
      <c r="PCG14" s="407"/>
      <c r="PCH14" s="407"/>
      <c r="PCI14" s="407"/>
      <c r="PCJ14" s="408"/>
      <c r="PCK14" s="404"/>
      <c r="PCL14" s="405"/>
      <c r="PCM14" s="406"/>
      <c r="PCN14" s="407"/>
      <c r="PCO14" s="407"/>
      <c r="PCP14" s="407"/>
      <c r="PCQ14" s="407"/>
      <c r="PCR14" s="408"/>
      <c r="PCS14" s="404"/>
      <c r="PCT14" s="405"/>
      <c r="PCU14" s="406"/>
      <c r="PCV14" s="407"/>
      <c r="PCW14" s="407"/>
      <c r="PCX14" s="407"/>
      <c r="PCY14" s="407"/>
      <c r="PCZ14" s="408"/>
      <c r="PDA14" s="404"/>
      <c r="PDB14" s="405"/>
      <c r="PDC14" s="406"/>
      <c r="PDD14" s="407"/>
      <c r="PDE14" s="407"/>
      <c r="PDF14" s="407"/>
      <c r="PDG14" s="407"/>
      <c r="PDH14" s="408"/>
      <c r="PDI14" s="404"/>
      <c r="PDJ14" s="405"/>
      <c r="PDK14" s="406"/>
      <c r="PDL14" s="407"/>
      <c r="PDM14" s="407"/>
      <c r="PDN14" s="407"/>
      <c r="PDO14" s="407"/>
      <c r="PDP14" s="408"/>
      <c r="PDQ14" s="404"/>
      <c r="PDR14" s="405"/>
      <c r="PDS14" s="406"/>
      <c r="PDT14" s="407"/>
      <c r="PDU14" s="407"/>
      <c r="PDV14" s="407"/>
      <c r="PDW14" s="407"/>
      <c r="PDX14" s="408"/>
      <c r="PDY14" s="404"/>
      <c r="PDZ14" s="405"/>
      <c r="PEA14" s="406"/>
      <c r="PEB14" s="407"/>
      <c r="PEC14" s="407"/>
      <c r="PED14" s="407"/>
      <c r="PEE14" s="407"/>
      <c r="PEF14" s="408"/>
      <c r="PEG14" s="404"/>
      <c r="PEH14" s="405"/>
      <c r="PEI14" s="406"/>
      <c r="PEJ14" s="407"/>
      <c r="PEK14" s="407"/>
      <c r="PEL14" s="407"/>
      <c r="PEM14" s="407"/>
      <c r="PEN14" s="408"/>
      <c r="PEO14" s="404"/>
      <c r="PEP14" s="405"/>
      <c r="PEQ14" s="406"/>
      <c r="PER14" s="407"/>
      <c r="PES14" s="407"/>
      <c r="PET14" s="407"/>
      <c r="PEU14" s="407"/>
      <c r="PEV14" s="408"/>
      <c r="PEW14" s="404"/>
      <c r="PEX14" s="405"/>
      <c r="PEY14" s="406"/>
      <c r="PEZ14" s="407"/>
      <c r="PFA14" s="407"/>
      <c r="PFB14" s="407"/>
      <c r="PFC14" s="407"/>
      <c r="PFD14" s="408"/>
      <c r="PFE14" s="404"/>
      <c r="PFF14" s="405"/>
      <c r="PFG14" s="406"/>
      <c r="PFH14" s="407"/>
      <c r="PFI14" s="407"/>
      <c r="PFJ14" s="407"/>
      <c r="PFK14" s="407"/>
      <c r="PFL14" s="408"/>
      <c r="PFM14" s="404"/>
      <c r="PFN14" s="405"/>
      <c r="PFO14" s="406"/>
      <c r="PFP14" s="407"/>
      <c r="PFQ14" s="407"/>
      <c r="PFR14" s="407"/>
      <c r="PFS14" s="407"/>
      <c r="PFT14" s="408"/>
      <c r="PFU14" s="404"/>
      <c r="PFV14" s="405"/>
      <c r="PFW14" s="406"/>
      <c r="PFX14" s="407"/>
      <c r="PFY14" s="407"/>
      <c r="PFZ14" s="407"/>
      <c r="PGA14" s="407"/>
      <c r="PGB14" s="408"/>
      <c r="PGC14" s="404"/>
      <c r="PGD14" s="405"/>
      <c r="PGE14" s="406"/>
      <c r="PGF14" s="407"/>
      <c r="PGG14" s="407"/>
      <c r="PGH14" s="407"/>
      <c r="PGI14" s="407"/>
      <c r="PGJ14" s="408"/>
      <c r="PGK14" s="404"/>
      <c r="PGL14" s="405"/>
      <c r="PGM14" s="406"/>
      <c r="PGN14" s="407"/>
      <c r="PGO14" s="407"/>
      <c r="PGP14" s="407"/>
      <c r="PGQ14" s="407"/>
      <c r="PGR14" s="408"/>
      <c r="PGS14" s="404"/>
      <c r="PGT14" s="405"/>
      <c r="PGU14" s="406"/>
      <c r="PGV14" s="407"/>
      <c r="PGW14" s="407"/>
      <c r="PGX14" s="407"/>
      <c r="PGY14" s="407"/>
      <c r="PGZ14" s="408"/>
      <c r="PHA14" s="404"/>
      <c r="PHB14" s="405"/>
      <c r="PHC14" s="406"/>
      <c r="PHD14" s="407"/>
      <c r="PHE14" s="407"/>
      <c r="PHF14" s="407"/>
      <c r="PHG14" s="407"/>
      <c r="PHH14" s="408"/>
      <c r="PHI14" s="404"/>
      <c r="PHJ14" s="405"/>
      <c r="PHK14" s="406"/>
      <c r="PHL14" s="407"/>
      <c r="PHM14" s="407"/>
      <c r="PHN14" s="407"/>
      <c r="PHO14" s="407"/>
      <c r="PHP14" s="408"/>
      <c r="PHQ14" s="404"/>
      <c r="PHR14" s="405"/>
      <c r="PHS14" s="406"/>
      <c r="PHT14" s="407"/>
      <c r="PHU14" s="407"/>
      <c r="PHV14" s="407"/>
      <c r="PHW14" s="407"/>
      <c r="PHX14" s="408"/>
      <c r="PHY14" s="404"/>
      <c r="PHZ14" s="405"/>
      <c r="PIA14" s="406"/>
      <c r="PIB14" s="407"/>
      <c r="PIC14" s="407"/>
      <c r="PID14" s="407"/>
      <c r="PIE14" s="407"/>
      <c r="PIF14" s="408"/>
      <c r="PIG14" s="404"/>
      <c r="PIH14" s="405"/>
      <c r="PII14" s="406"/>
      <c r="PIJ14" s="407"/>
      <c r="PIK14" s="407"/>
      <c r="PIL14" s="407"/>
      <c r="PIM14" s="407"/>
      <c r="PIN14" s="408"/>
      <c r="PIO14" s="404"/>
      <c r="PIP14" s="405"/>
      <c r="PIQ14" s="406"/>
      <c r="PIR14" s="407"/>
      <c r="PIS14" s="407"/>
      <c r="PIT14" s="407"/>
      <c r="PIU14" s="407"/>
      <c r="PIV14" s="408"/>
      <c r="PIW14" s="404"/>
      <c r="PIX14" s="405"/>
      <c r="PIY14" s="406"/>
      <c r="PIZ14" s="407"/>
      <c r="PJA14" s="407"/>
      <c r="PJB14" s="407"/>
      <c r="PJC14" s="407"/>
      <c r="PJD14" s="408"/>
      <c r="PJE14" s="404"/>
      <c r="PJF14" s="405"/>
      <c r="PJG14" s="406"/>
      <c r="PJH14" s="407"/>
      <c r="PJI14" s="407"/>
      <c r="PJJ14" s="407"/>
      <c r="PJK14" s="407"/>
      <c r="PJL14" s="408"/>
      <c r="PJM14" s="404"/>
      <c r="PJN14" s="405"/>
      <c r="PJO14" s="406"/>
      <c r="PJP14" s="407"/>
      <c r="PJQ14" s="407"/>
      <c r="PJR14" s="407"/>
      <c r="PJS14" s="407"/>
      <c r="PJT14" s="408"/>
      <c r="PJU14" s="404"/>
      <c r="PJV14" s="405"/>
      <c r="PJW14" s="406"/>
      <c r="PJX14" s="407"/>
      <c r="PJY14" s="407"/>
      <c r="PJZ14" s="407"/>
      <c r="PKA14" s="407"/>
      <c r="PKB14" s="408"/>
      <c r="PKC14" s="404"/>
      <c r="PKD14" s="405"/>
      <c r="PKE14" s="406"/>
      <c r="PKF14" s="407"/>
      <c r="PKG14" s="407"/>
      <c r="PKH14" s="407"/>
      <c r="PKI14" s="407"/>
      <c r="PKJ14" s="408"/>
      <c r="PKK14" s="404"/>
      <c r="PKL14" s="405"/>
      <c r="PKM14" s="406"/>
      <c r="PKN14" s="407"/>
      <c r="PKO14" s="407"/>
      <c r="PKP14" s="407"/>
      <c r="PKQ14" s="407"/>
      <c r="PKR14" s="408"/>
      <c r="PKS14" s="404"/>
      <c r="PKT14" s="405"/>
      <c r="PKU14" s="406"/>
      <c r="PKV14" s="407"/>
      <c r="PKW14" s="407"/>
      <c r="PKX14" s="407"/>
      <c r="PKY14" s="407"/>
      <c r="PKZ14" s="408"/>
      <c r="PLA14" s="404"/>
      <c r="PLB14" s="405"/>
      <c r="PLC14" s="406"/>
      <c r="PLD14" s="407"/>
      <c r="PLE14" s="407"/>
      <c r="PLF14" s="407"/>
      <c r="PLG14" s="407"/>
      <c r="PLH14" s="408"/>
      <c r="PLI14" s="404"/>
      <c r="PLJ14" s="405"/>
      <c r="PLK14" s="406"/>
      <c r="PLL14" s="407"/>
      <c r="PLM14" s="407"/>
      <c r="PLN14" s="407"/>
      <c r="PLO14" s="407"/>
      <c r="PLP14" s="408"/>
      <c r="PLQ14" s="404"/>
      <c r="PLR14" s="405"/>
      <c r="PLS14" s="406"/>
      <c r="PLT14" s="407"/>
      <c r="PLU14" s="407"/>
      <c r="PLV14" s="407"/>
      <c r="PLW14" s="407"/>
      <c r="PLX14" s="408"/>
      <c r="PLY14" s="404"/>
      <c r="PLZ14" s="405"/>
      <c r="PMA14" s="406"/>
      <c r="PMB14" s="407"/>
      <c r="PMC14" s="407"/>
      <c r="PMD14" s="407"/>
      <c r="PME14" s="407"/>
      <c r="PMF14" s="408"/>
      <c r="PMG14" s="404"/>
      <c r="PMH14" s="405"/>
      <c r="PMI14" s="406"/>
      <c r="PMJ14" s="407"/>
      <c r="PMK14" s="407"/>
      <c r="PML14" s="407"/>
      <c r="PMM14" s="407"/>
      <c r="PMN14" s="408"/>
      <c r="PMO14" s="404"/>
      <c r="PMP14" s="405"/>
      <c r="PMQ14" s="406"/>
      <c r="PMR14" s="407"/>
      <c r="PMS14" s="407"/>
      <c r="PMT14" s="407"/>
      <c r="PMU14" s="407"/>
      <c r="PMV14" s="408"/>
      <c r="PMW14" s="404"/>
      <c r="PMX14" s="405"/>
      <c r="PMY14" s="406"/>
      <c r="PMZ14" s="407"/>
      <c r="PNA14" s="407"/>
      <c r="PNB14" s="407"/>
      <c r="PNC14" s="407"/>
      <c r="PND14" s="408"/>
      <c r="PNE14" s="404"/>
      <c r="PNF14" s="405"/>
      <c r="PNG14" s="406"/>
      <c r="PNH14" s="407"/>
      <c r="PNI14" s="407"/>
      <c r="PNJ14" s="407"/>
      <c r="PNK14" s="407"/>
      <c r="PNL14" s="408"/>
      <c r="PNM14" s="404"/>
      <c r="PNN14" s="405"/>
      <c r="PNO14" s="406"/>
      <c r="PNP14" s="407"/>
      <c r="PNQ14" s="407"/>
      <c r="PNR14" s="407"/>
      <c r="PNS14" s="407"/>
      <c r="PNT14" s="408"/>
      <c r="PNU14" s="404"/>
      <c r="PNV14" s="405"/>
      <c r="PNW14" s="406"/>
      <c r="PNX14" s="407"/>
      <c r="PNY14" s="407"/>
      <c r="PNZ14" s="407"/>
      <c r="POA14" s="407"/>
      <c r="POB14" s="408"/>
      <c r="POC14" s="404"/>
      <c r="POD14" s="405"/>
      <c r="POE14" s="406"/>
      <c r="POF14" s="407"/>
      <c r="POG14" s="407"/>
      <c r="POH14" s="407"/>
      <c r="POI14" s="407"/>
      <c r="POJ14" s="408"/>
      <c r="POK14" s="404"/>
      <c r="POL14" s="405"/>
      <c r="POM14" s="406"/>
      <c r="PON14" s="407"/>
      <c r="POO14" s="407"/>
      <c r="POP14" s="407"/>
      <c r="POQ14" s="407"/>
      <c r="POR14" s="408"/>
      <c r="POS14" s="404"/>
      <c r="POT14" s="405"/>
      <c r="POU14" s="406"/>
      <c r="POV14" s="407"/>
      <c r="POW14" s="407"/>
      <c r="POX14" s="407"/>
      <c r="POY14" s="407"/>
      <c r="POZ14" s="408"/>
      <c r="PPA14" s="404"/>
      <c r="PPB14" s="405"/>
      <c r="PPC14" s="406"/>
      <c r="PPD14" s="407"/>
      <c r="PPE14" s="407"/>
      <c r="PPF14" s="407"/>
      <c r="PPG14" s="407"/>
      <c r="PPH14" s="408"/>
      <c r="PPI14" s="404"/>
      <c r="PPJ14" s="405"/>
      <c r="PPK14" s="406"/>
      <c r="PPL14" s="407"/>
      <c r="PPM14" s="407"/>
      <c r="PPN14" s="407"/>
      <c r="PPO14" s="407"/>
      <c r="PPP14" s="408"/>
      <c r="PPQ14" s="404"/>
      <c r="PPR14" s="405"/>
      <c r="PPS14" s="406"/>
      <c r="PPT14" s="407"/>
      <c r="PPU14" s="407"/>
      <c r="PPV14" s="407"/>
      <c r="PPW14" s="407"/>
      <c r="PPX14" s="408"/>
      <c r="PPY14" s="404"/>
      <c r="PPZ14" s="405"/>
      <c r="PQA14" s="406"/>
      <c r="PQB14" s="407"/>
      <c r="PQC14" s="407"/>
      <c r="PQD14" s="407"/>
      <c r="PQE14" s="407"/>
      <c r="PQF14" s="408"/>
      <c r="PQG14" s="404"/>
      <c r="PQH14" s="405"/>
      <c r="PQI14" s="406"/>
      <c r="PQJ14" s="407"/>
      <c r="PQK14" s="407"/>
      <c r="PQL14" s="407"/>
      <c r="PQM14" s="407"/>
      <c r="PQN14" s="408"/>
      <c r="PQO14" s="404"/>
      <c r="PQP14" s="405"/>
      <c r="PQQ14" s="406"/>
      <c r="PQR14" s="407"/>
      <c r="PQS14" s="407"/>
      <c r="PQT14" s="407"/>
      <c r="PQU14" s="407"/>
      <c r="PQV14" s="408"/>
      <c r="PQW14" s="404"/>
      <c r="PQX14" s="405"/>
      <c r="PQY14" s="406"/>
      <c r="PQZ14" s="407"/>
      <c r="PRA14" s="407"/>
      <c r="PRB14" s="407"/>
      <c r="PRC14" s="407"/>
      <c r="PRD14" s="408"/>
      <c r="PRE14" s="404"/>
      <c r="PRF14" s="405"/>
      <c r="PRG14" s="406"/>
      <c r="PRH14" s="407"/>
      <c r="PRI14" s="407"/>
      <c r="PRJ14" s="407"/>
      <c r="PRK14" s="407"/>
      <c r="PRL14" s="408"/>
      <c r="PRM14" s="404"/>
      <c r="PRN14" s="405"/>
      <c r="PRO14" s="406"/>
      <c r="PRP14" s="407"/>
      <c r="PRQ14" s="407"/>
      <c r="PRR14" s="407"/>
      <c r="PRS14" s="407"/>
      <c r="PRT14" s="408"/>
      <c r="PRU14" s="404"/>
      <c r="PRV14" s="405"/>
      <c r="PRW14" s="406"/>
      <c r="PRX14" s="407"/>
      <c r="PRY14" s="407"/>
      <c r="PRZ14" s="407"/>
      <c r="PSA14" s="407"/>
      <c r="PSB14" s="408"/>
      <c r="PSC14" s="404"/>
      <c r="PSD14" s="405"/>
      <c r="PSE14" s="406"/>
      <c r="PSF14" s="407"/>
      <c r="PSG14" s="407"/>
      <c r="PSH14" s="407"/>
      <c r="PSI14" s="407"/>
      <c r="PSJ14" s="408"/>
      <c r="PSK14" s="404"/>
      <c r="PSL14" s="405"/>
      <c r="PSM14" s="406"/>
      <c r="PSN14" s="407"/>
      <c r="PSO14" s="407"/>
      <c r="PSP14" s="407"/>
      <c r="PSQ14" s="407"/>
      <c r="PSR14" s="408"/>
      <c r="PSS14" s="404"/>
      <c r="PST14" s="405"/>
      <c r="PSU14" s="406"/>
      <c r="PSV14" s="407"/>
      <c r="PSW14" s="407"/>
      <c r="PSX14" s="407"/>
      <c r="PSY14" s="407"/>
      <c r="PSZ14" s="408"/>
      <c r="PTA14" s="404"/>
      <c r="PTB14" s="405"/>
      <c r="PTC14" s="406"/>
      <c r="PTD14" s="407"/>
      <c r="PTE14" s="407"/>
      <c r="PTF14" s="407"/>
      <c r="PTG14" s="407"/>
      <c r="PTH14" s="408"/>
      <c r="PTI14" s="404"/>
      <c r="PTJ14" s="405"/>
      <c r="PTK14" s="406"/>
      <c r="PTL14" s="407"/>
      <c r="PTM14" s="407"/>
      <c r="PTN14" s="407"/>
      <c r="PTO14" s="407"/>
      <c r="PTP14" s="408"/>
      <c r="PTQ14" s="404"/>
      <c r="PTR14" s="405"/>
      <c r="PTS14" s="406"/>
      <c r="PTT14" s="407"/>
      <c r="PTU14" s="407"/>
      <c r="PTV14" s="407"/>
      <c r="PTW14" s="407"/>
      <c r="PTX14" s="408"/>
      <c r="PTY14" s="404"/>
      <c r="PTZ14" s="405"/>
      <c r="PUA14" s="406"/>
      <c r="PUB14" s="407"/>
      <c r="PUC14" s="407"/>
      <c r="PUD14" s="407"/>
      <c r="PUE14" s="407"/>
      <c r="PUF14" s="408"/>
      <c r="PUG14" s="404"/>
      <c r="PUH14" s="405"/>
      <c r="PUI14" s="406"/>
      <c r="PUJ14" s="407"/>
      <c r="PUK14" s="407"/>
      <c r="PUL14" s="407"/>
      <c r="PUM14" s="407"/>
      <c r="PUN14" s="408"/>
      <c r="PUO14" s="404"/>
      <c r="PUP14" s="405"/>
      <c r="PUQ14" s="406"/>
      <c r="PUR14" s="407"/>
      <c r="PUS14" s="407"/>
      <c r="PUT14" s="407"/>
      <c r="PUU14" s="407"/>
      <c r="PUV14" s="408"/>
      <c r="PUW14" s="404"/>
      <c r="PUX14" s="405"/>
      <c r="PUY14" s="406"/>
      <c r="PUZ14" s="407"/>
      <c r="PVA14" s="407"/>
      <c r="PVB14" s="407"/>
      <c r="PVC14" s="407"/>
      <c r="PVD14" s="408"/>
      <c r="PVE14" s="404"/>
      <c r="PVF14" s="405"/>
      <c r="PVG14" s="406"/>
      <c r="PVH14" s="407"/>
      <c r="PVI14" s="407"/>
      <c r="PVJ14" s="407"/>
      <c r="PVK14" s="407"/>
      <c r="PVL14" s="408"/>
      <c r="PVM14" s="404"/>
      <c r="PVN14" s="405"/>
      <c r="PVO14" s="406"/>
      <c r="PVP14" s="407"/>
      <c r="PVQ14" s="407"/>
      <c r="PVR14" s="407"/>
      <c r="PVS14" s="407"/>
      <c r="PVT14" s="408"/>
      <c r="PVU14" s="404"/>
      <c r="PVV14" s="405"/>
      <c r="PVW14" s="406"/>
      <c r="PVX14" s="407"/>
      <c r="PVY14" s="407"/>
      <c r="PVZ14" s="407"/>
      <c r="PWA14" s="407"/>
      <c r="PWB14" s="408"/>
      <c r="PWC14" s="404"/>
      <c r="PWD14" s="405"/>
      <c r="PWE14" s="406"/>
      <c r="PWF14" s="407"/>
      <c r="PWG14" s="407"/>
      <c r="PWH14" s="407"/>
      <c r="PWI14" s="407"/>
      <c r="PWJ14" s="408"/>
      <c r="PWK14" s="404"/>
      <c r="PWL14" s="405"/>
      <c r="PWM14" s="406"/>
      <c r="PWN14" s="407"/>
      <c r="PWO14" s="407"/>
      <c r="PWP14" s="407"/>
      <c r="PWQ14" s="407"/>
      <c r="PWR14" s="408"/>
      <c r="PWS14" s="404"/>
      <c r="PWT14" s="405"/>
      <c r="PWU14" s="406"/>
      <c r="PWV14" s="407"/>
      <c r="PWW14" s="407"/>
      <c r="PWX14" s="407"/>
      <c r="PWY14" s="407"/>
      <c r="PWZ14" s="408"/>
      <c r="PXA14" s="404"/>
      <c r="PXB14" s="405"/>
      <c r="PXC14" s="406"/>
      <c r="PXD14" s="407"/>
      <c r="PXE14" s="407"/>
      <c r="PXF14" s="407"/>
      <c r="PXG14" s="407"/>
      <c r="PXH14" s="408"/>
      <c r="PXI14" s="404"/>
      <c r="PXJ14" s="405"/>
      <c r="PXK14" s="406"/>
      <c r="PXL14" s="407"/>
      <c r="PXM14" s="407"/>
      <c r="PXN14" s="407"/>
      <c r="PXO14" s="407"/>
      <c r="PXP14" s="408"/>
      <c r="PXQ14" s="404"/>
      <c r="PXR14" s="405"/>
      <c r="PXS14" s="406"/>
      <c r="PXT14" s="407"/>
      <c r="PXU14" s="407"/>
      <c r="PXV14" s="407"/>
      <c r="PXW14" s="407"/>
      <c r="PXX14" s="408"/>
      <c r="PXY14" s="404"/>
      <c r="PXZ14" s="405"/>
      <c r="PYA14" s="406"/>
      <c r="PYB14" s="407"/>
      <c r="PYC14" s="407"/>
      <c r="PYD14" s="407"/>
      <c r="PYE14" s="407"/>
      <c r="PYF14" s="408"/>
      <c r="PYG14" s="404"/>
      <c r="PYH14" s="405"/>
      <c r="PYI14" s="406"/>
      <c r="PYJ14" s="407"/>
      <c r="PYK14" s="407"/>
      <c r="PYL14" s="407"/>
      <c r="PYM14" s="407"/>
      <c r="PYN14" s="408"/>
      <c r="PYO14" s="404"/>
      <c r="PYP14" s="405"/>
      <c r="PYQ14" s="406"/>
      <c r="PYR14" s="407"/>
      <c r="PYS14" s="407"/>
      <c r="PYT14" s="407"/>
      <c r="PYU14" s="407"/>
      <c r="PYV14" s="408"/>
      <c r="PYW14" s="404"/>
      <c r="PYX14" s="405"/>
      <c r="PYY14" s="406"/>
      <c r="PYZ14" s="407"/>
      <c r="PZA14" s="407"/>
      <c r="PZB14" s="407"/>
      <c r="PZC14" s="407"/>
      <c r="PZD14" s="408"/>
      <c r="PZE14" s="404"/>
      <c r="PZF14" s="405"/>
      <c r="PZG14" s="406"/>
      <c r="PZH14" s="407"/>
      <c r="PZI14" s="407"/>
      <c r="PZJ14" s="407"/>
      <c r="PZK14" s="407"/>
      <c r="PZL14" s="408"/>
      <c r="PZM14" s="404"/>
      <c r="PZN14" s="405"/>
      <c r="PZO14" s="406"/>
      <c r="PZP14" s="407"/>
      <c r="PZQ14" s="407"/>
      <c r="PZR14" s="407"/>
      <c r="PZS14" s="407"/>
      <c r="PZT14" s="408"/>
      <c r="PZU14" s="404"/>
      <c r="PZV14" s="405"/>
      <c r="PZW14" s="406"/>
      <c r="PZX14" s="407"/>
      <c r="PZY14" s="407"/>
      <c r="PZZ14" s="407"/>
      <c r="QAA14" s="407"/>
      <c r="QAB14" s="408"/>
      <c r="QAC14" s="404"/>
      <c r="QAD14" s="405"/>
      <c r="QAE14" s="406"/>
      <c r="QAF14" s="407"/>
      <c r="QAG14" s="407"/>
      <c r="QAH14" s="407"/>
      <c r="QAI14" s="407"/>
      <c r="QAJ14" s="408"/>
      <c r="QAK14" s="404"/>
      <c r="QAL14" s="405"/>
      <c r="QAM14" s="406"/>
      <c r="QAN14" s="407"/>
      <c r="QAO14" s="407"/>
      <c r="QAP14" s="407"/>
      <c r="QAQ14" s="407"/>
      <c r="QAR14" s="408"/>
      <c r="QAS14" s="404"/>
      <c r="QAT14" s="405"/>
      <c r="QAU14" s="406"/>
      <c r="QAV14" s="407"/>
      <c r="QAW14" s="407"/>
      <c r="QAX14" s="407"/>
      <c r="QAY14" s="407"/>
      <c r="QAZ14" s="408"/>
      <c r="QBA14" s="404"/>
      <c r="QBB14" s="405"/>
      <c r="QBC14" s="406"/>
      <c r="QBD14" s="407"/>
      <c r="QBE14" s="407"/>
      <c r="QBF14" s="407"/>
      <c r="QBG14" s="407"/>
      <c r="QBH14" s="408"/>
      <c r="QBI14" s="404"/>
      <c r="QBJ14" s="405"/>
      <c r="QBK14" s="406"/>
      <c r="QBL14" s="407"/>
      <c r="QBM14" s="407"/>
      <c r="QBN14" s="407"/>
      <c r="QBO14" s="407"/>
      <c r="QBP14" s="408"/>
      <c r="QBQ14" s="404"/>
      <c r="QBR14" s="405"/>
      <c r="QBS14" s="406"/>
      <c r="QBT14" s="407"/>
      <c r="QBU14" s="407"/>
      <c r="QBV14" s="407"/>
      <c r="QBW14" s="407"/>
      <c r="QBX14" s="408"/>
      <c r="QBY14" s="404"/>
      <c r="QBZ14" s="405"/>
      <c r="QCA14" s="406"/>
      <c r="QCB14" s="407"/>
      <c r="QCC14" s="407"/>
      <c r="QCD14" s="407"/>
      <c r="QCE14" s="407"/>
      <c r="QCF14" s="408"/>
      <c r="QCG14" s="404"/>
      <c r="QCH14" s="405"/>
      <c r="QCI14" s="406"/>
      <c r="QCJ14" s="407"/>
      <c r="QCK14" s="407"/>
      <c r="QCL14" s="407"/>
      <c r="QCM14" s="407"/>
      <c r="QCN14" s="408"/>
      <c r="QCO14" s="404"/>
      <c r="QCP14" s="405"/>
      <c r="QCQ14" s="406"/>
      <c r="QCR14" s="407"/>
      <c r="QCS14" s="407"/>
      <c r="QCT14" s="407"/>
      <c r="QCU14" s="407"/>
      <c r="QCV14" s="408"/>
      <c r="QCW14" s="404"/>
      <c r="QCX14" s="405"/>
      <c r="QCY14" s="406"/>
      <c r="QCZ14" s="407"/>
      <c r="QDA14" s="407"/>
      <c r="QDB14" s="407"/>
      <c r="QDC14" s="407"/>
      <c r="QDD14" s="408"/>
      <c r="QDE14" s="404"/>
      <c r="QDF14" s="405"/>
      <c r="QDG14" s="406"/>
      <c r="QDH14" s="407"/>
      <c r="QDI14" s="407"/>
      <c r="QDJ14" s="407"/>
      <c r="QDK14" s="407"/>
      <c r="QDL14" s="408"/>
      <c r="QDM14" s="404"/>
      <c r="QDN14" s="405"/>
      <c r="QDO14" s="406"/>
      <c r="QDP14" s="407"/>
      <c r="QDQ14" s="407"/>
      <c r="QDR14" s="407"/>
      <c r="QDS14" s="407"/>
      <c r="QDT14" s="408"/>
      <c r="QDU14" s="404"/>
      <c r="QDV14" s="405"/>
      <c r="QDW14" s="406"/>
      <c r="QDX14" s="407"/>
      <c r="QDY14" s="407"/>
      <c r="QDZ14" s="407"/>
      <c r="QEA14" s="407"/>
      <c r="QEB14" s="408"/>
      <c r="QEC14" s="404"/>
      <c r="QED14" s="405"/>
      <c r="QEE14" s="406"/>
      <c r="QEF14" s="407"/>
      <c r="QEG14" s="407"/>
      <c r="QEH14" s="407"/>
      <c r="QEI14" s="407"/>
      <c r="QEJ14" s="408"/>
      <c r="QEK14" s="404"/>
      <c r="QEL14" s="405"/>
      <c r="QEM14" s="406"/>
      <c r="QEN14" s="407"/>
      <c r="QEO14" s="407"/>
      <c r="QEP14" s="407"/>
      <c r="QEQ14" s="407"/>
      <c r="QER14" s="408"/>
      <c r="QES14" s="404"/>
      <c r="QET14" s="405"/>
      <c r="QEU14" s="406"/>
      <c r="QEV14" s="407"/>
      <c r="QEW14" s="407"/>
      <c r="QEX14" s="407"/>
      <c r="QEY14" s="407"/>
      <c r="QEZ14" s="408"/>
      <c r="QFA14" s="404"/>
      <c r="QFB14" s="405"/>
      <c r="QFC14" s="406"/>
      <c r="QFD14" s="407"/>
      <c r="QFE14" s="407"/>
      <c r="QFF14" s="407"/>
      <c r="QFG14" s="407"/>
      <c r="QFH14" s="408"/>
      <c r="QFI14" s="404"/>
      <c r="QFJ14" s="405"/>
      <c r="QFK14" s="406"/>
      <c r="QFL14" s="407"/>
      <c r="QFM14" s="407"/>
      <c r="QFN14" s="407"/>
      <c r="QFO14" s="407"/>
      <c r="QFP14" s="408"/>
      <c r="QFQ14" s="404"/>
      <c r="QFR14" s="405"/>
      <c r="QFS14" s="406"/>
      <c r="QFT14" s="407"/>
      <c r="QFU14" s="407"/>
      <c r="QFV14" s="407"/>
      <c r="QFW14" s="407"/>
      <c r="QFX14" s="408"/>
      <c r="QFY14" s="404"/>
      <c r="QFZ14" s="405"/>
      <c r="QGA14" s="406"/>
      <c r="QGB14" s="407"/>
      <c r="QGC14" s="407"/>
      <c r="QGD14" s="407"/>
      <c r="QGE14" s="407"/>
      <c r="QGF14" s="408"/>
      <c r="QGG14" s="404"/>
      <c r="QGH14" s="405"/>
      <c r="QGI14" s="406"/>
      <c r="QGJ14" s="407"/>
      <c r="QGK14" s="407"/>
      <c r="QGL14" s="407"/>
      <c r="QGM14" s="407"/>
      <c r="QGN14" s="408"/>
      <c r="QGO14" s="404"/>
      <c r="QGP14" s="405"/>
      <c r="QGQ14" s="406"/>
      <c r="QGR14" s="407"/>
      <c r="QGS14" s="407"/>
      <c r="QGT14" s="407"/>
      <c r="QGU14" s="407"/>
      <c r="QGV14" s="408"/>
      <c r="QGW14" s="404"/>
      <c r="QGX14" s="405"/>
      <c r="QGY14" s="406"/>
      <c r="QGZ14" s="407"/>
      <c r="QHA14" s="407"/>
      <c r="QHB14" s="407"/>
      <c r="QHC14" s="407"/>
      <c r="QHD14" s="408"/>
      <c r="QHE14" s="404"/>
      <c r="QHF14" s="405"/>
      <c r="QHG14" s="406"/>
      <c r="QHH14" s="407"/>
      <c r="QHI14" s="407"/>
      <c r="QHJ14" s="407"/>
      <c r="QHK14" s="407"/>
      <c r="QHL14" s="408"/>
      <c r="QHM14" s="404"/>
      <c r="QHN14" s="405"/>
      <c r="QHO14" s="406"/>
      <c r="QHP14" s="407"/>
      <c r="QHQ14" s="407"/>
      <c r="QHR14" s="407"/>
      <c r="QHS14" s="407"/>
      <c r="QHT14" s="408"/>
      <c r="QHU14" s="404"/>
      <c r="QHV14" s="405"/>
      <c r="QHW14" s="406"/>
      <c r="QHX14" s="407"/>
      <c r="QHY14" s="407"/>
      <c r="QHZ14" s="407"/>
      <c r="QIA14" s="407"/>
      <c r="QIB14" s="408"/>
      <c r="QIC14" s="404"/>
      <c r="QID14" s="405"/>
      <c r="QIE14" s="406"/>
      <c r="QIF14" s="407"/>
      <c r="QIG14" s="407"/>
      <c r="QIH14" s="407"/>
      <c r="QII14" s="407"/>
      <c r="QIJ14" s="408"/>
      <c r="QIK14" s="404"/>
      <c r="QIL14" s="405"/>
      <c r="QIM14" s="406"/>
      <c r="QIN14" s="407"/>
      <c r="QIO14" s="407"/>
      <c r="QIP14" s="407"/>
      <c r="QIQ14" s="407"/>
      <c r="QIR14" s="408"/>
      <c r="QIS14" s="404"/>
      <c r="QIT14" s="405"/>
      <c r="QIU14" s="406"/>
      <c r="QIV14" s="407"/>
      <c r="QIW14" s="407"/>
      <c r="QIX14" s="407"/>
      <c r="QIY14" s="407"/>
      <c r="QIZ14" s="408"/>
      <c r="QJA14" s="404"/>
      <c r="QJB14" s="405"/>
      <c r="QJC14" s="406"/>
      <c r="QJD14" s="407"/>
      <c r="QJE14" s="407"/>
      <c r="QJF14" s="407"/>
      <c r="QJG14" s="407"/>
      <c r="QJH14" s="408"/>
      <c r="QJI14" s="404"/>
      <c r="QJJ14" s="405"/>
      <c r="QJK14" s="406"/>
      <c r="QJL14" s="407"/>
      <c r="QJM14" s="407"/>
      <c r="QJN14" s="407"/>
      <c r="QJO14" s="407"/>
      <c r="QJP14" s="408"/>
      <c r="QJQ14" s="404"/>
      <c r="QJR14" s="405"/>
      <c r="QJS14" s="406"/>
      <c r="QJT14" s="407"/>
      <c r="QJU14" s="407"/>
      <c r="QJV14" s="407"/>
      <c r="QJW14" s="407"/>
      <c r="QJX14" s="408"/>
      <c r="QJY14" s="404"/>
      <c r="QJZ14" s="405"/>
      <c r="QKA14" s="406"/>
      <c r="QKB14" s="407"/>
      <c r="QKC14" s="407"/>
      <c r="QKD14" s="407"/>
      <c r="QKE14" s="407"/>
      <c r="QKF14" s="408"/>
      <c r="QKG14" s="404"/>
      <c r="QKH14" s="405"/>
      <c r="QKI14" s="406"/>
      <c r="QKJ14" s="407"/>
      <c r="QKK14" s="407"/>
      <c r="QKL14" s="407"/>
      <c r="QKM14" s="407"/>
      <c r="QKN14" s="408"/>
      <c r="QKO14" s="404"/>
      <c r="QKP14" s="405"/>
      <c r="QKQ14" s="406"/>
      <c r="QKR14" s="407"/>
      <c r="QKS14" s="407"/>
      <c r="QKT14" s="407"/>
      <c r="QKU14" s="407"/>
      <c r="QKV14" s="408"/>
      <c r="QKW14" s="404"/>
      <c r="QKX14" s="405"/>
      <c r="QKY14" s="406"/>
      <c r="QKZ14" s="407"/>
      <c r="QLA14" s="407"/>
      <c r="QLB14" s="407"/>
      <c r="QLC14" s="407"/>
      <c r="QLD14" s="408"/>
      <c r="QLE14" s="404"/>
      <c r="QLF14" s="405"/>
      <c r="QLG14" s="406"/>
      <c r="QLH14" s="407"/>
      <c r="QLI14" s="407"/>
      <c r="QLJ14" s="407"/>
      <c r="QLK14" s="407"/>
      <c r="QLL14" s="408"/>
      <c r="QLM14" s="404"/>
      <c r="QLN14" s="405"/>
      <c r="QLO14" s="406"/>
      <c r="QLP14" s="407"/>
      <c r="QLQ14" s="407"/>
      <c r="QLR14" s="407"/>
      <c r="QLS14" s="407"/>
      <c r="QLT14" s="408"/>
      <c r="QLU14" s="404"/>
      <c r="QLV14" s="405"/>
      <c r="QLW14" s="406"/>
      <c r="QLX14" s="407"/>
      <c r="QLY14" s="407"/>
      <c r="QLZ14" s="407"/>
      <c r="QMA14" s="407"/>
      <c r="QMB14" s="408"/>
      <c r="QMC14" s="404"/>
      <c r="QMD14" s="405"/>
      <c r="QME14" s="406"/>
      <c r="QMF14" s="407"/>
      <c r="QMG14" s="407"/>
      <c r="QMH14" s="407"/>
      <c r="QMI14" s="407"/>
      <c r="QMJ14" s="408"/>
      <c r="QMK14" s="404"/>
      <c r="QML14" s="405"/>
      <c r="QMM14" s="406"/>
      <c r="QMN14" s="407"/>
      <c r="QMO14" s="407"/>
      <c r="QMP14" s="407"/>
      <c r="QMQ14" s="407"/>
      <c r="QMR14" s="408"/>
      <c r="QMS14" s="404"/>
      <c r="QMT14" s="405"/>
      <c r="QMU14" s="406"/>
      <c r="QMV14" s="407"/>
      <c r="QMW14" s="407"/>
      <c r="QMX14" s="407"/>
      <c r="QMY14" s="407"/>
      <c r="QMZ14" s="408"/>
      <c r="QNA14" s="404"/>
      <c r="QNB14" s="405"/>
      <c r="QNC14" s="406"/>
      <c r="QND14" s="407"/>
      <c r="QNE14" s="407"/>
      <c r="QNF14" s="407"/>
      <c r="QNG14" s="407"/>
      <c r="QNH14" s="408"/>
      <c r="QNI14" s="404"/>
      <c r="QNJ14" s="405"/>
      <c r="QNK14" s="406"/>
      <c r="QNL14" s="407"/>
      <c r="QNM14" s="407"/>
      <c r="QNN14" s="407"/>
      <c r="QNO14" s="407"/>
      <c r="QNP14" s="408"/>
      <c r="QNQ14" s="404"/>
      <c r="QNR14" s="405"/>
      <c r="QNS14" s="406"/>
      <c r="QNT14" s="407"/>
      <c r="QNU14" s="407"/>
      <c r="QNV14" s="407"/>
      <c r="QNW14" s="407"/>
      <c r="QNX14" s="408"/>
      <c r="QNY14" s="404"/>
      <c r="QNZ14" s="405"/>
      <c r="QOA14" s="406"/>
      <c r="QOB14" s="407"/>
      <c r="QOC14" s="407"/>
      <c r="QOD14" s="407"/>
      <c r="QOE14" s="407"/>
      <c r="QOF14" s="408"/>
      <c r="QOG14" s="404"/>
      <c r="QOH14" s="405"/>
      <c r="QOI14" s="406"/>
      <c r="QOJ14" s="407"/>
      <c r="QOK14" s="407"/>
      <c r="QOL14" s="407"/>
      <c r="QOM14" s="407"/>
      <c r="QON14" s="408"/>
      <c r="QOO14" s="404"/>
      <c r="QOP14" s="405"/>
      <c r="QOQ14" s="406"/>
      <c r="QOR14" s="407"/>
      <c r="QOS14" s="407"/>
      <c r="QOT14" s="407"/>
      <c r="QOU14" s="407"/>
      <c r="QOV14" s="408"/>
      <c r="QOW14" s="404"/>
      <c r="QOX14" s="405"/>
      <c r="QOY14" s="406"/>
      <c r="QOZ14" s="407"/>
      <c r="QPA14" s="407"/>
      <c r="QPB14" s="407"/>
      <c r="QPC14" s="407"/>
      <c r="QPD14" s="408"/>
      <c r="QPE14" s="404"/>
      <c r="QPF14" s="405"/>
      <c r="QPG14" s="406"/>
      <c r="QPH14" s="407"/>
      <c r="QPI14" s="407"/>
      <c r="QPJ14" s="407"/>
      <c r="QPK14" s="407"/>
      <c r="QPL14" s="408"/>
      <c r="QPM14" s="404"/>
      <c r="QPN14" s="405"/>
      <c r="QPO14" s="406"/>
      <c r="QPP14" s="407"/>
      <c r="QPQ14" s="407"/>
      <c r="QPR14" s="407"/>
      <c r="QPS14" s="407"/>
      <c r="QPT14" s="408"/>
      <c r="QPU14" s="404"/>
      <c r="QPV14" s="405"/>
      <c r="QPW14" s="406"/>
      <c r="QPX14" s="407"/>
      <c r="QPY14" s="407"/>
      <c r="QPZ14" s="407"/>
      <c r="QQA14" s="407"/>
      <c r="QQB14" s="408"/>
      <c r="QQC14" s="404"/>
      <c r="QQD14" s="405"/>
      <c r="QQE14" s="406"/>
      <c r="QQF14" s="407"/>
      <c r="QQG14" s="407"/>
      <c r="QQH14" s="407"/>
      <c r="QQI14" s="407"/>
      <c r="QQJ14" s="408"/>
      <c r="QQK14" s="404"/>
      <c r="QQL14" s="405"/>
      <c r="QQM14" s="406"/>
      <c r="QQN14" s="407"/>
      <c r="QQO14" s="407"/>
      <c r="QQP14" s="407"/>
      <c r="QQQ14" s="407"/>
      <c r="QQR14" s="408"/>
      <c r="QQS14" s="404"/>
      <c r="QQT14" s="405"/>
      <c r="QQU14" s="406"/>
      <c r="QQV14" s="407"/>
      <c r="QQW14" s="407"/>
      <c r="QQX14" s="407"/>
      <c r="QQY14" s="407"/>
      <c r="QQZ14" s="408"/>
      <c r="QRA14" s="404"/>
      <c r="QRB14" s="405"/>
      <c r="QRC14" s="406"/>
      <c r="QRD14" s="407"/>
      <c r="QRE14" s="407"/>
      <c r="QRF14" s="407"/>
      <c r="QRG14" s="407"/>
      <c r="QRH14" s="408"/>
      <c r="QRI14" s="404"/>
      <c r="QRJ14" s="405"/>
      <c r="QRK14" s="406"/>
      <c r="QRL14" s="407"/>
      <c r="QRM14" s="407"/>
      <c r="QRN14" s="407"/>
      <c r="QRO14" s="407"/>
      <c r="QRP14" s="408"/>
      <c r="QRQ14" s="404"/>
      <c r="QRR14" s="405"/>
      <c r="QRS14" s="406"/>
      <c r="QRT14" s="407"/>
      <c r="QRU14" s="407"/>
      <c r="QRV14" s="407"/>
      <c r="QRW14" s="407"/>
      <c r="QRX14" s="408"/>
      <c r="QRY14" s="404"/>
      <c r="QRZ14" s="405"/>
      <c r="QSA14" s="406"/>
      <c r="QSB14" s="407"/>
      <c r="QSC14" s="407"/>
      <c r="QSD14" s="407"/>
      <c r="QSE14" s="407"/>
      <c r="QSF14" s="408"/>
      <c r="QSG14" s="404"/>
      <c r="QSH14" s="405"/>
      <c r="QSI14" s="406"/>
      <c r="QSJ14" s="407"/>
      <c r="QSK14" s="407"/>
      <c r="QSL14" s="407"/>
      <c r="QSM14" s="407"/>
      <c r="QSN14" s="408"/>
      <c r="QSO14" s="404"/>
      <c r="QSP14" s="405"/>
      <c r="QSQ14" s="406"/>
      <c r="QSR14" s="407"/>
      <c r="QSS14" s="407"/>
      <c r="QST14" s="407"/>
      <c r="QSU14" s="407"/>
      <c r="QSV14" s="408"/>
      <c r="QSW14" s="404"/>
      <c r="QSX14" s="405"/>
      <c r="QSY14" s="406"/>
      <c r="QSZ14" s="407"/>
      <c r="QTA14" s="407"/>
      <c r="QTB14" s="407"/>
      <c r="QTC14" s="407"/>
      <c r="QTD14" s="408"/>
      <c r="QTE14" s="404"/>
      <c r="QTF14" s="405"/>
      <c r="QTG14" s="406"/>
      <c r="QTH14" s="407"/>
      <c r="QTI14" s="407"/>
      <c r="QTJ14" s="407"/>
      <c r="QTK14" s="407"/>
      <c r="QTL14" s="408"/>
      <c r="QTM14" s="404"/>
      <c r="QTN14" s="405"/>
      <c r="QTO14" s="406"/>
      <c r="QTP14" s="407"/>
      <c r="QTQ14" s="407"/>
      <c r="QTR14" s="407"/>
      <c r="QTS14" s="407"/>
      <c r="QTT14" s="408"/>
      <c r="QTU14" s="404"/>
      <c r="QTV14" s="405"/>
      <c r="QTW14" s="406"/>
      <c r="QTX14" s="407"/>
      <c r="QTY14" s="407"/>
      <c r="QTZ14" s="407"/>
      <c r="QUA14" s="407"/>
      <c r="QUB14" s="408"/>
      <c r="QUC14" s="404"/>
      <c r="QUD14" s="405"/>
      <c r="QUE14" s="406"/>
      <c r="QUF14" s="407"/>
      <c r="QUG14" s="407"/>
      <c r="QUH14" s="407"/>
      <c r="QUI14" s="407"/>
      <c r="QUJ14" s="408"/>
      <c r="QUK14" s="404"/>
      <c r="QUL14" s="405"/>
      <c r="QUM14" s="406"/>
      <c r="QUN14" s="407"/>
      <c r="QUO14" s="407"/>
      <c r="QUP14" s="407"/>
      <c r="QUQ14" s="407"/>
      <c r="QUR14" s="408"/>
      <c r="QUS14" s="404"/>
      <c r="QUT14" s="405"/>
      <c r="QUU14" s="406"/>
      <c r="QUV14" s="407"/>
      <c r="QUW14" s="407"/>
      <c r="QUX14" s="407"/>
      <c r="QUY14" s="407"/>
      <c r="QUZ14" s="408"/>
      <c r="QVA14" s="404"/>
      <c r="QVB14" s="405"/>
      <c r="QVC14" s="406"/>
      <c r="QVD14" s="407"/>
      <c r="QVE14" s="407"/>
      <c r="QVF14" s="407"/>
      <c r="QVG14" s="407"/>
      <c r="QVH14" s="408"/>
      <c r="QVI14" s="404"/>
      <c r="QVJ14" s="405"/>
      <c r="QVK14" s="406"/>
      <c r="QVL14" s="407"/>
      <c r="QVM14" s="407"/>
      <c r="QVN14" s="407"/>
      <c r="QVO14" s="407"/>
      <c r="QVP14" s="408"/>
      <c r="QVQ14" s="404"/>
      <c r="QVR14" s="405"/>
      <c r="QVS14" s="406"/>
      <c r="QVT14" s="407"/>
      <c r="QVU14" s="407"/>
      <c r="QVV14" s="407"/>
      <c r="QVW14" s="407"/>
      <c r="QVX14" s="408"/>
      <c r="QVY14" s="404"/>
      <c r="QVZ14" s="405"/>
      <c r="QWA14" s="406"/>
      <c r="QWB14" s="407"/>
      <c r="QWC14" s="407"/>
      <c r="QWD14" s="407"/>
      <c r="QWE14" s="407"/>
      <c r="QWF14" s="408"/>
      <c r="QWG14" s="404"/>
      <c r="QWH14" s="405"/>
      <c r="QWI14" s="406"/>
      <c r="QWJ14" s="407"/>
      <c r="QWK14" s="407"/>
      <c r="QWL14" s="407"/>
      <c r="QWM14" s="407"/>
      <c r="QWN14" s="408"/>
      <c r="QWO14" s="404"/>
      <c r="QWP14" s="405"/>
      <c r="QWQ14" s="406"/>
      <c r="QWR14" s="407"/>
      <c r="QWS14" s="407"/>
      <c r="QWT14" s="407"/>
      <c r="QWU14" s="407"/>
      <c r="QWV14" s="408"/>
      <c r="QWW14" s="404"/>
      <c r="QWX14" s="405"/>
      <c r="QWY14" s="406"/>
      <c r="QWZ14" s="407"/>
      <c r="QXA14" s="407"/>
      <c r="QXB14" s="407"/>
      <c r="QXC14" s="407"/>
      <c r="QXD14" s="408"/>
      <c r="QXE14" s="404"/>
      <c r="QXF14" s="405"/>
      <c r="QXG14" s="406"/>
      <c r="QXH14" s="407"/>
      <c r="QXI14" s="407"/>
      <c r="QXJ14" s="407"/>
      <c r="QXK14" s="407"/>
      <c r="QXL14" s="408"/>
      <c r="QXM14" s="404"/>
      <c r="QXN14" s="405"/>
      <c r="QXO14" s="406"/>
      <c r="QXP14" s="407"/>
      <c r="QXQ14" s="407"/>
      <c r="QXR14" s="407"/>
      <c r="QXS14" s="407"/>
      <c r="QXT14" s="408"/>
      <c r="QXU14" s="404"/>
      <c r="QXV14" s="405"/>
      <c r="QXW14" s="406"/>
      <c r="QXX14" s="407"/>
      <c r="QXY14" s="407"/>
      <c r="QXZ14" s="407"/>
      <c r="QYA14" s="407"/>
      <c r="QYB14" s="408"/>
      <c r="QYC14" s="404"/>
      <c r="QYD14" s="405"/>
      <c r="QYE14" s="406"/>
      <c r="QYF14" s="407"/>
      <c r="QYG14" s="407"/>
      <c r="QYH14" s="407"/>
      <c r="QYI14" s="407"/>
      <c r="QYJ14" s="408"/>
      <c r="QYK14" s="404"/>
      <c r="QYL14" s="405"/>
      <c r="QYM14" s="406"/>
      <c r="QYN14" s="407"/>
      <c r="QYO14" s="407"/>
      <c r="QYP14" s="407"/>
      <c r="QYQ14" s="407"/>
      <c r="QYR14" s="408"/>
      <c r="QYS14" s="404"/>
      <c r="QYT14" s="405"/>
      <c r="QYU14" s="406"/>
      <c r="QYV14" s="407"/>
      <c r="QYW14" s="407"/>
      <c r="QYX14" s="407"/>
      <c r="QYY14" s="407"/>
      <c r="QYZ14" s="408"/>
      <c r="QZA14" s="404"/>
      <c r="QZB14" s="405"/>
      <c r="QZC14" s="406"/>
      <c r="QZD14" s="407"/>
      <c r="QZE14" s="407"/>
      <c r="QZF14" s="407"/>
      <c r="QZG14" s="407"/>
      <c r="QZH14" s="408"/>
      <c r="QZI14" s="404"/>
      <c r="QZJ14" s="405"/>
      <c r="QZK14" s="406"/>
      <c r="QZL14" s="407"/>
      <c r="QZM14" s="407"/>
      <c r="QZN14" s="407"/>
      <c r="QZO14" s="407"/>
      <c r="QZP14" s="408"/>
      <c r="QZQ14" s="404"/>
      <c r="QZR14" s="405"/>
      <c r="QZS14" s="406"/>
      <c r="QZT14" s="407"/>
      <c r="QZU14" s="407"/>
      <c r="QZV14" s="407"/>
      <c r="QZW14" s="407"/>
      <c r="QZX14" s="408"/>
      <c r="QZY14" s="404"/>
      <c r="QZZ14" s="405"/>
      <c r="RAA14" s="406"/>
      <c r="RAB14" s="407"/>
      <c r="RAC14" s="407"/>
      <c r="RAD14" s="407"/>
      <c r="RAE14" s="407"/>
      <c r="RAF14" s="408"/>
      <c r="RAG14" s="404"/>
      <c r="RAH14" s="405"/>
      <c r="RAI14" s="406"/>
      <c r="RAJ14" s="407"/>
      <c r="RAK14" s="407"/>
      <c r="RAL14" s="407"/>
      <c r="RAM14" s="407"/>
      <c r="RAN14" s="408"/>
      <c r="RAO14" s="404"/>
      <c r="RAP14" s="405"/>
      <c r="RAQ14" s="406"/>
      <c r="RAR14" s="407"/>
      <c r="RAS14" s="407"/>
      <c r="RAT14" s="407"/>
      <c r="RAU14" s="407"/>
      <c r="RAV14" s="408"/>
      <c r="RAW14" s="404"/>
      <c r="RAX14" s="405"/>
      <c r="RAY14" s="406"/>
      <c r="RAZ14" s="407"/>
      <c r="RBA14" s="407"/>
      <c r="RBB14" s="407"/>
      <c r="RBC14" s="407"/>
      <c r="RBD14" s="408"/>
      <c r="RBE14" s="404"/>
      <c r="RBF14" s="405"/>
      <c r="RBG14" s="406"/>
      <c r="RBH14" s="407"/>
      <c r="RBI14" s="407"/>
      <c r="RBJ14" s="407"/>
      <c r="RBK14" s="407"/>
      <c r="RBL14" s="408"/>
      <c r="RBM14" s="404"/>
      <c r="RBN14" s="405"/>
      <c r="RBO14" s="406"/>
      <c r="RBP14" s="407"/>
      <c r="RBQ14" s="407"/>
      <c r="RBR14" s="407"/>
      <c r="RBS14" s="407"/>
      <c r="RBT14" s="408"/>
      <c r="RBU14" s="404"/>
      <c r="RBV14" s="405"/>
      <c r="RBW14" s="406"/>
      <c r="RBX14" s="407"/>
      <c r="RBY14" s="407"/>
      <c r="RBZ14" s="407"/>
      <c r="RCA14" s="407"/>
      <c r="RCB14" s="408"/>
      <c r="RCC14" s="404"/>
      <c r="RCD14" s="405"/>
      <c r="RCE14" s="406"/>
      <c r="RCF14" s="407"/>
      <c r="RCG14" s="407"/>
      <c r="RCH14" s="407"/>
      <c r="RCI14" s="407"/>
      <c r="RCJ14" s="408"/>
      <c r="RCK14" s="404"/>
      <c r="RCL14" s="405"/>
      <c r="RCM14" s="406"/>
      <c r="RCN14" s="407"/>
      <c r="RCO14" s="407"/>
      <c r="RCP14" s="407"/>
      <c r="RCQ14" s="407"/>
      <c r="RCR14" s="408"/>
      <c r="RCS14" s="404"/>
      <c r="RCT14" s="405"/>
      <c r="RCU14" s="406"/>
      <c r="RCV14" s="407"/>
      <c r="RCW14" s="407"/>
      <c r="RCX14" s="407"/>
      <c r="RCY14" s="407"/>
      <c r="RCZ14" s="408"/>
      <c r="RDA14" s="404"/>
      <c r="RDB14" s="405"/>
      <c r="RDC14" s="406"/>
      <c r="RDD14" s="407"/>
      <c r="RDE14" s="407"/>
      <c r="RDF14" s="407"/>
      <c r="RDG14" s="407"/>
      <c r="RDH14" s="408"/>
      <c r="RDI14" s="404"/>
      <c r="RDJ14" s="405"/>
      <c r="RDK14" s="406"/>
      <c r="RDL14" s="407"/>
      <c r="RDM14" s="407"/>
      <c r="RDN14" s="407"/>
      <c r="RDO14" s="407"/>
      <c r="RDP14" s="408"/>
      <c r="RDQ14" s="404"/>
      <c r="RDR14" s="405"/>
      <c r="RDS14" s="406"/>
      <c r="RDT14" s="407"/>
      <c r="RDU14" s="407"/>
      <c r="RDV14" s="407"/>
      <c r="RDW14" s="407"/>
      <c r="RDX14" s="408"/>
      <c r="RDY14" s="404"/>
      <c r="RDZ14" s="405"/>
      <c r="REA14" s="406"/>
      <c r="REB14" s="407"/>
      <c r="REC14" s="407"/>
      <c r="RED14" s="407"/>
      <c r="REE14" s="407"/>
      <c r="REF14" s="408"/>
      <c r="REG14" s="404"/>
      <c r="REH14" s="405"/>
      <c r="REI14" s="406"/>
      <c r="REJ14" s="407"/>
      <c r="REK14" s="407"/>
      <c r="REL14" s="407"/>
      <c r="REM14" s="407"/>
      <c r="REN14" s="408"/>
      <c r="REO14" s="404"/>
      <c r="REP14" s="405"/>
      <c r="REQ14" s="406"/>
      <c r="RER14" s="407"/>
      <c r="RES14" s="407"/>
      <c r="RET14" s="407"/>
      <c r="REU14" s="407"/>
      <c r="REV14" s="408"/>
      <c r="REW14" s="404"/>
      <c r="REX14" s="405"/>
      <c r="REY14" s="406"/>
      <c r="REZ14" s="407"/>
      <c r="RFA14" s="407"/>
      <c r="RFB14" s="407"/>
      <c r="RFC14" s="407"/>
      <c r="RFD14" s="408"/>
      <c r="RFE14" s="404"/>
      <c r="RFF14" s="405"/>
      <c r="RFG14" s="406"/>
      <c r="RFH14" s="407"/>
      <c r="RFI14" s="407"/>
      <c r="RFJ14" s="407"/>
      <c r="RFK14" s="407"/>
      <c r="RFL14" s="408"/>
      <c r="RFM14" s="404"/>
      <c r="RFN14" s="405"/>
      <c r="RFO14" s="406"/>
      <c r="RFP14" s="407"/>
      <c r="RFQ14" s="407"/>
      <c r="RFR14" s="407"/>
      <c r="RFS14" s="407"/>
      <c r="RFT14" s="408"/>
      <c r="RFU14" s="404"/>
      <c r="RFV14" s="405"/>
      <c r="RFW14" s="406"/>
      <c r="RFX14" s="407"/>
      <c r="RFY14" s="407"/>
      <c r="RFZ14" s="407"/>
      <c r="RGA14" s="407"/>
      <c r="RGB14" s="408"/>
      <c r="RGC14" s="404"/>
      <c r="RGD14" s="405"/>
      <c r="RGE14" s="406"/>
      <c r="RGF14" s="407"/>
      <c r="RGG14" s="407"/>
      <c r="RGH14" s="407"/>
      <c r="RGI14" s="407"/>
      <c r="RGJ14" s="408"/>
      <c r="RGK14" s="404"/>
      <c r="RGL14" s="405"/>
      <c r="RGM14" s="406"/>
      <c r="RGN14" s="407"/>
      <c r="RGO14" s="407"/>
      <c r="RGP14" s="407"/>
      <c r="RGQ14" s="407"/>
      <c r="RGR14" s="408"/>
      <c r="RGS14" s="404"/>
      <c r="RGT14" s="405"/>
      <c r="RGU14" s="406"/>
      <c r="RGV14" s="407"/>
      <c r="RGW14" s="407"/>
      <c r="RGX14" s="407"/>
      <c r="RGY14" s="407"/>
      <c r="RGZ14" s="408"/>
      <c r="RHA14" s="404"/>
      <c r="RHB14" s="405"/>
      <c r="RHC14" s="406"/>
      <c r="RHD14" s="407"/>
      <c r="RHE14" s="407"/>
      <c r="RHF14" s="407"/>
      <c r="RHG14" s="407"/>
      <c r="RHH14" s="408"/>
      <c r="RHI14" s="404"/>
      <c r="RHJ14" s="405"/>
      <c r="RHK14" s="406"/>
      <c r="RHL14" s="407"/>
      <c r="RHM14" s="407"/>
      <c r="RHN14" s="407"/>
      <c r="RHO14" s="407"/>
      <c r="RHP14" s="408"/>
      <c r="RHQ14" s="404"/>
      <c r="RHR14" s="405"/>
      <c r="RHS14" s="406"/>
      <c r="RHT14" s="407"/>
      <c r="RHU14" s="407"/>
      <c r="RHV14" s="407"/>
      <c r="RHW14" s="407"/>
      <c r="RHX14" s="408"/>
      <c r="RHY14" s="404"/>
      <c r="RHZ14" s="405"/>
      <c r="RIA14" s="406"/>
      <c r="RIB14" s="407"/>
      <c r="RIC14" s="407"/>
      <c r="RID14" s="407"/>
      <c r="RIE14" s="407"/>
      <c r="RIF14" s="408"/>
      <c r="RIG14" s="404"/>
      <c r="RIH14" s="405"/>
      <c r="RII14" s="406"/>
      <c r="RIJ14" s="407"/>
      <c r="RIK14" s="407"/>
      <c r="RIL14" s="407"/>
      <c r="RIM14" s="407"/>
      <c r="RIN14" s="408"/>
      <c r="RIO14" s="404"/>
      <c r="RIP14" s="405"/>
      <c r="RIQ14" s="406"/>
      <c r="RIR14" s="407"/>
      <c r="RIS14" s="407"/>
      <c r="RIT14" s="407"/>
      <c r="RIU14" s="407"/>
      <c r="RIV14" s="408"/>
      <c r="RIW14" s="404"/>
      <c r="RIX14" s="405"/>
      <c r="RIY14" s="406"/>
      <c r="RIZ14" s="407"/>
      <c r="RJA14" s="407"/>
      <c r="RJB14" s="407"/>
      <c r="RJC14" s="407"/>
      <c r="RJD14" s="408"/>
      <c r="RJE14" s="404"/>
      <c r="RJF14" s="405"/>
      <c r="RJG14" s="406"/>
      <c r="RJH14" s="407"/>
      <c r="RJI14" s="407"/>
      <c r="RJJ14" s="407"/>
      <c r="RJK14" s="407"/>
      <c r="RJL14" s="408"/>
      <c r="RJM14" s="404"/>
      <c r="RJN14" s="405"/>
      <c r="RJO14" s="406"/>
      <c r="RJP14" s="407"/>
      <c r="RJQ14" s="407"/>
      <c r="RJR14" s="407"/>
      <c r="RJS14" s="407"/>
      <c r="RJT14" s="408"/>
      <c r="RJU14" s="404"/>
      <c r="RJV14" s="405"/>
      <c r="RJW14" s="406"/>
      <c r="RJX14" s="407"/>
      <c r="RJY14" s="407"/>
      <c r="RJZ14" s="407"/>
      <c r="RKA14" s="407"/>
      <c r="RKB14" s="408"/>
      <c r="RKC14" s="404"/>
      <c r="RKD14" s="405"/>
      <c r="RKE14" s="406"/>
      <c r="RKF14" s="407"/>
      <c r="RKG14" s="407"/>
      <c r="RKH14" s="407"/>
      <c r="RKI14" s="407"/>
      <c r="RKJ14" s="408"/>
      <c r="RKK14" s="404"/>
      <c r="RKL14" s="405"/>
      <c r="RKM14" s="406"/>
      <c r="RKN14" s="407"/>
      <c r="RKO14" s="407"/>
      <c r="RKP14" s="407"/>
      <c r="RKQ14" s="407"/>
      <c r="RKR14" s="408"/>
      <c r="RKS14" s="404"/>
      <c r="RKT14" s="405"/>
      <c r="RKU14" s="406"/>
      <c r="RKV14" s="407"/>
      <c r="RKW14" s="407"/>
      <c r="RKX14" s="407"/>
      <c r="RKY14" s="407"/>
      <c r="RKZ14" s="408"/>
      <c r="RLA14" s="404"/>
      <c r="RLB14" s="405"/>
      <c r="RLC14" s="406"/>
      <c r="RLD14" s="407"/>
      <c r="RLE14" s="407"/>
      <c r="RLF14" s="407"/>
      <c r="RLG14" s="407"/>
      <c r="RLH14" s="408"/>
      <c r="RLI14" s="404"/>
      <c r="RLJ14" s="405"/>
      <c r="RLK14" s="406"/>
      <c r="RLL14" s="407"/>
      <c r="RLM14" s="407"/>
      <c r="RLN14" s="407"/>
      <c r="RLO14" s="407"/>
      <c r="RLP14" s="408"/>
      <c r="RLQ14" s="404"/>
      <c r="RLR14" s="405"/>
      <c r="RLS14" s="406"/>
      <c r="RLT14" s="407"/>
      <c r="RLU14" s="407"/>
      <c r="RLV14" s="407"/>
      <c r="RLW14" s="407"/>
      <c r="RLX14" s="408"/>
      <c r="RLY14" s="404"/>
      <c r="RLZ14" s="405"/>
      <c r="RMA14" s="406"/>
      <c r="RMB14" s="407"/>
      <c r="RMC14" s="407"/>
      <c r="RMD14" s="407"/>
      <c r="RME14" s="407"/>
      <c r="RMF14" s="408"/>
      <c r="RMG14" s="404"/>
      <c r="RMH14" s="405"/>
      <c r="RMI14" s="406"/>
      <c r="RMJ14" s="407"/>
      <c r="RMK14" s="407"/>
      <c r="RML14" s="407"/>
      <c r="RMM14" s="407"/>
      <c r="RMN14" s="408"/>
      <c r="RMO14" s="404"/>
      <c r="RMP14" s="405"/>
      <c r="RMQ14" s="406"/>
      <c r="RMR14" s="407"/>
      <c r="RMS14" s="407"/>
      <c r="RMT14" s="407"/>
      <c r="RMU14" s="407"/>
      <c r="RMV14" s="408"/>
      <c r="RMW14" s="404"/>
      <c r="RMX14" s="405"/>
      <c r="RMY14" s="406"/>
      <c r="RMZ14" s="407"/>
      <c r="RNA14" s="407"/>
      <c r="RNB14" s="407"/>
      <c r="RNC14" s="407"/>
      <c r="RND14" s="408"/>
      <c r="RNE14" s="404"/>
      <c r="RNF14" s="405"/>
      <c r="RNG14" s="406"/>
      <c r="RNH14" s="407"/>
      <c r="RNI14" s="407"/>
      <c r="RNJ14" s="407"/>
      <c r="RNK14" s="407"/>
      <c r="RNL14" s="408"/>
      <c r="RNM14" s="404"/>
      <c r="RNN14" s="405"/>
      <c r="RNO14" s="406"/>
      <c r="RNP14" s="407"/>
      <c r="RNQ14" s="407"/>
      <c r="RNR14" s="407"/>
      <c r="RNS14" s="407"/>
      <c r="RNT14" s="408"/>
      <c r="RNU14" s="404"/>
      <c r="RNV14" s="405"/>
      <c r="RNW14" s="406"/>
      <c r="RNX14" s="407"/>
      <c r="RNY14" s="407"/>
      <c r="RNZ14" s="407"/>
      <c r="ROA14" s="407"/>
      <c r="ROB14" s="408"/>
      <c r="ROC14" s="404"/>
      <c r="ROD14" s="405"/>
      <c r="ROE14" s="406"/>
      <c r="ROF14" s="407"/>
      <c r="ROG14" s="407"/>
      <c r="ROH14" s="407"/>
      <c r="ROI14" s="407"/>
      <c r="ROJ14" s="408"/>
      <c r="ROK14" s="404"/>
      <c r="ROL14" s="405"/>
      <c r="ROM14" s="406"/>
      <c r="RON14" s="407"/>
      <c r="ROO14" s="407"/>
      <c r="ROP14" s="407"/>
      <c r="ROQ14" s="407"/>
      <c r="ROR14" s="408"/>
      <c r="ROS14" s="404"/>
      <c r="ROT14" s="405"/>
      <c r="ROU14" s="406"/>
      <c r="ROV14" s="407"/>
      <c r="ROW14" s="407"/>
      <c r="ROX14" s="407"/>
      <c r="ROY14" s="407"/>
      <c r="ROZ14" s="408"/>
      <c r="RPA14" s="404"/>
      <c r="RPB14" s="405"/>
      <c r="RPC14" s="406"/>
      <c r="RPD14" s="407"/>
      <c r="RPE14" s="407"/>
      <c r="RPF14" s="407"/>
      <c r="RPG14" s="407"/>
      <c r="RPH14" s="408"/>
      <c r="RPI14" s="404"/>
      <c r="RPJ14" s="405"/>
      <c r="RPK14" s="406"/>
      <c r="RPL14" s="407"/>
      <c r="RPM14" s="407"/>
      <c r="RPN14" s="407"/>
      <c r="RPO14" s="407"/>
      <c r="RPP14" s="408"/>
      <c r="RPQ14" s="404"/>
      <c r="RPR14" s="405"/>
      <c r="RPS14" s="406"/>
      <c r="RPT14" s="407"/>
      <c r="RPU14" s="407"/>
      <c r="RPV14" s="407"/>
      <c r="RPW14" s="407"/>
      <c r="RPX14" s="408"/>
      <c r="RPY14" s="404"/>
      <c r="RPZ14" s="405"/>
      <c r="RQA14" s="406"/>
      <c r="RQB14" s="407"/>
      <c r="RQC14" s="407"/>
      <c r="RQD14" s="407"/>
      <c r="RQE14" s="407"/>
      <c r="RQF14" s="408"/>
      <c r="RQG14" s="404"/>
      <c r="RQH14" s="405"/>
      <c r="RQI14" s="406"/>
      <c r="RQJ14" s="407"/>
      <c r="RQK14" s="407"/>
      <c r="RQL14" s="407"/>
      <c r="RQM14" s="407"/>
      <c r="RQN14" s="408"/>
      <c r="RQO14" s="404"/>
      <c r="RQP14" s="405"/>
      <c r="RQQ14" s="406"/>
      <c r="RQR14" s="407"/>
      <c r="RQS14" s="407"/>
      <c r="RQT14" s="407"/>
      <c r="RQU14" s="407"/>
      <c r="RQV14" s="408"/>
      <c r="RQW14" s="404"/>
      <c r="RQX14" s="405"/>
      <c r="RQY14" s="406"/>
      <c r="RQZ14" s="407"/>
      <c r="RRA14" s="407"/>
      <c r="RRB14" s="407"/>
      <c r="RRC14" s="407"/>
      <c r="RRD14" s="408"/>
      <c r="RRE14" s="404"/>
      <c r="RRF14" s="405"/>
      <c r="RRG14" s="406"/>
      <c r="RRH14" s="407"/>
      <c r="RRI14" s="407"/>
      <c r="RRJ14" s="407"/>
      <c r="RRK14" s="407"/>
      <c r="RRL14" s="408"/>
      <c r="RRM14" s="404"/>
      <c r="RRN14" s="405"/>
      <c r="RRO14" s="406"/>
      <c r="RRP14" s="407"/>
      <c r="RRQ14" s="407"/>
      <c r="RRR14" s="407"/>
      <c r="RRS14" s="407"/>
      <c r="RRT14" s="408"/>
      <c r="RRU14" s="404"/>
      <c r="RRV14" s="405"/>
      <c r="RRW14" s="406"/>
      <c r="RRX14" s="407"/>
      <c r="RRY14" s="407"/>
      <c r="RRZ14" s="407"/>
      <c r="RSA14" s="407"/>
      <c r="RSB14" s="408"/>
      <c r="RSC14" s="404"/>
      <c r="RSD14" s="405"/>
      <c r="RSE14" s="406"/>
      <c r="RSF14" s="407"/>
      <c r="RSG14" s="407"/>
      <c r="RSH14" s="407"/>
      <c r="RSI14" s="407"/>
      <c r="RSJ14" s="408"/>
      <c r="RSK14" s="404"/>
      <c r="RSL14" s="405"/>
      <c r="RSM14" s="406"/>
      <c r="RSN14" s="407"/>
      <c r="RSO14" s="407"/>
      <c r="RSP14" s="407"/>
      <c r="RSQ14" s="407"/>
      <c r="RSR14" s="408"/>
      <c r="RSS14" s="404"/>
      <c r="RST14" s="405"/>
      <c r="RSU14" s="406"/>
      <c r="RSV14" s="407"/>
      <c r="RSW14" s="407"/>
      <c r="RSX14" s="407"/>
      <c r="RSY14" s="407"/>
      <c r="RSZ14" s="408"/>
      <c r="RTA14" s="404"/>
      <c r="RTB14" s="405"/>
      <c r="RTC14" s="406"/>
      <c r="RTD14" s="407"/>
      <c r="RTE14" s="407"/>
      <c r="RTF14" s="407"/>
      <c r="RTG14" s="407"/>
      <c r="RTH14" s="408"/>
      <c r="RTI14" s="404"/>
      <c r="RTJ14" s="405"/>
      <c r="RTK14" s="406"/>
      <c r="RTL14" s="407"/>
      <c r="RTM14" s="407"/>
      <c r="RTN14" s="407"/>
      <c r="RTO14" s="407"/>
      <c r="RTP14" s="408"/>
      <c r="RTQ14" s="404"/>
      <c r="RTR14" s="405"/>
      <c r="RTS14" s="406"/>
      <c r="RTT14" s="407"/>
      <c r="RTU14" s="407"/>
      <c r="RTV14" s="407"/>
      <c r="RTW14" s="407"/>
      <c r="RTX14" s="408"/>
      <c r="RTY14" s="404"/>
      <c r="RTZ14" s="405"/>
      <c r="RUA14" s="406"/>
      <c r="RUB14" s="407"/>
      <c r="RUC14" s="407"/>
      <c r="RUD14" s="407"/>
      <c r="RUE14" s="407"/>
      <c r="RUF14" s="408"/>
      <c r="RUG14" s="404"/>
      <c r="RUH14" s="405"/>
      <c r="RUI14" s="406"/>
      <c r="RUJ14" s="407"/>
      <c r="RUK14" s="407"/>
      <c r="RUL14" s="407"/>
      <c r="RUM14" s="407"/>
      <c r="RUN14" s="408"/>
      <c r="RUO14" s="404"/>
      <c r="RUP14" s="405"/>
      <c r="RUQ14" s="406"/>
      <c r="RUR14" s="407"/>
      <c r="RUS14" s="407"/>
      <c r="RUT14" s="407"/>
      <c r="RUU14" s="407"/>
      <c r="RUV14" s="408"/>
      <c r="RUW14" s="404"/>
      <c r="RUX14" s="405"/>
      <c r="RUY14" s="406"/>
      <c r="RUZ14" s="407"/>
      <c r="RVA14" s="407"/>
      <c r="RVB14" s="407"/>
      <c r="RVC14" s="407"/>
      <c r="RVD14" s="408"/>
      <c r="RVE14" s="404"/>
      <c r="RVF14" s="405"/>
      <c r="RVG14" s="406"/>
      <c r="RVH14" s="407"/>
      <c r="RVI14" s="407"/>
      <c r="RVJ14" s="407"/>
      <c r="RVK14" s="407"/>
      <c r="RVL14" s="408"/>
      <c r="RVM14" s="404"/>
      <c r="RVN14" s="405"/>
      <c r="RVO14" s="406"/>
      <c r="RVP14" s="407"/>
      <c r="RVQ14" s="407"/>
      <c r="RVR14" s="407"/>
      <c r="RVS14" s="407"/>
      <c r="RVT14" s="408"/>
      <c r="RVU14" s="404"/>
      <c r="RVV14" s="405"/>
      <c r="RVW14" s="406"/>
      <c r="RVX14" s="407"/>
      <c r="RVY14" s="407"/>
      <c r="RVZ14" s="407"/>
      <c r="RWA14" s="407"/>
      <c r="RWB14" s="408"/>
      <c r="RWC14" s="404"/>
      <c r="RWD14" s="405"/>
      <c r="RWE14" s="406"/>
      <c r="RWF14" s="407"/>
      <c r="RWG14" s="407"/>
      <c r="RWH14" s="407"/>
      <c r="RWI14" s="407"/>
      <c r="RWJ14" s="408"/>
      <c r="RWK14" s="404"/>
      <c r="RWL14" s="405"/>
      <c r="RWM14" s="406"/>
      <c r="RWN14" s="407"/>
      <c r="RWO14" s="407"/>
      <c r="RWP14" s="407"/>
      <c r="RWQ14" s="407"/>
      <c r="RWR14" s="408"/>
      <c r="RWS14" s="404"/>
      <c r="RWT14" s="405"/>
      <c r="RWU14" s="406"/>
      <c r="RWV14" s="407"/>
      <c r="RWW14" s="407"/>
      <c r="RWX14" s="407"/>
      <c r="RWY14" s="407"/>
      <c r="RWZ14" s="408"/>
      <c r="RXA14" s="404"/>
      <c r="RXB14" s="405"/>
      <c r="RXC14" s="406"/>
      <c r="RXD14" s="407"/>
      <c r="RXE14" s="407"/>
      <c r="RXF14" s="407"/>
      <c r="RXG14" s="407"/>
      <c r="RXH14" s="408"/>
      <c r="RXI14" s="404"/>
      <c r="RXJ14" s="405"/>
      <c r="RXK14" s="406"/>
      <c r="RXL14" s="407"/>
      <c r="RXM14" s="407"/>
      <c r="RXN14" s="407"/>
      <c r="RXO14" s="407"/>
      <c r="RXP14" s="408"/>
      <c r="RXQ14" s="404"/>
      <c r="RXR14" s="405"/>
      <c r="RXS14" s="406"/>
      <c r="RXT14" s="407"/>
      <c r="RXU14" s="407"/>
      <c r="RXV14" s="407"/>
      <c r="RXW14" s="407"/>
      <c r="RXX14" s="408"/>
      <c r="RXY14" s="404"/>
      <c r="RXZ14" s="405"/>
      <c r="RYA14" s="406"/>
      <c r="RYB14" s="407"/>
      <c r="RYC14" s="407"/>
      <c r="RYD14" s="407"/>
      <c r="RYE14" s="407"/>
      <c r="RYF14" s="408"/>
      <c r="RYG14" s="404"/>
      <c r="RYH14" s="405"/>
      <c r="RYI14" s="406"/>
      <c r="RYJ14" s="407"/>
      <c r="RYK14" s="407"/>
      <c r="RYL14" s="407"/>
      <c r="RYM14" s="407"/>
      <c r="RYN14" s="408"/>
      <c r="RYO14" s="404"/>
      <c r="RYP14" s="405"/>
      <c r="RYQ14" s="406"/>
      <c r="RYR14" s="407"/>
      <c r="RYS14" s="407"/>
      <c r="RYT14" s="407"/>
      <c r="RYU14" s="407"/>
      <c r="RYV14" s="408"/>
      <c r="RYW14" s="404"/>
      <c r="RYX14" s="405"/>
      <c r="RYY14" s="406"/>
      <c r="RYZ14" s="407"/>
      <c r="RZA14" s="407"/>
      <c r="RZB14" s="407"/>
      <c r="RZC14" s="407"/>
      <c r="RZD14" s="408"/>
      <c r="RZE14" s="404"/>
      <c r="RZF14" s="405"/>
      <c r="RZG14" s="406"/>
      <c r="RZH14" s="407"/>
      <c r="RZI14" s="407"/>
      <c r="RZJ14" s="407"/>
      <c r="RZK14" s="407"/>
      <c r="RZL14" s="408"/>
      <c r="RZM14" s="404"/>
      <c r="RZN14" s="405"/>
      <c r="RZO14" s="406"/>
      <c r="RZP14" s="407"/>
      <c r="RZQ14" s="407"/>
      <c r="RZR14" s="407"/>
      <c r="RZS14" s="407"/>
      <c r="RZT14" s="408"/>
      <c r="RZU14" s="404"/>
      <c r="RZV14" s="405"/>
      <c r="RZW14" s="406"/>
      <c r="RZX14" s="407"/>
      <c r="RZY14" s="407"/>
      <c r="RZZ14" s="407"/>
      <c r="SAA14" s="407"/>
      <c r="SAB14" s="408"/>
      <c r="SAC14" s="404"/>
      <c r="SAD14" s="405"/>
      <c r="SAE14" s="406"/>
      <c r="SAF14" s="407"/>
      <c r="SAG14" s="407"/>
      <c r="SAH14" s="407"/>
      <c r="SAI14" s="407"/>
      <c r="SAJ14" s="408"/>
      <c r="SAK14" s="404"/>
      <c r="SAL14" s="405"/>
      <c r="SAM14" s="406"/>
      <c r="SAN14" s="407"/>
      <c r="SAO14" s="407"/>
      <c r="SAP14" s="407"/>
      <c r="SAQ14" s="407"/>
      <c r="SAR14" s="408"/>
      <c r="SAS14" s="404"/>
      <c r="SAT14" s="405"/>
      <c r="SAU14" s="406"/>
      <c r="SAV14" s="407"/>
      <c r="SAW14" s="407"/>
      <c r="SAX14" s="407"/>
      <c r="SAY14" s="407"/>
      <c r="SAZ14" s="408"/>
      <c r="SBA14" s="404"/>
      <c r="SBB14" s="405"/>
      <c r="SBC14" s="406"/>
      <c r="SBD14" s="407"/>
      <c r="SBE14" s="407"/>
      <c r="SBF14" s="407"/>
      <c r="SBG14" s="407"/>
      <c r="SBH14" s="408"/>
      <c r="SBI14" s="404"/>
      <c r="SBJ14" s="405"/>
      <c r="SBK14" s="406"/>
      <c r="SBL14" s="407"/>
      <c r="SBM14" s="407"/>
      <c r="SBN14" s="407"/>
      <c r="SBO14" s="407"/>
      <c r="SBP14" s="408"/>
      <c r="SBQ14" s="404"/>
      <c r="SBR14" s="405"/>
      <c r="SBS14" s="406"/>
      <c r="SBT14" s="407"/>
      <c r="SBU14" s="407"/>
      <c r="SBV14" s="407"/>
      <c r="SBW14" s="407"/>
      <c r="SBX14" s="408"/>
      <c r="SBY14" s="404"/>
      <c r="SBZ14" s="405"/>
      <c r="SCA14" s="406"/>
      <c r="SCB14" s="407"/>
      <c r="SCC14" s="407"/>
      <c r="SCD14" s="407"/>
      <c r="SCE14" s="407"/>
      <c r="SCF14" s="408"/>
      <c r="SCG14" s="404"/>
      <c r="SCH14" s="405"/>
      <c r="SCI14" s="406"/>
      <c r="SCJ14" s="407"/>
      <c r="SCK14" s="407"/>
      <c r="SCL14" s="407"/>
      <c r="SCM14" s="407"/>
      <c r="SCN14" s="408"/>
      <c r="SCO14" s="404"/>
      <c r="SCP14" s="405"/>
      <c r="SCQ14" s="406"/>
      <c r="SCR14" s="407"/>
      <c r="SCS14" s="407"/>
      <c r="SCT14" s="407"/>
      <c r="SCU14" s="407"/>
      <c r="SCV14" s="408"/>
      <c r="SCW14" s="404"/>
      <c r="SCX14" s="405"/>
      <c r="SCY14" s="406"/>
      <c r="SCZ14" s="407"/>
      <c r="SDA14" s="407"/>
      <c r="SDB14" s="407"/>
      <c r="SDC14" s="407"/>
      <c r="SDD14" s="408"/>
      <c r="SDE14" s="404"/>
      <c r="SDF14" s="405"/>
      <c r="SDG14" s="406"/>
      <c r="SDH14" s="407"/>
      <c r="SDI14" s="407"/>
      <c r="SDJ14" s="407"/>
      <c r="SDK14" s="407"/>
      <c r="SDL14" s="408"/>
      <c r="SDM14" s="404"/>
      <c r="SDN14" s="405"/>
      <c r="SDO14" s="406"/>
      <c r="SDP14" s="407"/>
      <c r="SDQ14" s="407"/>
      <c r="SDR14" s="407"/>
      <c r="SDS14" s="407"/>
      <c r="SDT14" s="408"/>
      <c r="SDU14" s="404"/>
      <c r="SDV14" s="405"/>
      <c r="SDW14" s="406"/>
      <c r="SDX14" s="407"/>
      <c r="SDY14" s="407"/>
      <c r="SDZ14" s="407"/>
      <c r="SEA14" s="407"/>
      <c r="SEB14" s="408"/>
      <c r="SEC14" s="404"/>
      <c r="SED14" s="405"/>
      <c r="SEE14" s="406"/>
      <c r="SEF14" s="407"/>
      <c r="SEG14" s="407"/>
      <c r="SEH14" s="407"/>
      <c r="SEI14" s="407"/>
      <c r="SEJ14" s="408"/>
      <c r="SEK14" s="404"/>
      <c r="SEL14" s="405"/>
      <c r="SEM14" s="406"/>
      <c r="SEN14" s="407"/>
      <c r="SEO14" s="407"/>
      <c r="SEP14" s="407"/>
      <c r="SEQ14" s="407"/>
      <c r="SER14" s="408"/>
      <c r="SES14" s="404"/>
      <c r="SET14" s="405"/>
      <c r="SEU14" s="406"/>
      <c r="SEV14" s="407"/>
      <c r="SEW14" s="407"/>
      <c r="SEX14" s="407"/>
      <c r="SEY14" s="407"/>
      <c r="SEZ14" s="408"/>
      <c r="SFA14" s="404"/>
      <c r="SFB14" s="405"/>
      <c r="SFC14" s="406"/>
      <c r="SFD14" s="407"/>
      <c r="SFE14" s="407"/>
      <c r="SFF14" s="407"/>
      <c r="SFG14" s="407"/>
      <c r="SFH14" s="408"/>
      <c r="SFI14" s="404"/>
      <c r="SFJ14" s="405"/>
      <c r="SFK14" s="406"/>
      <c r="SFL14" s="407"/>
      <c r="SFM14" s="407"/>
      <c r="SFN14" s="407"/>
      <c r="SFO14" s="407"/>
      <c r="SFP14" s="408"/>
      <c r="SFQ14" s="404"/>
      <c r="SFR14" s="405"/>
      <c r="SFS14" s="406"/>
      <c r="SFT14" s="407"/>
      <c r="SFU14" s="407"/>
      <c r="SFV14" s="407"/>
      <c r="SFW14" s="407"/>
      <c r="SFX14" s="408"/>
      <c r="SFY14" s="404"/>
      <c r="SFZ14" s="405"/>
      <c r="SGA14" s="406"/>
      <c r="SGB14" s="407"/>
      <c r="SGC14" s="407"/>
      <c r="SGD14" s="407"/>
      <c r="SGE14" s="407"/>
      <c r="SGF14" s="408"/>
      <c r="SGG14" s="404"/>
      <c r="SGH14" s="405"/>
      <c r="SGI14" s="406"/>
      <c r="SGJ14" s="407"/>
      <c r="SGK14" s="407"/>
      <c r="SGL14" s="407"/>
      <c r="SGM14" s="407"/>
      <c r="SGN14" s="408"/>
      <c r="SGO14" s="404"/>
      <c r="SGP14" s="405"/>
      <c r="SGQ14" s="406"/>
      <c r="SGR14" s="407"/>
      <c r="SGS14" s="407"/>
      <c r="SGT14" s="407"/>
      <c r="SGU14" s="407"/>
      <c r="SGV14" s="408"/>
      <c r="SGW14" s="404"/>
      <c r="SGX14" s="405"/>
      <c r="SGY14" s="406"/>
      <c r="SGZ14" s="407"/>
      <c r="SHA14" s="407"/>
      <c r="SHB14" s="407"/>
      <c r="SHC14" s="407"/>
      <c r="SHD14" s="408"/>
      <c r="SHE14" s="404"/>
      <c r="SHF14" s="405"/>
      <c r="SHG14" s="406"/>
      <c r="SHH14" s="407"/>
      <c r="SHI14" s="407"/>
      <c r="SHJ14" s="407"/>
      <c r="SHK14" s="407"/>
      <c r="SHL14" s="408"/>
      <c r="SHM14" s="404"/>
      <c r="SHN14" s="405"/>
      <c r="SHO14" s="406"/>
      <c r="SHP14" s="407"/>
      <c r="SHQ14" s="407"/>
      <c r="SHR14" s="407"/>
      <c r="SHS14" s="407"/>
      <c r="SHT14" s="408"/>
      <c r="SHU14" s="404"/>
      <c r="SHV14" s="405"/>
      <c r="SHW14" s="406"/>
      <c r="SHX14" s="407"/>
      <c r="SHY14" s="407"/>
      <c r="SHZ14" s="407"/>
      <c r="SIA14" s="407"/>
      <c r="SIB14" s="408"/>
      <c r="SIC14" s="404"/>
      <c r="SID14" s="405"/>
      <c r="SIE14" s="406"/>
      <c r="SIF14" s="407"/>
      <c r="SIG14" s="407"/>
      <c r="SIH14" s="407"/>
      <c r="SII14" s="407"/>
      <c r="SIJ14" s="408"/>
      <c r="SIK14" s="404"/>
      <c r="SIL14" s="405"/>
      <c r="SIM14" s="406"/>
      <c r="SIN14" s="407"/>
      <c r="SIO14" s="407"/>
      <c r="SIP14" s="407"/>
      <c r="SIQ14" s="407"/>
      <c r="SIR14" s="408"/>
      <c r="SIS14" s="404"/>
      <c r="SIT14" s="405"/>
      <c r="SIU14" s="406"/>
      <c r="SIV14" s="407"/>
      <c r="SIW14" s="407"/>
      <c r="SIX14" s="407"/>
      <c r="SIY14" s="407"/>
      <c r="SIZ14" s="408"/>
      <c r="SJA14" s="404"/>
      <c r="SJB14" s="405"/>
      <c r="SJC14" s="406"/>
      <c r="SJD14" s="407"/>
      <c r="SJE14" s="407"/>
      <c r="SJF14" s="407"/>
      <c r="SJG14" s="407"/>
      <c r="SJH14" s="408"/>
      <c r="SJI14" s="404"/>
      <c r="SJJ14" s="405"/>
      <c r="SJK14" s="406"/>
      <c r="SJL14" s="407"/>
      <c r="SJM14" s="407"/>
      <c r="SJN14" s="407"/>
      <c r="SJO14" s="407"/>
      <c r="SJP14" s="408"/>
      <c r="SJQ14" s="404"/>
      <c r="SJR14" s="405"/>
      <c r="SJS14" s="406"/>
      <c r="SJT14" s="407"/>
      <c r="SJU14" s="407"/>
      <c r="SJV14" s="407"/>
      <c r="SJW14" s="407"/>
      <c r="SJX14" s="408"/>
      <c r="SJY14" s="404"/>
      <c r="SJZ14" s="405"/>
      <c r="SKA14" s="406"/>
      <c r="SKB14" s="407"/>
      <c r="SKC14" s="407"/>
      <c r="SKD14" s="407"/>
      <c r="SKE14" s="407"/>
      <c r="SKF14" s="408"/>
      <c r="SKG14" s="404"/>
      <c r="SKH14" s="405"/>
      <c r="SKI14" s="406"/>
      <c r="SKJ14" s="407"/>
      <c r="SKK14" s="407"/>
      <c r="SKL14" s="407"/>
      <c r="SKM14" s="407"/>
      <c r="SKN14" s="408"/>
      <c r="SKO14" s="404"/>
      <c r="SKP14" s="405"/>
      <c r="SKQ14" s="406"/>
      <c r="SKR14" s="407"/>
      <c r="SKS14" s="407"/>
      <c r="SKT14" s="407"/>
      <c r="SKU14" s="407"/>
      <c r="SKV14" s="408"/>
      <c r="SKW14" s="404"/>
      <c r="SKX14" s="405"/>
      <c r="SKY14" s="406"/>
      <c r="SKZ14" s="407"/>
      <c r="SLA14" s="407"/>
      <c r="SLB14" s="407"/>
      <c r="SLC14" s="407"/>
      <c r="SLD14" s="408"/>
      <c r="SLE14" s="404"/>
      <c r="SLF14" s="405"/>
      <c r="SLG14" s="406"/>
      <c r="SLH14" s="407"/>
      <c r="SLI14" s="407"/>
      <c r="SLJ14" s="407"/>
      <c r="SLK14" s="407"/>
      <c r="SLL14" s="408"/>
      <c r="SLM14" s="404"/>
      <c r="SLN14" s="405"/>
      <c r="SLO14" s="406"/>
      <c r="SLP14" s="407"/>
      <c r="SLQ14" s="407"/>
      <c r="SLR14" s="407"/>
      <c r="SLS14" s="407"/>
      <c r="SLT14" s="408"/>
      <c r="SLU14" s="404"/>
      <c r="SLV14" s="405"/>
      <c r="SLW14" s="406"/>
      <c r="SLX14" s="407"/>
      <c r="SLY14" s="407"/>
      <c r="SLZ14" s="407"/>
      <c r="SMA14" s="407"/>
      <c r="SMB14" s="408"/>
      <c r="SMC14" s="404"/>
      <c r="SMD14" s="405"/>
      <c r="SME14" s="406"/>
      <c r="SMF14" s="407"/>
      <c r="SMG14" s="407"/>
      <c r="SMH14" s="407"/>
      <c r="SMI14" s="407"/>
      <c r="SMJ14" s="408"/>
      <c r="SMK14" s="404"/>
      <c r="SML14" s="405"/>
      <c r="SMM14" s="406"/>
      <c r="SMN14" s="407"/>
      <c r="SMO14" s="407"/>
      <c r="SMP14" s="407"/>
      <c r="SMQ14" s="407"/>
      <c r="SMR14" s="408"/>
      <c r="SMS14" s="404"/>
      <c r="SMT14" s="405"/>
      <c r="SMU14" s="406"/>
      <c r="SMV14" s="407"/>
      <c r="SMW14" s="407"/>
      <c r="SMX14" s="407"/>
      <c r="SMY14" s="407"/>
      <c r="SMZ14" s="408"/>
      <c r="SNA14" s="404"/>
      <c r="SNB14" s="405"/>
      <c r="SNC14" s="406"/>
      <c r="SND14" s="407"/>
      <c r="SNE14" s="407"/>
      <c r="SNF14" s="407"/>
      <c r="SNG14" s="407"/>
      <c r="SNH14" s="408"/>
      <c r="SNI14" s="404"/>
      <c r="SNJ14" s="405"/>
      <c r="SNK14" s="406"/>
      <c r="SNL14" s="407"/>
      <c r="SNM14" s="407"/>
      <c r="SNN14" s="407"/>
      <c r="SNO14" s="407"/>
      <c r="SNP14" s="408"/>
      <c r="SNQ14" s="404"/>
      <c r="SNR14" s="405"/>
      <c r="SNS14" s="406"/>
      <c r="SNT14" s="407"/>
      <c r="SNU14" s="407"/>
      <c r="SNV14" s="407"/>
      <c r="SNW14" s="407"/>
      <c r="SNX14" s="408"/>
      <c r="SNY14" s="404"/>
      <c r="SNZ14" s="405"/>
      <c r="SOA14" s="406"/>
      <c r="SOB14" s="407"/>
      <c r="SOC14" s="407"/>
      <c r="SOD14" s="407"/>
      <c r="SOE14" s="407"/>
      <c r="SOF14" s="408"/>
      <c r="SOG14" s="404"/>
      <c r="SOH14" s="405"/>
      <c r="SOI14" s="406"/>
      <c r="SOJ14" s="407"/>
      <c r="SOK14" s="407"/>
      <c r="SOL14" s="407"/>
      <c r="SOM14" s="407"/>
      <c r="SON14" s="408"/>
      <c r="SOO14" s="404"/>
      <c r="SOP14" s="405"/>
      <c r="SOQ14" s="406"/>
      <c r="SOR14" s="407"/>
      <c r="SOS14" s="407"/>
      <c r="SOT14" s="407"/>
      <c r="SOU14" s="407"/>
      <c r="SOV14" s="408"/>
      <c r="SOW14" s="404"/>
      <c r="SOX14" s="405"/>
      <c r="SOY14" s="406"/>
      <c r="SOZ14" s="407"/>
      <c r="SPA14" s="407"/>
      <c r="SPB14" s="407"/>
      <c r="SPC14" s="407"/>
      <c r="SPD14" s="408"/>
      <c r="SPE14" s="404"/>
      <c r="SPF14" s="405"/>
      <c r="SPG14" s="406"/>
      <c r="SPH14" s="407"/>
      <c r="SPI14" s="407"/>
      <c r="SPJ14" s="407"/>
      <c r="SPK14" s="407"/>
      <c r="SPL14" s="408"/>
      <c r="SPM14" s="404"/>
      <c r="SPN14" s="405"/>
      <c r="SPO14" s="406"/>
      <c r="SPP14" s="407"/>
      <c r="SPQ14" s="407"/>
      <c r="SPR14" s="407"/>
      <c r="SPS14" s="407"/>
      <c r="SPT14" s="408"/>
      <c r="SPU14" s="404"/>
      <c r="SPV14" s="405"/>
      <c r="SPW14" s="406"/>
      <c r="SPX14" s="407"/>
      <c r="SPY14" s="407"/>
      <c r="SPZ14" s="407"/>
      <c r="SQA14" s="407"/>
      <c r="SQB14" s="408"/>
      <c r="SQC14" s="404"/>
      <c r="SQD14" s="405"/>
      <c r="SQE14" s="406"/>
      <c r="SQF14" s="407"/>
      <c r="SQG14" s="407"/>
      <c r="SQH14" s="407"/>
      <c r="SQI14" s="407"/>
      <c r="SQJ14" s="408"/>
      <c r="SQK14" s="404"/>
      <c r="SQL14" s="405"/>
      <c r="SQM14" s="406"/>
      <c r="SQN14" s="407"/>
      <c r="SQO14" s="407"/>
      <c r="SQP14" s="407"/>
      <c r="SQQ14" s="407"/>
      <c r="SQR14" s="408"/>
      <c r="SQS14" s="404"/>
      <c r="SQT14" s="405"/>
      <c r="SQU14" s="406"/>
      <c r="SQV14" s="407"/>
      <c r="SQW14" s="407"/>
      <c r="SQX14" s="407"/>
      <c r="SQY14" s="407"/>
      <c r="SQZ14" s="408"/>
      <c r="SRA14" s="404"/>
      <c r="SRB14" s="405"/>
      <c r="SRC14" s="406"/>
      <c r="SRD14" s="407"/>
      <c r="SRE14" s="407"/>
      <c r="SRF14" s="407"/>
      <c r="SRG14" s="407"/>
      <c r="SRH14" s="408"/>
      <c r="SRI14" s="404"/>
      <c r="SRJ14" s="405"/>
      <c r="SRK14" s="406"/>
      <c r="SRL14" s="407"/>
      <c r="SRM14" s="407"/>
      <c r="SRN14" s="407"/>
      <c r="SRO14" s="407"/>
      <c r="SRP14" s="408"/>
      <c r="SRQ14" s="404"/>
      <c r="SRR14" s="405"/>
      <c r="SRS14" s="406"/>
      <c r="SRT14" s="407"/>
      <c r="SRU14" s="407"/>
      <c r="SRV14" s="407"/>
      <c r="SRW14" s="407"/>
      <c r="SRX14" s="408"/>
      <c r="SRY14" s="404"/>
      <c r="SRZ14" s="405"/>
      <c r="SSA14" s="406"/>
      <c r="SSB14" s="407"/>
      <c r="SSC14" s="407"/>
      <c r="SSD14" s="407"/>
      <c r="SSE14" s="407"/>
      <c r="SSF14" s="408"/>
      <c r="SSG14" s="404"/>
      <c r="SSH14" s="405"/>
      <c r="SSI14" s="406"/>
      <c r="SSJ14" s="407"/>
      <c r="SSK14" s="407"/>
      <c r="SSL14" s="407"/>
      <c r="SSM14" s="407"/>
      <c r="SSN14" s="408"/>
      <c r="SSO14" s="404"/>
      <c r="SSP14" s="405"/>
      <c r="SSQ14" s="406"/>
      <c r="SSR14" s="407"/>
      <c r="SSS14" s="407"/>
      <c r="SST14" s="407"/>
      <c r="SSU14" s="407"/>
      <c r="SSV14" s="408"/>
      <c r="SSW14" s="404"/>
      <c r="SSX14" s="405"/>
      <c r="SSY14" s="406"/>
      <c r="SSZ14" s="407"/>
      <c r="STA14" s="407"/>
      <c r="STB14" s="407"/>
      <c r="STC14" s="407"/>
      <c r="STD14" s="408"/>
      <c r="STE14" s="404"/>
      <c r="STF14" s="405"/>
      <c r="STG14" s="406"/>
      <c r="STH14" s="407"/>
      <c r="STI14" s="407"/>
      <c r="STJ14" s="407"/>
      <c r="STK14" s="407"/>
      <c r="STL14" s="408"/>
      <c r="STM14" s="404"/>
      <c r="STN14" s="405"/>
      <c r="STO14" s="406"/>
      <c r="STP14" s="407"/>
      <c r="STQ14" s="407"/>
      <c r="STR14" s="407"/>
      <c r="STS14" s="407"/>
      <c r="STT14" s="408"/>
      <c r="STU14" s="404"/>
      <c r="STV14" s="405"/>
      <c r="STW14" s="406"/>
      <c r="STX14" s="407"/>
      <c r="STY14" s="407"/>
      <c r="STZ14" s="407"/>
      <c r="SUA14" s="407"/>
      <c r="SUB14" s="408"/>
      <c r="SUC14" s="404"/>
      <c r="SUD14" s="405"/>
      <c r="SUE14" s="406"/>
      <c r="SUF14" s="407"/>
      <c r="SUG14" s="407"/>
      <c r="SUH14" s="407"/>
      <c r="SUI14" s="407"/>
      <c r="SUJ14" s="408"/>
      <c r="SUK14" s="404"/>
      <c r="SUL14" s="405"/>
      <c r="SUM14" s="406"/>
      <c r="SUN14" s="407"/>
      <c r="SUO14" s="407"/>
      <c r="SUP14" s="407"/>
      <c r="SUQ14" s="407"/>
      <c r="SUR14" s="408"/>
      <c r="SUS14" s="404"/>
      <c r="SUT14" s="405"/>
      <c r="SUU14" s="406"/>
      <c r="SUV14" s="407"/>
      <c r="SUW14" s="407"/>
      <c r="SUX14" s="407"/>
      <c r="SUY14" s="407"/>
      <c r="SUZ14" s="408"/>
      <c r="SVA14" s="404"/>
      <c r="SVB14" s="405"/>
      <c r="SVC14" s="406"/>
      <c r="SVD14" s="407"/>
      <c r="SVE14" s="407"/>
      <c r="SVF14" s="407"/>
      <c r="SVG14" s="407"/>
      <c r="SVH14" s="408"/>
      <c r="SVI14" s="404"/>
      <c r="SVJ14" s="405"/>
      <c r="SVK14" s="406"/>
      <c r="SVL14" s="407"/>
      <c r="SVM14" s="407"/>
      <c r="SVN14" s="407"/>
      <c r="SVO14" s="407"/>
      <c r="SVP14" s="408"/>
      <c r="SVQ14" s="404"/>
      <c r="SVR14" s="405"/>
      <c r="SVS14" s="406"/>
      <c r="SVT14" s="407"/>
      <c r="SVU14" s="407"/>
      <c r="SVV14" s="407"/>
      <c r="SVW14" s="407"/>
      <c r="SVX14" s="408"/>
      <c r="SVY14" s="404"/>
      <c r="SVZ14" s="405"/>
      <c r="SWA14" s="406"/>
      <c r="SWB14" s="407"/>
      <c r="SWC14" s="407"/>
      <c r="SWD14" s="407"/>
      <c r="SWE14" s="407"/>
      <c r="SWF14" s="408"/>
      <c r="SWG14" s="404"/>
      <c r="SWH14" s="405"/>
      <c r="SWI14" s="406"/>
      <c r="SWJ14" s="407"/>
      <c r="SWK14" s="407"/>
      <c r="SWL14" s="407"/>
      <c r="SWM14" s="407"/>
      <c r="SWN14" s="408"/>
      <c r="SWO14" s="404"/>
      <c r="SWP14" s="405"/>
      <c r="SWQ14" s="406"/>
      <c r="SWR14" s="407"/>
      <c r="SWS14" s="407"/>
      <c r="SWT14" s="407"/>
      <c r="SWU14" s="407"/>
      <c r="SWV14" s="408"/>
      <c r="SWW14" s="404"/>
      <c r="SWX14" s="405"/>
      <c r="SWY14" s="406"/>
      <c r="SWZ14" s="407"/>
      <c r="SXA14" s="407"/>
      <c r="SXB14" s="407"/>
      <c r="SXC14" s="407"/>
      <c r="SXD14" s="408"/>
      <c r="SXE14" s="404"/>
      <c r="SXF14" s="405"/>
      <c r="SXG14" s="406"/>
      <c r="SXH14" s="407"/>
      <c r="SXI14" s="407"/>
      <c r="SXJ14" s="407"/>
      <c r="SXK14" s="407"/>
      <c r="SXL14" s="408"/>
      <c r="SXM14" s="404"/>
      <c r="SXN14" s="405"/>
      <c r="SXO14" s="406"/>
      <c r="SXP14" s="407"/>
      <c r="SXQ14" s="407"/>
      <c r="SXR14" s="407"/>
      <c r="SXS14" s="407"/>
      <c r="SXT14" s="408"/>
      <c r="SXU14" s="404"/>
      <c r="SXV14" s="405"/>
      <c r="SXW14" s="406"/>
      <c r="SXX14" s="407"/>
      <c r="SXY14" s="407"/>
      <c r="SXZ14" s="407"/>
      <c r="SYA14" s="407"/>
      <c r="SYB14" s="408"/>
      <c r="SYC14" s="404"/>
      <c r="SYD14" s="405"/>
      <c r="SYE14" s="406"/>
      <c r="SYF14" s="407"/>
      <c r="SYG14" s="407"/>
      <c r="SYH14" s="407"/>
      <c r="SYI14" s="407"/>
      <c r="SYJ14" s="408"/>
      <c r="SYK14" s="404"/>
      <c r="SYL14" s="405"/>
      <c r="SYM14" s="406"/>
      <c r="SYN14" s="407"/>
      <c r="SYO14" s="407"/>
      <c r="SYP14" s="407"/>
      <c r="SYQ14" s="407"/>
      <c r="SYR14" s="408"/>
      <c r="SYS14" s="404"/>
      <c r="SYT14" s="405"/>
      <c r="SYU14" s="406"/>
      <c r="SYV14" s="407"/>
      <c r="SYW14" s="407"/>
      <c r="SYX14" s="407"/>
      <c r="SYY14" s="407"/>
      <c r="SYZ14" s="408"/>
      <c r="SZA14" s="404"/>
      <c r="SZB14" s="405"/>
      <c r="SZC14" s="406"/>
      <c r="SZD14" s="407"/>
      <c r="SZE14" s="407"/>
      <c r="SZF14" s="407"/>
      <c r="SZG14" s="407"/>
      <c r="SZH14" s="408"/>
      <c r="SZI14" s="404"/>
      <c r="SZJ14" s="405"/>
      <c r="SZK14" s="406"/>
      <c r="SZL14" s="407"/>
      <c r="SZM14" s="407"/>
      <c r="SZN14" s="407"/>
      <c r="SZO14" s="407"/>
      <c r="SZP14" s="408"/>
      <c r="SZQ14" s="404"/>
      <c r="SZR14" s="405"/>
      <c r="SZS14" s="406"/>
      <c r="SZT14" s="407"/>
      <c r="SZU14" s="407"/>
      <c r="SZV14" s="407"/>
      <c r="SZW14" s="407"/>
      <c r="SZX14" s="408"/>
      <c r="SZY14" s="404"/>
      <c r="SZZ14" s="405"/>
      <c r="TAA14" s="406"/>
      <c r="TAB14" s="407"/>
      <c r="TAC14" s="407"/>
      <c r="TAD14" s="407"/>
      <c r="TAE14" s="407"/>
      <c r="TAF14" s="408"/>
      <c r="TAG14" s="404"/>
      <c r="TAH14" s="405"/>
      <c r="TAI14" s="406"/>
      <c r="TAJ14" s="407"/>
      <c r="TAK14" s="407"/>
      <c r="TAL14" s="407"/>
      <c r="TAM14" s="407"/>
      <c r="TAN14" s="408"/>
      <c r="TAO14" s="404"/>
      <c r="TAP14" s="405"/>
      <c r="TAQ14" s="406"/>
      <c r="TAR14" s="407"/>
      <c r="TAS14" s="407"/>
      <c r="TAT14" s="407"/>
      <c r="TAU14" s="407"/>
      <c r="TAV14" s="408"/>
      <c r="TAW14" s="404"/>
      <c r="TAX14" s="405"/>
      <c r="TAY14" s="406"/>
      <c r="TAZ14" s="407"/>
      <c r="TBA14" s="407"/>
      <c r="TBB14" s="407"/>
      <c r="TBC14" s="407"/>
      <c r="TBD14" s="408"/>
      <c r="TBE14" s="404"/>
      <c r="TBF14" s="405"/>
      <c r="TBG14" s="406"/>
      <c r="TBH14" s="407"/>
      <c r="TBI14" s="407"/>
      <c r="TBJ14" s="407"/>
      <c r="TBK14" s="407"/>
      <c r="TBL14" s="408"/>
      <c r="TBM14" s="404"/>
      <c r="TBN14" s="405"/>
      <c r="TBO14" s="406"/>
      <c r="TBP14" s="407"/>
      <c r="TBQ14" s="407"/>
      <c r="TBR14" s="407"/>
      <c r="TBS14" s="407"/>
      <c r="TBT14" s="408"/>
      <c r="TBU14" s="404"/>
      <c r="TBV14" s="405"/>
      <c r="TBW14" s="406"/>
      <c r="TBX14" s="407"/>
      <c r="TBY14" s="407"/>
      <c r="TBZ14" s="407"/>
      <c r="TCA14" s="407"/>
      <c r="TCB14" s="408"/>
      <c r="TCC14" s="404"/>
      <c r="TCD14" s="405"/>
      <c r="TCE14" s="406"/>
      <c r="TCF14" s="407"/>
      <c r="TCG14" s="407"/>
      <c r="TCH14" s="407"/>
      <c r="TCI14" s="407"/>
      <c r="TCJ14" s="408"/>
      <c r="TCK14" s="404"/>
      <c r="TCL14" s="405"/>
      <c r="TCM14" s="406"/>
      <c r="TCN14" s="407"/>
      <c r="TCO14" s="407"/>
      <c r="TCP14" s="407"/>
      <c r="TCQ14" s="407"/>
      <c r="TCR14" s="408"/>
      <c r="TCS14" s="404"/>
      <c r="TCT14" s="405"/>
      <c r="TCU14" s="406"/>
      <c r="TCV14" s="407"/>
      <c r="TCW14" s="407"/>
      <c r="TCX14" s="407"/>
      <c r="TCY14" s="407"/>
      <c r="TCZ14" s="408"/>
      <c r="TDA14" s="404"/>
      <c r="TDB14" s="405"/>
      <c r="TDC14" s="406"/>
      <c r="TDD14" s="407"/>
      <c r="TDE14" s="407"/>
      <c r="TDF14" s="407"/>
      <c r="TDG14" s="407"/>
      <c r="TDH14" s="408"/>
      <c r="TDI14" s="404"/>
      <c r="TDJ14" s="405"/>
      <c r="TDK14" s="406"/>
      <c r="TDL14" s="407"/>
      <c r="TDM14" s="407"/>
      <c r="TDN14" s="407"/>
      <c r="TDO14" s="407"/>
      <c r="TDP14" s="408"/>
      <c r="TDQ14" s="404"/>
      <c r="TDR14" s="405"/>
      <c r="TDS14" s="406"/>
      <c r="TDT14" s="407"/>
      <c r="TDU14" s="407"/>
      <c r="TDV14" s="407"/>
      <c r="TDW14" s="407"/>
      <c r="TDX14" s="408"/>
      <c r="TDY14" s="404"/>
      <c r="TDZ14" s="405"/>
      <c r="TEA14" s="406"/>
      <c r="TEB14" s="407"/>
      <c r="TEC14" s="407"/>
      <c r="TED14" s="407"/>
      <c r="TEE14" s="407"/>
      <c r="TEF14" s="408"/>
      <c r="TEG14" s="404"/>
      <c r="TEH14" s="405"/>
      <c r="TEI14" s="406"/>
      <c r="TEJ14" s="407"/>
      <c r="TEK14" s="407"/>
      <c r="TEL14" s="407"/>
      <c r="TEM14" s="407"/>
      <c r="TEN14" s="408"/>
      <c r="TEO14" s="404"/>
      <c r="TEP14" s="405"/>
      <c r="TEQ14" s="406"/>
      <c r="TER14" s="407"/>
      <c r="TES14" s="407"/>
      <c r="TET14" s="407"/>
      <c r="TEU14" s="407"/>
      <c r="TEV14" s="408"/>
      <c r="TEW14" s="404"/>
      <c r="TEX14" s="405"/>
      <c r="TEY14" s="406"/>
      <c r="TEZ14" s="407"/>
      <c r="TFA14" s="407"/>
      <c r="TFB14" s="407"/>
      <c r="TFC14" s="407"/>
      <c r="TFD14" s="408"/>
      <c r="TFE14" s="404"/>
      <c r="TFF14" s="405"/>
      <c r="TFG14" s="406"/>
      <c r="TFH14" s="407"/>
      <c r="TFI14" s="407"/>
      <c r="TFJ14" s="407"/>
      <c r="TFK14" s="407"/>
      <c r="TFL14" s="408"/>
      <c r="TFM14" s="404"/>
      <c r="TFN14" s="405"/>
      <c r="TFO14" s="406"/>
      <c r="TFP14" s="407"/>
      <c r="TFQ14" s="407"/>
      <c r="TFR14" s="407"/>
      <c r="TFS14" s="407"/>
      <c r="TFT14" s="408"/>
      <c r="TFU14" s="404"/>
      <c r="TFV14" s="405"/>
      <c r="TFW14" s="406"/>
      <c r="TFX14" s="407"/>
      <c r="TFY14" s="407"/>
      <c r="TFZ14" s="407"/>
      <c r="TGA14" s="407"/>
      <c r="TGB14" s="408"/>
      <c r="TGC14" s="404"/>
      <c r="TGD14" s="405"/>
      <c r="TGE14" s="406"/>
      <c r="TGF14" s="407"/>
      <c r="TGG14" s="407"/>
      <c r="TGH14" s="407"/>
      <c r="TGI14" s="407"/>
      <c r="TGJ14" s="408"/>
      <c r="TGK14" s="404"/>
      <c r="TGL14" s="405"/>
      <c r="TGM14" s="406"/>
      <c r="TGN14" s="407"/>
      <c r="TGO14" s="407"/>
      <c r="TGP14" s="407"/>
      <c r="TGQ14" s="407"/>
      <c r="TGR14" s="408"/>
      <c r="TGS14" s="404"/>
      <c r="TGT14" s="405"/>
      <c r="TGU14" s="406"/>
      <c r="TGV14" s="407"/>
      <c r="TGW14" s="407"/>
      <c r="TGX14" s="407"/>
      <c r="TGY14" s="407"/>
      <c r="TGZ14" s="408"/>
      <c r="THA14" s="404"/>
      <c r="THB14" s="405"/>
      <c r="THC14" s="406"/>
      <c r="THD14" s="407"/>
      <c r="THE14" s="407"/>
      <c r="THF14" s="407"/>
      <c r="THG14" s="407"/>
      <c r="THH14" s="408"/>
      <c r="THI14" s="404"/>
      <c r="THJ14" s="405"/>
      <c r="THK14" s="406"/>
      <c r="THL14" s="407"/>
      <c r="THM14" s="407"/>
      <c r="THN14" s="407"/>
      <c r="THO14" s="407"/>
      <c r="THP14" s="408"/>
      <c r="THQ14" s="404"/>
      <c r="THR14" s="405"/>
      <c r="THS14" s="406"/>
      <c r="THT14" s="407"/>
      <c r="THU14" s="407"/>
      <c r="THV14" s="407"/>
      <c r="THW14" s="407"/>
      <c r="THX14" s="408"/>
      <c r="THY14" s="404"/>
      <c r="THZ14" s="405"/>
      <c r="TIA14" s="406"/>
      <c r="TIB14" s="407"/>
      <c r="TIC14" s="407"/>
      <c r="TID14" s="407"/>
      <c r="TIE14" s="407"/>
      <c r="TIF14" s="408"/>
      <c r="TIG14" s="404"/>
      <c r="TIH14" s="405"/>
      <c r="TII14" s="406"/>
      <c r="TIJ14" s="407"/>
      <c r="TIK14" s="407"/>
      <c r="TIL14" s="407"/>
      <c r="TIM14" s="407"/>
      <c r="TIN14" s="408"/>
      <c r="TIO14" s="404"/>
      <c r="TIP14" s="405"/>
      <c r="TIQ14" s="406"/>
      <c r="TIR14" s="407"/>
      <c r="TIS14" s="407"/>
      <c r="TIT14" s="407"/>
      <c r="TIU14" s="407"/>
      <c r="TIV14" s="408"/>
      <c r="TIW14" s="404"/>
      <c r="TIX14" s="405"/>
      <c r="TIY14" s="406"/>
      <c r="TIZ14" s="407"/>
      <c r="TJA14" s="407"/>
      <c r="TJB14" s="407"/>
      <c r="TJC14" s="407"/>
      <c r="TJD14" s="408"/>
      <c r="TJE14" s="404"/>
      <c r="TJF14" s="405"/>
      <c r="TJG14" s="406"/>
      <c r="TJH14" s="407"/>
      <c r="TJI14" s="407"/>
      <c r="TJJ14" s="407"/>
      <c r="TJK14" s="407"/>
      <c r="TJL14" s="408"/>
      <c r="TJM14" s="404"/>
      <c r="TJN14" s="405"/>
      <c r="TJO14" s="406"/>
      <c r="TJP14" s="407"/>
      <c r="TJQ14" s="407"/>
      <c r="TJR14" s="407"/>
      <c r="TJS14" s="407"/>
      <c r="TJT14" s="408"/>
      <c r="TJU14" s="404"/>
      <c r="TJV14" s="405"/>
      <c r="TJW14" s="406"/>
      <c r="TJX14" s="407"/>
      <c r="TJY14" s="407"/>
      <c r="TJZ14" s="407"/>
      <c r="TKA14" s="407"/>
      <c r="TKB14" s="408"/>
      <c r="TKC14" s="404"/>
      <c r="TKD14" s="405"/>
      <c r="TKE14" s="406"/>
      <c r="TKF14" s="407"/>
      <c r="TKG14" s="407"/>
      <c r="TKH14" s="407"/>
      <c r="TKI14" s="407"/>
      <c r="TKJ14" s="408"/>
      <c r="TKK14" s="404"/>
      <c r="TKL14" s="405"/>
      <c r="TKM14" s="406"/>
      <c r="TKN14" s="407"/>
      <c r="TKO14" s="407"/>
      <c r="TKP14" s="407"/>
      <c r="TKQ14" s="407"/>
      <c r="TKR14" s="408"/>
      <c r="TKS14" s="404"/>
      <c r="TKT14" s="405"/>
      <c r="TKU14" s="406"/>
      <c r="TKV14" s="407"/>
      <c r="TKW14" s="407"/>
      <c r="TKX14" s="407"/>
      <c r="TKY14" s="407"/>
      <c r="TKZ14" s="408"/>
      <c r="TLA14" s="404"/>
      <c r="TLB14" s="405"/>
      <c r="TLC14" s="406"/>
      <c r="TLD14" s="407"/>
      <c r="TLE14" s="407"/>
      <c r="TLF14" s="407"/>
      <c r="TLG14" s="407"/>
      <c r="TLH14" s="408"/>
      <c r="TLI14" s="404"/>
      <c r="TLJ14" s="405"/>
      <c r="TLK14" s="406"/>
      <c r="TLL14" s="407"/>
      <c r="TLM14" s="407"/>
      <c r="TLN14" s="407"/>
      <c r="TLO14" s="407"/>
      <c r="TLP14" s="408"/>
      <c r="TLQ14" s="404"/>
      <c r="TLR14" s="405"/>
      <c r="TLS14" s="406"/>
      <c r="TLT14" s="407"/>
      <c r="TLU14" s="407"/>
      <c r="TLV14" s="407"/>
      <c r="TLW14" s="407"/>
      <c r="TLX14" s="408"/>
      <c r="TLY14" s="404"/>
      <c r="TLZ14" s="405"/>
      <c r="TMA14" s="406"/>
      <c r="TMB14" s="407"/>
      <c r="TMC14" s="407"/>
      <c r="TMD14" s="407"/>
      <c r="TME14" s="407"/>
      <c r="TMF14" s="408"/>
      <c r="TMG14" s="404"/>
      <c r="TMH14" s="405"/>
      <c r="TMI14" s="406"/>
      <c r="TMJ14" s="407"/>
      <c r="TMK14" s="407"/>
      <c r="TML14" s="407"/>
      <c r="TMM14" s="407"/>
      <c r="TMN14" s="408"/>
      <c r="TMO14" s="404"/>
      <c r="TMP14" s="405"/>
      <c r="TMQ14" s="406"/>
      <c r="TMR14" s="407"/>
      <c r="TMS14" s="407"/>
      <c r="TMT14" s="407"/>
      <c r="TMU14" s="407"/>
      <c r="TMV14" s="408"/>
      <c r="TMW14" s="404"/>
      <c r="TMX14" s="405"/>
      <c r="TMY14" s="406"/>
      <c r="TMZ14" s="407"/>
      <c r="TNA14" s="407"/>
      <c r="TNB14" s="407"/>
      <c r="TNC14" s="407"/>
      <c r="TND14" s="408"/>
      <c r="TNE14" s="404"/>
      <c r="TNF14" s="405"/>
      <c r="TNG14" s="406"/>
      <c r="TNH14" s="407"/>
      <c r="TNI14" s="407"/>
      <c r="TNJ14" s="407"/>
      <c r="TNK14" s="407"/>
      <c r="TNL14" s="408"/>
      <c r="TNM14" s="404"/>
      <c r="TNN14" s="405"/>
      <c r="TNO14" s="406"/>
      <c r="TNP14" s="407"/>
      <c r="TNQ14" s="407"/>
      <c r="TNR14" s="407"/>
      <c r="TNS14" s="407"/>
      <c r="TNT14" s="408"/>
      <c r="TNU14" s="404"/>
      <c r="TNV14" s="405"/>
      <c r="TNW14" s="406"/>
      <c r="TNX14" s="407"/>
      <c r="TNY14" s="407"/>
      <c r="TNZ14" s="407"/>
      <c r="TOA14" s="407"/>
      <c r="TOB14" s="408"/>
      <c r="TOC14" s="404"/>
      <c r="TOD14" s="405"/>
      <c r="TOE14" s="406"/>
      <c r="TOF14" s="407"/>
      <c r="TOG14" s="407"/>
      <c r="TOH14" s="407"/>
      <c r="TOI14" s="407"/>
      <c r="TOJ14" s="408"/>
      <c r="TOK14" s="404"/>
      <c r="TOL14" s="405"/>
      <c r="TOM14" s="406"/>
      <c r="TON14" s="407"/>
      <c r="TOO14" s="407"/>
      <c r="TOP14" s="407"/>
      <c r="TOQ14" s="407"/>
      <c r="TOR14" s="408"/>
      <c r="TOS14" s="404"/>
      <c r="TOT14" s="405"/>
      <c r="TOU14" s="406"/>
      <c r="TOV14" s="407"/>
      <c r="TOW14" s="407"/>
      <c r="TOX14" s="407"/>
      <c r="TOY14" s="407"/>
      <c r="TOZ14" s="408"/>
      <c r="TPA14" s="404"/>
      <c r="TPB14" s="405"/>
      <c r="TPC14" s="406"/>
      <c r="TPD14" s="407"/>
      <c r="TPE14" s="407"/>
      <c r="TPF14" s="407"/>
      <c r="TPG14" s="407"/>
      <c r="TPH14" s="408"/>
      <c r="TPI14" s="404"/>
      <c r="TPJ14" s="405"/>
      <c r="TPK14" s="406"/>
      <c r="TPL14" s="407"/>
      <c r="TPM14" s="407"/>
      <c r="TPN14" s="407"/>
      <c r="TPO14" s="407"/>
      <c r="TPP14" s="408"/>
      <c r="TPQ14" s="404"/>
      <c r="TPR14" s="405"/>
      <c r="TPS14" s="406"/>
      <c r="TPT14" s="407"/>
      <c r="TPU14" s="407"/>
      <c r="TPV14" s="407"/>
      <c r="TPW14" s="407"/>
      <c r="TPX14" s="408"/>
      <c r="TPY14" s="404"/>
      <c r="TPZ14" s="405"/>
      <c r="TQA14" s="406"/>
      <c r="TQB14" s="407"/>
      <c r="TQC14" s="407"/>
      <c r="TQD14" s="407"/>
      <c r="TQE14" s="407"/>
      <c r="TQF14" s="408"/>
      <c r="TQG14" s="404"/>
      <c r="TQH14" s="405"/>
      <c r="TQI14" s="406"/>
      <c r="TQJ14" s="407"/>
      <c r="TQK14" s="407"/>
      <c r="TQL14" s="407"/>
      <c r="TQM14" s="407"/>
      <c r="TQN14" s="408"/>
      <c r="TQO14" s="404"/>
      <c r="TQP14" s="405"/>
      <c r="TQQ14" s="406"/>
      <c r="TQR14" s="407"/>
      <c r="TQS14" s="407"/>
      <c r="TQT14" s="407"/>
      <c r="TQU14" s="407"/>
      <c r="TQV14" s="408"/>
      <c r="TQW14" s="404"/>
      <c r="TQX14" s="405"/>
      <c r="TQY14" s="406"/>
      <c r="TQZ14" s="407"/>
      <c r="TRA14" s="407"/>
      <c r="TRB14" s="407"/>
      <c r="TRC14" s="407"/>
      <c r="TRD14" s="408"/>
      <c r="TRE14" s="404"/>
      <c r="TRF14" s="405"/>
      <c r="TRG14" s="406"/>
      <c r="TRH14" s="407"/>
      <c r="TRI14" s="407"/>
      <c r="TRJ14" s="407"/>
      <c r="TRK14" s="407"/>
      <c r="TRL14" s="408"/>
      <c r="TRM14" s="404"/>
      <c r="TRN14" s="405"/>
      <c r="TRO14" s="406"/>
      <c r="TRP14" s="407"/>
      <c r="TRQ14" s="407"/>
      <c r="TRR14" s="407"/>
      <c r="TRS14" s="407"/>
      <c r="TRT14" s="408"/>
      <c r="TRU14" s="404"/>
      <c r="TRV14" s="405"/>
      <c r="TRW14" s="406"/>
      <c r="TRX14" s="407"/>
      <c r="TRY14" s="407"/>
      <c r="TRZ14" s="407"/>
      <c r="TSA14" s="407"/>
      <c r="TSB14" s="408"/>
      <c r="TSC14" s="404"/>
      <c r="TSD14" s="405"/>
      <c r="TSE14" s="406"/>
      <c r="TSF14" s="407"/>
      <c r="TSG14" s="407"/>
      <c r="TSH14" s="407"/>
      <c r="TSI14" s="407"/>
      <c r="TSJ14" s="408"/>
      <c r="TSK14" s="404"/>
      <c r="TSL14" s="405"/>
      <c r="TSM14" s="406"/>
      <c r="TSN14" s="407"/>
      <c r="TSO14" s="407"/>
      <c r="TSP14" s="407"/>
      <c r="TSQ14" s="407"/>
      <c r="TSR14" s="408"/>
      <c r="TSS14" s="404"/>
      <c r="TST14" s="405"/>
      <c r="TSU14" s="406"/>
      <c r="TSV14" s="407"/>
      <c r="TSW14" s="407"/>
      <c r="TSX14" s="407"/>
      <c r="TSY14" s="407"/>
      <c r="TSZ14" s="408"/>
      <c r="TTA14" s="404"/>
      <c r="TTB14" s="405"/>
      <c r="TTC14" s="406"/>
      <c r="TTD14" s="407"/>
      <c r="TTE14" s="407"/>
      <c r="TTF14" s="407"/>
      <c r="TTG14" s="407"/>
      <c r="TTH14" s="408"/>
      <c r="TTI14" s="404"/>
      <c r="TTJ14" s="405"/>
      <c r="TTK14" s="406"/>
      <c r="TTL14" s="407"/>
      <c r="TTM14" s="407"/>
      <c r="TTN14" s="407"/>
      <c r="TTO14" s="407"/>
      <c r="TTP14" s="408"/>
      <c r="TTQ14" s="404"/>
      <c r="TTR14" s="405"/>
      <c r="TTS14" s="406"/>
      <c r="TTT14" s="407"/>
      <c r="TTU14" s="407"/>
      <c r="TTV14" s="407"/>
      <c r="TTW14" s="407"/>
      <c r="TTX14" s="408"/>
      <c r="TTY14" s="404"/>
      <c r="TTZ14" s="405"/>
      <c r="TUA14" s="406"/>
      <c r="TUB14" s="407"/>
      <c r="TUC14" s="407"/>
      <c r="TUD14" s="407"/>
      <c r="TUE14" s="407"/>
      <c r="TUF14" s="408"/>
      <c r="TUG14" s="404"/>
      <c r="TUH14" s="405"/>
      <c r="TUI14" s="406"/>
      <c r="TUJ14" s="407"/>
      <c r="TUK14" s="407"/>
      <c r="TUL14" s="407"/>
      <c r="TUM14" s="407"/>
      <c r="TUN14" s="408"/>
      <c r="TUO14" s="404"/>
      <c r="TUP14" s="405"/>
      <c r="TUQ14" s="406"/>
      <c r="TUR14" s="407"/>
      <c r="TUS14" s="407"/>
      <c r="TUT14" s="407"/>
      <c r="TUU14" s="407"/>
      <c r="TUV14" s="408"/>
      <c r="TUW14" s="404"/>
      <c r="TUX14" s="405"/>
      <c r="TUY14" s="406"/>
      <c r="TUZ14" s="407"/>
      <c r="TVA14" s="407"/>
      <c r="TVB14" s="407"/>
      <c r="TVC14" s="407"/>
      <c r="TVD14" s="408"/>
      <c r="TVE14" s="404"/>
      <c r="TVF14" s="405"/>
      <c r="TVG14" s="406"/>
      <c r="TVH14" s="407"/>
      <c r="TVI14" s="407"/>
      <c r="TVJ14" s="407"/>
      <c r="TVK14" s="407"/>
      <c r="TVL14" s="408"/>
      <c r="TVM14" s="404"/>
      <c r="TVN14" s="405"/>
      <c r="TVO14" s="406"/>
      <c r="TVP14" s="407"/>
      <c r="TVQ14" s="407"/>
      <c r="TVR14" s="407"/>
      <c r="TVS14" s="407"/>
      <c r="TVT14" s="408"/>
      <c r="TVU14" s="404"/>
      <c r="TVV14" s="405"/>
      <c r="TVW14" s="406"/>
      <c r="TVX14" s="407"/>
      <c r="TVY14" s="407"/>
      <c r="TVZ14" s="407"/>
      <c r="TWA14" s="407"/>
      <c r="TWB14" s="408"/>
      <c r="TWC14" s="404"/>
      <c r="TWD14" s="405"/>
      <c r="TWE14" s="406"/>
      <c r="TWF14" s="407"/>
      <c r="TWG14" s="407"/>
      <c r="TWH14" s="407"/>
      <c r="TWI14" s="407"/>
      <c r="TWJ14" s="408"/>
      <c r="TWK14" s="404"/>
      <c r="TWL14" s="405"/>
      <c r="TWM14" s="406"/>
      <c r="TWN14" s="407"/>
      <c r="TWO14" s="407"/>
      <c r="TWP14" s="407"/>
      <c r="TWQ14" s="407"/>
      <c r="TWR14" s="408"/>
      <c r="TWS14" s="404"/>
      <c r="TWT14" s="405"/>
      <c r="TWU14" s="406"/>
      <c r="TWV14" s="407"/>
      <c r="TWW14" s="407"/>
      <c r="TWX14" s="407"/>
      <c r="TWY14" s="407"/>
      <c r="TWZ14" s="408"/>
      <c r="TXA14" s="404"/>
      <c r="TXB14" s="405"/>
      <c r="TXC14" s="406"/>
      <c r="TXD14" s="407"/>
      <c r="TXE14" s="407"/>
      <c r="TXF14" s="407"/>
      <c r="TXG14" s="407"/>
      <c r="TXH14" s="408"/>
      <c r="TXI14" s="404"/>
      <c r="TXJ14" s="405"/>
      <c r="TXK14" s="406"/>
      <c r="TXL14" s="407"/>
      <c r="TXM14" s="407"/>
      <c r="TXN14" s="407"/>
      <c r="TXO14" s="407"/>
      <c r="TXP14" s="408"/>
      <c r="TXQ14" s="404"/>
      <c r="TXR14" s="405"/>
      <c r="TXS14" s="406"/>
      <c r="TXT14" s="407"/>
      <c r="TXU14" s="407"/>
      <c r="TXV14" s="407"/>
      <c r="TXW14" s="407"/>
      <c r="TXX14" s="408"/>
      <c r="TXY14" s="404"/>
      <c r="TXZ14" s="405"/>
      <c r="TYA14" s="406"/>
      <c r="TYB14" s="407"/>
      <c r="TYC14" s="407"/>
      <c r="TYD14" s="407"/>
      <c r="TYE14" s="407"/>
      <c r="TYF14" s="408"/>
      <c r="TYG14" s="404"/>
      <c r="TYH14" s="405"/>
      <c r="TYI14" s="406"/>
      <c r="TYJ14" s="407"/>
      <c r="TYK14" s="407"/>
      <c r="TYL14" s="407"/>
      <c r="TYM14" s="407"/>
      <c r="TYN14" s="408"/>
      <c r="TYO14" s="404"/>
      <c r="TYP14" s="405"/>
      <c r="TYQ14" s="406"/>
      <c r="TYR14" s="407"/>
      <c r="TYS14" s="407"/>
      <c r="TYT14" s="407"/>
      <c r="TYU14" s="407"/>
      <c r="TYV14" s="408"/>
      <c r="TYW14" s="404"/>
      <c r="TYX14" s="405"/>
      <c r="TYY14" s="406"/>
      <c r="TYZ14" s="407"/>
      <c r="TZA14" s="407"/>
      <c r="TZB14" s="407"/>
      <c r="TZC14" s="407"/>
      <c r="TZD14" s="408"/>
      <c r="TZE14" s="404"/>
      <c r="TZF14" s="405"/>
      <c r="TZG14" s="406"/>
      <c r="TZH14" s="407"/>
      <c r="TZI14" s="407"/>
      <c r="TZJ14" s="407"/>
      <c r="TZK14" s="407"/>
      <c r="TZL14" s="408"/>
      <c r="TZM14" s="404"/>
      <c r="TZN14" s="405"/>
      <c r="TZO14" s="406"/>
      <c r="TZP14" s="407"/>
      <c r="TZQ14" s="407"/>
      <c r="TZR14" s="407"/>
      <c r="TZS14" s="407"/>
      <c r="TZT14" s="408"/>
      <c r="TZU14" s="404"/>
      <c r="TZV14" s="405"/>
      <c r="TZW14" s="406"/>
      <c r="TZX14" s="407"/>
      <c r="TZY14" s="407"/>
      <c r="TZZ14" s="407"/>
      <c r="UAA14" s="407"/>
      <c r="UAB14" s="408"/>
      <c r="UAC14" s="404"/>
      <c r="UAD14" s="405"/>
      <c r="UAE14" s="406"/>
      <c r="UAF14" s="407"/>
      <c r="UAG14" s="407"/>
      <c r="UAH14" s="407"/>
      <c r="UAI14" s="407"/>
      <c r="UAJ14" s="408"/>
      <c r="UAK14" s="404"/>
      <c r="UAL14" s="405"/>
      <c r="UAM14" s="406"/>
      <c r="UAN14" s="407"/>
      <c r="UAO14" s="407"/>
      <c r="UAP14" s="407"/>
      <c r="UAQ14" s="407"/>
      <c r="UAR14" s="408"/>
      <c r="UAS14" s="404"/>
      <c r="UAT14" s="405"/>
      <c r="UAU14" s="406"/>
      <c r="UAV14" s="407"/>
      <c r="UAW14" s="407"/>
      <c r="UAX14" s="407"/>
      <c r="UAY14" s="407"/>
      <c r="UAZ14" s="408"/>
      <c r="UBA14" s="404"/>
      <c r="UBB14" s="405"/>
      <c r="UBC14" s="406"/>
      <c r="UBD14" s="407"/>
      <c r="UBE14" s="407"/>
      <c r="UBF14" s="407"/>
      <c r="UBG14" s="407"/>
      <c r="UBH14" s="408"/>
      <c r="UBI14" s="404"/>
      <c r="UBJ14" s="405"/>
      <c r="UBK14" s="406"/>
      <c r="UBL14" s="407"/>
      <c r="UBM14" s="407"/>
      <c r="UBN14" s="407"/>
      <c r="UBO14" s="407"/>
      <c r="UBP14" s="408"/>
      <c r="UBQ14" s="404"/>
      <c r="UBR14" s="405"/>
      <c r="UBS14" s="406"/>
      <c r="UBT14" s="407"/>
      <c r="UBU14" s="407"/>
      <c r="UBV14" s="407"/>
      <c r="UBW14" s="407"/>
      <c r="UBX14" s="408"/>
      <c r="UBY14" s="404"/>
      <c r="UBZ14" s="405"/>
      <c r="UCA14" s="406"/>
      <c r="UCB14" s="407"/>
      <c r="UCC14" s="407"/>
      <c r="UCD14" s="407"/>
      <c r="UCE14" s="407"/>
      <c r="UCF14" s="408"/>
      <c r="UCG14" s="404"/>
      <c r="UCH14" s="405"/>
      <c r="UCI14" s="406"/>
      <c r="UCJ14" s="407"/>
      <c r="UCK14" s="407"/>
      <c r="UCL14" s="407"/>
      <c r="UCM14" s="407"/>
      <c r="UCN14" s="408"/>
      <c r="UCO14" s="404"/>
      <c r="UCP14" s="405"/>
      <c r="UCQ14" s="406"/>
      <c r="UCR14" s="407"/>
      <c r="UCS14" s="407"/>
      <c r="UCT14" s="407"/>
      <c r="UCU14" s="407"/>
      <c r="UCV14" s="408"/>
      <c r="UCW14" s="404"/>
      <c r="UCX14" s="405"/>
      <c r="UCY14" s="406"/>
      <c r="UCZ14" s="407"/>
      <c r="UDA14" s="407"/>
      <c r="UDB14" s="407"/>
      <c r="UDC14" s="407"/>
      <c r="UDD14" s="408"/>
      <c r="UDE14" s="404"/>
      <c r="UDF14" s="405"/>
      <c r="UDG14" s="406"/>
      <c r="UDH14" s="407"/>
      <c r="UDI14" s="407"/>
      <c r="UDJ14" s="407"/>
      <c r="UDK14" s="407"/>
      <c r="UDL14" s="408"/>
      <c r="UDM14" s="404"/>
      <c r="UDN14" s="405"/>
      <c r="UDO14" s="406"/>
      <c r="UDP14" s="407"/>
      <c r="UDQ14" s="407"/>
      <c r="UDR14" s="407"/>
      <c r="UDS14" s="407"/>
      <c r="UDT14" s="408"/>
      <c r="UDU14" s="404"/>
      <c r="UDV14" s="405"/>
      <c r="UDW14" s="406"/>
      <c r="UDX14" s="407"/>
      <c r="UDY14" s="407"/>
      <c r="UDZ14" s="407"/>
      <c r="UEA14" s="407"/>
      <c r="UEB14" s="408"/>
      <c r="UEC14" s="404"/>
      <c r="UED14" s="405"/>
      <c r="UEE14" s="406"/>
      <c r="UEF14" s="407"/>
      <c r="UEG14" s="407"/>
      <c r="UEH14" s="407"/>
      <c r="UEI14" s="407"/>
      <c r="UEJ14" s="408"/>
      <c r="UEK14" s="404"/>
      <c r="UEL14" s="405"/>
      <c r="UEM14" s="406"/>
      <c r="UEN14" s="407"/>
      <c r="UEO14" s="407"/>
      <c r="UEP14" s="407"/>
      <c r="UEQ14" s="407"/>
      <c r="UER14" s="408"/>
      <c r="UES14" s="404"/>
      <c r="UET14" s="405"/>
      <c r="UEU14" s="406"/>
      <c r="UEV14" s="407"/>
      <c r="UEW14" s="407"/>
      <c r="UEX14" s="407"/>
      <c r="UEY14" s="407"/>
      <c r="UEZ14" s="408"/>
      <c r="UFA14" s="404"/>
      <c r="UFB14" s="405"/>
      <c r="UFC14" s="406"/>
      <c r="UFD14" s="407"/>
      <c r="UFE14" s="407"/>
      <c r="UFF14" s="407"/>
      <c r="UFG14" s="407"/>
      <c r="UFH14" s="408"/>
      <c r="UFI14" s="404"/>
      <c r="UFJ14" s="405"/>
      <c r="UFK14" s="406"/>
      <c r="UFL14" s="407"/>
      <c r="UFM14" s="407"/>
      <c r="UFN14" s="407"/>
      <c r="UFO14" s="407"/>
      <c r="UFP14" s="408"/>
      <c r="UFQ14" s="404"/>
      <c r="UFR14" s="405"/>
      <c r="UFS14" s="406"/>
      <c r="UFT14" s="407"/>
      <c r="UFU14" s="407"/>
      <c r="UFV14" s="407"/>
      <c r="UFW14" s="407"/>
      <c r="UFX14" s="408"/>
      <c r="UFY14" s="404"/>
      <c r="UFZ14" s="405"/>
      <c r="UGA14" s="406"/>
      <c r="UGB14" s="407"/>
      <c r="UGC14" s="407"/>
      <c r="UGD14" s="407"/>
      <c r="UGE14" s="407"/>
      <c r="UGF14" s="408"/>
      <c r="UGG14" s="404"/>
      <c r="UGH14" s="405"/>
      <c r="UGI14" s="406"/>
      <c r="UGJ14" s="407"/>
      <c r="UGK14" s="407"/>
      <c r="UGL14" s="407"/>
      <c r="UGM14" s="407"/>
      <c r="UGN14" s="408"/>
      <c r="UGO14" s="404"/>
      <c r="UGP14" s="405"/>
      <c r="UGQ14" s="406"/>
      <c r="UGR14" s="407"/>
      <c r="UGS14" s="407"/>
      <c r="UGT14" s="407"/>
      <c r="UGU14" s="407"/>
      <c r="UGV14" s="408"/>
      <c r="UGW14" s="404"/>
      <c r="UGX14" s="405"/>
      <c r="UGY14" s="406"/>
      <c r="UGZ14" s="407"/>
      <c r="UHA14" s="407"/>
      <c r="UHB14" s="407"/>
      <c r="UHC14" s="407"/>
      <c r="UHD14" s="408"/>
      <c r="UHE14" s="404"/>
      <c r="UHF14" s="405"/>
      <c r="UHG14" s="406"/>
      <c r="UHH14" s="407"/>
      <c r="UHI14" s="407"/>
      <c r="UHJ14" s="407"/>
      <c r="UHK14" s="407"/>
      <c r="UHL14" s="408"/>
      <c r="UHM14" s="404"/>
      <c r="UHN14" s="405"/>
      <c r="UHO14" s="406"/>
      <c r="UHP14" s="407"/>
      <c r="UHQ14" s="407"/>
      <c r="UHR14" s="407"/>
      <c r="UHS14" s="407"/>
      <c r="UHT14" s="408"/>
      <c r="UHU14" s="404"/>
      <c r="UHV14" s="405"/>
      <c r="UHW14" s="406"/>
      <c r="UHX14" s="407"/>
      <c r="UHY14" s="407"/>
      <c r="UHZ14" s="407"/>
      <c r="UIA14" s="407"/>
      <c r="UIB14" s="408"/>
      <c r="UIC14" s="404"/>
      <c r="UID14" s="405"/>
      <c r="UIE14" s="406"/>
      <c r="UIF14" s="407"/>
      <c r="UIG14" s="407"/>
      <c r="UIH14" s="407"/>
      <c r="UII14" s="407"/>
      <c r="UIJ14" s="408"/>
      <c r="UIK14" s="404"/>
      <c r="UIL14" s="405"/>
      <c r="UIM14" s="406"/>
      <c r="UIN14" s="407"/>
      <c r="UIO14" s="407"/>
      <c r="UIP14" s="407"/>
      <c r="UIQ14" s="407"/>
      <c r="UIR14" s="408"/>
      <c r="UIS14" s="404"/>
      <c r="UIT14" s="405"/>
      <c r="UIU14" s="406"/>
      <c r="UIV14" s="407"/>
      <c r="UIW14" s="407"/>
      <c r="UIX14" s="407"/>
      <c r="UIY14" s="407"/>
      <c r="UIZ14" s="408"/>
      <c r="UJA14" s="404"/>
      <c r="UJB14" s="405"/>
      <c r="UJC14" s="406"/>
      <c r="UJD14" s="407"/>
      <c r="UJE14" s="407"/>
      <c r="UJF14" s="407"/>
      <c r="UJG14" s="407"/>
      <c r="UJH14" s="408"/>
      <c r="UJI14" s="404"/>
      <c r="UJJ14" s="405"/>
      <c r="UJK14" s="406"/>
      <c r="UJL14" s="407"/>
      <c r="UJM14" s="407"/>
      <c r="UJN14" s="407"/>
      <c r="UJO14" s="407"/>
      <c r="UJP14" s="408"/>
      <c r="UJQ14" s="404"/>
      <c r="UJR14" s="405"/>
      <c r="UJS14" s="406"/>
      <c r="UJT14" s="407"/>
      <c r="UJU14" s="407"/>
      <c r="UJV14" s="407"/>
      <c r="UJW14" s="407"/>
      <c r="UJX14" s="408"/>
      <c r="UJY14" s="404"/>
      <c r="UJZ14" s="405"/>
      <c r="UKA14" s="406"/>
      <c r="UKB14" s="407"/>
      <c r="UKC14" s="407"/>
      <c r="UKD14" s="407"/>
      <c r="UKE14" s="407"/>
      <c r="UKF14" s="408"/>
      <c r="UKG14" s="404"/>
      <c r="UKH14" s="405"/>
      <c r="UKI14" s="406"/>
      <c r="UKJ14" s="407"/>
      <c r="UKK14" s="407"/>
      <c r="UKL14" s="407"/>
      <c r="UKM14" s="407"/>
      <c r="UKN14" s="408"/>
      <c r="UKO14" s="404"/>
      <c r="UKP14" s="405"/>
      <c r="UKQ14" s="406"/>
      <c r="UKR14" s="407"/>
      <c r="UKS14" s="407"/>
      <c r="UKT14" s="407"/>
      <c r="UKU14" s="407"/>
      <c r="UKV14" s="408"/>
      <c r="UKW14" s="404"/>
      <c r="UKX14" s="405"/>
      <c r="UKY14" s="406"/>
      <c r="UKZ14" s="407"/>
      <c r="ULA14" s="407"/>
      <c r="ULB14" s="407"/>
      <c r="ULC14" s="407"/>
      <c r="ULD14" s="408"/>
      <c r="ULE14" s="404"/>
      <c r="ULF14" s="405"/>
      <c r="ULG14" s="406"/>
      <c r="ULH14" s="407"/>
      <c r="ULI14" s="407"/>
      <c r="ULJ14" s="407"/>
      <c r="ULK14" s="407"/>
      <c r="ULL14" s="408"/>
      <c r="ULM14" s="404"/>
      <c r="ULN14" s="405"/>
      <c r="ULO14" s="406"/>
      <c r="ULP14" s="407"/>
      <c r="ULQ14" s="407"/>
      <c r="ULR14" s="407"/>
      <c r="ULS14" s="407"/>
      <c r="ULT14" s="408"/>
      <c r="ULU14" s="404"/>
      <c r="ULV14" s="405"/>
      <c r="ULW14" s="406"/>
      <c r="ULX14" s="407"/>
      <c r="ULY14" s="407"/>
      <c r="ULZ14" s="407"/>
      <c r="UMA14" s="407"/>
      <c r="UMB14" s="408"/>
      <c r="UMC14" s="404"/>
      <c r="UMD14" s="405"/>
      <c r="UME14" s="406"/>
      <c r="UMF14" s="407"/>
      <c r="UMG14" s="407"/>
      <c r="UMH14" s="407"/>
      <c r="UMI14" s="407"/>
      <c r="UMJ14" s="408"/>
      <c r="UMK14" s="404"/>
      <c r="UML14" s="405"/>
      <c r="UMM14" s="406"/>
      <c r="UMN14" s="407"/>
      <c r="UMO14" s="407"/>
      <c r="UMP14" s="407"/>
      <c r="UMQ14" s="407"/>
      <c r="UMR14" s="408"/>
      <c r="UMS14" s="404"/>
      <c r="UMT14" s="405"/>
      <c r="UMU14" s="406"/>
      <c r="UMV14" s="407"/>
      <c r="UMW14" s="407"/>
      <c r="UMX14" s="407"/>
      <c r="UMY14" s="407"/>
      <c r="UMZ14" s="408"/>
      <c r="UNA14" s="404"/>
      <c r="UNB14" s="405"/>
      <c r="UNC14" s="406"/>
      <c r="UND14" s="407"/>
      <c r="UNE14" s="407"/>
      <c r="UNF14" s="407"/>
      <c r="UNG14" s="407"/>
      <c r="UNH14" s="408"/>
      <c r="UNI14" s="404"/>
      <c r="UNJ14" s="405"/>
      <c r="UNK14" s="406"/>
      <c r="UNL14" s="407"/>
      <c r="UNM14" s="407"/>
      <c r="UNN14" s="407"/>
      <c r="UNO14" s="407"/>
      <c r="UNP14" s="408"/>
      <c r="UNQ14" s="404"/>
      <c r="UNR14" s="405"/>
      <c r="UNS14" s="406"/>
      <c r="UNT14" s="407"/>
      <c r="UNU14" s="407"/>
      <c r="UNV14" s="407"/>
      <c r="UNW14" s="407"/>
      <c r="UNX14" s="408"/>
      <c r="UNY14" s="404"/>
      <c r="UNZ14" s="405"/>
      <c r="UOA14" s="406"/>
      <c r="UOB14" s="407"/>
      <c r="UOC14" s="407"/>
      <c r="UOD14" s="407"/>
      <c r="UOE14" s="407"/>
      <c r="UOF14" s="408"/>
      <c r="UOG14" s="404"/>
      <c r="UOH14" s="405"/>
      <c r="UOI14" s="406"/>
      <c r="UOJ14" s="407"/>
      <c r="UOK14" s="407"/>
      <c r="UOL14" s="407"/>
      <c r="UOM14" s="407"/>
      <c r="UON14" s="408"/>
      <c r="UOO14" s="404"/>
      <c r="UOP14" s="405"/>
      <c r="UOQ14" s="406"/>
      <c r="UOR14" s="407"/>
      <c r="UOS14" s="407"/>
      <c r="UOT14" s="407"/>
      <c r="UOU14" s="407"/>
      <c r="UOV14" s="408"/>
      <c r="UOW14" s="404"/>
      <c r="UOX14" s="405"/>
      <c r="UOY14" s="406"/>
      <c r="UOZ14" s="407"/>
      <c r="UPA14" s="407"/>
      <c r="UPB14" s="407"/>
      <c r="UPC14" s="407"/>
      <c r="UPD14" s="408"/>
      <c r="UPE14" s="404"/>
      <c r="UPF14" s="405"/>
      <c r="UPG14" s="406"/>
      <c r="UPH14" s="407"/>
      <c r="UPI14" s="407"/>
      <c r="UPJ14" s="407"/>
      <c r="UPK14" s="407"/>
      <c r="UPL14" s="408"/>
      <c r="UPM14" s="404"/>
      <c r="UPN14" s="405"/>
      <c r="UPO14" s="406"/>
      <c r="UPP14" s="407"/>
      <c r="UPQ14" s="407"/>
      <c r="UPR14" s="407"/>
      <c r="UPS14" s="407"/>
      <c r="UPT14" s="408"/>
      <c r="UPU14" s="404"/>
      <c r="UPV14" s="405"/>
      <c r="UPW14" s="406"/>
      <c r="UPX14" s="407"/>
      <c r="UPY14" s="407"/>
      <c r="UPZ14" s="407"/>
      <c r="UQA14" s="407"/>
      <c r="UQB14" s="408"/>
      <c r="UQC14" s="404"/>
      <c r="UQD14" s="405"/>
      <c r="UQE14" s="406"/>
      <c r="UQF14" s="407"/>
      <c r="UQG14" s="407"/>
      <c r="UQH14" s="407"/>
      <c r="UQI14" s="407"/>
      <c r="UQJ14" s="408"/>
      <c r="UQK14" s="404"/>
      <c r="UQL14" s="405"/>
      <c r="UQM14" s="406"/>
      <c r="UQN14" s="407"/>
      <c r="UQO14" s="407"/>
      <c r="UQP14" s="407"/>
      <c r="UQQ14" s="407"/>
      <c r="UQR14" s="408"/>
      <c r="UQS14" s="404"/>
      <c r="UQT14" s="405"/>
      <c r="UQU14" s="406"/>
      <c r="UQV14" s="407"/>
      <c r="UQW14" s="407"/>
      <c r="UQX14" s="407"/>
      <c r="UQY14" s="407"/>
      <c r="UQZ14" s="408"/>
      <c r="URA14" s="404"/>
      <c r="URB14" s="405"/>
      <c r="URC14" s="406"/>
      <c r="URD14" s="407"/>
      <c r="URE14" s="407"/>
      <c r="URF14" s="407"/>
      <c r="URG14" s="407"/>
      <c r="URH14" s="408"/>
      <c r="URI14" s="404"/>
      <c r="URJ14" s="405"/>
      <c r="URK14" s="406"/>
      <c r="URL14" s="407"/>
      <c r="URM14" s="407"/>
      <c r="URN14" s="407"/>
      <c r="URO14" s="407"/>
      <c r="URP14" s="408"/>
      <c r="URQ14" s="404"/>
      <c r="URR14" s="405"/>
      <c r="URS14" s="406"/>
      <c r="URT14" s="407"/>
      <c r="URU14" s="407"/>
      <c r="URV14" s="407"/>
      <c r="URW14" s="407"/>
      <c r="URX14" s="408"/>
      <c r="URY14" s="404"/>
      <c r="URZ14" s="405"/>
      <c r="USA14" s="406"/>
      <c r="USB14" s="407"/>
      <c r="USC14" s="407"/>
      <c r="USD14" s="407"/>
      <c r="USE14" s="407"/>
      <c r="USF14" s="408"/>
      <c r="USG14" s="404"/>
      <c r="USH14" s="405"/>
      <c r="USI14" s="406"/>
      <c r="USJ14" s="407"/>
      <c r="USK14" s="407"/>
      <c r="USL14" s="407"/>
      <c r="USM14" s="407"/>
      <c r="USN14" s="408"/>
      <c r="USO14" s="404"/>
      <c r="USP14" s="405"/>
      <c r="USQ14" s="406"/>
      <c r="USR14" s="407"/>
      <c r="USS14" s="407"/>
      <c r="UST14" s="407"/>
      <c r="USU14" s="407"/>
      <c r="USV14" s="408"/>
      <c r="USW14" s="404"/>
      <c r="USX14" s="405"/>
      <c r="USY14" s="406"/>
      <c r="USZ14" s="407"/>
      <c r="UTA14" s="407"/>
      <c r="UTB14" s="407"/>
      <c r="UTC14" s="407"/>
      <c r="UTD14" s="408"/>
      <c r="UTE14" s="404"/>
      <c r="UTF14" s="405"/>
      <c r="UTG14" s="406"/>
      <c r="UTH14" s="407"/>
      <c r="UTI14" s="407"/>
      <c r="UTJ14" s="407"/>
      <c r="UTK14" s="407"/>
      <c r="UTL14" s="408"/>
      <c r="UTM14" s="404"/>
      <c r="UTN14" s="405"/>
      <c r="UTO14" s="406"/>
      <c r="UTP14" s="407"/>
      <c r="UTQ14" s="407"/>
      <c r="UTR14" s="407"/>
      <c r="UTS14" s="407"/>
      <c r="UTT14" s="408"/>
      <c r="UTU14" s="404"/>
      <c r="UTV14" s="405"/>
      <c r="UTW14" s="406"/>
      <c r="UTX14" s="407"/>
      <c r="UTY14" s="407"/>
      <c r="UTZ14" s="407"/>
      <c r="UUA14" s="407"/>
      <c r="UUB14" s="408"/>
      <c r="UUC14" s="404"/>
      <c r="UUD14" s="405"/>
      <c r="UUE14" s="406"/>
      <c r="UUF14" s="407"/>
      <c r="UUG14" s="407"/>
      <c r="UUH14" s="407"/>
      <c r="UUI14" s="407"/>
      <c r="UUJ14" s="408"/>
      <c r="UUK14" s="404"/>
      <c r="UUL14" s="405"/>
      <c r="UUM14" s="406"/>
      <c r="UUN14" s="407"/>
      <c r="UUO14" s="407"/>
      <c r="UUP14" s="407"/>
      <c r="UUQ14" s="407"/>
      <c r="UUR14" s="408"/>
      <c r="UUS14" s="404"/>
      <c r="UUT14" s="405"/>
      <c r="UUU14" s="406"/>
      <c r="UUV14" s="407"/>
      <c r="UUW14" s="407"/>
      <c r="UUX14" s="407"/>
      <c r="UUY14" s="407"/>
      <c r="UUZ14" s="408"/>
      <c r="UVA14" s="404"/>
      <c r="UVB14" s="405"/>
      <c r="UVC14" s="406"/>
      <c r="UVD14" s="407"/>
      <c r="UVE14" s="407"/>
      <c r="UVF14" s="407"/>
      <c r="UVG14" s="407"/>
      <c r="UVH14" s="408"/>
      <c r="UVI14" s="404"/>
      <c r="UVJ14" s="405"/>
      <c r="UVK14" s="406"/>
      <c r="UVL14" s="407"/>
      <c r="UVM14" s="407"/>
      <c r="UVN14" s="407"/>
      <c r="UVO14" s="407"/>
      <c r="UVP14" s="408"/>
      <c r="UVQ14" s="404"/>
      <c r="UVR14" s="405"/>
      <c r="UVS14" s="406"/>
      <c r="UVT14" s="407"/>
      <c r="UVU14" s="407"/>
      <c r="UVV14" s="407"/>
      <c r="UVW14" s="407"/>
      <c r="UVX14" s="408"/>
      <c r="UVY14" s="404"/>
      <c r="UVZ14" s="405"/>
      <c r="UWA14" s="406"/>
      <c r="UWB14" s="407"/>
      <c r="UWC14" s="407"/>
      <c r="UWD14" s="407"/>
      <c r="UWE14" s="407"/>
      <c r="UWF14" s="408"/>
      <c r="UWG14" s="404"/>
      <c r="UWH14" s="405"/>
      <c r="UWI14" s="406"/>
      <c r="UWJ14" s="407"/>
      <c r="UWK14" s="407"/>
      <c r="UWL14" s="407"/>
      <c r="UWM14" s="407"/>
      <c r="UWN14" s="408"/>
      <c r="UWO14" s="404"/>
      <c r="UWP14" s="405"/>
      <c r="UWQ14" s="406"/>
      <c r="UWR14" s="407"/>
      <c r="UWS14" s="407"/>
      <c r="UWT14" s="407"/>
      <c r="UWU14" s="407"/>
      <c r="UWV14" s="408"/>
      <c r="UWW14" s="404"/>
      <c r="UWX14" s="405"/>
      <c r="UWY14" s="406"/>
      <c r="UWZ14" s="407"/>
      <c r="UXA14" s="407"/>
      <c r="UXB14" s="407"/>
      <c r="UXC14" s="407"/>
      <c r="UXD14" s="408"/>
      <c r="UXE14" s="404"/>
      <c r="UXF14" s="405"/>
      <c r="UXG14" s="406"/>
      <c r="UXH14" s="407"/>
      <c r="UXI14" s="407"/>
      <c r="UXJ14" s="407"/>
      <c r="UXK14" s="407"/>
      <c r="UXL14" s="408"/>
      <c r="UXM14" s="404"/>
      <c r="UXN14" s="405"/>
      <c r="UXO14" s="406"/>
      <c r="UXP14" s="407"/>
      <c r="UXQ14" s="407"/>
      <c r="UXR14" s="407"/>
      <c r="UXS14" s="407"/>
      <c r="UXT14" s="408"/>
      <c r="UXU14" s="404"/>
      <c r="UXV14" s="405"/>
      <c r="UXW14" s="406"/>
      <c r="UXX14" s="407"/>
      <c r="UXY14" s="407"/>
      <c r="UXZ14" s="407"/>
      <c r="UYA14" s="407"/>
      <c r="UYB14" s="408"/>
      <c r="UYC14" s="404"/>
      <c r="UYD14" s="405"/>
      <c r="UYE14" s="406"/>
      <c r="UYF14" s="407"/>
      <c r="UYG14" s="407"/>
      <c r="UYH14" s="407"/>
      <c r="UYI14" s="407"/>
      <c r="UYJ14" s="408"/>
      <c r="UYK14" s="404"/>
      <c r="UYL14" s="405"/>
      <c r="UYM14" s="406"/>
      <c r="UYN14" s="407"/>
      <c r="UYO14" s="407"/>
      <c r="UYP14" s="407"/>
      <c r="UYQ14" s="407"/>
      <c r="UYR14" s="408"/>
      <c r="UYS14" s="404"/>
      <c r="UYT14" s="405"/>
      <c r="UYU14" s="406"/>
      <c r="UYV14" s="407"/>
      <c r="UYW14" s="407"/>
      <c r="UYX14" s="407"/>
      <c r="UYY14" s="407"/>
      <c r="UYZ14" s="408"/>
      <c r="UZA14" s="404"/>
      <c r="UZB14" s="405"/>
      <c r="UZC14" s="406"/>
      <c r="UZD14" s="407"/>
      <c r="UZE14" s="407"/>
      <c r="UZF14" s="407"/>
      <c r="UZG14" s="407"/>
      <c r="UZH14" s="408"/>
      <c r="UZI14" s="404"/>
      <c r="UZJ14" s="405"/>
      <c r="UZK14" s="406"/>
      <c r="UZL14" s="407"/>
      <c r="UZM14" s="407"/>
      <c r="UZN14" s="407"/>
      <c r="UZO14" s="407"/>
      <c r="UZP14" s="408"/>
      <c r="UZQ14" s="404"/>
      <c r="UZR14" s="405"/>
      <c r="UZS14" s="406"/>
      <c r="UZT14" s="407"/>
      <c r="UZU14" s="407"/>
      <c r="UZV14" s="407"/>
      <c r="UZW14" s="407"/>
      <c r="UZX14" s="408"/>
      <c r="UZY14" s="404"/>
      <c r="UZZ14" s="405"/>
      <c r="VAA14" s="406"/>
      <c r="VAB14" s="407"/>
      <c r="VAC14" s="407"/>
      <c r="VAD14" s="407"/>
      <c r="VAE14" s="407"/>
      <c r="VAF14" s="408"/>
      <c r="VAG14" s="404"/>
      <c r="VAH14" s="405"/>
      <c r="VAI14" s="406"/>
      <c r="VAJ14" s="407"/>
      <c r="VAK14" s="407"/>
      <c r="VAL14" s="407"/>
      <c r="VAM14" s="407"/>
      <c r="VAN14" s="408"/>
      <c r="VAO14" s="404"/>
      <c r="VAP14" s="405"/>
      <c r="VAQ14" s="406"/>
      <c r="VAR14" s="407"/>
      <c r="VAS14" s="407"/>
      <c r="VAT14" s="407"/>
      <c r="VAU14" s="407"/>
      <c r="VAV14" s="408"/>
      <c r="VAW14" s="404"/>
      <c r="VAX14" s="405"/>
      <c r="VAY14" s="406"/>
      <c r="VAZ14" s="407"/>
      <c r="VBA14" s="407"/>
      <c r="VBB14" s="407"/>
      <c r="VBC14" s="407"/>
      <c r="VBD14" s="408"/>
      <c r="VBE14" s="404"/>
      <c r="VBF14" s="405"/>
      <c r="VBG14" s="406"/>
      <c r="VBH14" s="407"/>
      <c r="VBI14" s="407"/>
      <c r="VBJ14" s="407"/>
      <c r="VBK14" s="407"/>
      <c r="VBL14" s="408"/>
      <c r="VBM14" s="404"/>
      <c r="VBN14" s="405"/>
      <c r="VBO14" s="406"/>
      <c r="VBP14" s="407"/>
      <c r="VBQ14" s="407"/>
      <c r="VBR14" s="407"/>
      <c r="VBS14" s="407"/>
      <c r="VBT14" s="408"/>
      <c r="VBU14" s="404"/>
      <c r="VBV14" s="405"/>
      <c r="VBW14" s="406"/>
      <c r="VBX14" s="407"/>
      <c r="VBY14" s="407"/>
      <c r="VBZ14" s="407"/>
      <c r="VCA14" s="407"/>
      <c r="VCB14" s="408"/>
      <c r="VCC14" s="404"/>
      <c r="VCD14" s="405"/>
      <c r="VCE14" s="406"/>
      <c r="VCF14" s="407"/>
      <c r="VCG14" s="407"/>
      <c r="VCH14" s="407"/>
      <c r="VCI14" s="407"/>
      <c r="VCJ14" s="408"/>
      <c r="VCK14" s="404"/>
      <c r="VCL14" s="405"/>
      <c r="VCM14" s="406"/>
      <c r="VCN14" s="407"/>
      <c r="VCO14" s="407"/>
      <c r="VCP14" s="407"/>
      <c r="VCQ14" s="407"/>
      <c r="VCR14" s="408"/>
      <c r="VCS14" s="404"/>
      <c r="VCT14" s="405"/>
      <c r="VCU14" s="406"/>
      <c r="VCV14" s="407"/>
      <c r="VCW14" s="407"/>
      <c r="VCX14" s="407"/>
      <c r="VCY14" s="407"/>
      <c r="VCZ14" s="408"/>
      <c r="VDA14" s="404"/>
      <c r="VDB14" s="405"/>
      <c r="VDC14" s="406"/>
      <c r="VDD14" s="407"/>
      <c r="VDE14" s="407"/>
      <c r="VDF14" s="407"/>
      <c r="VDG14" s="407"/>
      <c r="VDH14" s="408"/>
      <c r="VDI14" s="404"/>
      <c r="VDJ14" s="405"/>
      <c r="VDK14" s="406"/>
      <c r="VDL14" s="407"/>
      <c r="VDM14" s="407"/>
      <c r="VDN14" s="407"/>
      <c r="VDO14" s="407"/>
      <c r="VDP14" s="408"/>
      <c r="VDQ14" s="404"/>
      <c r="VDR14" s="405"/>
      <c r="VDS14" s="406"/>
      <c r="VDT14" s="407"/>
      <c r="VDU14" s="407"/>
      <c r="VDV14" s="407"/>
      <c r="VDW14" s="407"/>
      <c r="VDX14" s="408"/>
      <c r="VDY14" s="404"/>
      <c r="VDZ14" s="405"/>
      <c r="VEA14" s="406"/>
      <c r="VEB14" s="407"/>
      <c r="VEC14" s="407"/>
      <c r="VED14" s="407"/>
      <c r="VEE14" s="407"/>
      <c r="VEF14" s="408"/>
      <c r="VEG14" s="404"/>
      <c r="VEH14" s="405"/>
      <c r="VEI14" s="406"/>
      <c r="VEJ14" s="407"/>
      <c r="VEK14" s="407"/>
      <c r="VEL14" s="407"/>
      <c r="VEM14" s="407"/>
      <c r="VEN14" s="408"/>
      <c r="VEO14" s="404"/>
      <c r="VEP14" s="405"/>
      <c r="VEQ14" s="406"/>
      <c r="VER14" s="407"/>
      <c r="VES14" s="407"/>
      <c r="VET14" s="407"/>
      <c r="VEU14" s="407"/>
      <c r="VEV14" s="408"/>
      <c r="VEW14" s="404"/>
      <c r="VEX14" s="405"/>
      <c r="VEY14" s="406"/>
      <c r="VEZ14" s="407"/>
      <c r="VFA14" s="407"/>
      <c r="VFB14" s="407"/>
      <c r="VFC14" s="407"/>
      <c r="VFD14" s="408"/>
      <c r="VFE14" s="404"/>
      <c r="VFF14" s="405"/>
      <c r="VFG14" s="406"/>
      <c r="VFH14" s="407"/>
      <c r="VFI14" s="407"/>
      <c r="VFJ14" s="407"/>
      <c r="VFK14" s="407"/>
      <c r="VFL14" s="408"/>
      <c r="VFM14" s="404"/>
      <c r="VFN14" s="405"/>
      <c r="VFO14" s="406"/>
      <c r="VFP14" s="407"/>
      <c r="VFQ14" s="407"/>
      <c r="VFR14" s="407"/>
      <c r="VFS14" s="407"/>
      <c r="VFT14" s="408"/>
      <c r="VFU14" s="404"/>
      <c r="VFV14" s="405"/>
      <c r="VFW14" s="406"/>
      <c r="VFX14" s="407"/>
      <c r="VFY14" s="407"/>
      <c r="VFZ14" s="407"/>
      <c r="VGA14" s="407"/>
      <c r="VGB14" s="408"/>
      <c r="VGC14" s="404"/>
      <c r="VGD14" s="405"/>
      <c r="VGE14" s="406"/>
      <c r="VGF14" s="407"/>
      <c r="VGG14" s="407"/>
      <c r="VGH14" s="407"/>
      <c r="VGI14" s="407"/>
      <c r="VGJ14" s="408"/>
      <c r="VGK14" s="404"/>
      <c r="VGL14" s="405"/>
      <c r="VGM14" s="406"/>
      <c r="VGN14" s="407"/>
      <c r="VGO14" s="407"/>
      <c r="VGP14" s="407"/>
      <c r="VGQ14" s="407"/>
      <c r="VGR14" s="408"/>
      <c r="VGS14" s="404"/>
      <c r="VGT14" s="405"/>
      <c r="VGU14" s="406"/>
      <c r="VGV14" s="407"/>
      <c r="VGW14" s="407"/>
      <c r="VGX14" s="407"/>
      <c r="VGY14" s="407"/>
      <c r="VGZ14" s="408"/>
      <c r="VHA14" s="404"/>
      <c r="VHB14" s="405"/>
      <c r="VHC14" s="406"/>
      <c r="VHD14" s="407"/>
      <c r="VHE14" s="407"/>
      <c r="VHF14" s="407"/>
      <c r="VHG14" s="407"/>
      <c r="VHH14" s="408"/>
      <c r="VHI14" s="404"/>
      <c r="VHJ14" s="405"/>
      <c r="VHK14" s="406"/>
      <c r="VHL14" s="407"/>
      <c r="VHM14" s="407"/>
      <c r="VHN14" s="407"/>
      <c r="VHO14" s="407"/>
      <c r="VHP14" s="408"/>
      <c r="VHQ14" s="404"/>
      <c r="VHR14" s="405"/>
      <c r="VHS14" s="406"/>
      <c r="VHT14" s="407"/>
      <c r="VHU14" s="407"/>
      <c r="VHV14" s="407"/>
      <c r="VHW14" s="407"/>
      <c r="VHX14" s="408"/>
      <c r="VHY14" s="404"/>
      <c r="VHZ14" s="405"/>
      <c r="VIA14" s="406"/>
      <c r="VIB14" s="407"/>
      <c r="VIC14" s="407"/>
      <c r="VID14" s="407"/>
      <c r="VIE14" s="407"/>
      <c r="VIF14" s="408"/>
      <c r="VIG14" s="404"/>
      <c r="VIH14" s="405"/>
      <c r="VII14" s="406"/>
      <c r="VIJ14" s="407"/>
      <c r="VIK14" s="407"/>
      <c r="VIL14" s="407"/>
      <c r="VIM14" s="407"/>
      <c r="VIN14" s="408"/>
      <c r="VIO14" s="404"/>
      <c r="VIP14" s="405"/>
      <c r="VIQ14" s="406"/>
      <c r="VIR14" s="407"/>
      <c r="VIS14" s="407"/>
      <c r="VIT14" s="407"/>
      <c r="VIU14" s="407"/>
      <c r="VIV14" s="408"/>
      <c r="VIW14" s="404"/>
      <c r="VIX14" s="405"/>
      <c r="VIY14" s="406"/>
      <c r="VIZ14" s="407"/>
      <c r="VJA14" s="407"/>
      <c r="VJB14" s="407"/>
      <c r="VJC14" s="407"/>
      <c r="VJD14" s="408"/>
      <c r="VJE14" s="404"/>
      <c r="VJF14" s="405"/>
      <c r="VJG14" s="406"/>
      <c r="VJH14" s="407"/>
      <c r="VJI14" s="407"/>
      <c r="VJJ14" s="407"/>
      <c r="VJK14" s="407"/>
      <c r="VJL14" s="408"/>
      <c r="VJM14" s="404"/>
      <c r="VJN14" s="405"/>
      <c r="VJO14" s="406"/>
      <c r="VJP14" s="407"/>
      <c r="VJQ14" s="407"/>
      <c r="VJR14" s="407"/>
      <c r="VJS14" s="407"/>
      <c r="VJT14" s="408"/>
      <c r="VJU14" s="404"/>
      <c r="VJV14" s="405"/>
      <c r="VJW14" s="406"/>
      <c r="VJX14" s="407"/>
      <c r="VJY14" s="407"/>
      <c r="VJZ14" s="407"/>
      <c r="VKA14" s="407"/>
      <c r="VKB14" s="408"/>
      <c r="VKC14" s="404"/>
      <c r="VKD14" s="405"/>
      <c r="VKE14" s="406"/>
      <c r="VKF14" s="407"/>
      <c r="VKG14" s="407"/>
      <c r="VKH14" s="407"/>
      <c r="VKI14" s="407"/>
      <c r="VKJ14" s="408"/>
      <c r="VKK14" s="404"/>
      <c r="VKL14" s="405"/>
      <c r="VKM14" s="406"/>
      <c r="VKN14" s="407"/>
      <c r="VKO14" s="407"/>
      <c r="VKP14" s="407"/>
      <c r="VKQ14" s="407"/>
      <c r="VKR14" s="408"/>
      <c r="VKS14" s="404"/>
      <c r="VKT14" s="405"/>
      <c r="VKU14" s="406"/>
      <c r="VKV14" s="407"/>
      <c r="VKW14" s="407"/>
      <c r="VKX14" s="407"/>
      <c r="VKY14" s="407"/>
      <c r="VKZ14" s="408"/>
      <c r="VLA14" s="404"/>
      <c r="VLB14" s="405"/>
      <c r="VLC14" s="406"/>
      <c r="VLD14" s="407"/>
      <c r="VLE14" s="407"/>
      <c r="VLF14" s="407"/>
      <c r="VLG14" s="407"/>
      <c r="VLH14" s="408"/>
      <c r="VLI14" s="404"/>
      <c r="VLJ14" s="405"/>
      <c r="VLK14" s="406"/>
      <c r="VLL14" s="407"/>
      <c r="VLM14" s="407"/>
      <c r="VLN14" s="407"/>
      <c r="VLO14" s="407"/>
      <c r="VLP14" s="408"/>
      <c r="VLQ14" s="404"/>
      <c r="VLR14" s="405"/>
      <c r="VLS14" s="406"/>
      <c r="VLT14" s="407"/>
      <c r="VLU14" s="407"/>
      <c r="VLV14" s="407"/>
      <c r="VLW14" s="407"/>
      <c r="VLX14" s="408"/>
      <c r="VLY14" s="404"/>
      <c r="VLZ14" s="405"/>
      <c r="VMA14" s="406"/>
      <c r="VMB14" s="407"/>
      <c r="VMC14" s="407"/>
      <c r="VMD14" s="407"/>
      <c r="VME14" s="407"/>
      <c r="VMF14" s="408"/>
      <c r="VMG14" s="404"/>
      <c r="VMH14" s="405"/>
      <c r="VMI14" s="406"/>
      <c r="VMJ14" s="407"/>
      <c r="VMK14" s="407"/>
      <c r="VML14" s="407"/>
      <c r="VMM14" s="407"/>
      <c r="VMN14" s="408"/>
      <c r="VMO14" s="404"/>
      <c r="VMP14" s="405"/>
      <c r="VMQ14" s="406"/>
      <c r="VMR14" s="407"/>
      <c r="VMS14" s="407"/>
      <c r="VMT14" s="407"/>
      <c r="VMU14" s="407"/>
      <c r="VMV14" s="408"/>
      <c r="VMW14" s="404"/>
      <c r="VMX14" s="405"/>
      <c r="VMY14" s="406"/>
      <c r="VMZ14" s="407"/>
      <c r="VNA14" s="407"/>
      <c r="VNB14" s="407"/>
      <c r="VNC14" s="407"/>
      <c r="VND14" s="408"/>
      <c r="VNE14" s="404"/>
      <c r="VNF14" s="405"/>
      <c r="VNG14" s="406"/>
      <c r="VNH14" s="407"/>
      <c r="VNI14" s="407"/>
      <c r="VNJ14" s="407"/>
      <c r="VNK14" s="407"/>
      <c r="VNL14" s="408"/>
      <c r="VNM14" s="404"/>
      <c r="VNN14" s="405"/>
      <c r="VNO14" s="406"/>
      <c r="VNP14" s="407"/>
      <c r="VNQ14" s="407"/>
      <c r="VNR14" s="407"/>
      <c r="VNS14" s="407"/>
      <c r="VNT14" s="408"/>
      <c r="VNU14" s="404"/>
      <c r="VNV14" s="405"/>
      <c r="VNW14" s="406"/>
      <c r="VNX14" s="407"/>
      <c r="VNY14" s="407"/>
      <c r="VNZ14" s="407"/>
      <c r="VOA14" s="407"/>
      <c r="VOB14" s="408"/>
      <c r="VOC14" s="404"/>
      <c r="VOD14" s="405"/>
      <c r="VOE14" s="406"/>
      <c r="VOF14" s="407"/>
      <c r="VOG14" s="407"/>
      <c r="VOH14" s="407"/>
      <c r="VOI14" s="407"/>
      <c r="VOJ14" s="408"/>
      <c r="VOK14" s="404"/>
      <c r="VOL14" s="405"/>
      <c r="VOM14" s="406"/>
      <c r="VON14" s="407"/>
      <c r="VOO14" s="407"/>
      <c r="VOP14" s="407"/>
      <c r="VOQ14" s="407"/>
      <c r="VOR14" s="408"/>
      <c r="VOS14" s="404"/>
      <c r="VOT14" s="405"/>
      <c r="VOU14" s="406"/>
      <c r="VOV14" s="407"/>
      <c r="VOW14" s="407"/>
      <c r="VOX14" s="407"/>
      <c r="VOY14" s="407"/>
      <c r="VOZ14" s="408"/>
      <c r="VPA14" s="404"/>
      <c r="VPB14" s="405"/>
      <c r="VPC14" s="406"/>
      <c r="VPD14" s="407"/>
      <c r="VPE14" s="407"/>
      <c r="VPF14" s="407"/>
      <c r="VPG14" s="407"/>
      <c r="VPH14" s="408"/>
      <c r="VPI14" s="404"/>
      <c r="VPJ14" s="405"/>
      <c r="VPK14" s="406"/>
      <c r="VPL14" s="407"/>
      <c r="VPM14" s="407"/>
      <c r="VPN14" s="407"/>
      <c r="VPO14" s="407"/>
      <c r="VPP14" s="408"/>
      <c r="VPQ14" s="404"/>
      <c r="VPR14" s="405"/>
      <c r="VPS14" s="406"/>
      <c r="VPT14" s="407"/>
      <c r="VPU14" s="407"/>
      <c r="VPV14" s="407"/>
      <c r="VPW14" s="407"/>
      <c r="VPX14" s="408"/>
      <c r="VPY14" s="404"/>
      <c r="VPZ14" s="405"/>
      <c r="VQA14" s="406"/>
      <c r="VQB14" s="407"/>
      <c r="VQC14" s="407"/>
      <c r="VQD14" s="407"/>
      <c r="VQE14" s="407"/>
      <c r="VQF14" s="408"/>
      <c r="VQG14" s="404"/>
      <c r="VQH14" s="405"/>
      <c r="VQI14" s="406"/>
      <c r="VQJ14" s="407"/>
      <c r="VQK14" s="407"/>
      <c r="VQL14" s="407"/>
      <c r="VQM14" s="407"/>
      <c r="VQN14" s="408"/>
      <c r="VQO14" s="404"/>
      <c r="VQP14" s="405"/>
      <c r="VQQ14" s="406"/>
      <c r="VQR14" s="407"/>
      <c r="VQS14" s="407"/>
      <c r="VQT14" s="407"/>
      <c r="VQU14" s="407"/>
      <c r="VQV14" s="408"/>
      <c r="VQW14" s="404"/>
      <c r="VQX14" s="405"/>
      <c r="VQY14" s="406"/>
      <c r="VQZ14" s="407"/>
      <c r="VRA14" s="407"/>
      <c r="VRB14" s="407"/>
      <c r="VRC14" s="407"/>
      <c r="VRD14" s="408"/>
      <c r="VRE14" s="404"/>
      <c r="VRF14" s="405"/>
      <c r="VRG14" s="406"/>
      <c r="VRH14" s="407"/>
      <c r="VRI14" s="407"/>
      <c r="VRJ14" s="407"/>
      <c r="VRK14" s="407"/>
      <c r="VRL14" s="408"/>
      <c r="VRM14" s="404"/>
      <c r="VRN14" s="405"/>
      <c r="VRO14" s="406"/>
      <c r="VRP14" s="407"/>
      <c r="VRQ14" s="407"/>
      <c r="VRR14" s="407"/>
      <c r="VRS14" s="407"/>
      <c r="VRT14" s="408"/>
      <c r="VRU14" s="404"/>
      <c r="VRV14" s="405"/>
      <c r="VRW14" s="406"/>
      <c r="VRX14" s="407"/>
      <c r="VRY14" s="407"/>
      <c r="VRZ14" s="407"/>
      <c r="VSA14" s="407"/>
      <c r="VSB14" s="408"/>
      <c r="VSC14" s="404"/>
      <c r="VSD14" s="405"/>
      <c r="VSE14" s="406"/>
      <c r="VSF14" s="407"/>
      <c r="VSG14" s="407"/>
      <c r="VSH14" s="407"/>
      <c r="VSI14" s="407"/>
      <c r="VSJ14" s="408"/>
      <c r="VSK14" s="404"/>
      <c r="VSL14" s="405"/>
      <c r="VSM14" s="406"/>
      <c r="VSN14" s="407"/>
      <c r="VSO14" s="407"/>
      <c r="VSP14" s="407"/>
      <c r="VSQ14" s="407"/>
      <c r="VSR14" s="408"/>
      <c r="VSS14" s="404"/>
      <c r="VST14" s="405"/>
      <c r="VSU14" s="406"/>
      <c r="VSV14" s="407"/>
      <c r="VSW14" s="407"/>
      <c r="VSX14" s="407"/>
      <c r="VSY14" s="407"/>
      <c r="VSZ14" s="408"/>
      <c r="VTA14" s="404"/>
      <c r="VTB14" s="405"/>
      <c r="VTC14" s="406"/>
      <c r="VTD14" s="407"/>
      <c r="VTE14" s="407"/>
      <c r="VTF14" s="407"/>
      <c r="VTG14" s="407"/>
      <c r="VTH14" s="408"/>
      <c r="VTI14" s="404"/>
      <c r="VTJ14" s="405"/>
      <c r="VTK14" s="406"/>
      <c r="VTL14" s="407"/>
      <c r="VTM14" s="407"/>
      <c r="VTN14" s="407"/>
      <c r="VTO14" s="407"/>
      <c r="VTP14" s="408"/>
      <c r="VTQ14" s="404"/>
      <c r="VTR14" s="405"/>
      <c r="VTS14" s="406"/>
      <c r="VTT14" s="407"/>
      <c r="VTU14" s="407"/>
      <c r="VTV14" s="407"/>
      <c r="VTW14" s="407"/>
      <c r="VTX14" s="408"/>
      <c r="VTY14" s="404"/>
      <c r="VTZ14" s="405"/>
      <c r="VUA14" s="406"/>
      <c r="VUB14" s="407"/>
      <c r="VUC14" s="407"/>
      <c r="VUD14" s="407"/>
      <c r="VUE14" s="407"/>
      <c r="VUF14" s="408"/>
      <c r="VUG14" s="404"/>
      <c r="VUH14" s="405"/>
      <c r="VUI14" s="406"/>
      <c r="VUJ14" s="407"/>
      <c r="VUK14" s="407"/>
      <c r="VUL14" s="407"/>
      <c r="VUM14" s="407"/>
      <c r="VUN14" s="408"/>
      <c r="VUO14" s="404"/>
      <c r="VUP14" s="405"/>
      <c r="VUQ14" s="406"/>
      <c r="VUR14" s="407"/>
      <c r="VUS14" s="407"/>
      <c r="VUT14" s="407"/>
      <c r="VUU14" s="407"/>
      <c r="VUV14" s="408"/>
      <c r="VUW14" s="404"/>
      <c r="VUX14" s="405"/>
      <c r="VUY14" s="406"/>
      <c r="VUZ14" s="407"/>
      <c r="VVA14" s="407"/>
      <c r="VVB14" s="407"/>
      <c r="VVC14" s="407"/>
      <c r="VVD14" s="408"/>
      <c r="VVE14" s="404"/>
      <c r="VVF14" s="405"/>
      <c r="VVG14" s="406"/>
      <c r="VVH14" s="407"/>
      <c r="VVI14" s="407"/>
      <c r="VVJ14" s="407"/>
      <c r="VVK14" s="407"/>
      <c r="VVL14" s="408"/>
      <c r="VVM14" s="404"/>
      <c r="VVN14" s="405"/>
      <c r="VVO14" s="406"/>
      <c r="VVP14" s="407"/>
      <c r="VVQ14" s="407"/>
      <c r="VVR14" s="407"/>
      <c r="VVS14" s="407"/>
      <c r="VVT14" s="408"/>
      <c r="VVU14" s="404"/>
      <c r="VVV14" s="405"/>
      <c r="VVW14" s="406"/>
      <c r="VVX14" s="407"/>
      <c r="VVY14" s="407"/>
      <c r="VVZ14" s="407"/>
      <c r="VWA14" s="407"/>
      <c r="VWB14" s="408"/>
      <c r="VWC14" s="404"/>
      <c r="VWD14" s="405"/>
      <c r="VWE14" s="406"/>
      <c r="VWF14" s="407"/>
      <c r="VWG14" s="407"/>
      <c r="VWH14" s="407"/>
      <c r="VWI14" s="407"/>
      <c r="VWJ14" s="408"/>
      <c r="VWK14" s="404"/>
      <c r="VWL14" s="405"/>
      <c r="VWM14" s="406"/>
      <c r="VWN14" s="407"/>
      <c r="VWO14" s="407"/>
      <c r="VWP14" s="407"/>
      <c r="VWQ14" s="407"/>
      <c r="VWR14" s="408"/>
      <c r="VWS14" s="404"/>
      <c r="VWT14" s="405"/>
      <c r="VWU14" s="406"/>
      <c r="VWV14" s="407"/>
      <c r="VWW14" s="407"/>
      <c r="VWX14" s="407"/>
      <c r="VWY14" s="407"/>
      <c r="VWZ14" s="408"/>
      <c r="VXA14" s="404"/>
      <c r="VXB14" s="405"/>
      <c r="VXC14" s="406"/>
      <c r="VXD14" s="407"/>
      <c r="VXE14" s="407"/>
      <c r="VXF14" s="407"/>
      <c r="VXG14" s="407"/>
      <c r="VXH14" s="408"/>
      <c r="VXI14" s="404"/>
      <c r="VXJ14" s="405"/>
      <c r="VXK14" s="406"/>
      <c r="VXL14" s="407"/>
      <c r="VXM14" s="407"/>
      <c r="VXN14" s="407"/>
      <c r="VXO14" s="407"/>
      <c r="VXP14" s="408"/>
      <c r="VXQ14" s="404"/>
      <c r="VXR14" s="405"/>
      <c r="VXS14" s="406"/>
      <c r="VXT14" s="407"/>
      <c r="VXU14" s="407"/>
      <c r="VXV14" s="407"/>
      <c r="VXW14" s="407"/>
      <c r="VXX14" s="408"/>
      <c r="VXY14" s="404"/>
      <c r="VXZ14" s="405"/>
      <c r="VYA14" s="406"/>
      <c r="VYB14" s="407"/>
      <c r="VYC14" s="407"/>
      <c r="VYD14" s="407"/>
      <c r="VYE14" s="407"/>
      <c r="VYF14" s="408"/>
      <c r="VYG14" s="404"/>
      <c r="VYH14" s="405"/>
      <c r="VYI14" s="406"/>
      <c r="VYJ14" s="407"/>
      <c r="VYK14" s="407"/>
      <c r="VYL14" s="407"/>
      <c r="VYM14" s="407"/>
      <c r="VYN14" s="408"/>
      <c r="VYO14" s="404"/>
      <c r="VYP14" s="405"/>
      <c r="VYQ14" s="406"/>
      <c r="VYR14" s="407"/>
      <c r="VYS14" s="407"/>
      <c r="VYT14" s="407"/>
      <c r="VYU14" s="407"/>
      <c r="VYV14" s="408"/>
      <c r="VYW14" s="404"/>
      <c r="VYX14" s="405"/>
      <c r="VYY14" s="406"/>
      <c r="VYZ14" s="407"/>
      <c r="VZA14" s="407"/>
      <c r="VZB14" s="407"/>
      <c r="VZC14" s="407"/>
      <c r="VZD14" s="408"/>
      <c r="VZE14" s="404"/>
      <c r="VZF14" s="405"/>
      <c r="VZG14" s="406"/>
      <c r="VZH14" s="407"/>
      <c r="VZI14" s="407"/>
      <c r="VZJ14" s="407"/>
      <c r="VZK14" s="407"/>
      <c r="VZL14" s="408"/>
      <c r="VZM14" s="404"/>
      <c r="VZN14" s="405"/>
      <c r="VZO14" s="406"/>
      <c r="VZP14" s="407"/>
      <c r="VZQ14" s="407"/>
      <c r="VZR14" s="407"/>
      <c r="VZS14" s="407"/>
      <c r="VZT14" s="408"/>
      <c r="VZU14" s="404"/>
      <c r="VZV14" s="405"/>
      <c r="VZW14" s="406"/>
      <c r="VZX14" s="407"/>
      <c r="VZY14" s="407"/>
      <c r="VZZ14" s="407"/>
      <c r="WAA14" s="407"/>
      <c r="WAB14" s="408"/>
      <c r="WAC14" s="404"/>
      <c r="WAD14" s="405"/>
      <c r="WAE14" s="406"/>
      <c r="WAF14" s="407"/>
      <c r="WAG14" s="407"/>
      <c r="WAH14" s="407"/>
      <c r="WAI14" s="407"/>
      <c r="WAJ14" s="408"/>
      <c r="WAK14" s="404"/>
      <c r="WAL14" s="405"/>
      <c r="WAM14" s="406"/>
      <c r="WAN14" s="407"/>
      <c r="WAO14" s="407"/>
      <c r="WAP14" s="407"/>
      <c r="WAQ14" s="407"/>
      <c r="WAR14" s="408"/>
      <c r="WAS14" s="404"/>
      <c r="WAT14" s="405"/>
      <c r="WAU14" s="406"/>
      <c r="WAV14" s="407"/>
      <c r="WAW14" s="407"/>
      <c r="WAX14" s="407"/>
      <c r="WAY14" s="407"/>
      <c r="WAZ14" s="408"/>
      <c r="WBA14" s="404"/>
      <c r="WBB14" s="405"/>
      <c r="WBC14" s="406"/>
      <c r="WBD14" s="407"/>
      <c r="WBE14" s="407"/>
      <c r="WBF14" s="407"/>
      <c r="WBG14" s="407"/>
      <c r="WBH14" s="408"/>
      <c r="WBI14" s="404"/>
      <c r="WBJ14" s="405"/>
      <c r="WBK14" s="406"/>
      <c r="WBL14" s="407"/>
      <c r="WBM14" s="407"/>
      <c r="WBN14" s="407"/>
      <c r="WBO14" s="407"/>
      <c r="WBP14" s="408"/>
      <c r="WBQ14" s="404"/>
      <c r="WBR14" s="405"/>
      <c r="WBS14" s="406"/>
      <c r="WBT14" s="407"/>
      <c r="WBU14" s="407"/>
      <c r="WBV14" s="407"/>
      <c r="WBW14" s="407"/>
      <c r="WBX14" s="408"/>
      <c r="WBY14" s="404"/>
      <c r="WBZ14" s="405"/>
      <c r="WCA14" s="406"/>
      <c r="WCB14" s="407"/>
      <c r="WCC14" s="407"/>
      <c r="WCD14" s="407"/>
      <c r="WCE14" s="407"/>
      <c r="WCF14" s="408"/>
      <c r="WCG14" s="404"/>
      <c r="WCH14" s="405"/>
      <c r="WCI14" s="406"/>
      <c r="WCJ14" s="407"/>
      <c r="WCK14" s="407"/>
      <c r="WCL14" s="407"/>
      <c r="WCM14" s="407"/>
      <c r="WCN14" s="408"/>
      <c r="WCO14" s="404"/>
      <c r="WCP14" s="405"/>
      <c r="WCQ14" s="406"/>
      <c r="WCR14" s="407"/>
      <c r="WCS14" s="407"/>
      <c r="WCT14" s="407"/>
      <c r="WCU14" s="407"/>
      <c r="WCV14" s="408"/>
      <c r="WCW14" s="404"/>
      <c r="WCX14" s="405"/>
      <c r="WCY14" s="406"/>
      <c r="WCZ14" s="407"/>
      <c r="WDA14" s="407"/>
      <c r="WDB14" s="407"/>
      <c r="WDC14" s="407"/>
      <c r="WDD14" s="408"/>
      <c r="WDE14" s="404"/>
      <c r="WDF14" s="405"/>
      <c r="WDG14" s="406"/>
      <c r="WDH14" s="407"/>
      <c r="WDI14" s="407"/>
      <c r="WDJ14" s="407"/>
      <c r="WDK14" s="407"/>
      <c r="WDL14" s="408"/>
      <c r="WDM14" s="404"/>
      <c r="WDN14" s="405"/>
      <c r="WDO14" s="406"/>
      <c r="WDP14" s="407"/>
      <c r="WDQ14" s="407"/>
      <c r="WDR14" s="407"/>
      <c r="WDS14" s="407"/>
      <c r="WDT14" s="408"/>
      <c r="WDU14" s="404"/>
      <c r="WDV14" s="405"/>
      <c r="WDW14" s="406"/>
      <c r="WDX14" s="407"/>
      <c r="WDY14" s="407"/>
      <c r="WDZ14" s="407"/>
      <c r="WEA14" s="407"/>
      <c r="WEB14" s="408"/>
      <c r="WEC14" s="404"/>
      <c r="WED14" s="405"/>
      <c r="WEE14" s="406"/>
      <c r="WEF14" s="407"/>
      <c r="WEG14" s="407"/>
      <c r="WEH14" s="407"/>
      <c r="WEI14" s="407"/>
      <c r="WEJ14" s="408"/>
      <c r="WEK14" s="404"/>
      <c r="WEL14" s="405"/>
      <c r="WEM14" s="406"/>
      <c r="WEN14" s="407"/>
      <c r="WEO14" s="407"/>
      <c r="WEP14" s="407"/>
      <c r="WEQ14" s="407"/>
      <c r="WER14" s="408"/>
      <c r="WES14" s="404"/>
      <c r="WET14" s="405"/>
      <c r="WEU14" s="406"/>
      <c r="WEV14" s="407"/>
      <c r="WEW14" s="407"/>
      <c r="WEX14" s="407"/>
      <c r="WEY14" s="407"/>
      <c r="WEZ14" s="408"/>
      <c r="WFA14" s="404"/>
      <c r="WFB14" s="405"/>
      <c r="WFC14" s="406"/>
      <c r="WFD14" s="407"/>
      <c r="WFE14" s="407"/>
      <c r="WFF14" s="407"/>
      <c r="WFG14" s="407"/>
      <c r="WFH14" s="408"/>
      <c r="WFI14" s="404"/>
      <c r="WFJ14" s="405"/>
      <c r="WFK14" s="406"/>
      <c r="WFL14" s="407"/>
      <c r="WFM14" s="407"/>
      <c r="WFN14" s="407"/>
      <c r="WFO14" s="407"/>
      <c r="WFP14" s="408"/>
      <c r="WFQ14" s="404"/>
      <c r="WFR14" s="405"/>
      <c r="WFS14" s="406"/>
      <c r="WFT14" s="407"/>
      <c r="WFU14" s="407"/>
      <c r="WFV14" s="407"/>
      <c r="WFW14" s="407"/>
      <c r="WFX14" s="408"/>
      <c r="WFY14" s="404"/>
      <c r="WFZ14" s="405"/>
      <c r="WGA14" s="406"/>
      <c r="WGB14" s="407"/>
      <c r="WGC14" s="407"/>
      <c r="WGD14" s="407"/>
      <c r="WGE14" s="407"/>
      <c r="WGF14" s="408"/>
      <c r="WGG14" s="404"/>
      <c r="WGH14" s="405"/>
      <c r="WGI14" s="406"/>
      <c r="WGJ14" s="407"/>
      <c r="WGK14" s="407"/>
      <c r="WGL14" s="407"/>
      <c r="WGM14" s="407"/>
      <c r="WGN14" s="408"/>
      <c r="WGO14" s="404"/>
      <c r="WGP14" s="405"/>
      <c r="WGQ14" s="406"/>
      <c r="WGR14" s="407"/>
      <c r="WGS14" s="407"/>
      <c r="WGT14" s="407"/>
      <c r="WGU14" s="407"/>
      <c r="WGV14" s="408"/>
      <c r="WGW14" s="404"/>
      <c r="WGX14" s="405"/>
      <c r="WGY14" s="406"/>
      <c r="WGZ14" s="407"/>
      <c r="WHA14" s="407"/>
      <c r="WHB14" s="407"/>
      <c r="WHC14" s="407"/>
      <c r="WHD14" s="408"/>
      <c r="WHE14" s="404"/>
      <c r="WHF14" s="405"/>
      <c r="WHG14" s="406"/>
      <c r="WHH14" s="407"/>
      <c r="WHI14" s="407"/>
      <c r="WHJ14" s="407"/>
      <c r="WHK14" s="407"/>
      <c r="WHL14" s="408"/>
      <c r="WHM14" s="404"/>
      <c r="WHN14" s="405"/>
      <c r="WHO14" s="406"/>
      <c r="WHP14" s="407"/>
      <c r="WHQ14" s="407"/>
      <c r="WHR14" s="407"/>
      <c r="WHS14" s="407"/>
      <c r="WHT14" s="408"/>
      <c r="WHU14" s="404"/>
      <c r="WHV14" s="405"/>
      <c r="WHW14" s="406"/>
      <c r="WHX14" s="407"/>
      <c r="WHY14" s="407"/>
      <c r="WHZ14" s="407"/>
      <c r="WIA14" s="407"/>
      <c r="WIB14" s="408"/>
      <c r="WIC14" s="404"/>
      <c r="WID14" s="405"/>
      <c r="WIE14" s="406"/>
      <c r="WIF14" s="407"/>
      <c r="WIG14" s="407"/>
      <c r="WIH14" s="407"/>
      <c r="WII14" s="407"/>
      <c r="WIJ14" s="408"/>
      <c r="WIK14" s="404"/>
      <c r="WIL14" s="405"/>
      <c r="WIM14" s="406"/>
      <c r="WIN14" s="407"/>
      <c r="WIO14" s="407"/>
      <c r="WIP14" s="407"/>
      <c r="WIQ14" s="407"/>
      <c r="WIR14" s="408"/>
      <c r="WIS14" s="404"/>
      <c r="WIT14" s="405"/>
      <c r="WIU14" s="406"/>
      <c r="WIV14" s="407"/>
      <c r="WIW14" s="407"/>
      <c r="WIX14" s="407"/>
      <c r="WIY14" s="407"/>
      <c r="WIZ14" s="408"/>
      <c r="WJA14" s="404"/>
      <c r="WJB14" s="405"/>
      <c r="WJC14" s="406"/>
      <c r="WJD14" s="407"/>
      <c r="WJE14" s="407"/>
      <c r="WJF14" s="407"/>
      <c r="WJG14" s="407"/>
      <c r="WJH14" s="408"/>
      <c r="WJI14" s="404"/>
      <c r="WJJ14" s="405"/>
      <c r="WJK14" s="406"/>
      <c r="WJL14" s="407"/>
      <c r="WJM14" s="407"/>
      <c r="WJN14" s="407"/>
      <c r="WJO14" s="407"/>
      <c r="WJP14" s="408"/>
      <c r="WJQ14" s="404"/>
      <c r="WJR14" s="405"/>
      <c r="WJS14" s="406"/>
      <c r="WJT14" s="407"/>
      <c r="WJU14" s="407"/>
      <c r="WJV14" s="407"/>
      <c r="WJW14" s="407"/>
      <c r="WJX14" s="408"/>
      <c r="WJY14" s="404"/>
      <c r="WJZ14" s="405"/>
      <c r="WKA14" s="406"/>
      <c r="WKB14" s="407"/>
      <c r="WKC14" s="407"/>
      <c r="WKD14" s="407"/>
      <c r="WKE14" s="407"/>
      <c r="WKF14" s="408"/>
      <c r="WKG14" s="404"/>
      <c r="WKH14" s="405"/>
      <c r="WKI14" s="406"/>
      <c r="WKJ14" s="407"/>
      <c r="WKK14" s="407"/>
      <c r="WKL14" s="407"/>
      <c r="WKM14" s="407"/>
      <c r="WKN14" s="408"/>
      <c r="WKO14" s="404"/>
      <c r="WKP14" s="405"/>
      <c r="WKQ14" s="406"/>
      <c r="WKR14" s="407"/>
      <c r="WKS14" s="407"/>
      <c r="WKT14" s="407"/>
      <c r="WKU14" s="407"/>
      <c r="WKV14" s="408"/>
      <c r="WKW14" s="404"/>
      <c r="WKX14" s="405"/>
      <c r="WKY14" s="406"/>
      <c r="WKZ14" s="407"/>
      <c r="WLA14" s="407"/>
      <c r="WLB14" s="407"/>
      <c r="WLC14" s="407"/>
      <c r="WLD14" s="408"/>
      <c r="WLE14" s="404"/>
      <c r="WLF14" s="405"/>
      <c r="WLG14" s="406"/>
      <c r="WLH14" s="407"/>
      <c r="WLI14" s="407"/>
      <c r="WLJ14" s="407"/>
      <c r="WLK14" s="407"/>
      <c r="WLL14" s="408"/>
      <c r="WLM14" s="404"/>
      <c r="WLN14" s="405"/>
      <c r="WLO14" s="406"/>
      <c r="WLP14" s="407"/>
      <c r="WLQ14" s="407"/>
      <c r="WLR14" s="407"/>
      <c r="WLS14" s="407"/>
      <c r="WLT14" s="408"/>
      <c r="WLU14" s="404"/>
      <c r="WLV14" s="405"/>
      <c r="WLW14" s="406"/>
      <c r="WLX14" s="407"/>
      <c r="WLY14" s="407"/>
      <c r="WLZ14" s="407"/>
      <c r="WMA14" s="407"/>
      <c r="WMB14" s="408"/>
      <c r="WMC14" s="404"/>
      <c r="WMD14" s="405"/>
      <c r="WME14" s="406"/>
      <c r="WMF14" s="407"/>
      <c r="WMG14" s="407"/>
      <c r="WMH14" s="407"/>
      <c r="WMI14" s="407"/>
      <c r="WMJ14" s="408"/>
      <c r="WMK14" s="404"/>
      <c r="WML14" s="405"/>
      <c r="WMM14" s="406"/>
      <c r="WMN14" s="407"/>
      <c r="WMO14" s="407"/>
      <c r="WMP14" s="407"/>
      <c r="WMQ14" s="407"/>
      <c r="WMR14" s="408"/>
      <c r="WMS14" s="404"/>
      <c r="WMT14" s="405"/>
      <c r="WMU14" s="406"/>
      <c r="WMV14" s="407"/>
      <c r="WMW14" s="407"/>
      <c r="WMX14" s="407"/>
      <c r="WMY14" s="407"/>
      <c r="WMZ14" s="408"/>
      <c r="WNA14" s="404"/>
      <c r="WNB14" s="405"/>
      <c r="WNC14" s="406"/>
      <c r="WND14" s="407"/>
      <c r="WNE14" s="407"/>
      <c r="WNF14" s="407"/>
      <c r="WNG14" s="407"/>
      <c r="WNH14" s="408"/>
      <c r="WNI14" s="404"/>
      <c r="WNJ14" s="405"/>
      <c r="WNK14" s="406"/>
      <c r="WNL14" s="407"/>
      <c r="WNM14" s="407"/>
      <c r="WNN14" s="407"/>
      <c r="WNO14" s="407"/>
      <c r="WNP14" s="408"/>
      <c r="WNQ14" s="404"/>
      <c r="WNR14" s="405"/>
      <c r="WNS14" s="406"/>
      <c r="WNT14" s="407"/>
      <c r="WNU14" s="407"/>
      <c r="WNV14" s="407"/>
      <c r="WNW14" s="407"/>
      <c r="WNX14" s="408"/>
      <c r="WNY14" s="404"/>
      <c r="WNZ14" s="405"/>
      <c r="WOA14" s="406"/>
      <c r="WOB14" s="407"/>
      <c r="WOC14" s="407"/>
      <c r="WOD14" s="407"/>
      <c r="WOE14" s="407"/>
      <c r="WOF14" s="408"/>
      <c r="WOG14" s="404"/>
      <c r="WOH14" s="405"/>
      <c r="WOI14" s="406"/>
      <c r="WOJ14" s="407"/>
      <c r="WOK14" s="407"/>
      <c r="WOL14" s="407"/>
      <c r="WOM14" s="407"/>
      <c r="WON14" s="408"/>
      <c r="WOO14" s="404"/>
      <c r="WOP14" s="405"/>
      <c r="WOQ14" s="406"/>
      <c r="WOR14" s="407"/>
      <c r="WOS14" s="407"/>
      <c r="WOT14" s="407"/>
      <c r="WOU14" s="407"/>
      <c r="WOV14" s="408"/>
      <c r="WOW14" s="404"/>
      <c r="WOX14" s="405"/>
      <c r="WOY14" s="406"/>
      <c r="WOZ14" s="407"/>
      <c r="WPA14" s="407"/>
      <c r="WPB14" s="407"/>
      <c r="WPC14" s="407"/>
      <c r="WPD14" s="408"/>
      <c r="WPE14" s="404"/>
      <c r="WPF14" s="405"/>
      <c r="WPG14" s="406"/>
      <c r="WPH14" s="407"/>
      <c r="WPI14" s="407"/>
      <c r="WPJ14" s="407"/>
      <c r="WPK14" s="407"/>
      <c r="WPL14" s="408"/>
      <c r="WPM14" s="404"/>
      <c r="WPN14" s="405"/>
      <c r="WPO14" s="406"/>
      <c r="WPP14" s="407"/>
      <c r="WPQ14" s="407"/>
      <c r="WPR14" s="407"/>
      <c r="WPS14" s="407"/>
      <c r="WPT14" s="408"/>
      <c r="WPU14" s="404"/>
      <c r="WPV14" s="405"/>
      <c r="WPW14" s="406"/>
      <c r="WPX14" s="407"/>
      <c r="WPY14" s="407"/>
      <c r="WPZ14" s="407"/>
      <c r="WQA14" s="407"/>
      <c r="WQB14" s="408"/>
      <c r="WQC14" s="404"/>
      <c r="WQD14" s="405"/>
      <c r="WQE14" s="406"/>
      <c r="WQF14" s="407"/>
      <c r="WQG14" s="407"/>
      <c r="WQH14" s="407"/>
      <c r="WQI14" s="407"/>
      <c r="WQJ14" s="408"/>
      <c r="WQK14" s="404"/>
      <c r="WQL14" s="405"/>
      <c r="WQM14" s="406"/>
      <c r="WQN14" s="407"/>
      <c r="WQO14" s="407"/>
      <c r="WQP14" s="407"/>
      <c r="WQQ14" s="407"/>
      <c r="WQR14" s="408"/>
      <c r="WQS14" s="404"/>
      <c r="WQT14" s="405"/>
      <c r="WQU14" s="406"/>
      <c r="WQV14" s="407"/>
      <c r="WQW14" s="407"/>
      <c r="WQX14" s="407"/>
      <c r="WQY14" s="407"/>
      <c r="WQZ14" s="408"/>
      <c r="WRA14" s="404"/>
      <c r="WRB14" s="405"/>
      <c r="WRC14" s="406"/>
      <c r="WRD14" s="407"/>
      <c r="WRE14" s="407"/>
      <c r="WRF14" s="407"/>
      <c r="WRG14" s="407"/>
      <c r="WRH14" s="408"/>
      <c r="WRI14" s="404"/>
      <c r="WRJ14" s="405"/>
      <c r="WRK14" s="406"/>
      <c r="WRL14" s="407"/>
      <c r="WRM14" s="407"/>
      <c r="WRN14" s="407"/>
      <c r="WRO14" s="407"/>
      <c r="WRP14" s="408"/>
      <c r="WRQ14" s="404"/>
      <c r="WRR14" s="405"/>
      <c r="WRS14" s="406"/>
      <c r="WRT14" s="407"/>
      <c r="WRU14" s="407"/>
      <c r="WRV14" s="407"/>
      <c r="WRW14" s="407"/>
      <c r="WRX14" s="408"/>
      <c r="WRY14" s="404"/>
      <c r="WRZ14" s="405"/>
      <c r="WSA14" s="406"/>
      <c r="WSB14" s="407"/>
      <c r="WSC14" s="407"/>
      <c r="WSD14" s="407"/>
      <c r="WSE14" s="407"/>
      <c r="WSF14" s="408"/>
      <c r="WSG14" s="404"/>
      <c r="WSH14" s="405"/>
      <c r="WSI14" s="406"/>
      <c r="WSJ14" s="407"/>
      <c r="WSK14" s="407"/>
      <c r="WSL14" s="407"/>
      <c r="WSM14" s="407"/>
      <c r="WSN14" s="408"/>
      <c r="WSO14" s="404"/>
      <c r="WSP14" s="405"/>
      <c r="WSQ14" s="406"/>
      <c r="WSR14" s="407"/>
      <c r="WSS14" s="407"/>
      <c r="WST14" s="407"/>
      <c r="WSU14" s="407"/>
      <c r="WSV14" s="408"/>
      <c r="WSW14" s="404"/>
      <c r="WSX14" s="405"/>
      <c r="WSY14" s="406"/>
      <c r="WSZ14" s="407"/>
      <c r="WTA14" s="407"/>
      <c r="WTB14" s="407"/>
      <c r="WTC14" s="407"/>
      <c r="WTD14" s="408"/>
      <c r="WTE14" s="404"/>
      <c r="WTF14" s="405"/>
      <c r="WTG14" s="406"/>
      <c r="WTH14" s="407"/>
      <c r="WTI14" s="407"/>
      <c r="WTJ14" s="407"/>
      <c r="WTK14" s="407"/>
      <c r="WTL14" s="408"/>
      <c r="WTM14" s="404"/>
      <c r="WTN14" s="405"/>
      <c r="WTO14" s="406"/>
      <c r="WTP14" s="407"/>
      <c r="WTQ14" s="407"/>
      <c r="WTR14" s="407"/>
      <c r="WTS14" s="407"/>
      <c r="WTT14" s="408"/>
      <c r="WTU14" s="404"/>
      <c r="WTV14" s="405"/>
      <c r="WTW14" s="406"/>
      <c r="WTX14" s="407"/>
      <c r="WTY14" s="407"/>
      <c r="WTZ14" s="407"/>
      <c r="WUA14" s="407"/>
      <c r="WUB14" s="408"/>
      <c r="WUC14" s="404"/>
      <c r="WUD14" s="405"/>
      <c r="WUE14" s="406"/>
      <c r="WUF14" s="407"/>
      <c r="WUG14" s="407"/>
      <c r="WUH14" s="407"/>
      <c r="WUI14" s="407"/>
      <c r="WUJ14" s="408"/>
      <c r="WUK14" s="404"/>
      <c r="WUL14" s="405"/>
      <c r="WUM14" s="406"/>
      <c r="WUN14" s="407"/>
      <c r="WUO14" s="407"/>
      <c r="WUP14" s="407"/>
      <c r="WUQ14" s="407"/>
      <c r="WUR14" s="408"/>
      <c r="WUS14" s="404"/>
      <c r="WUT14" s="405"/>
      <c r="WUU14" s="406"/>
      <c r="WUV14" s="407"/>
      <c r="WUW14" s="407"/>
      <c r="WUX14" s="407"/>
      <c r="WUY14" s="407"/>
      <c r="WUZ14" s="408"/>
      <c r="WVA14" s="404"/>
      <c r="WVB14" s="405"/>
      <c r="WVC14" s="406"/>
      <c r="WVD14" s="407"/>
      <c r="WVE14" s="407"/>
      <c r="WVF14" s="407"/>
      <c r="WVG14" s="407"/>
      <c r="WVH14" s="408"/>
      <c r="WVI14" s="404"/>
      <c r="WVJ14" s="405"/>
      <c r="WVK14" s="406"/>
      <c r="WVL14" s="407"/>
      <c r="WVM14" s="407"/>
      <c r="WVN14" s="407"/>
      <c r="WVO14" s="407"/>
      <c r="WVP14" s="408"/>
      <c r="WVQ14" s="404"/>
      <c r="WVR14" s="405"/>
      <c r="WVS14" s="406"/>
      <c r="WVT14" s="407"/>
      <c r="WVU14" s="407"/>
      <c r="WVV14" s="407"/>
      <c r="WVW14" s="407"/>
      <c r="WVX14" s="408"/>
      <c r="WVY14" s="404"/>
      <c r="WVZ14" s="405"/>
      <c r="WWA14" s="406"/>
      <c r="WWB14" s="407"/>
      <c r="WWC14" s="407"/>
      <c r="WWD14" s="407"/>
      <c r="WWE14" s="407"/>
      <c r="WWF14" s="408"/>
      <c r="WWG14" s="404"/>
      <c r="WWH14" s="405"/>
      <c r="WWI14" s="406"/>
      <c r="WWJ14" s="407"/>
      <c r="WWK14" s="407"/>
      <c r="WWL14" s="407"/>
      <c r="WWM14" s="407"/>
      <c r="WWN14" s="408"/>
      <c r="WWO14" s="404"/>
      <c r="WWP14" s="405"/>
      <c r="WWQ14" s="406"/>
      <c r="WWR14" s="407"/>
      <c r="WWS14" s="407"/>
      <c r="WWT14" s="407"/>
      <c r="WWU14" s="407"/>
      <c r="WWV14" s="408"/>
      <c r="WWW14" s="404"/>
      <c r="WWX14" s="405"/>
      <c r="WWY14" s="406"/>
      <c r="WWZ14" s="407"/>
      <c r="WXA14" s="407"/>
      <c r="WXB14" s="407"/>
      <c r="WXC14" s="407"/>
      <c r="WXD14" s="408"/>
      <c r="WXE14" s="404"/>
      <c r="WXF14" s="405"/>
      <c r="WXG14" s="406"/>
      <c r="WXH14" s="407"/>
      <c r="WXI14" s="407"/>
      <c r="WXJ14" s="407"/>
      <c r="WXK14" s="407"/>
      <c r="WXL14" s="408"/>
      <c r="WXM14" s="404"/>
      <c r="WXN14" s="405"/>
      <c r="WXO14" s="406"/>
      <c r="WXP14" s="407"/>
      <c r="WXQ14" s="407"/>
      <c r="WXR14" s="407"/>
      <c r="WXS14" s="407"/>
      <c r="WXT14" s="408"/>
      <c r="WXU14" s="404"/>
      <c r="WXV14" s="405"/>
      <c r="WXW14" s="406"/>
      <c r="WXX14" s="407"/>
      <c r="WXY14" s="407"/>
      <c r="WXZ14" s="407"/>
      <c r="WYA14" s="407"/>
      <c r="WYB14" s="408"/>
      <c r="WYC14" s="404"/>
      <c r="WYD14" s="405"/>
      <c r="WYE14" s="406"/>
      <c r="WYF14" s="407"/>
      <c r="WYG14" s="407"/>
      <c r="WYH14" s="407"/>
      <c r="WYI14" s="407"/>
      <c r="WYJ14" s="408"/>
      <c r="WYK14" s="404"/>
      <c r="WYL14" s="405"/>
      <c r="WYM14" s="406"/>
      <c r="WYN14" s="407"/>
      <c r="WYO14" s="407"/>
      <c r="WYP14" s="407"/>
      <c r="WYQ14" s="407"/>
      <c r="WYR14" s="408"/>
      <c r="WYS14" s="404"/>
      <c r="WYT14" s="405"/>
      <c r="WYU14" s="406"/>
      <c r="WYV14" s="407"/>
      <c r="WYW14" s="407"/>
      <c r="WYX14" s="407"/>
      <c r="WYY14" s="407"/>
      <c r="WYZ14" s="408"/>
      <c r="WZA14" s="404"/>
      <c r="WZB14" s="405"/>
      <c r="WZC14" s="406"/>
      <c r="WZD14" s="407"/>
      <c r="WZE14" s="407"/>
      <c r="WZF14" s="407"/>
      <c r="WZG14" s="407"/>
      <c r="WZH14" s="408"/>
      <c r="WZI14" s="404"/>
      <c r="WZJ14" s="405"/>
      <c r="WZK14" s="406"/>
      <c r="WZL14" s="407"/>
      <c r="WZM14" s="407"/>
      <c r="WZN14" s="407"/>
      <c r="WZO14" s="407"/>
      <c r="WZP14" s="408"/>
      <c r="WZQ14" s="404"/>
      <c r="WZR14" s="405"/>
      <c r="WZS14" s="406"/>
      <c r="WZT14" s="407"/>
      <c r="WZU14" s="407"/>
      <c r="WZV14" s="407"/>
      <c r="WZW14" s="407"/>
      <c r="WZX14" s="408"/>
      <c r="WZY14" s="404"/>
      <c r="WZZ14" s="405"/>
      <c r="XAA14" s="406"/>
      <c r="XAB14" s="407"/>
      <c r="XAC14" s="407"/>
      <c r="XAD14" s="407"/>
      <c r="XAE14" s="407"/>
      <c r="XAF14" s="408"/>
      <c r="XAG14" s="404"/>
      <c r="XAH14" s="405"/>
      <c r="XAI14" s="406"/>
      <c r="XAJ14" s="407"/>
      <c r="XAK14" s="407"/>
      <c r="XAL14" s="407"/>
      <c r="XAM14" s="407"/>
      <c r="XAN14" s="408"/>
      <c r="XAO14" s="404"/>
      <c r="XAP14" s="405"/>
      <c r="XAQ14" s="406"/>
      <c r="XAR14" s="407"/>
      <c r="XAS14" s="407"/>
      <c r="XAT14" s="407"/>
      <c r="XAU14" s="407"/>
      <c r="XAV14" s="408"/>
      <c r="XAW14" s="404"/>
      <c r="XAX14" s="405"/>
      <c r="XAY14" s="406"/>
      <c r="XAZ14" s="407"/>
      <c r="XBA14" s="407"/>
      <c r="XBB14" s="407"/>
      <c r="XBC14" s="407"/>
      <c r="XBD14" s="408"/>
      <c r="XBE14" s="404"/>
      <c r="XBF14" s="405"/>
      <c r="XBG14" s="406"/>
      <c r="XBH14" s="407"/>
      <c r="XBI14" s="407"/>
      <c r="XBJ14" s="407"/>
      <c r="XBK14" s="407"/>
      <c r="XBL14" s="408"/>
      <c r="XBM14" s="404"/>
      <c r="XBN14" s="405"/>
      <c r="XBO14" s="406"/>
      <c r="XBP14" s="407"/>
      <c r="XBQ14" s="407"/>
      <c r="XBR14" s="407"/>
      <c r="XBS14" s="407"/>
      <c r="XBT14" s="408"/>
      <c r="XBU14" s="404"/>
      <c r="XBV14" s="405"/>
      <c r="XBW14" s="406"/>
      <c r="XBX14" s="407"/>
      <c r="XBY14" s="407"/>
      <c r="XBZ14" s="407"/>
      <c r="XCA14" s="407"/>
      <c r="XCB14" s="408"/>
      <c r="XCC14" s="404"/>
      <c r="XCD14" s="405"/>
      <c r="XCE14" s="406"/>
      <c r="XCF14" s="407"/>
      <c r="XCG14" s="407"/>
      <c r="XCH14" s="407"/>
      <c r="XCI14" s="407"/>
      <c r="XCJ14" s="408"/>
      <c r="XCK14" s="404"/>
      <c r="XCL14" s="405"/>
      <c r="XCM14" s="406"/>
      <c r="XCN14" s="407"/>
      <c r="XCO14" s="407"/>
      <c r="XCP14" s="407"/>
      <c r="XCQ14" s="407"/>
      <c r="XCR14" s="408"/>
      <c r="XCS14" s="404"/>
      <c r="XCT14" s="405"/>
      <c r="XCU14" s="406"/>
      <c r="XCV14" s="407"/>
      <c r="XCW14" s="407"/>
      <c r="XCX14" s="407"/>
      <c r="XCY14" s="407"/>
      <c r="XCZ14" s="408"/>
      <c r="XDA14" s="404"/>
      <c r="XDB14" s="405"/>
      <c r="XDC14" s="406"/>
      <c r="XDD14" s="407"/>
      <c r="XDE14" s="407"/>
      <c r="XDF14" s="407"/>
      <c r="XDG14" s="407"/>
      <c r="XDH14" s="408"/>
      <c r="XDI14" s="404"/>
      <c r="XDJ14" s="405"/>
      <c r="XDK14" s="406"/>
      <c r="XDL14" s="407"/>
      <c r="XDM14" s="407"/>
      <c r="XDN14" s="407"/>
      <c r="XDO14" s="407"/>
      <c r="XDP14" s="408"/>
      <c r="XDQ14" s="404"/>
      <c r="XDR14" s="405"/>
      <c r="XDS14" s="406"/>
      <c r="XDT14" s="407"/>
      <c r="XDU14" s="407"/>
      <c r="XDV14" s="407"/>
      <c r="XDW14" s="407"/>
      <c r="XDX14" s="408"/>
      <c r="XDY14" s="404"/>
      <c r="XDZ14" s="405"/>
      <c r="XEA14" s="406"/>
      <c r="XEB14" s="407"/>
      <c r="XEC14" s="407"/>
      <c r="XED14" s="407"/>
      <c r="XEE14" s="407"/>
      <c r="XEF14" s="408"/>
      <c r="XEG14" s="404"/>
      <c r="XEH14" s="405"/>
      <c r="XEI14" s="406"/>
      <c r="XEJ14" s="407"/>
      <c r="XEK14" s="407"/>
      <c r="XEL14" s="407"/>
      <c r="XEM14" s="407"/>
      <c r="XEN14" s="408"/>
      <c r="XEO14" s="404"/>
      <c r="XEP14" s="405"/>
      <c r="XEQ14" s="406"/>
      <c r="XER14" s="407"/>
      <c r="XES14" s="407"/>
      <c r="XET14" s="407"/>
      <c r="XEU14" s="407"/>
      <c r="XEV14" s="408"/>
      <c r="XEW14" s="404"/>
      <c r="XEX14" s="405"/>
      <c r="XEY14" s="406"/>
      <c r="XEZ14" s="407"/>
      <c r="XFA14" s="407"/>
      <c r="XFB14" s="407"/>
      <c r="XFC14" s="407"/>
      <c r="XFD14" s="408"/>
    </row>
    <row r="15" spans="1:16384" s="403" customFormat="1" x14ac:dyDescent="0.25">
      <c r="A15" s="404"/>
      <c r="B15" s="405"/>
      <c r="C15" s="409"/>
      <c r="D15" s="407"/>
      <c r="E15" s="407"/>
      <c r="F15" s="407"/>
      <c r="G15" s="407"/>
      <c r="H15" s="408"/>
      <c r="I15" s="404"/>
      <c r="J15" s="405"/>
      <c r="K15" s="409"/>
      <c r="L15" s="407"/>
      <c r="M15" s="407"/>
      <c r="N15" s="407"/>
      <c r="O15" s="407"/>
      <c r="P15" s="408"/>
      <c r="Q15" s="404"/>
      <c r="R15" s="405"/>
      <c r="S15" s="409"/>
      <c r="T15" s="407"/>
      <c r="U15" s="407"/>
      <c r="V15" s="407"/>
      <c r="W15" s="407"/>
      <c r="X15" s="408"/>
      <c r="Y15" s="404"/>
      <c r="Z15" s="405"/>
      <c r="AA15" s="409"/>
      <c r="AB15" s="407"/>
      <c r="AC15" s="407"/>
      <c r="AD15" s="407"/>
      <c r="AE15" s="407"/>
      <c r="AF15" s="408"/>
      <c r="AG15" s="404"/>
      <c r="AH15" s="405"/>
      <c r="AI15" s="409"/>
      <c r="AJ15" s="407"/>
      <c r="AK15" s="407"/>
      <c r="AL15" s="407"/>
      <c r="AM15" s="407"/>
      <c r="AN15" s="408"/>
      <c r="AO15" s="404"/>
      <c r="AP15" s="405"/>
      <c r="AQ15" s="409"/>
      <c r="AR15" s="407"/>
      <c r="AS15" s="407"/>
      <c r="AT15" s="407"/>
      <c r="AU15" s="407"/>
      <c r="AV15" s="408"/>
      <c r="AW15" s="404"/>
      <c r="AX15" s="405"/>
      <c r="AY15" s="409"/>
      <c r="AZ15" s="407"/>
      <c r="BA15" s="407"/>
      <c r="BB15" s="407"/>
      <c r="BC15" s="407"/>
      <c r="BD15" s="408"/>
      <c r="BE15" s="404"/>
      <c r="BF15" s="405"/>
      <c r="BG15" s="409"/>
      <c r="BH15" s="407"/>
      <c r="BI15" s="407"/>
      <c r="BJ15" s="407"/>
      <c r="BK15" s="407"/>
      <c r="BL15" s="408"/>
      <c r="BM15" s="404"/>
      <c r="BN15" s="405"/>
      <c r="BO15" s="409"/>
      <c r="BP15" s="407"/>
      <c r="BQ15" s="407"/>
      <c r="BR15" s="407"/>
      <c r="BS15" s="407"/>
      <c r="BT15" s="408"/>
      <c r="BU15" s="404"/>
      <c r="BV15" s="405"/>
      <c r="BW15" s="409"/>
      <c r="BX15" s="407"/>
      <c r="BY15" s="407"/>
      <c r="BZ15" s="407"/>
      <c r="CA15" s="407"/>
      <c r="CB15" s="408"/>
      <c r="CC15" s="404"/>
      <c r="CD15" s="405"/>
      <c r="CE15" s="409"/>
      <c r="CF15" s="407"/>
      <c r="CG15" s="407"/>
      <c r="CH15" s="407"/>
      <c r="CI15" s="407"/>
      <c r="CJ15" s="408"/>
      <c r="CK15" s="404"/>
      <c r="CL15" s="405"/>
      <c r="CM15" s="409"/>
      <c r="CN15" s="407"/>
      <c r="CO15" s="407"/>
      <c r="CP15" s="407"/>
      <c r="CQ15" s="407"/>
      <c r="CR15" s="408"/>
      <c r="CS15" s="404"/>
      <c r="CT15" s="405"/>
      <c r="CU15" s="409"/>
      <c r="CV15" s="407"/>
      <c r="CW15" s="407"/>
      <c r="CX15" s="407"/>
      <c r="CY15" s="407"/>
      <c r="CZ15" s="408"/>
      <c r="DA15" s="404"/>
      <c r="DB15" s="405"/>
      <c r="DC15" s="409"/>
      <c r="DD15" s="407"/>
      <c r="DE15" s="407"/>
      <c r="DF15" s="407"/>
      <c r="DG15" s="407"/>
      <c r="DH15" s="408"/>
      <c r="DI15" s="404"/>
      <c r="DJ15" s="405"/>
      <c r="DK15" s="409"/>
      <c r="DL15" s="407"/>
      <c r="DM15" s="407"/>
      <c r="DN15" s="407"/>
      <c r="DO15" s="407"/>
      <c r="DP15" s="408"/>
      <c r="DQ15" s="404"/>
      <c r="DR15" s="405"/>
      <c r="DS15" s="409"/>
      <c r="DT15" s="407"/>
      <c r="DU15" s="407"/>
      <c r="DV15" s="407"/>
      <c r="DW15" s="407"/>
      <c r="DX15" s="408"/>
      <c r="DY15" s="404"/>
      <c r="DZ15" s="405"/>
      <c r="EA15" s="409"/>
      <c r="EB15" s="407"/>
      <c r="EC15" s="407"/>
      <c r="ED15" s="407"/>
      <c r="EE15" s="407"/>
      <c r="EF15" s="408"/>
      <c r="EG15" s="404"/>
      <c r="EH15" s="405"/>
      <c r="EI15" s="409"/>
      <c r="EJ15" s="407"/>
      <c r="EK15" s="407"/>
      <c r="EL15" s="407"/>
      <c r="EM15" s="407"/>
      <c r="EN15" s="408"/>
      <c r="EO15" s="404"/>
      <c r="EP15" s="405"/>
      <c r="EQ15" s="409"/>
      <c r="ER15" s="407"/>
      <c r="ES15" s="407"/>
      <c r="ET15" s="407"/>
      <c r="EU15" s="407"/>
      <c r="EV15" s="408"/>
      <c r="EW15" s="404"/>
      <c r="EX15" s="405"/>
      <c r="EY15" s="409"/>
      <c r="EZ15" s="407"/>
      <c r="FA15" s="407"/>
      <c r="FB15" s="407"/>
      <c r="FC15" s="407"/>
      <c r="FD15" s="408"/>
      <c r="FE15" s="404"/>
      <c r="FF15" s="405"/>
      <c r="FG15" s="409"/>
      <c r="FH15" s="407"/>
      <c r="FI15" s="407"/>
      <c r="FJ15" s="407"/>
      <c r="FK15" s="407"/>
      <c r="FL15" s="408"/>
      <c r="FM15" s="404"/>
      <c r="FN15" s="405"/>
      <c r="FO15" s="409"/>
      <c r="FP15" s="407"/>
      <c r="FQ15" s="407"/>
      <c r="FR15" s="407"/>
      <c r="FS15" s="407"/>
      <c r="FT15" s="408"/>
      <c r="FU15" s="404"/>
      <c r="FV15" s="405"/>
      <c r="FW15" s="409"/>
      <c r="FX15" s="407"/>
      <c r="FY15" s="407"/>
      <c r="FZ15" s="407"/>
      <c r="GA15" s="407"/>
      <c r="GB15" s="408"/>
      <c r="GC15" s="404"/>
      <c r="GD15" s="405"/>
      <c r="GE15" s="409"/>
      <c r="GF15" s="407"/>
      <c r="GG15" s="407"/>
      <c r="GH15" s="407"/>
      <c r="GI15" s="407"/>
      <c r="GJ15" s="408"/>
      <c r="GK15" s="404"/>
      <c r="GL15" s="405"/>
      <c r="GM15" s="409"/>
      <c r="GN15" s="407"/>
      <c r="GO15" s="407"/>
      <c r="GP15" s="407"/>
      <c r="GQ15" s="407"/>
      <c r="GR15" s="408"/>
      <c r="GS15" s="404"/>
      <c r="GT15" s="405"/>
      <c r="GU15" s="409"/>
      <c r="GV15" s="407"/>
      <c r="GW15" s="407"/>
      <c r="GX15" s="407"/>
      <c r="GY15" s="407"/>
      <c r="GZ15" s="408"/>
      <c r="HA15" s="404"/>
      <c r="HB15" s="405"/>
      <c r="HC15" s="409"/>
      <c r="HD15" s="407"/>
      <c r="HE15" s="407"/>
      <c r="HF15" s="407"/>
      <c r="HG15" s="407"/>
      <c r="HH15" s="408"/>
      <c r="HI15" s="404"/>
      <c r="HJ15" s="405"/>
      <c r="HK15" s="409"/>
      <c r="HL15" s="407"/>
      <c r="HM15" s="407"/>
      <c r="HN15" s="407"/>
      <c r="HO15" s="407"/>
      <c r="HP15" s="408"/>
      <c r="HQ15" s="404"/>
      <c r="HR15" s="405"/>
      <c r="HS15" s="409"/>
      <c r="HT15" s="407"/>
      <c r="HU15" s="407"/>
      <c r="HV15" s="407"/>
      <c r="HW15" s="407"/>
      <c r="HX15" s="408"/>
      <c r="HY15" s="404"/>
      <c r="HZ15" s="405"/>
      <c r="IA15" s="409"/>
      <c r="IB15" s="407"/>
      <c r="IC15" s="407"/>
      <c r="ID15" s="407"/>
      <c r="IE15" s="407"/>
      <c r="IF15" s="408"/>
      <c r="IG15" s="404"/>
      <c r="IH15" s="405"/>
      <c r="II15" s="409"/>
      <c r="IJ15" s="407"/>
      <c r="IK15" s="407"/>
      <c r="IL15" s="407"/>
      <c r="IM15" s="407"/>
      <c r="IN15" s="408"/>
      <c r="IO15" s="404"/>
      <c r="IP15" s="405"/>
      <c r="IQ15" s="409"/>
      <c r="IR15" s="407"/>
      <c r="IS15" s="407"/>
      <c r="IT15" s="407"/>
      <c r="IU15" s="407"/>
      <c r="IV15" s="408"/>
      <c r="IW15" s="404"/>
      <c r="IX15" s="405"/>
      <c r="IY15" s="409"/>
      <c r="IZ15" s="407"/>
      <c r="JA15" s="407"/>
      <c r="JB15" s="407"/>
      <c r="JC15" s="407"/>
      <c r="JD15" s="408"/>
      <c r="JE15" s="404"/>
      <c r="JF15" s="405"/>
      <c r="JG15" s="409"/>
      <c r="JH15" s="407"/>
      <c r="JI15" s="407"/>
      <c r="JJ15" s="407"/>
      <c r="JK15" s="407"/>
      <c r="JL15" s="408"/>
      <c r="JM15" s="404"/>
      <c r="JN15" s="405"/>
      <c r="JO15" s="409"/>
      <c r="JP15" s="407"/>
      <c r="JQ15" s="407"/>
      <c r="JR15" s="407"/>
      <c r="JS15" s="407"/>
      <c r="JT15" s="408"/>
      <c r="JU15" s="404"/>
      <c r="JV15" s="405"/>
      <c r="JW15" s="409"/>
      <c r="JX15" s="407"/>
      <c r="JY15" s="407"/>
      <c r="JZ15" s="407"/>
      <c r="KA15" s="407"/>
      <c r="KB15" s="408"/>
      <c r="KC15" s="404"/>
      <c r="KD15" s="405"/>
      <c r="KE15" s="409"/>
      <c r="KF15" s="407"/>
      <c r="KG15" s="407"/>
      <c r="KH15" s="407"/>
      <c r="KI15" s="407"/>
      <c r="KJ15" s="408"/>
      <c r="KK15" s="404"/>
      <c r="KL15" s="405"/>
      <c r="KM15" s="409"/>
      <c r="KN15" s="407"/>
      <c r="KO15" s="407"/>
      <c r="KP15" s="407"/>
      <c r="KQ15" s="407"/>
      <c r="KR15" s="408"/>
      <c r="KS15" s="404"/>
      <c r="KT15" s="405"/>
      <c r="KU15" s="409"/>
      <c r="KV15" s="407"/>
      <c r="KW15" s="407"/>
      <c r="KX15" s="407"/>
      <c r="KY15" s="407"/>
      <c r="KZ15" s="408"/>
      <c r="LA15" s="404"/>
      <c r="LB15" s="405"/>
      <c r="LC15" s="409"/>
      <c r="LD15" s="407"/>
      <c r="LE15" s="407"/>
      <c r="LF15" s="407"/>
      <c r="LG15" s="407"/>
      <c r="LH15" s="408"/>
      <c r="LI15" s="404"/>
      <c r="LJ15" s="405"/>
      <c r="LK15" s="409"/>
      <c r="LL15" s="407"/>
      <c r="LM15" s="407"/>
      <c r="LN15" s="407"/>
      <c r="LO15" s="407"/>
      <c r="LP15" s="408"/>
      <c r="LQ15" s="404"/>
      <c r="LR15" s="405"/>
      <c r="LS15" s="409"/>
      <c r="LT15" s="407"/>
      <c r="LU15" s="407"/>
      <c r="LV15" s="407"/>
      <c r="LW15" s="407"/>
      <c r="LX15" s="408"/>
      <c r="LY15" s="404"/>
      <c r="LZ15" s="405"/>
      <c r="MA15" s="409"/>
      <c r="MB15" s="407"/>
      <c r="MC15" s="407"/>
      <c r="MD15" s="407"/>
      <c r="ME15" s="407"/>
      <c r="MF15" s="408"/>
      <c r="MG15" s="404"/>
      <c r="MH15" s="405"/>
      <c r="MI15" s="409"/>
      <c r="MJ15" s="407"/>
      <c r="MK15" s="407"/>
      <c r="ML15" s="407"/>
      <c r="MM15" s="407"/>
      <c r="MN15" s="408"/>
      <c r="MO15" s="404"/>
      <c r="MP15" s="405"/>
      <c r="MQ15" s="409"/>
      <c r="MR15" s="407"/>
      <c r="MS15" s="407"/>
      <c r="MT15" s="407"/>
      <c r="MU15" s="407"/>
      <c r="MV15" s="408"/>
      <c r="MW15" s="404"/>
      <c r="MX15" s="405"/>
      <c r="MY15" s="409"/>
      <c r="MZ15" s="407"/>
      <c r="NA15" s="407"/>
      <c r="NB15" s="407"/>
      <c r="NC15" s="407"/>
      <c r="ND15" s="408"/>
      <c r="NE15" s="404"/>
      <c r="NF15" s="405"/>
      <c r="NG15" s="409"/>
      <c r="NH15" s="407"/>
      <c r="NI15" s="407"/>
      <c r="NJ15" s="407"/>
      <c r="NK15" s="407"/>
      <c r="NL15" s="408"/>
      <c r="NM15" s="404"/>
      <c r="NN15" s="405"/>
      <c r="NO15" s="409"/>
      <c r="NP15" s="407"/>
      <c r="NQ15" s="407"/>
      <c r="NR15" s="407"/>
      <c r="NS15" s="407"/>
      <c r="NT15" s="408"/>
      <c r="NU15" s="404"/>
      <c r="NV15" s="405"/>
      <c r="NW15" s="409"/>
      <c r="NX15" s="407"/>
      <c r="NY15" s="407"/>
      <c r="NZ15" s="407"/>
      <c r="OA15" s="407"/>
      <c r="OB15" s="408"/>
      <c r="OC15" s="404"/>
      <c r="OD15" s="405"/>
      <c r="OE15" s="409"/>
      <c r="OF15" s="407"/>
      <c r="OG15" s="407"/>
      <c r="OH15" s="407"/>
      <c r="OI15" s="407"/>
      <c r="OJ15" s="408"/>
      <c r="OK15" s="404"/>
      <c r="OL15" s="405"/>
      <c r="OM15" s="409"/>
      <c r="ON15" s="407"/>
      <c r="OO15" s="407"/>
      <c r="OP15" s="407"/>
      <c r="OQ15" s="407"/>
      <c r="OR15" s="408"/>
      <c r="OS15" s="404"/>
      <c r="OT15" s="405"/>
      <c r="OU15" s="409"/>
      <c r="OV15" s="407"/>
      <c r="OW15" s="407"/>
      <c r="OX15" s="407"/>
      <c r="OY15" s="407"/>
      <c r="OZ15" s="408"/>
      <c r="PA15" s="404"/>
      <c r="PB15" s="405"/>
      <c r="PC15" s="409"/>
      <c r="PD15" s="407"/>
      <c r="PE15" s="407"/>
      <c r="PF15" s="407"/>
      <c r="PG15" s="407"/>
      <c r="PH15" s="408"/>
      <c r="PI15" s="404"/>
      <c r="PJ15" s="405"/>
      <c r="PK15" s="409"/>
      <c r="PL15" s="407"/>
      <c r="PM15" s="407"/>
      <c r="PN15" s="407"/>
      <c r="PO15" s="407"/>
      <c r="PP15" s="408"/>
      <c r="PQ15" s="404"/>
      <c r="PR15" s="405"/>
      <c r="PS15" s="409"/>
      <c r="PT15" s="407"/>
      <c r="PU15" s="407"/>
      <c r="PV15" s="407"/>
      <c r="PW15" s="407"/>
      <c r="PX15" s="408"/>
      <c r="PY15" s="404"/>
      <c r="PZ15" s="405"/>
      <c r="QA15" s="409"/>
      <c r="QB15" s="407"/>
      <c r="QC15" s="407"/>
      <c r="QD15" s="407"/>
      <c r="QE15" s="407"/>
      <c r="QF15" s="408"/>
      <c r="QG15" s="404"/>
      <c r="QH15" s="405"/>
      <c r="QI15" s="409"/>
      <c r="QJ15" s="407"/>
      <c r="QK15" s="407"/>
      <c r="QL15" s="407"/>
      <c r="QM15" s="407"/>
      <c r="QN15" s="408"/>
      <c r="QO15" s="404"/>
      <c r="QP15" s="405"/>
      <c r="QQ15" s="409"/>
      <c r="QR15" s="407"/>
      <c r="QS15" s="407"/>
      <c r="QT15" s="407"/>
      <c r="QU15" s="407"/>
      <c r="QV15" s="408"/>
      <c r="QW15" s="404"/>
      <c r="QX15" s="405"/>
      <c r="QY15" s="409"/>
      <c r="QZ15" s="407"/>
      <c r="RA15" s="407"/>
      <c r="RB15" s="407"/>
      <c r="RC15" s="407"/>
      <c r="RD15" s="408"/>
      <c r="RE15" s="404"/>
      <c r="RF15" s="405"/>
      <c r="RG15" s="409"/>
      <c r="RH15" s="407"/>
      <c r="RI15" s="407"/>
      <c r="RJ15" s="407"/>
      <c r="RK15" s="407"/>
      <c r="RL15" s="408"/>
      <c r="RM15" s="404"/>
      <c r="RN15" s="405"/>
      <c r="RO15" s="409"/>
      <c r="RP15" s="407"/>
      <c r="RQ15" s="407"/>
      <c r="RR15" s="407"/>
      <c r="RS15" s="407"/>
      <c r="RT15" s="408"/>
      <c r="RU15" s="404"/>
      <c r="RV15" s="405"/>
      <c r="RW15" s="409"/>
      <c r="RX15" s="407"/>
      <c r="RY15" s="407"/>
      <c r="RZ15" s="407"/>
      <c r="SA15" s="407"/>
      <c r="SB15" s="408"/>
      <c r="SC15" s="404"/>
      <c r="SD15" s="405"/>
      <c r="SE15" s="409"/>
      <c r="SF15" s="407"/>
      <c r="SG15" s="407"/>
      <c r="SH15" s="407"/>
      <c r="SI15" s="407"/>
      <c r="SJ15" s="408"/>
      <c r="SK15" s="404"/>
      <c r="SL15" s="405"/>
      <c r="SM15" s="409"/>
      <c r="SN15" s="407"/>
      <c r="SO15" s="407"/>
      <c r="SP15" s="407"/>
      <c r="SQ15" s="407"/>
      <c r="SR15" s="408"/>
      <c r="SS15" s="404"/>
      <c r="ST15" s="405"/>
      <c r="SU15" s="409"/>
      <c r="SV15" s="407"/>
      <c r="SW15" s="407"/>
      <c r="SX15" s="407"/>
      <c r="SY15" s="407"/>
      <c r="SZ15" s="408"/>
      <c r="TA15" s="404"/>
      <c r="TB15" s="405"/>
      <c r="TC15" s="409"/>
      <c r="TD15" s="407"/>
      <c r="TE15" s="407"/>
      <c r="TF15" s="407"/>
      <c r="TG15" s="407"/>
      <c r="TH15" s="408"/>
      <c r="TI15" s="404"/>
      <c r="TJ15" s="405"/>
      <c r="TK15" s="409"/>
      <c r="TL15" s="407"/>
      <c r="TM15" s="407"/>
      <c r="TN15" s="407"/>
      <c r="TO15" s="407"/>
      <c r="TP15" s="408"/>
      <c r="TQ15" s="404"/>
      <c r="TR15" s="405"/>
      <c r="TS15" s="409"/>
      <c r="TT15" s="407"/>
      <c r="TU15" s="407"/>
      <c r="TV15" s="407"/>
      <c r="TW15" s="407"/>
      <c r="TX15" s="408"/>
      <c r="TY15" s="404"/>
      <c r="TZ15" s="405"/>
      <c r="UA15" s="409"/>
      <c r="UB15" s="407"/>
      <c r="UC15" s="407"/>
      <c r="UD15" s="407"/>
      <c r="UE15" s="407"/>
      <c r="UF15" s="408"/>
      <c r="UG15" s="404"/>
      <c r="UH15" s="405"/>
      <c r="UI15" s="409"/>
      <c r="UJ15" s="407"/>
      <c r="UK15" s="407"/>
      <c r="UL15" s="407"/>
      <c r="UM15" s="407"/>
      <c r="UN15" s="408"/>
      <c r="UO15" s="404"/>
      <c r="UP15" s="405"/>
      <c r="UQ15" s="409"/>
      <c r="UR15" s="407"/>
      <c r="US15" s="407"/>
      <c r="UT15" s="407"/>
      <c r="UU15" s="407"/>
      <c r="UV15" s="408"/>
      <c r="UW15" s="404"/>
      <c r="UX15" s="405"/>
      <c r="UY15" s="409"/>
      <c r="UZ15" s="407"/>
      <c r="VA15" s="407"/>
      <c r="VB15" s="407"/>
      <c r="VC15" s="407"/>
      <c r="VD15" s="408"/>
      <c r="VE15" s="404"/>
      <c r="VF15" s="405"/>
      <c r="VG15" s="409"/>
      <c r="VH15" s="407"/>
      <c r="VI15" s="407"/>
      <c r="VJ15" s="407"/>
      <c r="VK15" s="407"/>
      <c r="VL15" s="408"/>
      <c r="VM15" s="404"/>
      <c r="VN15" s="405"/>
      <c r="VO15" s="409"/>
      <c r="VP15" s="407"/>
      <c r="VQ15" s="407"/>
      <c r="VR15" s="407"/>
      <c r="VS15" s="407"/>
      <c r="VT15" s="408"/>
      <c r="VU15" s="404"/>
      <c r="VV15" s="405"/>
      <c r="VW15" s="409"/>
      <c r="VX15" s="407"/>
      <c r="VY15" s="407"/>
      <c r="VZ15" s="407"/>
      <c r="WA15" s="407"/>
      <c r="WB15" s="408"/>
      <c r="WC15" s="404"/>
      <c r="WD15" s="405"/>
      <c r="WE15" s="409"/>
      <c r="WF15" s="407"/>
      <c r="WG15" s="407"/>
      <c r="WH15" s="407"/>
      <c r="WI15" s="407"/>
      <c r="WJ15" s="408"/>
      <c r="WK15" s="404"/>
      <c r="WL15" s="405"/>
      <c r="WM15" s="409"/>
      <c r="WN15" s="407"/>
      <c r="WO15" s="407"/>
      <c r="WP15" s="407"/>
      <c r="WQ15" s="407"/>
      <c r="WR15" s="408"/>
      <c r="WS15" s="404"/>
      <c r="WT15" s="405"/>
      <c r="WU15" s="409"/>
      <c r="WV15" s="407"/>
      <c r="WW15" s="407"/>
      <c r="WX15" s="407"/>
      <c r="WY15" s="407"/>
      <c r="WZ15" s="408"/>
      <c r="XA15" s="404"/>
      <c r="XB15" s="405"/>
      <c r="XC15" s="409"/>
      <c r="XD15" s="407"/>
      <c r="XE15" s="407"/>
      <c r="XF15" s="407"/>
      <c r="XG15" s="407"/>
      <c r="XH15" s="408"/>
      <c r="XI15" s="404"/>
      <c r="XJ15" s="405"/>
      <c r="XK15" s="409"/>
      <c r="XL15" s="407"/>
      <c r="XM15" s="407"/>
      <c r="XN15" s="407"/>
      <c r="XO15" s="407"/>
      <c r="XP15" s="408"/>
      <c r="XQ15" s="404"/>
      <c r="XR15" s="405"/>
      <c r="XS15" s="409"/>
      <c r="XT15" s="407"/>
      <c r="XU15" s="407"/>
      <c r="XV15" s="407"/>
      <c r="XW15" s="407"/>
      <c r="XX15" s="408"/>
      <c r="XY15" s="404"/>
      <c r="XZ15" s="405"/>
      <c r="YA15" s="409"/>
      <c r="YB15" s="407"/>
      <c r="YC15" s="407"/>
      <c r="YD15" s="407"/>
      <c r="YE15" s="407"/>
      <c r="YF15" s="408"/>
      <c r="YG15" s="404"/>
      <c r="YH15" s="405"/>
      <c r="YI15" s="409"/>
      <c r="YJ15" s="407"/>
      <c r="YK15" s="407"/>
      <c r="YL15" s="407"/>
      <c r="YM15" s="407"/>
      <c r="YN15" s="408"/>
      <c r="YO15" s="404"/>
      <c r="YP15" s="405"/>
      <c r="YQ15" s="409"/>
      <c r="YR15" s="407"/>
      <c r="YS15" s="407"/>
      <c r="YT15" s="407"/>
      <c r="YU15" s="407"/>
      <c r="YV15" s="408"/>
      <c r="YW15" s="404"/>
      <c r="YX15" s="405"/>
      <c r="YY15" s="409"/>
      <c r="YZ15" s="407"/>
      <c r="ZA15" s="407"/>
      <c r="ZB15" s="407"/>
      <c r="ZC15" s="407"/>
      <c r="ZD15" s="408"/>
      <c r="ZE15" s="404"/>
      <c r="ZF15" s="405"/>
      <c r="ZG15" s="409"/>
      <c r="ZH15" s="407"/>
      <c r="ZI15" s="407"/>
      <c r="ZJ15" s="407"/>
      <c r="ZK15" s="407"/>
      <c r="ZL15" s="408"/>
      <c r="ZM15" s="404"/>
      <c r="ZN15" s="405"/>
      <c r="ZO15" s="409"/>
      <c r="ZP15" s="407"/>
      <c r="ZQ15" s="407"/>
      <c r="ZR15" s="407"/>
      <c r="ZS15" s="407"/>
      <c r="ZT15" s="408"/>
      <c r="ZU15" s="404"/>
      <c r="ZV15" s="405"/>
      <c r="ZW15" s="409"/>
      <c r="ZX15" s="407"/>
      <c r="ZY15" s="407"/>
      <c r="ZZ15" s="407"/>
      <c r="AAA15" s="407"/>
      <c r="AAB15" s="408"/>
      <c r="AAC15" s="404"/>
      <c r="AAD15" s="405"/>
      <c r="AAE15" s="409"/>
      <c r="AAF15" s="407"/>
      <c r="AAG15" s="407"/>
      <c r="AAH15" s="407"/>
      <c r="AAI15" s="407"/>
      <c r="AAJ15" s="408"/>
      <c r="AAK15" s="404"/>
      <c r="AAL15" s="405"/>
      <c r="AAM15" s="409"/>
      <c r="AAN15" s="407"/>
      <c r="AAO15" s="407"/>
      <c r="AAP15" s="407"/>
      <c r="AAQ15" s="407"/>
      <c r="AAR15" s="408"/>
      <c r="AAS15" s="404"/>
      <c r="AAT15" s="405"/>
      <c r="AAU15" s="409"/>
      <c r="AAV15" s="407"/>
      <c r="AAW15" s="407"/>
      <c r="AAX15" s="407"/>
      <c r="AAY15" s="407"/>
      <c r="AAZ15" s="408"/>
      <c r="ABA15" s="404"/>
      <c r="ABB15" s="405"/>
      <c r="ABC15" s="409"/>
      <c r="ABD15" s="407"/>
      <c r="ABE15" s="407"/>
      <c r="ABF15" s="407"/>
      <c r="ABG15" s="407"/>
      <c r="ABH15" s="408"/>
      <c r="ABI15" s="404"/>
      <c r="ABJ15" s="405"/>
      <c r="ABK15" s="409"/>
      <c r="ABL15" s="407"/>
      <c r="ABM15" s="407"/>
      <c r="ABN15" s="407"/>
      <c r="ABO15" s="407"/>
      <c r="ABP15" s="408"/>
      <c r="ABQ15" s="404"/>
      <c r="ABR15" s="405"/>
      <c r="ABS15" s="409"/>
      <c r="ABT15" s="407"/>
      <c r="ABU15" s="407"/>
      <c r="ABV15" s="407"/>
      <c r="ABW15" s="407"/>
      <c r="ABX15" s="408"/>
      <c r="ABY15" s="404"/>
      <c r="ABZ15" s="405"/>
      <c r="ACA15" s="409"/>
      <c r="ACB15" s="407"/>
      <c r="ACC15" s="407"/>
      <c r="ACD15" s="407"/>
      <c r="ACE15" s="407"/>
      <c r="ACF15" s="408"/>
      <c r="ACG15" s="404"/>
      <c r="ACH15" s="405"/>
      <c r="ACI15" s="409"/>
      <c r="ACJ15" s="407"/>
      <c r="ACK15" s="407"/>
      <c r="ACL15" s="407"/>
      <c r="ACM15" s="407"/>
      <c r="ACN15" s="408"/>
      <c r="ACO15" s="404"/>
      <c r="ACP15" s="405"/>
      <c r="ACQ15" s="409"/>
      <c r="ACR15" s="407"/>
      <c r="ACS15" s="407"/>
      <c r="ACT15" s="407"/>
      <c r="ACU15" s="407"/>
      <c r="ACV15" s="408"/>
      <c r="ACW15" s="404"/>
      <c r="ACX15" s="405"/>
      <c r="ACY15" s="409"/>
      <c r="ACZ15" s="407"/>
      <c r="ADA15" s="407"/>
      <c r="ADB15" s="407"/>
      <c r="ADC15" s="407"/>
      <c r="ADD15" s="408"/>
      <c r="ADE15" s="404"/>
      <c r="ADF15" s="405"/>
      <c r="ADG15" s="409"/>
      <c r="ADH15" s="407"/>
      <c r="ADI15" s="407"/>
      <c r="ADJ15" s="407"/>
      <c r="ADK15" s="407"/>
      <c r="ADL15" s="408"/>
      <c r="ADM15" s="404"/>
      <c r="ADN15" s="405"/>
      <c r="ADO15" s="409"/>
      <c r="ADP15" s="407"/>
      <c r="ADQ15" s="407"/>
      <c r="ADR15" s="407"/>
      <c r="ADS15" s="407"/>
      <c r="ADT15" s="408"/>
      <c r="ADU15" s="404"/>
      <c r="ADV15" s="405"/>
      <c r="ADW15" s="409"/>
      <c r="ADX15" s="407"/>
      <c r="ADY15" s="407"/>
      <c r="ADZ15" s="407"/>
      <c r="AEA15" s="407"/>
      <c r="AEB15" s="408"/>
      <c r="AEC15" s="404"/>
      <c r="AED15" s="405"/>
      <c r="AEE15" s="409"/>
      <c r="AEF15" s="407"/>
      <c r="AEG15" s="407"/>
      <c r="AEH15" s="407"/>
      <c r="AEI15" s="407"/>
      <c r="AEJ15" s="408"/>
      <c r="AEK15" s="404"/>
      <c r="AEL15" s="405"/>
      <c r="AEM15" s="409"/>
      <c r="AEN15" s="407"/>
      <c r="AEO15" s="407"/>
      <c r="AEP15" s="407"/>
      <c r="AEQ15" s="407"/>
      <c r="AER15" s="408"/>
      <c r="AES15" s="404"/>
      <c r="AET15" s="405"/>
      <c r="AEU15" s="409"/>
      <c r="AEV15" s="407"/>
      <c r="AEW15" s="407"/>
      <c r="AEX15" s="407"/>
      <c r="AEY15" s="407"/>
      <c r="AEZ15" s="408"/>
      <c r="AFA15" s="404"/>
      <c r="AFB15" s="405"/>
      <c r="AFC15" s="409"/>
      <c r="AFD15" s="407"/>
      <c r="AFE15" s="407"/>
      <c r="AFF15" s="407"/>
      <c r="AFG15" s="407"/>
      <c r="AFH15" s="408"/>
      <c r="AFI15" s="404"/>
      <c r="AFJ15" s="405"/>
      <c r="AFK15" s="409"/>
      <c r="AFL15" s="407"/>
      <c r="AFM15" s="407"/>
      <c r="AFN15" s="407"/>
      <c r="AFO15" s="407"/>
      <c r="AFP15" s="408"/>
      <c r="AFQ15" s="404"/>
      <c r="AFR15" s="405"/>
      <c r="AFS15" s="409"/>
      <c r="AFT15" s="407"/>
      <c r="AFU15" s="407"/>
      <c r="AFV15" s="407"/>
      <c r="AFW15" s="407"/>
      <c r="AFX15" s="408"/>
      <c r="AFY15" s="404"/>
      <c r="AFZ15" s="405"/>
      <c r="AGA15" s="409"/>
      <c r="AGB15" s="407"/>
      <c r="AGC15" s="407"/>
      <c r="AGD15" s="407"/>
      <c r="AGE15" s="407"/>
      <c r="AGF15" s="408"/>
      <c r="AGG15" s="404"/>
      <c r="AGH15" s="405"/>
      <c r="AGI15" s="409"/>
      <c r="AGJ15" s="407"/>
      <c r="AGK15" s="407"/>
      <c r="AGL15" s="407"/>
      <c r="AGM15" s="407"/>
      <c r="AGN15" s="408"/>
      <c r="AGO15" s="404"/>
      <c r="AGP15" s="405"/>
      <c r="AGQ15" s="409"/>
      <c r="AGR15" s="407"/>
      <c r="AGS15" s="407"/>
      <c r="AGT15" s="407"/>
      <c r="AGU15" s="407"/>
      <c r="AGV15" s="408"/>
      <c r="AGW15" s="404"/>
      <c r="AGX15" s="405"/>
      <c r="AGY15" s="409"/>
      <c r="AGZ15" s="407"/>
      <c r="AHA15" s="407"/>
      <c r="AHB15" s="407"/>
      <c r="AHC15" s="407"/>
      <c r="AHD15" s="408"/>
      <c r="AHE15" s="404"/>
      <c r="AHF15" s="405"/>
      <c r="AHG15" s="409"/>
      <c r="AHH15" s="407"/>
      <c r="AHI15" s="407"/>
      <c r="AHJ15" s="407"/>
      <c r="AHK15" s="407"/>
      <c r="AHL15" s="408"/>
      <c r="AHM15" s="404"/>
      <c r="AHN15" s="405"/>
      <c r="AHO15" s="409"/>
      <c r="AHP15" s="407"/>
      <c r="AHQ15" s="407"/>
      <c r="AHR15" s="407"/>
      <c r="AHS15" s="407"/>
      <c r="AHT15" s="408"/>
      <c r="AHU15" s="404"/>
      <c r="AHV15" s="405"/>
      <c r="AHW15" s="409"/>
      <c r="AHX15" s="407"/>
      <c r="AHY15" s="407"/>
      <c r="AHZ15" s="407"/>
      <c r="AIA15" s="407"/>
      <c r="AIB15" s="408"/>
      <c r="AIC15" s="404"/>
      <c r="AID15" s="405"/>
      <c r="AIE15" s="409"/>
      <c r="AIF15" s="407"/>
      <c r="AIG15" s="407"/>
      <c r="AIH15" s="407"/>
      <c r="AII15" s="407"/>
      <c r="AIJ15" s="408"/>
      <c r="AIK15" s="404"/>
      <c r="AIL15" s="405"/>
      <c r="AIM15" s="409"/>
      <c r="AIN15" s="407"/>
      <c r="AIO15" s="407"/>
      <c r="AIP15" s="407"/>
      <c r="AIQ15" s="407"/>
      <c r="AIR15" s="408"/>
      <c r="AIS15" s="404"/>
      <c r="AIT15" s="405"/>
      <c r="AIU15" s="409"/>
      <c r="AIV15" s="407"/>
      <c r="AIW15" s="407"/>
      <c r="AIX15" s="407"/>
      <c r="AIY15" s="407"/>
      <c r="AIZ15" s="408"/>
      <c r="AJA15" s="404"/>
      <c r="AJB15" s="405"/>
      <c r="AJC15" s="409"/>
      <c r="AJD15" s="407"/>
      <c r="AJE15" s="407"/>
      <c r="AJF15" s="407"/>
      <c r="AJG15" s="407"/>
      <c r="AJH15" s="408"/>
      <c r="AJI15" s="404"/>
      <c r="AJJ15" s="405"/>
      <c r="AJK15" s="409"/>
      <c r="AJL15" s="407"/>
      <c r="AJM15" s="407"/>
      <c r="AJN15" s="407"/>
      <c r="AJO15" s="407"/>
      <c r="AJP15" s="408"/>
      <c r="AJQ15" s="404"/>
      <c r="AJR15" s="405"/>
      <c r="AJS15" s="409"/>
      <c r="AJT15" s="407"/>
      <c r="AJU15" s="407"/>
      <c r="AJV15" s="407"/>
      <c r="AJW15" s="407"/>
      <c r="AJX15" s="408"/>
      <c r="AJY15" s="404"/>
      <c r="AJZ15" s="405"/>
      <c r="AKA15" s="409"/>
      <c r="AKB15" s="407"/>
      <c r="AKC15" s="407"/>
      <c r="AKD15" s="407"/>
      <c r="AKE15" s="407"/>
      <c r="AKF15" s="408"/>
      <c r="AKG15" s="404"/>
      <c r="AKH15" s="405"/>
      <c r="AKI15" s="409"/>
      <c r="AKJ15" s="407"/>
      <c r="AKK15" s="407"/>
      <c r="AKL15" s="407"/>
      <c r="AKM15" s="407"/>
      <c r="AKN15" s="408"/>
      <c r="AKO15" s="404"/>
      <c r="AKP15" s="405"/>
      <c r="AKQ15" s="409"/>
      <c r="AKR15" s="407"/>
      <c r="AKS15" s="407"/>
      <c r="AKT15" s="407"/>
      <c r="AKU15" s="407"/>
      <c r="AKV15" s="408"/>
      <c r="AKW15" s="404"/>
      <c r="AKX15" s="405"/>
      <c r="AKY15" s="409"/>
      <c r="AKZ15" s="407"/>
      <c r="ALA15" s="407"/>
      <c r="ALB15" s="407"/>
      <c r="ALC15" s="407"/>
      <c r="ALD15" s="408"/>
      <c r="ALE15" s="404"/>
      <c r="ALF15" s="405"/>
      <c r="ALG15" s="409"/>
      <c r="ALH15" s="407"/>
      <c r="ALI15" s="407"/>
      <c r="ALJ15" s="407"/>
      <c r="ALK15" s="407"/>
      <c r="ALL15" s="408"/>
      <c r="ALM15" s="404"/>
      <c r="ALN15" s="405"/>
      <c r="ALO15" s="409"/>
      <c r="ALP15" s="407"/>
      <c r="ALQ15" s="407"/>
      <c r="ALR15" s="407"/>
      <c r="ALS15" s="407"/>
      <c r="ALT15" s="408"/>
      <c r="ALU15" s="404"/>
      <c r="ALV15" s="405"/>
      <c r="ALW15" s="409"/>
      <c r="ALX15" s="407"/>
      <c r="ALY15" s="407"/>
      <c r="ALZ15" s="407"/>
      <c r="AMA15" s="407"/>
      <c r="AMB15" s="408"/>
      <c r="AMC15" s="404"/>
      <c r="AMD15" s="405"/>
      <c r="AME15" s="409"/>
      <c r="AMF15" s="407"/>
      <c r="AMG15" s="407"/>
      <c r="AMH15" s="407"/>
      <c r="AMI15" s="407"/>
      <c r="AMJ15" s="408"/>
      <c r="AMK15" s="404"/>
      <c r="AML15" s="405"/>
      <c r="AMM15" s="409"/>
      <c r="AMN15" s="407"/>
      <c r="AMO15" s="407"/>
      <c r="AMP15" s="407"/>
      <c r="AMQ15" s="407"/>
      <c r="AMR15" s="408"/>
      <c r="AMS15" s="404"/>
      <c r="AMT15" s="405"/>
      <c r="AMU15" s="409"/>
      <c r="AMV15" s="407"/>
      <c r="AMW15" s="407"/>
      <c r="AMX15" s="407"/>
      <c r="AMY15" s="407"/>
      <c r="AMZ15" s="408"/>
      <c r="ANA15" s="404"/>
      <c r="ANB15" s="405"/>
      <c r="ANC15" s="409"/>
      <c r="AND15" s="407"/>
      <c r="ANE15" s="407"/>
      <c r="ANF15" s="407"/>
      <c r="ANG15" s="407"/>
      <c r="ANH15" s="408"/>
      <c r="ANI15" s="404"/>
      <c r="ANJ15" s="405"/>
      <c r="ANK15" s="409"/>
      <c r="ANL15" s="407"/>
      <c r="ANM15" s="407"/>
      <c r="ANN15" s="407"/>
      <c r="ANO15" s="407"/>
      <c r="ANP15" s="408"/>
      <c r="ANQ15" s="404"/>
      <c r="ANR15" s="405"/>
      <c r="ANS15" s="409"/>
      <c r="ANT15" s="407"/>
      <c r="ANU15" s="407"/>
      <c r="ANV15" s="407"/>
      <c r="ANW15" s="407"/>
      <c r="ANX15" s="408"/>
      <c r="ANY15" s="404"/>
      <c r="ANZ15" s="405"/>
      <c r="AOA15" s="409"/>
      <c r="AOB15" s="407"/>
      <c r="AOC15" s="407"/>
      <c r="AOD15" s="407"/>
      <c r="AOE15" s="407"/>
      <c r="AOF15" s="408"/>
      <c r="AOG15" s="404"/>
      <c r="AOH15" s="405"/>
      <c r="AOI15" s="409"/>
      <c r="AOJ15" s="407"/>
      <c r="AOK15" s="407"/>
      <c r="AOL15" s="407"/>
      <c r="AOM15" s="407"/>
      <c r="AON15" s="408"/>
      <c r="AOO15" s="404"/>
      <c r="AOP15" s="405"/>
      <c r="AOQ15" s="409"/>
      <c r="AOR15" s="407"/>
      <c r="AOS15" s="407"/>
      <c r="AOT15" s="407"/>
      <c r="AOU15" s="407"/>
      <c r="AOV15" s="408"/>
      <c r="AOW15" s="404"/>
      <c r="AOX15" s="405"/>
      <c r="AOY15" s="409"/>
      <c r="AOZ15" s="407"/>
      <c r="APA15" s="407"/>
      <c r="APB15" s="407"/>
      <c r="APC15" s="407"/>
      <c r="APD15" s="408"/>
      <c r="APE15" s="404"/>
      <c r="APF15" s="405"/>
      <c r="APG15" s="409"/>
      <c r="APH15" s="407"/>
      <c r="API15" s="407"/>
      <c r="APJ15" s="407"/>
      <c r="APK15" s="407"/>
      <c r="APL15" s="408"/>
      <c r="APM15" s="404"/>
      <c r="APN15" s="405"/>
      <c r="APO15" s="409"/>
      <c r="APP15" s="407"/>
      <c r="APQ15" s="407"/>
      <c r="APR15" s="407"/>
      <c r="APS15" s="407"/>
      <c r="APT15" s="408"/>
      <c r="APU15" s="404"/>
      <c r="APV15" s="405"/>
      <c r="APW15" s="409"/>
      <c r="APX15" s="407"/>
      <c r="APY15" s="407"/>
      <c r="APZ15" s="407"/>
      <c r="AQA15" s="407"/>
      <c r="AQB15" s="408"/>
      <c r="AQC15" s="404"/>
      <c r="AQD15" s="405"/>
      <c r="AQE15" s="409"/>
      <c r="AQF15" s="407"/>
      <c r="AQG15" s="407"/>
      <c r="AQH15" s="407"/>
      <c r="AQI15" s="407"/>
      <c r="AQJ15" s="408"/>
      <c r="AQK15" s="404"/>
      <c r="AQL15" s="405"/>
      <c r="AQM15" s="409"/>
      <c r="AQN15" s="407"/>
      <c r="AQO15" s="407"/>
      <c r="AQP15" s="407"/>
      <c r="AQQ15" s="407"/>
      <c r="AQR15" s="408"/>
      <c r="AQS15" s="404"/>
      <c r="AQT15" s="405"/>
      <c r="AQU15" s="409"/>
      <c r="AQV15" s="407"/>
      <c r="AQW15" s="407"/>
      <c r="AQX15" s="407"/>
      <c r="AQY15" s="407"/>
      <c r="AQZ15" s="408"/>
      <c r="ARA15" s="404"/>
      <c r="ARB15" s="405"/>
      <c r="ARC15" s="409"/>
      <c r="ARD15" s="407"/>
      <c r="ARE15" s="407"/>
      <c r="ARF15" s="407"/>
      <c r="ARG15" s="407"/>
      <c r="ARH15" s="408"/>
      <c r="ARI15" s="404"/>
      <c r="ARJ15" s="405"/>
      <c r="ARK15" s="409"/>
      <c r="ARL15" s="407"/>
      <c r="ARM15" s="407"/>
      <c r="ARN15" s="407"/>
      <c r="ARO15" s="407"/>
      <c r="ARP15" s="408"/>
      <c r="ARQ15" s="404"/>
      <c r="ARR15" s="405"/>
      <c r="ARS15" s="409"/>
      <c r="ART15" s="407"/>
      <c r="ARU15" s="407"/>
      <c r="ARV15" s="407"/>
      <c r="ARW15" s="407"/>
      <c r="ARX15" s="408"/>
      <c r="ARY15" s="404"/>
      <c r="ARZ15" s="405"/>
      <c r="ASA15" s="409"/>
      <c r="ASB15" s="407"/>
      <c r="ASC15" s="407"/>
      <c r="ASD15" s="407"/>
      <c r="ASE15" s="407"/>
      <c r="ASF15" s="408"/>
      <c r="ASG15" s="404"/>
      <c r="ASH15" s="405"/>
      <c r="ASI15" s="409"/>
      <c r="ASJ15" s="407"/>
      <c r="ASK15" s="407"/>
      <c r="ASL15" s="407"/>
      <c r="ASM15" s="407"/>
      <c r="ASN15" s="408"/>
      <c r="ASO15" s="404"/>
      <c r="ASP15" s="405"/>
      <c r="ASQ15" s="409"/>
      <c r="ASR15" s="407"/>
      <c r="ASS15" s="407"/>
      <c r="AST15" s="407"/>
      <c r="ASU15" s="407"/>
      <c r="ASV15" s="408"/>
      <c r="ASW15" s="404"/>
      <c r="ASX15" s="405"/>
      <c r="ASY15" s="409"/>
      <c r="ASZ15" s="407"/>
      <c r="ATA15" s="407"/>
      <c r="ATB15" s="407"/>
      <c r="ATC15" s="407"/>
      <c r="ATD15" s="408"/>
      <c r="ATE15" s="404"/>
      <c r="ATF15" s="405"/>
      <c r="ATG15" s="409"/>
      <c r="ATH15" s="407"/>
      <c r="ATI15" s="407"/>
      <c r="ATJ15" s="407"/>
      <c r="ATK15" s="407"/>
      <c r="ATL15" s="408"/>
      <c r="ATM15" s="404"/>
      <c r="ATN15" s="405"/>
      <c r="ATO15" s="409"/>
      <c r="ATP15" s="407"/>
      <c r="ATQ15" s="407"/>
      <c r="ATR15" s="407"/>
      <c r="ATS15" s="407"/>
      <c r="ATT15" s="408"/>
      <c r="ATU15" s="404"/>
      <c r="ATV15" s="405"/>
      <c r="ATW15" s="409"/>
      <c r="ATX15" s="407"/>
      <c r="ATY15" s="407"/>
      <c r="ATZ15" s="407"/>
      <c r="AUA15" s="407"/>
      <c r="AUB15" s="408"/>
      <c r="AUC15" s="404"/>
      <c r="AUD15" s="405"/>
      <c r="AUE15" s="409"/>
      <c r="AUF15" s="407"/>
      <c r="AUG15" s="407"/>
      <c r="AUH15" s="407"/>
      <c r="AUI15" s="407"/>
      <c r="AUJ15" s="408"/>
      <c r="AUK15" s="404"/>
      <c r="AUL15" s="405"/>
      <c r="AUM15" s="409"/>
      <c r="AUN15" s="407"/>
      <c r="AUO15" s="407"/>
      <c r="AUP15" s="407"/>
      <c r="AUQ15" s="407"/>
      <c r="AUR15" s="408"/>
      <c r="AUS15" s="404"/>
      <c r="AUT15" s="405"/>
      <c r="AUU15" s="409"/>
      <c r="AUV15" s="407"/>
      <c r="AUW15" s="407"/>
      <c r="AUX15" s="407"/>
      <c r="AUY15" s="407"/>
      <c r="AUZ15" s="408"/>
      <c r="AVA15" s="404"/>
      <c r="AVB15" s="405"/>
      <c r="AVC15" s="409"/>
      <c r="AVD15" s="407"/>
      <c r="AVE15" s="407"/>
      <c r="AVF15" s="407"/>
      <c r="AVG15" s="407"/>
      <c r="AVH15" s="408"/>
      <c r="AVI15" s="404"/>
      <c r="AVJ15" s="405"/>
      <c r="AVK15" s="409"/>
      <c r="AVL15" s="407"/>
      <c r="AVM15" s="407"/>
      <c r="AVN15" s="407"/>
      <c r="AVO15" s="407"/>
      <c r="AVP15" s="408"/>
      <c r="AVQ15" s="404"/>
      <c r="AVR15" s="405"/>
      <c r="AVS15" s="409"/>
      <c r="AVT15" s="407"/>
      <c r="AVU15" s="407"/>
      <c r="AVV15" s="407"/>
      <c r="AVW15" s="407"/>
      <c r="AVX15" s="408"/>
      <c r="AVY15" s="404"/>
      <c r="AVZ15" s="405"/>
      <c r="AWA15" s="409"/>
      <c r="AWB15" s="407"/>
      <c r="AWC15" s="407"/>
      <c r="AWD15" s="407"/>
      <c r="AWE15" s="407"/>
      <c r="AWF15" s="408"/>
      <c r="AWG15" s="404"/>
      <c r="AWH15" s="405"/>
      <c r="AWI15" s="409"/>
      <c r="AWJ15" s="407"/>
      <c r="AWK15" s="407"/>
      <c r="AWL15" s="407"/>
      <c r="AWM15" s="407"/>
      <c r="AWN15" s="408"/>
      <c r="AWO15" s="404"/>
      <c r="AWP15" s="405"/>
      <c r="AWQ15" s="409"/>
      <c r="AWR15" s="407"/>
      <c r="AWS15" s="407"/>
      <c r="AWT15" s="407"/>
      <c r="AWU15" s="407"/>
      <c r="AWV15" s="408"/>
      <c r="AWW15" s="404"/>
      <c r="AWX15" s="405"/>
      <c r="AWY15" s="409"/>
      <c r="AWZ15" s="407"/>
      <c r="AXA15" s="407"/>
      <c r="AXB15" s="407"/>
      <c r="AXC15" s="407"/>
      <c r="AXD15" s="408"/>
      <c r="AXE15" s="404"/>
      <c r="AXF15" s="405"/>
      <c r="AXG15" s="409"/>
      <c r="AXH15" s="407"/>
      <c r="AXI15" s="407"/>
      <c r="AXJ15" s="407"/>
      <c r="AXK15" s="407"/>
      <c r="AXL15" s="408"/>
      <c r="AXM15" s="404"/>
      <c r="AXN15" s="405"/>
      <c r="AXO15" s="409"/>
      <c r="AXP15" s="407"/>
      <c r="AXQ15" s="407"/>
      <c r="AXR15" s="407"/>
      <c r="AXS15" s="407"/>
      <c r="AXT15" s="408"/>
      <c r="AXU15" s="404"/>
      <c r="AXV15" s="405"/>
      <c r="AXW15" s="409"/>
      <c r="AXX15" s="407"/>
      <c r="AXY15" s="407"/>
      <c r="AXZ15" s="407"/>
      <c r="AYA15" s="407"/>
      <c r="AYB15" s="408"/>
      <c r="AYC15" s="404"/>
      <c r="AYD15" s="405"/>
      <c r="AYE15" s="409"/>
      <c r="AYF15" s="407"/>
      <c r="AYG15" s="407"/>
      <c r="AYH15" s="407"/>
      <c r="AYI15" s="407"/>
      <c r="AYJ15" s="408"/>
      <c r="AYK15" s="404"/>
      <c r="AYL15" s="405"/>
      <c r="AYM15" s="409"/>
      <c r="AYN15" s="407"/>
      <c r="AYO15" s="407"/>
      <c r="AYP15" s="407"/>
      <c r="AYQ15" s="407"/>
      <c r="AYR15" s="408"/>
      <c r="AYS15" s="404"/>
      <c r="AYT15" s="405"/>
      <c r="AYU15" s="409"/>
      <c r="AYV15" s="407"/>
      <c r="AYW15" s="407"/>
      <c r="AYX15" s="407"/>
      <c r="AYY15" s="407"/>
      <c r="AYZ15" s="408"/>
      <c r="AZA15" s="404"/>
      <c r="AZB15" s="405"/>
      <c r="AZC15" s="409"/>
      <c r="AZD15" s="407"/>
      <c r="AZE15" s="407"/>
      <c r="AZF15" s="407"/>
      <c r="AZG15" s="407"/>
      <c r="AZH15" s="408"/>
      <c r="AZI15" s="404"/>
      <c r="AZJ15" s="405"/>
      <c r="AZK15" s="409"/>
      <c r="AZL15" s="407"/>
      <c r="AZM15" s="407"/>
      <c r="AZN15" s="407"/>
      <c r="AZO15" s="407"/>
      <c r="AZP15" s="408"/>
      <c r="AZQ15" s="404"/>
      <c r="AZR15" s="405"/>
      <c r="AZS15" s="409"/>
      <c r="AZT15" s="407"/>
      <c r="AZU15" s="407"/>
      <c r="AZV15" s="407"/>
      <c r="AZW15" s="407"/>
      <c r="AZX15" s="408"/>
      <c r="AZY15" s="404"/>
      <c r="AZZ15" s="405"/>
      <c r="BAA15" s="409"/>
      <c r="BAB15" s="407"/>
      <c r="BAC15" s="407"/>
      <c r="BAD15" s="407"/>
      <c r="BAE15" s="407"/>
      <c r="BAF15" s="408"/>
      <c r="BAG15" s="404"/>
      <c r="BAH15" s="405"/>
      <c r="BAI15" s="409"/>
      <c r="BAJ15" s="407"/>
      <c r="BAK15" s="407"/>
      <c r="BAL15" s="407"/>
      <c r="BAM15" s="407"/>
      <c r="BAN15" s="408"/>
      <c r="BAO15" s="404"/>
      <c r="BAP15" s="405"/>
      <c r="BAQ15" s="409"/>
      <c r="BAR15" s="407"/>
      <c r="BAS15" s="407"/>
      <c r="BAT15" s="407"/>
      <c r="BAU15" s="407"/>
      <c r="BAV15" s="408"/>
      <c r="BAW15" s="404"/>
      <c r="BAX15" s="405"/>
      <c r="BAY15" s="409"/>
      <c r="BAZ15" s="407"/>
      <c r="BBA15" s="407"/>
      <c r="BBB15" s="407"/>
      <c r="BBC15" s="407"/>
      <c r="BBD15" s="408"/>
      <c r="BBE15" s="404"/>
      <c r="BBF15" s="405"/>
      <c r="BBG15" s="409"/>
      <c r="BBH15" s="407"/>
      <c r="BBI15" s="407"/>
      <c r="BBJ15" s="407"/>
      <c r="BBK15" s="407"/>
      <c r="BBL15" s="408"/>
      <c r="BBM15" s="404"/>
      <c r="BBN15" s="405"/>
      <c r="BBO15" s="409"/>
      <c r="BBP15" s="407"/>
      <c r="BBQ15" s="407"/>
      <c r="BBR15" s="407"/>
      <c r="BBS15" s="407"/>
      <c r="BBT15" s="408"/>
      <c r="BBU15" s="404"/>
      <c r="BBV15" s="405"/>
      <c r="BBW15" s="409"/>
      <c r="BBX15" s="407"/>
      <c r="BBY15" s="407"/>
      <c r="BBZ15" s="407"/>
      <c r="BCA15" s="407"/>
      <c r="BCB15" s="408"/>
      <c r="BCC15" s="404"/>
      <c r="BCD15" s="405"/>
      <c r="BCE15" s="409"/>
      <c r="BCF15" s="407"/>
      <c r="BCG15" s="407"/>
      <c r="BCH15" s="407"/>
      <c r="BCI15" s="407"/>
      <c r="BCJ15" s="408"/>
      <c r="BCK15" s="404"/>
      <c r="BCL15" s="405"/>
      <c r="BCM15" s="409"/>
      <c r="BCN15" s="407"/>
      <c r="BCO15" s="407"/>
      <c r="BCP15" s="407"/>
      <c r="BCQ15" s="407"/>
      <c r="BCR15" s="408"/>
      <c r="BCS15" s="404"/>
      <c r="BCT15" s="405"/>
      <c r="BCU15" s="409"/>
      <c r="BCV15" s="407"/>
      <c r="BCW15" s="407"/>
      <c r="BCX15" s="407"/>
      <c r="BCY15" s="407"/>
      <c r="BCZ15" s="408"/>
      <c r="BDA15" s="404"/>
      <c r="BDB15" s="405"/>
      <c r="BDC15" s="409"/>
      <c r="BDD15" s="407"/>
      <c r="BDE15" s="407"/>
      <c r="BDF15" s="407"/>
      <c r="BDG15" s="407"/>
      <c r="BDH15" s="408"/>
      <c r="BDI15" s="404"/>
      <c r="BDJ15" s="405"/>
      <c r="BDK15" s="409"/>
      <c r="BDL15" s="407"/>
      <c r="BDM15" s="407"/>
      <c r="BDN15" s="407"/>
      <c r="BDO15" s="407"/>
      <c r="BDP15" s="408"/>
      <c r="BDQ15" s="404"/>
      <c r="BDR15" s="405"/>
      <c r="BDS15" s="409"/>
      <c r="BDT15" s="407"/>
      <c r="BDU15" s="407"/>
      <c r="BDV15" s="407"/>
      <c r="BDW15" s="407"/>
      <c r="BDX15" s="408"/>
      <c r="BDY15" s="404"/>
      <c r="BDZ15" s="405"/>
      <c r="BEA15" s="409"/>
      <c r="BEB15" s="407"/>
      <c r="BEC15" s="407"/>
      <c r="BED15" s="407"/>
      <c r="BEE15" s="407"/>
      <c r="BEF15" s="408"/>
      <c r="BEG15" s="404"/>
      <c r="BEH15" s="405"/>
      <c r="BEI15" s="409"/>
      <c r="BEJ15" s="407"/>
      <c r="BEK15" s="407"/>
      <c r="BEL15" s="407"/>
      <c r="BEM15" s="407"/>
      <c r="BEN15" s="408"/>
      <c r="BEO15" s="404"/>
      <c r="BEP15" s="405"/>
      <c r="BEQ15" s="409"/>
      <c r="BER15" s="407"/>
      <c r="BES15" s="407"/>
      <c r="BET15" s="407"/>
      <c r="BEU15" s="407"/>
      <c r="BEV15" s="408"/>
      <c r="BEW15" s="404"/>
      <c r="BEX15" s="405"/>
      <c r="BEY15" s="409"/>
      <c r="BEZ15" s="407"/>
      <c r="BFA15" s="407"/>
      <c r="BFB15" s="407"/>
      <c r="BFC15" s="407"/>
      <c r="BFD15" s="408"/>
      <c r="BFE15" s="404"/>
      <c r="BFF15" s="405"/>
      <c r="BFG15" s="409"/>
      <c r="BFH15" s="407"/>
      <c r="BFI15" s="407"/>
      <c r="BFJ15" s="407"/>
      <c r="BFK15" s="407"/>
      <c r="BFL15" s="408"/>
      <c r="BFM15" s="404"/>
      <c r="BFN15" s="405"/>
      <c r="BFO15" s="409"/>
      <c r="BFP15" s="407"/>
      <c r="BFQ15" s="407"/>
      <c r="BFR15" s="407"/>
      <c r="BFS15" s="407"/>
      <c r="BFT15" s="408"/>
      <c r="BFU15" s="404"/>
      <c r="BFV15" s="405"/>
      <c r="BFW15" s="409"/>
      <c r="BFX15" s="407"/>
      <c r="BFY15" s="407"/>
      <c r="BFZ15" s="407"/>
      <c r="BGA15" s="407"/>
      <c r="BGB15" s="408"/>
      <c r="BGC15" s="404"/>
      <c r="BGD15" s="405"/>
      <c r="BGE15" s="409"/>
      <c r="BGF15" s="407"/>
      <c r="BGG15" s="407"/>
      <c r="BGH15" s="407"/>
      <c r="BGI15" s="407"/>
      <c r="BGJ15" s="408"/>
      <c r="BGK15" s="404"/>
      <c r="BGL15" s="405"/>
      <c r="BGM15" s="409"/>
      <c r="BGN15" s="407"/>
      <c r="BGO15" s="407"/>
      <c r="BGP15" s="407"/>
      <c r="BGQ15" s="407"/>
      <c r="BGR15" s="408"/>
      <c r="BGS15" s="404"/>
      <c r="BGT15" s="405"/>
      <c r="BGU15" s="409"/>
      <c r="BGV15" s="407"/>
      <c r="BGW15" s="407"/>
      <c r="BGX15" s="407"/>
      <c r="BGY15" s="407"/>
      <c r="BGZ15" s="408"/>
      <c r="BHA15" s="404"/>
      <c r="BHB15" s="405"/>
      <c r="BHC15" s="409"/>
      <c r="BHD15" s="407"/>
      <c r="BHE15" s="407"/>
      <c r="BHF15" s="407"/>
      <c r="BHG15" s="407"/>
      <c r="BHH15" s="408"/>
      <c r="BHI15" s="404"/>
      <c r="BHJ15" s="405"/>
      <c r="BHK15" s="409"/>
      <c r="BHL15" s="407"/>
      <c r="BHM15" s="407"/>
      <c r="BHN15" s="407"/>
      <c r="BHO15" s="407"/>
      <c r="BHP15" s="408"/>
      <c r="BHQ15" s="404"/>
      <c r="BHR15" s="405"/>
      <c r="BHS15" s="409"/>
      <c r="BHT15" s="407"/>
      <c r="BHU15" s="407"/>
      <c r="BHV15" s="407"/>
      <c r="BHW15" s="407"/>
      <c r="BHX15" s="408"/>
      <c r="BHY15" s="404"/>
      <c r="BHZ15" s="405"/>
      <c r="BIA15" s="409"/>
      <c r="BIB15" s="407"/>
      <c r="BIC15" s="407"/>
      <c r="BID15" s="407"/>
      <c r="BIE15" s="407"/>
      <c r="BIF15" s="408"/>
      <c r="BIG15" s="404"/>
      <c r="BIH15" s="405"/>
      <c r="BII15" s="409"/>
      <c r="BIJ15" s="407"/>
      <c r="BIK15" s="407"/>
      <c r="BIL15" s="407"/>
      <c r="BIM15" s="407"/>
      <c r="BIN15" s="408"/>
      <c r="BIO15" s="404"/>
      <c r="BIP15" s="405"/>
      <c r="BIQ15" s="409"/>
      <c r="BIR15" s="407"/>
      <c r="BIS15" s="407"/>
      <c r="BIT15" s="407"/>
      <c r="BIU15" s="407"/>
      <c r="BIV15" s="408"/>
      <c r="BIW15" s="404"/>
      <c r="BIX15" s="405"/>
      <c r="BIY15" s="409"/>
      <c r="BIZ15" s="407"/>
      <c r="BJA15" s="407"/>
      <c r="BJB15" s="407"/>
      <c r="BJC15" s="407"/>
      <c r="BJD15" s="408"/>
      <c r="BJE15" s="404"/>
      <c r="BJF15" s="405"/>
      <c r="BJG15" s="409"/>
      <c r="BJH15" s="407"/>
      <c r="BJI15" s="407"/>
      <c r="BJJ15" s="407"/>
      <c r="BJK15" s="407"/>
      <c r="BJL15" s="408"/>
      <c r="BJM15" s="404"/>
      <c r="BJN15" s="405"/>
      <c r="BJO15" s="409"/>
      <c r="BJP15" s="407"/>
      <c r="BJQ15" s="407"/>
      <c r="BJR15" s="407"/>
      <c r="BJS15" s="407"/>
      <c r="BJT15" s="408"/>
      <c r="BJU15" s="404"/>
      <c r="BJV15" s="405"/>
      <c r="BJW15" s="409"/>
      <c r="BJX15" s="407"/>
      <c r="BJY15" s="407"/>
      <c r="BJZ15" s="407"/>
      <c r="BKA15" s="407"/>
      <c r="BKB15" s="408"/>
      <c r="BKC15" s="404"/>
      <c r="BKD15" s="405"/>
      <c r="BKE15" s="409"/>
      <c r="BKF15" s="407"/>
      <c r="BKG15" s="407"/>
      <c r="BKH15" s="407"/>
      <c r="BKI15" s="407"/>
      <c r="BKJ15" s="408"/>
      <c r="BKK15" s="404"/>
      <c r="BKL15" s="405"/>
      <c r="BKM15" s="409"/>
      <c r="BKN15" s="407"/>
      <c r="BKO15" s="407"/>
      <c r="BKP15" s="407"/>
      <c r="BKQ15" s="407"/>
      <c r="BKR15" s="408"/>
      <c r="BKS15" s="404"/>
      <c r="BKT15" s="405"/>
      <c r="BKU15" s="409"/>
      <c r="BKV15" s="407"/>
      <c r="BKW15" s="407"/>
      <c r="BKX15" s="407"/>
      <c r="BKY15" s="407"/>
      <c r="BKZ15" s="408"/>
      <c r="BLA15" s="404"/>
      <c r="BLB15" s="405"/>
      <c r="BLC15" s="409"/>
      <c r="BLD15" s="407"/>
      <c r="BLE15" s="407"/>
      <c r="BLF15" s="407"/>
      <c r="BLG15" s="407"/>
      <c r="BLH15" s="408"/>
      <c r="BLI15" s="404"/>
      <c r="BLJ15" s="405"/>
      <c r="BLK15" s="409"/>
      <c r="BLL15" s="407"/>
      <c r="BLM15" s="407"/>
      <c r="BLN15" s="407"/>
      <c r="BLO15" s="407"/>
      <c r="BLP15" s="408"/>
      <c r="BLQ15" s="404"/>
      <c r="BLR15" s="405"/>
      <c r="BLS15" s="409"/>
      <c r="BLT15" s="407"/>
      <c r="BLU15" s="407"/>
      <c r="BLV15" s="407"/>
      <c r="BLW15" s="407"/>
      <c r="BLX15" s="408"/>
      <c r="BLY15" s="404"/>
      <c r="BLZ15" s="405"/>
      <c r="BMA15" s="409"/>
      <c r="BMB15" s="407"/>
      <c r="BMC15" s="407"/>
      <c r="BMD15" s="407"/>
      <c r="BME15" s="407"/>
      <c r="BMF15" s="408"/>
      <c r="BMG15" s="404"/>
      <c r="BMH15" s="405"/>
      <c r="BMI15" s="409"/>
      <c r="BMJ15" s="407"/>
      <c r="BMK15" s="407"/>
      <c r="BML15" s="407"/>
      <c r="BMM15" s="407"/>
      <c r="BMN15" s="408"/>
      <c r="BMO15" s="404"/>
      <c r="BMP15" s="405"/>
      <c r="BMQ15" s="409"/>
      <c r="BMR15" s="407"/>
      <c r="BMS15" s="407"/>
      <c r="BMT15" s="407"/>
      <c r="BMU15" s="407"/>
      <c r="BMV15" s="408"/>
      <c r="BMW15" s="404"/>
      <c r="BMX15" s="405"/>
      <c r="BMY15" s="409"/>
      <c r="BMZ15" s="407"/>
      <c r="BNA15" s="407"/>
      <c r="BNB15" s="407"/>
      <c r="BNC15" s="407"/>
      <c r="BND15" s="408"/>
      <c r="BNE15" s="404"/>
      <c r="BNF15" s="405"/>
      <c r="BNG15" s="409"/>
      <c r="BNH15" s="407"/>
      <c r="BNI15" s="407"/>
      <c r="BNJ15" s="407"/>
      <c r="BNK15" s="407"/>
      <c r="BNL15" s="408"/>
      <c r="BNM15" s="404"/>
      <c r="BNN15" s="405"/>
      <c r="BNO15" s="409"/>
      <c r="BNP15" s="407"/>
      <c r="BNQ15" s="407"/>
      <c r="BNR15" s="407"/>
      <c r="BNS15" s="407"/>
      <c r="BNT15" s="408"/>
      <c r="BNU15" s="404"/>
      <c r="BNV15" s="405"/>
      <c r="BNW15" s="409"/>
      <c r="BNX15" s="407"/>
      <c r="BNY15" s="407"/>
      <c r="BNZ15" s="407"/>
      <c r="BOA15" s="407"/>
      <c r="BOB15" s="408"/>
      <c r="BOC15" s="404"/>
      <c r="BOD15" s="405"/>
      <c r="BOE15" s="409"/>
      <c r="BOF15" s="407"/>
      <c r="BOG15" s="407"/>
      <c r="BOH15" s="407"/>
      <c r="BOI15" s="407"/>
      <c r="BOJ15" s="408"/>
      <c r="BOK15" s="404"/>
      <c r="BOL15" s="405"/>
      <c r="BOM15" s="409"/>
      <c r="BON15" s="407"/>
      <c r="BOO15" s="407"/>
      <c r="BOP15" s="407"/>
      <c r="BOQ15" s="407"/>
      <c r="BOR15" s="408"/>
      <c r="BOS15" s="404"/>
      <c r="BOT15" s="405"/>
      <c r="BOU15" s="409"/>
      <c r="BOV15" s="407"/>
      <c r="BOW15" s="407"/>
      <c r="BOX15" s="407"/>
      <c r="BOY15" s="407"/>
      <c r="BOZ15" s="408"/>
      <c r="BPA15" s="404"/>
      <c r="BPB15" s="405"/>
      <c r="BPC15" s="409"/>
      <c r="BPD15" s="407"/>
      <c r="BPE15" s="407"/>
      <c r="BPF15" s="407"/>
      <c r="BPG15" s="407"/>
      <c r="BPH15" s="408"/>
      <c r="BPI15" s="404"/>
      <c r="BPJ15" s="405"/>
      <c r="BPK15" s="409"/>
      <c r="BPL15" s="407"/>
      <c r="BPM15" s="407"/>
      <c r="BPN15" s="407"/>
      <c r="BPO15" s="407"/>
      <c r="BPP15" s="408"/>
      <c r="BPQ15" s="404"/>
      <c r="BPR15" s="405"/>
      <c r="BPS15" s="409"/>
      <c r="BPT15" s="407"/>
      <c r="BPU15" s="407"/>
      <c r="BPV15" s="407"/>
      <c r="BPW15" s="407"/>
      <c r="BPX15" s="408"/>
      <c r="BPY15" s="404"/>
      <c r="BPZ15" s="405"/>
      <c r="BQA15" s="409"/>
      <c r="BQB15" s="407"/>
      <c r="BQC15" s="407"/>
      <c r="BQD15" s="407"/>
      <c r="BQE15" s="407"/>
      <c r="BQF15" s="408"/>
      <c r="BQG15" s="404"/>
      <c r="BQH15" s="405"/>
      <c r="BQI15" s="409"/>
      <c r="BQJ15" s="407"/>
      <c r="BQK15" s="407"/>
      <c r="BQL15" s="407"/>
      <c r="BQM15" s="407"/>
      <c r="BQN15" s="408"/>
      <c r="BQO15" s="404"/>
      <c r="BQP15" s="405"/>
      <c r="BQQ15" s="409"/>
      <c r="BQR15" s="407"/>
      <c r="BQS15" s="407"/>
      <c r="BQT15" s="407"/>
      <c r="BQU15" s="407"/>
      <c r="BQV15" s="408"/>
      <c r="BQW15" s="404"/>
      <c r="BQX15" s="405"/>
      <c r="BQY15" s="409"/>
      <c r="BQZ15" s="407"/>
      <c r="BRA15" s="407"/>
      <c r="BRB15" s="407"/>
      <c r="BRC15" s="407"/>
      <c r="BRD15" s="408"/>
      <c r="BRE15" s="404"/>
      <c r="BRF15" s="405"/>
      <c r="BRG15" s="409"/>
      <c r="BRH15" s="407"/>
      <c r="BRI15" s="407"/>
      <c r="BRJ15" s="407"/>
      <c r="BRK15" s="407"/>
      <c r="BRL15" s="408"/>
      <c r="BRM15" s="404"/>
      <c r="BRN15" s="405"/>
      <c r="BRO15" s="409"/>
      <c r="BRP15" s="407"/>
      <c r="BRQ15" s="407"/>
      <c r="BRR15" s="407"/>
      <c r="BRS15" s="407"/>
      <c r="BRT15" s="408"/>
      <c r="BRU15" s="404"/>
      <c r="BRV15" s="405"/>
      <c r="BRW15" s="409"/>
      <c r="BRX15" s="407"/>
      <c r="BRY15" s="407"/>
      <c r="BRZ15" s="407"/>
      <c r="BSA15" s="407"/>
      <c r="BSB15" s="408"/>
      <c r="BSC15" s="404"/>
      <c r="BSD15" s="405"/>
      <c r="BSE15" s="409"/>
      <c r="BSF15" s="407"/>
      <c r="BSG15" s="407"/>
      <c r="BSH15" s="407"/>
      <c r="BSI15" s="407"/>
      <c r="BSJ15" s="408"/>
      <c r="BSK15" s="404"/>
      <c r="BSL15" s="405"/>
      <c r="BSM15" s="409"/>
      <c r="BSN15" s="407"/>
      <c r="BSO15" s="407"/>
      <c r="BSP15" s="407"/>
      <c r="BSQ15" s="407"/>
      <c r="BSR15" s="408"/>
      <c r="BSS15" s="404"/>
      <c r="BST15" s="405"/>
      <c r="BSU15" s="409"/>
      <c r="BSV15" s="407"/>
      <c r="BSW15" s="407"/>
      <c r="BSX15" s="407"/>
      <c r="BSY15" s="407"/>
      <c r="BSZ15" s="408"/>
      <c r="BTA15" s="404"/>
      <c r="BTB15" s="405"/>
      <c r="BTC15" s="409"/>
      <c r="BTD15" s="407"/>
      <c r="BTE15" s="407"/>
      <c r="BTF15" s="407"/>
      <c r="BTG15" s="407"/>
      <c r="BTH15" s="408"/>
      <c r="BTI15" s="404"/>
      <c r="BTJ15" s="405"/>
      <c r="BTK15" s="409"/>
      <c r="BTL15" s="407"/>
      <c r="BTM15" s="407"/>
      <c r="BTN15" s="407"/>
      <c r="BTO15" s="407"/>
      <c r="BTP15" s="408"/>
      <c r="BTQ15" s="404"/>
      <c r="BTR15" s="405"/>
      <c r="BTS15" s="409"/>
      <c r="BTT15" s="407"/>
      <c r="BTU15" s="407"/>
      <c r="BTV15" s="407"/>
      <c r="BTW15" s="407"/>
      <c r="BTX15" s="408"/>
      <c r="BTY15" s="404"/>
      <c r="BTZ15" s="405"/>
      <c r="BUA15" s="409"/>
      <c r="BUB15" s="407"/>
      <c r="BUC15" s="407"/>
      <c r="BUD15" s="407"/>
      <c r="BUE15" s="407"/>
      <c r="BUF15" s="408"/>
      <c r="BUG15" s="404"/>
      <c r="BUH15" s="405"/>
      <c r="BUI15" s="409"/>
      <c r="BUJ15" s="407"/>
      <c r="BUK15" s="407"/>
      <c r="BUL15" s="407"/>
      <c r="BUM15" s="407"/>
      <c r="BUN15" s="408"/>
      <c r="BUO15" s="404"/>
      <c r="BUP15" s="405"/>
      <c r="BUQ15" s="409"/>
      <c r="BUR15" s="407"/>
      <c r="BUS15" s="407"/>
      <c r="BUT15" s="407"/>
      <c r="BUU15" s="407"/>
      <c r="BUV15" s="408"/>
      <c r="BUW15" s="404"/>
      <c r="BUX15" s="405"/>
      <c r="BUY15" s="409"/>
      <c r="BUZ15" s="407"/>
      <c r="BVA15" s="407"/>
      <c r="BVB15" s="407"/>
      <c r="BVC15" s="407"/>
      <c r="BVD15" s="408"/>
      <c r="BVE15" s="404"/>
      <c r="BVF15" s="405"/>
      <c r="BVG15" s="409"/>
      <c r="BVH15" s="407"/>
      <c r="BVI15" s="407"/>
      <c r="BVJ15" s="407"/>
      <c r="BVK15" s="407"/>
      <c r="BVL15" s="408"/>
      <c r="BVM15" s="404"/>
      <c r="BVN15" s="405"/>
      <c r="BVO15" s="409"/>
      <c r="BVP15" s="407"/>
      <c r="BVQ15" s="407"/>
      <c r="BVR15" s="407"/>
      <c r="BVS15" s="407"/>
      <c r="BVT15" s="408"/>
      <c r="BVU15" s="404"/>
      <c r="BVV15" s="405"/>
      <c r="BVW15" s="409"/>
      <c r="BVX15" s="407"/>
      <c r="BVY15" s="407"/>
      <c r="BVZ15" s="407"/>
      <c r="BWA15" s="407"/>
      <c r="BWB15" s="408"/>
      <c r="BWC15" s="404"/>
      <c r="BWD15" s="405"/>
      <c r="BWE15" s="409"/>
      <c r="BWF15" s="407"/>
      <c r="BWG15" s="407"/>
      <c r="BWH15" s="407"/>
      <c r="BWI15" s="407"/>
      <c r="BWJ15" s="408"/>
      <c r="BWK15" s="404"/>
      <c r="BWL15" s="405"/>
      <c r="BWM15" s="409"/>
      <c r="BWN15" s="407"/>
      <c r="BWO15" s="407"/>
      <c r="BWP15" s="407"/>
      <c r="BWQ15" s="407"/>
      <c r="BWR15" s="408"/>
      <c r="BWS15" s="404"/>
      <c r="BWT15" s="405"/>
      <c r="BWU15" s="409"/>
      <c r="BWV15" s="407"/>
      <c r="BWW15" s="407"/>
      <c r="BWX15" s="407"/>
      <c r="BWY15" s="407"/>
      <c r="BWZ15" s="408"/>
      <c r="BXA15" s="404"/>
      <c r="BXB15" s="405"/>
      <c r="BXC15" s="409"/>
      <c r="BXD15" s="407"/>
      <c r="BXE15" s="407"/>
      <c r="BXF15" s="407"/>
      <c r="BXG15" s="407"/>
      <c r="BXH15" s="408"/>
      <c r="BXI15" s="404"/>
      <c r="BXJ15" s="405"/>
      <c r="BXK15" s="409"/>
      <c r="BXL15" s="407"/>
      <c r="BXM15" s="407"/>
      <c r="BXN15" s="407"/>
      <c r="BXO15" s="407"/>
      <c r="BXP15" s="408"/>
      <c r="BXQ15" s="404"/>
      <c r="BXR15" s="405"/>
      <c r="BXS15" s="409"/>
      <c r="BXT15" s="407"/>
      <c r="BXU15" s="407"/>
      <c r="BXV15" s="407"/>
      <c r="BXW15" s="407"/>
      <c r="BXX15" s="408"/>
      <c r="BXY15" s="404"/>
      <c r="BXZ15" s="405"/>
      <c r="BYA15" s="409"/>
      <c r="BYB15" s="407"/>
      <c r="BYC15" s="407"/>
      <c r="BYD15" s="407"/>
      <c r="BYE15" s="407"/>
      <c r="BYF15" s="408"/>
      <c r="BYG15" s="404"/>
      <c r="BYH15" s="405"/>
      <c r="BYI15" s="409"/>
      <c r="BYJ15" s="407"/>
      <c r="BYK15" s="407"/>
      <c r="BYL15" s="407"/>
      <c r="BYM15" s="407"/>
      <c r="BYN15" s="408"/>
      <c r="BYO15" s="404"/>
      <c r="BYP15" s="405"/>
      <c r="BYQ15" s="409"/>
      <c r="BYR15" s="407"/>
      <c r="BYS15" s="407"/>
      <c r="BYT15" s="407"/>
      <c r="BYU15" s="407"/>
      <c r="BYV15" s="408"/>
      <c r="BYW15" s="404"/>
      <c r="BYX15" s="405"/>
      <c r="BYY15" s="409"/>
      <c r="BYZ15" s="407"/>
      <c r="BZA15" s="407"/>
      <c r="BZB15" s="407"/>
      <c r="BZC15" s="407"/>
      <c r="BZD15" s="408"/>
      <c r="BZE15" s="404"/>
      <c r="BZF15" s="405"/>
      <c r="BZG15" s="409"/>
      <c r="BZH15" s="407"/>
      <c r="BZI15" s="407"/>
      <c r="BZJ15" s="407"/>
      <c r="BZK15" s="407"/>
      <c r="BZL15" s="408"/>
      <c r="BZM15" s="404"/>
      <c r="BZN15" s="405"/>
      <c r="BZO15" s="409"/>
      <c r="BZP15" s="407"/>
      <c r="BZQ15" s="407"/>
      <c r="BZR15" s="407"/>
      <c r="BZS15" s="407"/>
      <c r="BZT15" s="408"/>
      <c r="BZU15" s="404"/>
      <c r="BZV15" s="405"/>
      <c r="BZW15" s="409"/>
      <c r="BZX15" s="407"/>
      <c r="BZY15" s="407"/>
      <c r="BZZ15" s="407"/>
      <c r="CAA15" s="407"/>
      <c r="CAB15" s="408"/>
      <c r="CAC15" s="404"/>
      <c r="CAD15" s="405"/>
      <c r="CAE15" s="409"/>
      <c r="CAF15" s="407"/>
      <c r="CAG15" s="407"/>
      <c r="CAH15" s="407"/>
      <c r="CAI15" s="407"/>
      <c r="CAJ15" s="408"/>
      <c r="CAK15" s="404"/>
      <c r="CAL15" s="405"/>
      <c r="CAM15" s="409"/>
      <c r="CAN15" s="407"/>
      <c r="CAO15" s="407"/>
      <c r="CAP15" s="407"/>
      <c r="CAQ15" s="407"/>
      <c r="CAR15" s="408"/>
      <c r="CAS15" s="404"/>
      <c r="CAT15" s="405"/>
      <c r="CAU15" s="409"/>
      <c r="CAV15" s="407"/>
      <c r="CAW15" s="407"/>
      <c r="CAX15" s="407"/>
      <c r="CAY15" s="407"/>
      <c r="CAZ15" s="408"/>
      <c r="CBA15" s="404"/>
      <c r="CBB15" s="405"/>
      <c r="CBC15" s="409"/>
      <c r="CBD15" s="407"/>
      <c r="CBE15" s="407"/>
      <c r="CBF15" s="407"/>
      <c r="CBG15" s="407"/>
      <c r="CBH15" s="408"/>
      <c r="CBI15" s="404"/>
      <c r="CBJ15" s="405"/>
      <c r="CBK15" s="409"/>
      <c r="CBL15" s="407"/>
      <c r="CBM15" s="407"/>
      <c r="CBN15" s="407"/>
      <c r="CBO15" s="407"/>
      <c r="CBP15" s="408"/>
      <c r="CBQ15" s="404"/>
      <c r="CBR15" s="405"/>
      <c r="CBS15" s="409"/>
      <c r="CBT15" s="407"/>
      <c r="CBU15" s="407"/>
      <c r="CBV15" s="407"/>
      <c r="CBW15" s="407"/>
      <c r="CBX15" s="408"/>
      <c r="CBY15" s="404"/>
      <c r="CBZ15" s="405"/>
      <c r="CCA15" s="409"/>
      <c r="CCB15" s="407"/>
      <c r="CCC15" s="407"/>
      <c r="CCD15" s="407"/>
      <c r="CCE15" s="407"/>
      <c r="CCF15" s="408"/>
      <c r="CCG15" s="404"/>
      <c r="CCH15" s="405"/>
      <c r="CCI15" s="409"/>
      <c r="CCJ15" s="407"/>
      <c r="CCK15" s="407"/>
      <c r="CCL15" s="407"/>
      <c r="CCM15" s="407"/>
      <c r="CCN15" s="408"/>
      <c r="CCO15" s="404"/>
      <c r="CCP15" s="405"/>
      <c r="CCQ15" s="409"/>
      <c r="CCR15" s="407"/>
      <c r="CCS15" s="407"/>
      <c r="CCT15" s="407"/>
      <c r="CCU15" s="407"/>
      <c r="CCV15" s="408"/>
      <c r="CCW15" s="404"/>
      <c r="CCX15" s="405"/>
      <c r="CCY15" s="409"/>
      <c r="CCZ15" s="407"/>
      <c r="CDA15" s="407"/>
      <c r="CDB15" s="407"/>
      <c r="CDC15" s="407"/>
      <c r="CDD15" s="408"/>
      <c r="CDE15" s="404"/>
      <c r="CDF15" s="405"/>
      <c r="CDG15" s="409"/>
      <c r="CDH15" s="407"/>
      <c r="CDI15" s="407"/>
      <c r="CDJ15" s="407"/>
      <c r="CDK15" s="407"/>
      <c r="CDL15" s="408"/>
      <c r="CDM15" s="404"/>
      <c r="CDN15" s="405"/>
      <c r="CDO15" s="409"/>
      <c r="CDP15" s="407"/>
      <c r="CDQ15" s="407"/>
      <c r="CDR15" s="407"/>
      <c r="CDS15" s="407"/>
      <c r="CDT15" s="408"/>
      <c r="CDU15" s="404"/>
      <c r="CDV15" s="405"/>
      <c r="CDW15" s="409"/>
      <c r="CDX15" s="407"/>
      <c r="CDY15" s="407"/>
      <c r="CDZ15" s="407"/>
      <c r="CEA15" s="407"/>
      <c r="CEB15" s="408"/>
      <c r="CEC15" s="404"/>
      <c r="CED15" s="405"/>
      <c r="CEE15" s="409"/>
      <c r="CEF15" s="407"/>
      <c r="CEG15" s="407"/>
      <c r="CEH15" s="407"/>
      <c r="CEI15" s="407"/>
      <c r="CEJ15" s="408"/>
      <c r="CEK15" s="404"/>
      <c r="CEL15" s="405"/>
      <c r="CEM15" s="409"/>
      <c r="CEN15" s="407"/>
      <c r="CEO15" s="407"/>
      <c r="CEP15" s="407"/>
      <c r="CEQ15" s="407"/>
      <c r="CER15" s="408"/>
      <c r="CES15" s="404"/>
      <c r="CET15" s="405"/>
      <c r="CEU15" s="409"/>
      <c r="CEV15" s="407"/>
      <c r="CEW15" s="407"/>
      <c r="CEX15" s="407"/>
      <c r="CEY15" s="407"/>
      <c r="CEZ15" s="408"/>
      <c r="CFA15" s="404"/>
      <c r="CFB15" s="405"/>
      <c r="CFC15" s="409"/>
      <c r="CFD15" s="407"/>
      <c r="CFE15" s="407"/>
      <c r="CFF15" s="407"/>
      <c r="CFG15" s="407"/>
      <c r="CFH15" s="408"/>
      <c r="CFI15" s="404"/>
      <c r="CFJ15" s="405"/>
      <c r="CFK15" s="409"/>
      <c r="CFL15" s="407"/>
      <c r="CFM15" s="407"/>
      <c r="CFN15" s="407"/>
      <c r="CFO15" s="407"/>
      <c r="CFP15" s="408"/>
      <c r="CFQ15" s="404"/>
      <c r="CFR15" s="405"/>
      <c r="CFS15" s="409"/>
      <c r="CFT15" s="407"/>
      <c r="CFU15" s="407"/>
      <c r="CFV15" s="407"/>
      <c r="CFW15" s="407"/>
      <c r="CFX15" s="408"/>
      <c r="CFY15" s="404"/>
      <c r="CFZ15" s="405"/>
      <c r="CGA15" s="409"/>
      <c r="CGB15" s="407"/>
      <c r="CGC15" s="407"/>
      <c r="CGD15" s="407"/>
      <c r="CGE15" s="407"/>
      <c r="CGF15" s="408"/>
      <c r="CGG15" s="404"/>
      <c r="CGH15" s="405"/>
      <c r="CGI15" s="409"/>
      <c r="CGJ15" s="407"/>
      <c r="CGK15" s="407"/>
      <c r="CGL15" s="407"/>
      <c r="CGM15" s="407"/>
      <c r="CGN15" s="408"/>
      <c r="CGO15" s="404"/>
      <c r="CGP15" s="405"/>
      <c r="CGQ15" s="409"/>
      <c r="CGR15" s="407"/>
      <c r="CGS15" s="407"/>
      <c r="CGT15" s="407"/>
      <c r="CGU15" s="407"/>
      <c r="CGV15" s="408"/>
      <c r="CGW15" s="404"/>
      <c r="CGX15" s="405"/>
      <c r="CGY15" s="409"/>
      <c r="CGZ15" s="407"/>
      <c r="CHA15" s="407"/>
      <c r="CHB15" s="407"/>
      <c r="CHC15" s="407"/>
      <c r="CHD15" s="408"/>
      <c r="CHE15" s="404"/>
      <c r="CHF15" s="405"/>
      <c r="CHG15" s="409"/>
      <c r="CHH15" s="407"/>
      <c r="CHI15" s="407"/>
      <c r="CHJ15" s="407"/>
      <c r="CHK15" s="407"/>
      <c r="CHL15" s="408"/>
      <c r="CHM15" s="404"/>
      <c r="CHN15" s="405"/>
      <c r="CHO15" s="409"/>
      <c r="CHP15" s="407"/>
      <c r="CHQ15" s="407"/>
      <c r="CHR15" s="407"/>
      <c r="CHS15" s="407"/>
      <c r="CHT15" s="408"/>
      <c r="CHU15" s="404"/>
      <c r="CHV15" s="405"/>
      <c r="CHW15" s="409"/>
      <c r="CHX15" s="407"/>
      <c r="CHY15" s="407"/>
      <c r="CHZ15" s="407"/>
      <c r="CIA15" s="407"/>
      <c r="CIB15" s="408"/>
      <c r="CIC15" s="404"/>
      <c r="CID15" s="405"/>
      <c r="CIE15" s="409"/>
      <c r="CIF15" s="407"/>
      <c r="CIG15" s="407"/>
      <c r="CIH15" s="407"/>
      <c r="CII15" s="407"/>
      <c r="CIJ15" s="408"/>
      <c r="CIK15" s="404"/>
      <c r="CIL15" s="405"/>
      <c r="CIM15" s="409"/>
      <c r="CIN15" s="407"/>
      <c r="CIO15" s="407"/>
      <c r="CIP15" s="407"/>
      <c r="CIQ15" s="407"/>
      <c r="CIR15" s="408"/>
      <c r="CIS15" s="404"/>
      <c r="CIT15" s="405"/>
      <c r="CIU15" s="409"/>
      <c r="CIV15" s="407"/>
      <c r="CIW15" s="407"/>
      <c r="CIX15" s="407"/>
      <c r="CIY15" s="407"/>
      <c r="CIZ15" s="408"/>
      <c r="CJA15" s="404"/>
      <c r="CJB15" s="405"/>
      <c r="CJC15" s="409"/>
      <c r="CJD15" s="407"/>
      <c r="CJE15" s="407"/>
      <c r="CJF15" s="407"/>
      <c r="CJG15" s="407"/>
      <c r="CJH15" s="408"/>
      <c r="CJI15" s="404"/>
      <c r="CJJ15" s="405"/>
      <c r="CJK15" s="409"/>
      <c r="CJL15" s="407"/>
      <c r="CJM15" s="407"/>
      <c r="CJN15" s="407"/>
      <c r="CJO15" s="407"/>
      <c r="CJP15" s="408"/>
      <c r="CJQ15" s="404"/>
      <c r="CJR15" s="405"/>
      <c r="CJS15" s="409"/>
      <c r="CJT15" s="407"/>
      <c r="CJU15" s="407"/>
      <c r="CJV15" s="407"/>
      <c r="CJW15" s="407"/>
      <c r="CJX15" s="408"/>
      <c r="CJY15" s="404"/>
      <c r="CJZ15" s="405"/>
      <c r="CKA15" s="409"/>
      <c r="CKB15" s="407"/>
      <c r="CKC15" s="407"/>
      <c r="CKD15" s="407"/>
      <c r="CKE15" s="407"/>
      <c r="CKF15" s="408"/>
      <c r="CKG15" s="404"/>
      <c r="CKH15" s="405"/>
      <c r="CKI15" s="409"/>
      <c r="CKJ15" s="407"/>
      <c r="CKK15" s="407"/>
      <c r="CKL15" s="407"/>
      <c r="CKM15" s="407"/>
      <c r="CKN15" s="408"/>
      <c r="CKO15" s="404"/>
      <c r="CKP15" s="405"/>
      <c r="CKQ15" s="409"/>
      <c r="CKR15" s="407"/>
      <c r="CKS15" s="407"/>
      <c r="CKT15" s="407"/>
      <c r="CKU15" s="407"/>
      <c r="CKV15" s="408"/>
      <c r="CKW15" s="404"/>
      <c r="CKX15" s="405"/>
      <c r="CKY15" s="409"/>
      <c r="CKZ15" s="407"/>
      <c r="CLA15" s="407"/>
      <c r="CLB15" s="407"/>
      <c r="CLC15" s="407"/>
      <c r="CLD15" s="408"/>
      <c r="CLE15" s="404"/>
      <c r="CLF15" s="405"/>
      <c r="CLG15" s="409"/>
      <c r="CLH15" s="407"/>
      <c r="CLI15" s="407"/>
      <c r="CLJ15" s="407"/>
      <c r="CLK15" s="407"/>
      <c r="CLL15" s="408"/>
      <c r="CLM15" s="404"/>
      <c r="CLN15" s="405"/>
      <c r="CLO15" s="409"/>
      <c r="CLP15" s="407"/>
      <c r="CLQ15" s="407"/>
      <c r="CLR15" s="407"/>
      <c r="CLS15" s="407"/>
      <c r="CLT15" s="408"/>
      <c r="CLU15" s="404"/>
      <c r="CLV15" s="405"/>
      <c r="CLW15" s="409"/>
      <c r="CLX15" s="407"/>
      <c r="CLY15" s="407"/>
      <c r="CLZ15" s="407"/>
      <c r="CMA15" s="407"/>
      <c r="CMB15" s="408"/>
      <c r="CMC15" s="404"/>
      <c r="CMD15" s="405"/>
      <c r="CME15" s="409"/>
      <c r="CMF15" s="407"/>
      <c r="CMG15" s="407"/>
      <c r="CMH15" s="407"/>
      <c r="CMI15" s="407"/>
      <c r="CMJ15" s="408"/>
      <c r="CMK15" s="404"/>
      <c r="CML15" s="405"/>
      <c r="CMM15" s="409"/>
      <c r="CMN15" s="407"/>
      <c r="CMO15" s="407"/>
      <c r="CMP15" s="407"/>
      <c r="CMQ15" s="407"/>
      <c r="CMR15" s="408"/>
      <c r="CMS15" s="404"/>
      <c r="CMT15" s="405"/>
      <c r="CMU15" s="409"/>
      <c r="CMV15" s="407"/>
      <c r="CMW15" s="407"/>
      <c r="CMX15" s="407"/>
      <c r="CMY15" s="407"/>
      <c r="CMZ15" s="408"/>
      <c r="CNA15" s="404"/>
      <c r="CNB15" s="405"/>
      <c r="CNC15" s="409"/>
      <c r="CND15" s="407"/>
      <c r="CNE15" s="407"/>
      <c r="CNF15" s="407"/>
      <c r="CNG15" s="407"/>
      <c r="CNH15" s="408"/>
      <c r="CNI15" s="404"/>
      <c r="CNJ15" s="405"/>
      <c r="CNK15" s="409"/>
      <c r="CNL15" s="407"/>
      <c r="CNM15" s="407"/>
      <c r="CNN15" s="407"/>
      <c r="CNO15" s="407"/>
      <c r="CNP15" s="408"/>
      <c r="CNQ15" s="404"/>
      <c r="CNR15" s="405"/>
      <c r="CNS15" s="409"/>
      <c r="CNT15" s="407"/>
      <c r="CNU15" s="407"/>
      <c r="CNV15" s="407"/>
      <c r="CNW15" s="407"/>
      <c r="CNX15" s="408"/>
      <c r="CNY15" s="404"/>
      <c r="CNZ15" s="405"/>
      <c r="COA15" s="409"/>
      <c r="COB15" s="407"/>
      <c r="COC15" s="407"/>
      <c r="COD15" s="407"/>
      <c r="COE15" s="407"/>
      <c r="COF15" s="408"/>
      <c r="COG15" s="404"/>
      <c r="COH15" s="405"/>
      <c r="COI15" s="409"/>
      <c r="COJ15" s="407"/>
      <c r="COK15" s="407"/>
      <c r="COL15" s="407"/>
      <c r="COM15" s="407"/>
      <c r="CON15" s="408"/>
      <c r="COO15" s="404"/>
      <c r="COP15" s="405"/>
      <c r="COQ15" s="409"/>
      <c r="COR15" s="407"/>
      <c r="COS15" s="407"/>
      <c r="COT15" s="407"/>
      <c r="COU15" s="407"/>
      <c r="COV15" s="408"/>
      <c r="COW15" s="404"/>
      <c r="COX15" s="405"/>
      <c r="COY15" s="409"/>
      <c r="COZ15" s="407"/>
      <c r="CPA15" s="407"/>
      <c r="CPB15" s="407"/>
      <c r="CPC15" s="407"/>
      <c r="CPD15" s="408"/>
      <c r="CPE15" s="404"/>
      <c r="CPF15" s="405"/>
      <c r="CPG15" s="409"/>
      <c r="CPH15" s="407"/>
      <c r="CPI15" s="407"/>
      <c r="CPJ15" s="407"/>
      <c r="CPK15" s="407"/>
      <c r="CPL15" s="408"/>
      <c r="CPM15" s="404"/>
      <c r="CPN15" s="405"/>
      <c r="CPO15" s="409"/>
      <c r="CPP15" s="407"/>
      <c r="CPQ15" s="407"/>
      <c r="CPR15" s="407"/>
      <c r="CPS15" s="407"/>
      <c r="CPT15" s="408"/>
      <c r="CPU15" s="404"/>
      <c r="CPV15" s="405"/>
      <c r="CPW15" s="409"/>
      <c r="CPX15" s="407"/>
      <c r="CPY15" s="407"/>
      <c r="CPZ15" s="407"/>
      <c r="CQA15" s="407"/>
      <c r="CQB15" s="408"/>
      <c r="CQC15" s="404"/>
      <c r="CQD15" s="405"/>
      <c r="CQE15" s="409"/>
      <c r="CQF15" s="407"/>
      <c r="CQG15" s="407"/>
      <c r="CQH15" s="407"/>
      <c r="CQI15" s="407"/>
      <c r="CQJ15" s="408"/>
      <c r="CQK15" s="404"/>
      <c r="CQL15" s="405"/>
      <c r="CQM15" s="409"/>
      <c r="CQN15" s="407"/>
      <c r="CQO15" s="407"/>
      <c r="CQP15" s="407"/>
      <c r="CQQ15" s="407"/>
      <c r="CQR15" s="408"/>
      <c r="CQS15" s="404"/>
      <c r="CQT15" s="405"/>
      <c r="CQU15" s="409"/>
      <c r="CQV15" s="407"/>
      <c r="CQW15" s="407"/>
      <c r="CQX15" s="407"/>
      <c r="CQY15" s="407"/>
      <c r="CQZ15" s="408"/>
      <c r="CRA15" s="404"/>
      <c r="CRB15" s="405"/>
      <c r="CRC15" s="409"/>
      <c r="CRD15" s="407"/>
      <c r="CRE15" s="407"/>
      <c r="CRF15" s="407"/>
      <c r="CRG15" s="407"/>
      <c r="CRH15" s="408"/>
      <c r="CRI15" s="404"/>
      <c r="CRJ15" s="405"/>
      <c r="CRK15" s="409"/>
      <c r="CRL15" s="407"/>
      <c r="CRM15" s="407"/>
      <c r="CRN15" s="407"/>
      <c r="CRO15" s="407"/>
      <c r="CRP15" s="408"/>
      <c r="CRQ15" s="404"/>
      <c r="CRR15" s="405"/>
      <c r="CRS15" s="409"/>
      <c r="CRT15" s="407"/>
      <c r="CRU15" s="407"/>
      <c r="CRV15" s="407"/>
      <c r="CRW15" s="407"/>
      <c r="CRX15" s="408"/>
      <c r="CRY15" s="404"/>
      <c r="CRZ15" s="405"/>
      <c r="CSA15" s="409"/>
      <c r="CSB15" s="407"/>
      <c r="CSC15" s="407"/>
      <c r="CSD15" s="407"/>
      <c r="CSE15" s="407"/>
      <c r="CSF15" s="408"/>
      <c r="CSG15" s="404"/>
      <c r="CSH15" s="405"/>
      <c r="CSI15" s="409"/>
      <c r="CSJ15" s="407"/>
      <c r="CSK15" s="407"/>
      <c r="CSL15" s="407"/>
      <c r="CSM15" s="407"/>
      <c r="CSN15" s="408"/>
      <c r="CSO15" s="404"/>
      <c r="CSP15" s="405"/>
      <c r="CSQ15" s="409"/>
      <c r="CSR15" s="407"/>
      <c r="CSS15" s="407"/>
      <c r="CST15" s="407"/>
      <c r="CSU15" s="407"/>
      <c r="CSV15" s="408"/>
      <c r="CSW15" s="404"/>
      <c r="CSX15" s="405"/>
      <c r="CSY15" s="409"/>
      <c r="CSZ15" s="407"/>
      <c r="CTA15" s="407"/>
      <c r="CTB15" s="407"/>
      <c r="CTC15" s="407"/>
      <c r="CTD15" s="408"/>
      <c r="CTE15" s="404"/>
      <c r="CTF15" s="405"/>
      <c r="CTG15" s="409"/>
      <c r="CTH15" s="407"/>
      <c r="CTI15" s="407"/>
      <c r="CTJ15" s="407"/>
      <c r="CTK15" s="407"/>
      <c r="CTL15" s="408"/>
      <c r="CTM15" s="404"/>
      <c r="CTN15" s="405"/>
      <c r="CTO15" s="409"/>
      <c r="CTP15" s="407"/>
      <c r="CTQ15" s="407"/>
      <c r="CTR15" s="407"/>
      <c r="CTS15" s="407"/>
      <c r="CTT15" s="408"/>
      <c r="CTU15" s="404"/>
      <c r="CTV15" s="405"/>
      <c r="CTW15" s="409"/>
      <c r="CTX15" s="407"/>
      <c r="CTY15" s="407"/>
      <c r="CTZ15" s="407"/>
      <c r="CUA15" s="407"/>
      <c r="CUB15" s="408"/>
      <c r="CUC15" s="404"/>
      <c r="CUD15" s="405"/>
      <c r="CUE15" s="409"/>
      <c r="CUF15" s="407"/>
      <c r="CUG15" s="407"/>
      <c r="CUH15" s="407"/>
      <c r="CUI15" s="407"/>
      <c r="CUJ15" s="408"/>
      <c r="CUK15" s="404"/>
      <c r="CUL15" s="405"/>
      <c r="CUM15" s="409"/>
      <c r="CUN15" s="407"/>
      <c r="CUO15" s="407"/>
      <c r="CUP15" s="407"/>
      <c r="CUQ15" s="407"/>
      <c r="CUR15" s="408"/>
      <c r="CUS15" s="404"/>
      <c r="CUT15" s="405"/>
      <c r="CUU15" s="409"/>
      <c r="CUV15" s="407"/>
      <c r="CUW15" s="407"/>
      <c r="CUX15" s="407"/>
      <c r="CUY15" s="407"/>
      <c r="CUZ15" s="408"/>
      <c r="CVA15" s="404"/>
      <c r="CVB15" s="405"/>
      <c r="CVC15" s="409"/>
      <c r="CVD15" s="407"/>
      <c r="CVE15" s="407"/>
      <c r="CVF15" s="407"/>
      <c r="CVG15" s="407"/>
      <c r="CVH15" s="408"/>
      <c r="CVI15" s="404"/>
      <c r="CVJ15" s="405"/>
      <c r="CVK15" s="409"/>
      <c r="CVL15" s="407"/>
      <c r="CVM15" s="407"/>
      <c r="CVN15" s="407"/>
      <c r="CVO15" s="407"/>
      <c r="CVP15" s="408"/>
      <c r="CVQ15" s="404"/>
      <c r="CVR15" s="405"/>
      <c r="CVS15" s="409"/>
      <c r="CVT15" s="407"/>
      <c r="CVU15" s="407"/>
      <c r="CVV15" s="407"/>
      <c r="CVW15" s="407"/>
      <c r="CVX15" s="408"/>
      <c r="CVY15" s="404"/>
      <c r="CVZ15" s="405"/>
      <c r="CWA15" s="409"/>
      <c r="CWB15" s="407"/>
      <c r="CWC15" s="407"/>
      <c r="CWD15" s="407"/>
      <c r="CWE15" s="407"/>
      <c r="CWF15" s="408"/>
      <c r="CWG15" s="404"/>
      <c r="CWH15" s="405"/>
      <c r="CWI15" s="409"/>
      <c r="CWJ15" s="407"/>
      <c r="CWK15" s="407"/>
      <c r="CWL15" s="407"/>
      <c r="CWM15" s="407"/>
      <c r="CWN15" s="408"/>
      <c r="CWO15" s="404"/>
      <c r="CWP15" s="405"/>
      <c r="CWQ15" s="409"/>
      <c r="CWR15" s="407"/>
      <c r="CWS15" s="407"/>
      <c r="CWT15" s="407"/>
      <c r="CWU15" s="407"/>
      <c r="CWV15" s="408"/>
      <c r="CWW15" s="404"/>
      <c r="CWX15" s="405"/>
      <c r="CWY15" s="409"/>
      <c r="CWZ15" s="407"/>
      <c r="CXA15" s="407"/>
      <c r="CXB15" s="407"/>
      <c r="CXC15" s="407"/>
      <c r="CXD15" s="408"/>
      <c r="CXE15" s="404"/>
      <c r="CXF15" s="405"/>
      <c r="CXG15" s="409"/>
      <c r="CXH15" s="407"/>
      <c r="CXI15" s="407"/>
      <c r="CXJ15" s="407"/>
      <c r="CXK15" s="407"/>
      <c r="CXL15" s="408"/>
      <c r="CXM15" s="404"/>
      <c r="CXN15" s="405"/>
      <c r="CXO15" s="409"/>
      <c r="CXP15" s="407"/>
      <c r="CXQ15" s="407"/>
      <c r="CXR15" s="407"/>
      <c r="CXS15" s="407"/>
      <c r="CXT15" s="408"/>
      <c r="CXU15" s="404"/>
      <c r="CXV15" s="405"/>
      <c r="CXW15" s="409"/>
      <c r="CXX15" s="407"/>
      <c r="CXY15" s="407"/>
      <c r="CXZ15" s="407"/>
      <c r="CYA15" s="407"/>
      <c r="CYB15" s="408"/>
      <c r="CYC15" s="404"/>
      <c r="CYD15" s="405"/>
      <c r="CYE15" s="409"/>
      <c r="CYF15" s="407"/>
      <c r="CYG15" s="407"/>
      <c r="CYH15" s="407"/>
      <c r="CYI15" s="407"/>
      <c r="CYJ15" s="408"/>
      <c r="CYK15" s="404"/>
      <c r="CYL15" s="405"/>
      <c r="CYM15" s="409"/>
      <c r="CYN15" s="407"/>
      <c r="CYO15" s="407"/>
      <c r="CYP15" s="407"/>
      <c r="CYQ15" s="407"/>
      <c r="CYR15" s="408"/>
      <c r="CYS15" s="404"/>
      <c r="CYT15" s="405"/>
      <c r="CYU15" s="409"/>
      <c r="CYV15" s="407"/>
      <c r="CYW15" s="407"/>
      <c r="CYX15" s="407"/>
      <c r="CYY15" s="407"/>
      <c r="CYZ15" s="408"/>
      <c r="CZA15" s="404"/>
      <c r="CZB15" s="405"/>
      <c r="CZC15" s="409"/>
      <c r="CZD15" s="407"/>
      <c r="CZE15" s="407"/>
      <c r="CZF15" s="407"/>
      <c r="CZG15" s="407"/>
      <c r="CZH15" s="408"/>
      <c r="CZI15" s="404"/>
      <c r="CZJ15" s="405"/>
      <c r="CZK15" s="409"/>
      <c r="CZL15" s="407"/>
      <c r="CZM15" s="407"/>
      <c r="CZN15" s="407"/>
      <c r="CZO15" s="407"/>
      <c r="CZP15" s="408"/>
      <c r="CZQ15" s="404"/>
      <c r="CZR15" s="405"/>
      <c r="CZS15" s="409"/>
      <c r="CZT15" s="407"/>
      <c r="CZU15" s="407"/>
      <c r="CZV15" s="407"/>
      <c r="CZW15" s="407"/>
      <c r="CZX15" s="408"/>
      <c r="CZY15" s="404"/>
      <c r="CZZ15" s="405"/>
      <c r="DAA15" s="409"/>
      <c r="DAB15" s="407"/>
      <c r="DAC15" s="407"/>
      <c r="DAD15" s="407"/>
      <c r="DAE15" s="407"/>
      <c r="DAF15" s="408"/>
      <c r="DAG15" s="404"/>
      <c r="DAH15" s="405"/>
      <c r="DAI15" s="409"/>
      <c r="DAJ15" s="407"/>
      <c r="DAK15" s="407"/>
      <c r="DAL15" s="407"/>
      <c r="DAM15" s="407"/>
      <c r="DAN15" s="408"/>
      <c r="DAO15" s="404"/>
      <c r="DAP15" s="405"/>
      <c r="DAQ15" s="409"/>
      <c r="DAR15" s="407"/>
      <c r="DAS15" s="407"/>
      <c r="DAT15" s="407"/>
      <c r="DAU15" s="407"/>
      <c r="DAV15" s="408"/>
      <c r="DAW15" s="404"/>
      <c r="DAX15" s="405"/>
      <c r="DAY15" s="409"/>
      <c r="DAZ15" s="407"/>
      <c r="DBA15" s="407"/>
      <c r="DBB15" s="407"/>
      <c r="DBC15" s="407"/>
      <c r="DBD15" s="408"/>
      <c r="DBE15" s="404"/>
      <c r="DBF15" s="405"/>
      <c r="DBG15" s="409"/>
      <c r="DBH15" s="407"/>
      <c r="DBI15" s="407"/>
      <c r="DBJ15" s="407"/>
      <c r="DBK15" s="407"/>
      <c r="DBL15" s="408"/>
      <c r="DBM15" s="404"/>
      <c r="DBN15" s="405"/>
      <c r="DBO15" s="409"/>
      <c r="DBP15" s="407"/>
      <c r="DBQ15" s="407"/>
      <c r="DBR15" s="407"/>
      <c r="DBS15" s="407"/>
      <c r="DBT15" s="408"/>
      <c r="DBU15" s="404"/>
      <c r="DBV15" s="405"/>
      <c r="DBW15" s="409"/>
      <c r="DBX15" s="407"/>
      <c r="DBY15" s="407"/>
      <c r="DBZ15" s="407"/>
      <c r="DCA15" s="407"/>
      <c r="DCB15" s="408"/>
      <c r="DCC15" s="404"/>
      <c r="DCD15" s="405"/>
      <c r="DCE15" s="409"/>
      <c r="DCF15" s="407"/>
      <c r="DCG15" s="407"/>
      <c r="DCH15" s="407"/>
      <c r="DCI15" s="407"/>
      <c r="DCJ15" s="408"/>
      <c r="DCK15" s="404"/>
      <c r="DCL15" s="405"/>
      <c r="DCM15" s="409"/>
      <c r="DCN15" s="407"/>
      <c r="DCO15" s="407"/>
      <c r="DCP15" s="407"/>
      <c r="DCQ15" s="407"/>
      <c r="DCR15" s="408"/>
      <c r="DCS15" s="404"/>
      <c r="DCT15" s="405"/>
      <c r="DCU15" s="409"/>
      <c r="DCV15" s="407"/>
      <c r="DCW15" s="407"/>
      <c r="DCX15" s="407"/>
      <c r="DCY15" s="407"/>
      <c r="DCZ15" s="408"/>
      <c r="DDA15" s="404"/>
      <c r="DDB15" s="405"/>
      <c r="DDC15" s="409"/>
      <c r="DDD15" s="407"/>
      <c r="DDE15" s="407"/>
      <c r="DDF15" s="407"/>
      <c r="DDG15" s="407"/>
      <c r="DDH15" s="408"/>
      <c r="DDI15" s="404"/>
      <c r="DDJ15" s="405"/>
      <c r="DDK15" s="409"/>
      <c r="DDL15" s="407"/>
      <c r="DDM15" s="407"/>
      <c r="DDN15" s="407"/>
      <c r="DDO15" s="407"/>
      <c r="DDP15" s="408"/>
      <c r="DDQ15" s="404"/>
      <c r="DDR15" s="405"/>
      <c r="DDS15" s="409"/>
      <c r="DDT15" s="407"/>
      <c r="DDU15" s="407"/>
      <c r="DDV15" s="407"/>
      <c r="DDW15" s="407"/>
      <c r="DDX15" s="408"/>
      <c r="DDY15" s="404"/>
      <c r="DDZ15" s="405"/>
      <c r="DEA15" s="409"/>
      <c r="DEB15" s="407"/>
      <c r="DEC15" s="407"/>
      <c r="DED15" s="407"/>
      <c r="DEE15" s="407"/>
      <c r="DEF15" s="408"/>
      <c r="DEG15" s="404"/>
      <c r="DEH15" s="405"/>
      <c r="DEI15" s="409"/>
      <c r="DEJ15" s="407"/>
      <c r="DEK15" s="407"/>
      <c r="DEL15" s="407"/>
      <c r="DEM15" s="407"/>
      <c r="DEN15" s="408"/>
      <c r="DEO15" s="404"/>
      <c r="DEP15" s="405"/>
      <c r="DEQ15" s="409"/>
      <c r="DER15" s="407"/>
      <c r="DES15" s="407"/>
      <c r="DET15" s="407"/>
      <c r="DEU15" s="407"/>
      <c r="DEV15" s="408"/>
      <c r="DEW15" s="404"/>
      <c r="DEX15" s="405"/>
      <c r="DEY15" s="409"/>
      <c r="DEZ15" s="407"/>
      <c r="DFA15" s="407"/>
      <c r="DFB15" s="407"/>
      <c r="DFC15" s="407"/>
      <c r="DFD15" s="408"/>
      <c r="DFE15" s="404"/>
      <c r="DFF15" s="405"/>
      <c r="DFG15" s="409"/>
      <c r="DFH15" s="407"/>
      <c r="DFI15" s="407"/>
      <c r="DFJ15" s="407"/>
      <c r="DFK15" s="407"/>
      <c r="DFL15" s="408"/>
      <c r="DFM15" s="404"/>
      <c r="DFN15" s="405"/>
      <c r="DFO15" s="409"/>
      <c r="DFP15" s="407"/>
      <c r="DFQ15" s="407"/>
      <c r="DFR15" s="407"/>
      <c r="DFS15" s="407"/>
      <c r="DFT15" s="408"/>
      <c r="DFU15" s="404"/>
      <c r="DFV15" s="405"/>
      <c r="DFW15" s="409"/>
      <c r="DFX15" s="407"/>
      <c r="DFY15" s="407"/>
      <c r="DFZ15" s="407"/>
      <c r="DGA15" s="407"/>
      <c r="DGB15" s="408"/>
      <c r="DGC15" s="404"/>
      <c r="DGD15" s="405"/>
      <c r="DGE15" s="409"/>
      <c r="DGF15" s="407"/>
      <c r="DGG15" s="407"/>
      <c r="DGH15" s="407"/>
      <c r="DGI15" s="407"/>
      <c r="DGJ15" s="408"/>
      <c r="DGK15" s="404"/>
      <c r="DGL15" s="405"/>
      <c r="DGM15" s="409"/>
      <c r="DGN15" s="407"/>
      <c r="DGO15" s="407"/>
      <c r="DGP15" s="407"/>
      <c r="DGQ15" s="407"/>
      <c r="DGR15" s="408"/>
      <c r="DGS15" s="404"/>
      <c r="DGT15" s="405"/>
      <c r="DGU15" s="409"/>
      <c r="DGV15" s="407"/>
      <c r="DGW15" s="407"/>
      <c r="DGX15" s="407"/>
      <c r="DGY15" s="407"/>
      <c r="DGZ15" s="408"/>
      <c r="DHA15" s="404"/>
      <c r="DHB15" s="405"/>
      <c r="DHC15" s="409"/>
      <c r="DHD15" s="407"/>
      <c r="DHE15" s="407"/>
      <c r="DHF15" s="407"/>
      <c r="DHG15" s="407"/>
      <c r="DHH15" s="408"/>
      <c r="DHI15" s="404"/>
      <c r="DHJ15" s="405"/>
      <c r="DHK15" s="409"/>
      <c r="DHL15" s="407"/>
      <c r="DHM15" s="407"/>
      <c r="DHN15" s="407"/>
      <c r="DHO15" s="407"/>
      <c r="DHP15" s="408"/>
      <c r="DHQ15" s="404"/>
      <c r="DHR15" s="405"/>
      <c r="DHS15" s="409"/>
      <c r="DHT15" s="407"/>
      <c r="DHU15" s="407"/>
      <c r="DHV15" s="407"/>
      <c r="DHW15" s="407"/>
      <c r="DHX15" s="408"/>
      <c r="DHY15" s="404"/>
      <c r="DHZ15" s="405"/>
      <c r="DIA15" s="409"/>
      <c r="DIB15" s="407"/>
      <c r="DIC15" s="407"/>
      <c r="DID15" s="407"/>
      <c r="DIE15" s="407"/>
      <c r="DIF15" s="408"/>
      <c r="DIG15" s="404"/>
      <c r="DIH15" s="405"/>
      <c r="DII15" s="409"/>
      <c r="DIJ15" s="407"/>
      <c r="DIK15" s="407"/>
      <c r="DIL15" s="407"/>
      <c r="DIM15" s="407"/>
      <c r="DIN15" s="408"/>
      <c r="DIO15" s="404"/>
      <c r="DIP15" s="405"/>
      <c r="DIQ15" s="409"/>
      <c r="DIR15" s="407"/>
      <c r="DIS15" s="407"/>
      <c r="DIT15" s="407"/>
      <c r="DIU15" s="407"/>
      <c r="DIV15" s="408"/>
      <c r="DIW15" s="404"/>
      <c r="DIX15" s="405"/>
      <c r="DIY15" s="409"/>
      <c r="DIZ15" s="407"/>
      <c r="DJA15" s="407"/>
      <c r="DJB15" s="407"/>
      <c r="DJC15" s="407"/>
      <c r="DJD15" s="408"/>
      <c r="DJE15" s="404"/>
      <c r="DJF15" s="405"/>
      <c r="DJG15" s="409"/>
      <c r="DJH15" s="407"/>
      <c r="DJI15" s="407"/>
      <c r="DJJ15" s="407"/>
      <c r="DJK15" s="407"/>
      <c r="DJL15" s="408"/>
      <c r="DJM15" s="404"/>
      <c r="DJN15" s="405"/>
      <c r="DJO15" s="409"/>
      <c r="DJP15" s="407"/>
      <c r="DJQ15" s="407"/>
      <c r="DJR15" s="407"/>
      <c r="DJS15" s="407"/>
      <c r="DJT15" s="408"/>
      <c r="DJU15" s="404"/>
      <c r="DJV15" s="405"/>
      <c r="DJW15" s="409"/>
      <c r="DJX15" s="407"/>
      <c r="DJY15" s="407"/>
      <c r="DJZ15" s="407"/>
      <c r="DKA15" s="407"/>
      <c r="DKB15" s="408"/>
      <c r="DKC15" s="404"/>
      <c r="DKD15" s="405"/>
      <c r="DKE15" s="409"/>
      <c r="DKF15" s="407"/>
      <c r="DKG15" s="407"/>
      <c r="DKH15" s="407"/>
      <c r="DKI15" s="407"/>
      <c r="DKJ15" s="408"/>
      <c r="DKK15" s="404"/>
      <c r="DKL15" s="405"/>
      <c r="DKM15" s="409"/>
      <c r="DKN15" s="407"/>
      <c r="DKO15" s="407"/>
      <c r="DKP15" s="407"/>
      <c r="DKQ15" s="407"/>
      <c r="DKR15" s="408"/>
      <c r="DKS15" s="404"/>
      <c r="DKT15" s="405"/>
      <c r="DKU15" s="409"/>
      <c r="DKV15" s="407"/>
      <c r="DKW15" s="407"/>
      <c r="DKX15" s="407"/>
      <c r="DKY15" s="407"/>
      <c r="DKZ15" s="408"/>
      <c r="DLA15" s="404"/>
      <c r="DLB15" s="405"/>
      <c r="DLC15" s="409"/>
      <c r="DLD15" s="407"/>
      <c r="DLE15" s="407"/>
      <c r="DLF15" s="407"/>
      <c r="DLG15" s="407"/>
      <c r="DLH15" s="408"/>
      <c r="DLI15" s="404"/>
      <c r="DLJ15" s="405"/>
      <c r="DLK15" s="409"/>
      <c r="DLL15" s="407"/>
      <c r="DLM15" s="407"/>
      <c r="DLN15" s="407"/>
      <c r="DLO15" s="407"/>
      <c r="DLP15" s="408"/>
      <c r="DLQ15" s="404"/>
      <c r="DLR15" s="405"/>
      <c r="DLS15" s="409"/>
      <c r="DLT15" s="407"/>
      <c r="DLU15" s="407"/>
      <c r="DLV15" s="407"/>
      <c r="DLW15" s="407"/>
      <c r="DLX15" s="408"/>
      <c r="DLY15" s="404"/>
      <c r="DLZ15" s="405"/>
      <c r="DMA15" s="409"/>
      <c r="DMB15" s="407"/>
      <c r="DMC15" s="407"/>
      <c r="DMD15" s="407"/>
      <c r="DME15" s="407"/>
      <c r="DMF15" s="408"/>
      <c r="DMG15" s="404"/>
      <c r="DMH15" s="405"/>
      <c r="DMI15" s="409"/>
      <c r="DMJ15" s="407"/>
      <c r="DMK15" s="407"/>
      <c r="DML15" s="407"/>
      <c r="DMM15" s="407"/>
      <c r="DMN15" s="408"/>
      <c r="DMO15" s="404"/>
      <c r="DMP15" s="405"/>
      <c r="DMQ15" s="409"/>
      <c r="DMR15" s="407"/>
      <c r="DMS15" s="407"/>
      <c r="DMT15" s="407"/>
      <c r="DMU15" s="407"/>
      <c r="DMV15" s="408"/>
      <c r="DMW15" s="404"/>
      <c r="DMX15" s="405"/>
      <c r="DMY15" s="409"/>
      <c r="DMZ15" s="407"/>
      <c r="DNA15" s="407"/>
      <c r="DNB15" s="407"/>
      <c r="DNC15" s="407"/>
      <c r="DND15" s="408"/>
      <c r="DNE15" s="404"/>
      <c r="DNF15" s="405"/>
      <c r="DNG15" s="409"/>
      <c r="DNH15" s="407"/>
      <c r="DNI15" s="407"/>
      <c r="DNJ15" s="407"/>
      <c r="DNK15" s="407"/>
      <c r="DNL15" s="408"/>
      <c r="DNM15" s="404"/>
      <c r="DNN15" s="405"/>
      <c r="DNO15" s="409"/>
      <c r="DNP15" s="407"/>
      <c r="DNQ15" s="407"/>
      <c r="DNR15" s="407"/>
      <c r="DNS15" s="407"/>
      <c r="DNT15" s="408"/>
      <c r="DNU15" s="404"/>
      <c r="DNV15" s="405"/>
      <c r="DNW15" s="409"/>
      <c r="DNX15" s="407"/>
      <c r="DNY15" s="407"/>
      <c r="DNZ15" s="407"/>
      <c r="DOA15" s="407"/>
      <c r="DOB15" s="408"/>
      <c r="DOC15" s="404"/>
      <c r="DOD15" s="405"/>
      <c r="DOE15" s="409"/>
      <c r="DOF15" s="407"/>
      <c r="DOG15" s="407"/>
      <c r="DOH15" s="407"/>
      <c r="DOI15" s="407"/>
      <c r="DOJ15" s="408"/>
      <c r="DOK15" s="404"/>
      <c r="DOL15" s="405"/>
      <c r="DOM15" s="409"/>
      <c r="DON15" s="407"/>
      <c r="DOO15" s="407"/>
      <c r="DOP15" s="407"/>
      <c r="DOQ15" s="407"/>
      <c r="DOR15" s="408"/>
      <c r="DOS15" s="404"/>
      <c r="DOT15" s="405"/>
      <c r="DOU15" s="409"/>
      <c r="DOV15" s="407"/>
      <c r="DOW15" s="407"/>
      <c r="DOX15" s="407"/>
      <c r="DOY15" s="407"/>
      <c r="DOZ15" s="408"/>
      <c r="DPA15" s="404"/>
      <c r="DPB15" s="405"/>
      <c r="DPC15" s="409"/>
      <c r="DPD15" s="407"/>
      <c r="DPE15" s="407"/>
      <c r="DPF15" s="407"/>
      <c r="DPG15" s="407"/>
      <c r="DPH15" s="408"/>
      <c r="DPI15" s="404"/>
      <c r="DPJ15" s="405"/>
      <c r="DPK15" s="409"/>
      <c r="DPL15" s="407"/>
      <c r="DPM15" s="407"/>
      <c r="DPN15" s="407"/>
      <c r="DPO15" s="407"/>
      <c r="DPP15" s="408"/>
      <c r="DPQ15" s="404"/>
      <c r="DPR15" s="405"/>
      <c r="DPS15" s="409"/>
      <c r="DPT15" s="407"/>
      <c r="DPU15" s="407"/>
      <c r="DPV15" s="407"/>
      <c r="DPW15" s="407"/>
      <c r="DPX15" s="408"/>
      <c r="DPY15" s="404"/>
      <c r="DPZ15" s="405"/>
      <c r="DQA15" s="409"/>
      <c r="DQB15" s="407"/>
      <c r="DQC15" s="407"/>
      <c r="DQD15" s="407"/>
      <c r="DQE15" s="407"/>
      <c r="DQF15" s="408"/>
      <c r="DQG15" s="404"/>
      <c r="DQH15" s="405"/>
      <c r="DQI15" s="409"/>
      <c r="DQJ15" s="407"/>
      <c r="DQK15" s="407"/>
      <c r="DQL15" s="407"/>
      <c r="DQM15" s="407"/>
      <c r="DQN15" s="408"/>
      <c r="DQO15" s="404"/>
      <c r="DQP15" s="405"/>
      <c r="DQQ15" s="409"/>
      <c r="DQR15" s="407"/>
      <c r="DQS15" s="407"/>
      <c r="DQT15" s="407"/>
      <c r="DQU15" s="407"/>
      <c r="DQV15" s="408"/>
      <c r="DQW15" s="404"/>
      <c r="DQX15" s="405"/>
      <c r="DQY15" s="409"/>
      <c r="DQZ15" s="407"/>
      <c r="DRA15" s="407"/>
      <c r="DRB15" s="407"/>
      <c r="DRC15" s="407"/>
      <c r="DRD15" s="408"/>
      <c r="DRE15" s="404"/>
      <c r="DRF15" s="405"/>
      <c r="DRG15" s="409"/>
      <c r="DRH15" s="407"/>
      <c r="DRI15" s="407"/>
      <c r="DRJ15" s="407"/>
      <c r="DRK15" s="407"/>
      <c r="DRL15" s="408"/>
      <c r="DRM15" s="404"/>
      <c r="DRN15" s="405"/>
      <c r="DRO15" s="409"/>
      <c r="DRP15" s="407"/>
      <c r="DRQ15" s="407"/>
      <c r="DRR15" s="407"/>
      <c r="DRS15" s="407"/>
      <c r="DRT15" s="408"/>
      <c r="DRU15" s="404"/>
      <c r="DRV15" s="405"/>
      <c r="DRW15" s="409"/>
      <c r="DRX15" s="407"/>
      <c r="DRY15" s="407"/>
      <c r="DRZ15" s="407"/>
      <c r="DSA15" s="407"/>
      <c r="DSB15" s="408"/>
      <c r="DSC15" s="404"/>
      <c r="DSD15" s="405"/>
      <c r="DSE15" s="409"/>
      <c r="DSF15" s="407"/>
      <c r="DSG15" s="407"/>
      <c r="DSH15" s="407"/>
      <c r="DSI15" s="407"/>
      <c r="DSJ15" s="408"/>
      <c r="DSK15" s="404"/>
      <c r="DSL15" s="405"/>
      <c r="DSM15" s="409"/>
      <c r="DSN15" s="407"/>
      <c r="DSO15" s="407"/>
      <c r="DSP15" s="407"/>
      <c r="DSQ15" s="407"/>
      <c r="DSR15" s="408"/>
      <c r="DSS15" s="404"/>
      <c r="DST15" s="405"/>
      <c r="DSU15" s="409"/>
      <c r="DSV15" s="407"/>
      <c r="DSW15" s="407"/>
      <c r="DSX15" s="407"/>
      <c r="DSY15" s="407"/>
      <c r="DSZ15" s="408"/>
      <c r="DTA15" s="404"/>
      <c r="DTB15" s="405"/>
      <c r="DTC15" s="409"/>
      <c r="DTD15" s="407"/>
      <c r="DTE15" s="407"/>
      <c r="DTF15" s="407"/>
      <c r="DTG15" s="407"/>
      <c r="DTH15" s="408"/>
      <c r="DTI15" s="404"/>
      <c r="DTJ15" s="405"/>
      <c r="DTK15" s="409"/>
      <c r="DTL15" s="407"/>
      <c r="DTM15" s="407"/>
      <c r="DTN15" s="407"/>
      <c r="DTO15" s="407"/>
      <c r="DTP15" s="408"/>
      <c r="DTQ15" s="404"/>
      <c r="DTR15" s="405"/>
      <c r="DTS15" s="409"/>
      <c r="DTT15" s="407"/>
      <c r="DTU15" s="407"/>
      <c r="DTV15" s="407"/>
      <c r="DTW15" s="407"/>
      <c r="DTX15" s="408"/>
      <c r="DTY15" s="404"/>
      <c r="DTZ15" s="405"/>
      <c r="DUA15" s="409"/>
      <c r="DUB15" s="407"/>
      <c r="DUC15" s="407"/>
      <c r="DUD15" s="407"/>
      <c r="DUE15" s="407"/>
      <c r="DUF15" s="408"/>
      <c r="DUG15" s="404"/>
      <c r="DUH15" s="405"/>
      <c r="DUI15" s="409"/>
      <c r="DUJ15" s="407"/>
      <c r="DUK15" s="407"/>
      <c r="DUL15" s="407"/>
      <c r="DUM15" s="407"/>
      <c r="DUN15" s="408"/>
      <c r="DUO15" s="404"/>
      <c r="DUP15" s="405"/>
      <c r="DUQ15" s="409"/>
      <c r="DUR15" s="407"/>
      <c r="DUS15" s="407"/>
      <c r="DUT15" s="407"/>
      <c r="DUU15" s="407"/>
      <c r="DUV15" s="408"/>
      <c r="DUW15" s="404"/>
      <c r="DUX15" s="405"/>
      <c r="DUY15" s="409"/>
      <c r="DUZ15" s="407"/>
      <c r="DVA15" s="407"/>
      <c r="DVB15" s="407"/>
      <c r="DVC15" s="407"/>
      <c r="DVD15" s="408"/>
      <c r="DVE15" s="404"/>
      <c r="DVF15" s="405"/>
      <c r="DVG15" s="409"/>
      <c r="DVH15" s="407"/>
      <c r="DVI15" s="407"/>
      <c r="DVJ15" s="407"/>
      <c r="DVK15" s="407"/>
      <c r="DVL15" s="408"/>
      <c r="DVM15" s="404"/>
      <c r="DVN15" s="405"/>
      <c r="DVO15" s="409"/>
      <c r="DVP15" s="407"/>
      <c r="DVQ15" s="407"/>
      <c r="DVR15" s="407"/>
      <c r="DVS15" s="407"/>
      <c r="DVT15" s="408"/>
      <c r="DVU15" s="404"/>
      <c r="DVV15" s="405"/>
      <c r="DVW15" s="409"/>
      <c r="DVX15" s="407"/>
      <c r="DVY15" s="407"/>
      <c r="DVZ15" s="407"/>
      <c r="DWA15" s="407"/>
      <c r="DWB15" s="408"/>
      <c r="DWC15" s="404"/>
      <c r="DWD15" s="405"/>
      <c r="DWE15" s="409"/>
      <c r="DWF15" s="407"/>
      <c r="DWG15" s="407"/>
      <c r="DWH15" s="407"/>
      <c r="DWI15" s="407"/>
      <c r="DWJ15" s="408"/>
      <c r="DWK15" s="404"/>
      <c r="DWL15" s="405"/>
      <c r="DWM15" s="409"/>
      <c r="DWN15" s="407"/>
      <c r="DWO15" s="407"/>
      <c r="DWP15" s="407"/>
      <c r="DWQ15" s="407"/>
      <c r="DWR15" s="408"/>
      <c r="DWS15" s="404"/>
      <c r="DWT15" s="405"/>
      <c r="DWU15" s="409"/>
      <c r="DWV15" s="407"/>
      <c r="DWW15" s="407"/>
      <c r="DWX15" s="407"/>
      <c r="DWY15" s="407"/>
      <c r="DWZ15" s="408"/>
      <c r="DXA15" s="404"/>
      <c r="DXB15" s="405"/>
      <c r="DXC15" s="409"/>
      <c r="DXD15" s="407"/>
      <c r="DXE15" s="407"/>
      <c r="DXF15" s="407"/>
      <c r="DXG15" s="407"/>
      <c r="DXH15" s="408"/>
      <c r="DXI15" s="404"/>
      <c r="DXJ15" s="405"/>
      <c r="DXK15" s="409"/>
      <c r="DXL15" s="407"/>
      <c r="DXM15" s="407"/>
      <c r="DXN15" s="407"/>
      <c r="DXO15" s="407"/>
      <c r="DXP15" s="408"/>
      <c r="DXQ15" s="404"/>
      <c r="DXR15" s="405"/>
      <c r="DXS15" s="409"/>
      <c r="DXT15" s="407"/>
      <c r="DXU15" s="407"/>
      <c r="DXV15" s="407"/>
      <c r="DXW15" s="407"/>
      <c r="DXX15" s="408"/>
      <c r="DXY15" s="404"/>
      <c r="DXZ15" s="405"/>
      <c r="DYA15" s="409"/>
      <c r="DYB15" s="407"/>
      <c r="DYC15" s="407"/>
      <c r="DYD15" s="407"/>
      <c r="DYE15" s="407"/>
      <c r="DYF15" s="408"/>
      <c r="DYG15" s="404"/>
      <c r="DYH15" s="405"/>
      <c r="DYI15" s="409"/>
      <c r="DYJ15" s="407"/>
      <c r="DYK15" s="407"/>
      <c r="DYL15" s="407"/>
      <c r="DYM15" s="407"/>
      <c r="DYN15" s="408"/>
      <c r="DYO15" s="404"/>
      <c r="DYP15" s="405"/>
      <c r="DYQ15" s="409"/>
      <c r="DYR15" s="407"/>
      <c r="DYS15" s="407"/>
      <c r="DYT15" s="407"/>
      <c r="DYU15" s="407"/>
      <c r="DYV15" s="408"/>
      <c r="DYW15" s="404"/>
      <c r="DYX15" s="405"/>
      <c r="DYY15" s="409"/>
      <c r="DYZ15" s="407"/>
      <c r="DZA15" s="407"/>
      <c r="DZB15" s="407"/>
      <c r="DZC15" s="407"/>
      <c r="DZD15" s="408"/>
      <c r="DZE15" s="404"/>
      <c r="DZF15" s="405"/>
      <c r="DZG15" s="409"/>
      <c r="DZH15" s="407"/>
      <c r="DZI15" s="407"/>
      <c r="DZJ15" s="407"/>
      <c r="DZK15" s="407"/>
      <c r="DZL15" s="408"/>
      <c r="DZM15" s="404"/>
      <c r="DZN15" s="405"/>
      <c r="DZO15" s="409"/>
      <c r="DZP15" s="407"/>
      <c r="DZQ15" s="407"/>
      <c r="DZR15" s="407"/>
      <c r="DZS15" s="407"/>
      <c r="DZT15" s="408"/>
      <c r="DZU15" s="404"/>
      <c r="DZV15" s="405"/>
      <c r="DZW15" s="409"/>
      <c r="DZX15" s="407"/>
      <c r="DZY15" s="407"/>
      <c r="DZZ15" s="407"/>
      <c r="EAA15" s="407"/>
      <c r="EAB15" s="408"/>
      <c r="EAC15" s="404"/>
      <c r="EAD15" s="405"/>
      <c r="EAE15" s="409"/>
      <c r="EAF15" s="407"/>
      <c r="EAG15" s="407"/>
      <c r="EAH15" s="407"/>
      <c r="EAI15" s="407"/>
      <c r="EAJ15" s="408"/>
      <c r="EAK15" s="404"/>
      <c r="EAL15" s="405"/>
      <c r="EAM15" s="409"/>
      <c r="EAN15" s="407"/>
      <c r="EAO15" s="407"/>
      <c r="EAP15" s="407"/>
      <c r="EAQ15" s="407"/>
      <c r="EAR15" s="408"/>
      <c r="EAS15" s="404"/>
      <c r="EAT15" s="405"/>
      <c r="EAU15" s="409"/>
      <c r="EAV15" s="407"/>
      <c r="EAW15" s="407"/>
      <c r="EAX15" s="407"/>
      <c r="EAY15" s="407"/>
      <c r="EAZ15" s="408"/>
      <c r="EBA15" s="404"/>
      <c r="EBB15" s="405"/>
      <c r="EBC15" s="409"/>
      <c r="EBD15" s="407"/>
      <c r="EBE15" s="407"/>
      <c r="EBF15" s="407"/>
      <c r="EBG15" s="407"/>
      <c r="EBH15" s="408"/>
      <c r="EBI15" s="404"/>
      <c r="EBJ15" s="405"/>
      <c r="EBK15" s="409"/>
      <c r="EBL15" s="407"/>
      <c r="EBM15" s="407"/>
      <c r="EBN15" s="407"/>
      <c r="EBO15" s="407"/>
      <c r="EBP15" s="408"/>
      <c r="EBQ15" s="404"/>
      <c r="EBR15" s="405"/>
      <c r="EBS15" s="409"/>
      <c r="EBT15" s="407"/>
      <c r="EBU15" s="407"/>
      <c r="EBV15" s="407"/>
      <c r="EBW15" s="407"/>
      <c r="EBX15" s="408"/>
      <c r="EBY15" s="404"/>
      <c r="EBZ15" s="405"/>
      <c r="ECA15" s="409"/>
      <c r="ECB15" s="407"/>
      <c r="ECC15" s="407"/>
      <c r="ECD15" s="407"/>
      <c r="ECE15" s="407"/>
      <c r="ECF15" s="408"/>
      <c r="ECG15" s="404"/>
      <c r="ECH15" s="405"/>
      <c r="ECI15" s="409"/>
      <c r="ECJ15" s="407"/>
      <c r="ECK15" s="407"/>
      <c r="ECL15" s="407"/>
      <c r="ECM15" s="407"/>
      <c r="ECN15" s="408"/>
      <c r="ECO15" s="404"/>
      <c r="ECP15" s="405"/>
      <c r="ECQ15" s="409"/>
      <c r="ECR15" s="407"/>
      <c r="ECS15" s="407"/>
      <c r="ECT15" s="407"/>
      <c r="ECU15" s="407"/>
      <c r="ECV15" s="408"/>
      <c r="ECW15" s="404"/>
      <c r="ECX15" s="405"/>
      <c r="ECY15" s="409"/>
      <c r="ECZ15" s="407"/>
      <c r="EDA15" s="407"/>
      <c r="EDB15" s="407"/>
      <c r="EDC15" s="407"/>
      <c r="EDD15" s="408"/>
      <c r="EDE15" s="404"/>
      <c r="EDF15" s="405"/>
      <c r="EDG15" s="409"/>
      <c r="EDH15" s="407"/>
      <c r="EDI15" s="407"/>
      <c r="EDJ15" s="407"/>
      <c r="EDK15" s="407"/>
      <c r="EDL15" s="408"/>
      <c r="EDM15" s="404"/>
      <c r="EDN15" s="405"/>
      <c r="EDO15" s="409"/>
      <c r="EDP15" s="407"/>
      <c r="EDQ15" s="407"/>
      <c r="EDR15" s="407"/>
      <c r="EDS15" s="407"/>
      <c r="EDT15" s="408"/>
      <c r="EDU15" s="404"/>
      <c r="EDV15" s="405"/>
      <c r="EDW15" s="409"/>
      <c r="EDX15" s="407"/>
      <c r="EDY15" s="407"/>
      <c r="EDZ15" s="407"/>
      <c r="EEA15" s="407"/>
      <c r="EEB15" s="408"/>
      <c r="EEC15" s="404"/>
      <c r="EED15" s="405"/>
      <c r="EEE15" s="409"/>
      <c r="EEF15" s="407"/>
      <c r="EEG15" s="407"/>
      <c r="EEH15" s="407"/>
      <c r="EEI15" s="407"/>
      <c r="EEJ15" s="408"/>
      <c r="EEK15" s="404"/>
      <c r="EEL15" s="405"/>
      <c r="EEM15" s="409"/>
      <c r="EEN15" s="407"/>
      <c r="EEO15" s="407"/>
      <c r="EEP15" s="407"/>
      <c r="EEQ15" s="407"/>
      <c r="EER15" s="408"/>
      <c r="EES15" s="404"/>
      <c r="EET15" s="405"/>
      <c r="EEU15" s="409"/>
      <c r="EEV15" s="407"/>
      <c r="EEW15" s="407"/>
      <c r="EEX15" s="407"/>
      <c r="EEY15" s="407"/>
      <c r="EEZ15" s="408"/>
      <c r="EFA15" s="404"/>
      <c r="EFB15" s="405"/>
      <c r="EFC15" s="409"/>
      <c r="EFD15" s="407"/>
      <c r="EFE15" s="407"/>
      <c r="EFF15" s="407"/>
      <c r="EFG15" s="407"/>
      <c r="EFH15" s="408"/>
      <c r="EFI15" s="404"/>
      <c r="EFJ15" s="405"/>
      <c r="EFK15" s="409"/>
      <c r="EFL15" s="407"/>
      <c r="EFM15" s="407"/>
      <c r="EFN15" s="407"/>
      <c r="EFO15" s="407"/>
      <c r="EFP15" s="408"/>
      <c r="EFQ15" s="404"/>
      <c r="EFR15" s="405"/>
      <c r="EFS15" s="409"/>
      <c r="EFT15" s="407"/>
      <c r="EFU15" s="407"/>
      <c r="EFV15" s="407"/>
      <c r="EFW15" s="407"/>
      <c r="EFX15" s="408"/>
      <c r="EFY15" s="404"/>
      <c r="EFZ15" s="405"/>
      <c r="EGA15" s="409"/>
      <c r="EGB15" s="407"/>
      <c r="EGC15" s="407"/>
      <c r="EGD15" s="407"/>
      <c r="EGE15" s="407"/>
      <c r="EGF15" s="408"/>
      <c r="EGG15" s="404"/>
      <c r="EGH15" s="405"/>
      <c r="EGI15" s="409"/>
      <c r="EGJ15" s="407"/>
      <c r="EGK15" s="407"/>
      <c r="EGL15" s="407"/>
      <c r="EGM15" s="407"/>
      <c r="EGN15" s="408"/>
      <c r="EGO15" s="404"/>
      <c r="EGP15" s="405"/>
      <c r="EGQ15" s="409"/>
      <c r="EGR15" s="407"/>
      <c r="EGS15" s="407"/>
      <c r="EGT15" s="407"/>
      <c r="EGU15" s="407"/>
      <c r="EGV15" s="408"/>
      <c r="EGW15" s="404"/>
      <c r="EGX15" s="405"/>
      <c r="EGY15" s="409"/>
      <c r="EGZ15" s="407"/>
      <c r="EHA15" s="407"/>
      <c r="EHB15" s="407"/>
      <c r="EHC15" s="407"/>
      <c r="EHD15" s="408"/>
      <c r="EHE15" s="404"/>
      <c r="EHF15" s="405"/>
      <c r="EHG15" s="409"/>
      <c r="EHH15" s="407"/>
      <c r="EHI15" s="407"/>
      <c r="EHJ15" s="407"/>
      <c r="EHK15" s="407"/>
      <c r="EHL15" s="408"/>
      <c r="EHM15" s="404"/>
      <c r="EHN15" s="405"/>
      <c r="EHO15" s="409"/>
      <c r="EHP15" s="407"/>
      <c r="EHQ15" s="407"/>
      <c r="EHR15" s="407"/>
      <c r="EHS15" s="407"/>
      <c r="EHT15" s="408"/>
      <c r="EHU15" s="404"/>
      <c r="EHV15" s="405"/>
      <c r="EHW15" s="409"/>
      <c r="EHX15" s="407"/>
      <c r="EHY15" s="407"/>
      <c r="EHZ15" s="407"/>
      <c r="EIA15" s="407"/>
      <c r="EIB15" s="408"/>
      <c r="EIC15" s="404"/>
      <c r="EID15" s="405"/>
      <c r="EIE15" s="409"/>
      <c r="EIF15" s="407"/>
      <c r="EIG15" s="407"/>
      <c r="EIH15" s="407"/>
      <c r="EII15" s="407"/>
      <c r="EIJ15" s="408"/>
      <c r="EIK15" s="404"/>
      <c r="EIL15" s="405"/>
      <c r="EIM15" s="409"/>
      <c r="EIN15" s="407"/>
      <c r="EIO15" s="407"/>
      <c r="EIP15" s="407"/>
      <c r="EIQ15" s="407"/>
      <c r="EIR15" s="408"/>
      <c r="EIS15" s="404"/>
      <c r="EIT15" s="405"/>
      <c r="EIU15" s="409"/>
      <c r="EIV15" s="407"/>
      <c r="EIW15" s="407"/>
      <c r="EIX15" s="407"/>
      <c r="EIY15" s="407"/>
      <c r="EIZ15" s="408"/>
      <c r="EJA15" s="404"/>
      <c r="EJB15" s="405"/>
      <c r="EJC15" s="409"/>
      <c r="EJD15" s="407"/>
      <c r="EJE15" s="407"/>
      <c r="EJF15" s="407"/>
      <c r="EJG15" s="407"/>
      <c r="EJH15" s="408"/>
      <c r="EJI15" s="404"/>
      <c r="EJJ15" s="405"/>
      <c r="EJK15" s="409"/>
      <c r="EJL15" s="407"/>
      <c r="EJM15" s="407"/>
      <c r="EJN15" s="407"/>
      <c r="EJO15" s="407"/>
      <c r="EJP15" s="408"/>
      <c r="EJQ15" s="404"/>
      <c r="EJR15" s="405"/>
      <c r="EJS15" s="409"/>
      <c r="EJT15" s="407"/>
      <c r="EJU15" s="407"/>
      <c r="EJV15" s="407"/>
      <c r="EJW15" s="407"/>
      <c r="EJX15" s="408"/>
      <c r="EJY15" s="404"/>
      <c r="EJZ15" s="405"/>
      <c r="EKA15" s="409"/>
      <c r="EKB15" s="407"/>
      <c r="EKC15" s="407"/>
      <c r="EKD15" s="407"/>
      <c r="EKE15" s="407"/>
      <c r="EKF15" s="408"/>
      <c r="EKG15" s="404"/>
      <c r="EKH15" s="405"/>
      <c r="EKI15" s="409"/>
      <c r="EKJ15" s="407"/>
      <c r="EKK15" s="407"/>
      <c r="EKL15" s="407"/>
      <c r="EKM15" s="407"/>
      <c r="EKN15" s="408"/>
      <c r="EKO15" s="404"/>
      <c r="EKP15" s="405"/>
      <c r="EKQ15" s="409"/>
      <c r="EKR15" s="407"/>
      <c r="EKS15" s="407"/>
      <c r="EKT15" s="407"/>
      <c r="EKU15" s="407"/>
      <c r="EKV15" s="408"/>
      <c r="EKW15" s="404"/>
      <c r="EKX15" s="405"/>
      <c r="EKY15" s="409"/>
      <c r="EKZ15" s="407"/>
      <c r="ELA15" s="407"/>
      <c r="ELB15" s="407"/>
      <c r="ELC15" s="407"/>
      <c r="ELD15" s="408"/>
      <c r="ELE15" s="404"/>
      <c r="ELF15" s="405"/>
      <c r="ELG15" s="409"/>
      <c r="ELH15" s="407"/>
      <c r="ELI15" s="407"/>
      <c r="ELJ15" s="407"/>
      <c r="ELK15" s="407"/>
      <c r="ELL15" s="408"/>
      <c r="ELM15" s="404"/>
      <c r="ELN15" s="405"/>
      <c r="ELO15" s="409"/>
      <c r="ELP15" s="407"/>
      <c r="ELQ15" s="407"/>
      <c r="ELR15" s="407"/>
      <c r="ELS15" s="407"/>
      <c r="ELT15" s="408"/>
      <c r="ELU15" s="404"/>
      <c r="ELV15" s="405"/>
      <c r="ELW15" s="409"/>
      <c r="ELX15" s="407"/>
      <c r="ELY15" s="407"/>
      <c r="ELZ15" s="407"/>
      <c r="EMA15" s="407"/>
      <c r="EMB15" s="408"/>
      <c r="EMC15" s="404"/>
      <c r="EMD15" s="405"/>
      <c r="EME15" s="409"/>
      <c r="EMF15" s="407"/>
      <c r="EMG15" s="407"/>
      <c r="EMH15" s="407"/>
      <c r="EMI15" s="407"/>
      <c r="EMJ15" s="408"/>
      <c r="EMK15" s="404"/>
      <c r="EML15" s="405"/>
      <c r="EMM15" s="409"/>
      <c r="EMN15" s="407"/>
      <c r="EMO15" s="407"/>
      <c r="EMP15" s="407"/>
      <c r="EMQ15" s="407"/>
      <c r="EMR15" s="408"/>
      <c r="EMS15" s="404"/>
      <c r="EMT15" s="405"/>
      <c r="EMU15" s="409"/>
      <c r="EMV15" s="407"/>
      <c r="EMW15" s="407"/>
      <c r="EMX15" s="407"/>
      <c r="EMY15" s="407"/>
      <c r="EMZ15" s="408"/>
      <c r="ENA15" s="404"/>
      <c r="ENB15" s="405"/>
      <c r="ENC15" s="409"/>
      <c r="END15" s="407"/>
      <c r="ENE15" s="407"/>
      <c r="ENF15" s="407"/>
      <c r="ENG15" s="407"/>
      <c r="ENH15" s="408"/>
      <c r="ENI15" s="404"/>
      <c r="ENJ15" s="405"/>
      <c r="ENK15" s="409"/>
      <c r="ENL15" s="407"/>
      <c r="ENM15" s="407"/>
      <c r="ENN15" s="407"/>
      <c r="ENO15" s="407"/>
      <c r="ENP15" s="408"/>
      <c r="ENQ15" s="404"/>
      <c r="ENR15" s="405"/>
      <c r="ENS15" s="409"/>
      <c r="ENT15" s="407"/>
      <c r="ENU15" s="407"/>
      <c r="ENV15" s="407"/>
      <c r="ENW15" s="407"/>
      <c r="ENX15" s="408"/>
      <c r="ENY15" s="404"/>
      <c r="ENZ15" s="405"/>
      <c r="EOA15" s="409"/>
      <c r="EOB15" s="407"/>
      <c r="EOC15" s="407"/>
      <c r="EOD15" s="407"/>
      <c r="EOE15" s="407"/>
      <c r="EOF15" s="408"/>
      <c r="EOG15" s="404"/>
      <c r="EOH15" s="405"/>
      <c r="EOI15" s="409"/>
      <c r="EOJ15" s="407"/>
      <c r="EOK15" s="407"/>
      <c r="EOL15" s="407"/>
      <c r="EOM15" s="407"/>
      <c r="EON15" s="408"/>
      <c r="EOO15" s="404"/>
      <c r="EOP15" s="405"/>
      <c r="EOQ15" s="409"/>
      <c r="EOR15" s="407"/>
      <c r="EOS15" s="407"/>
      <c r="EOT15" s="407"/>
      <c r="EOU15" s="407"/>
      <c r="EOV15" s="408"/>
      <c r="EOW15" s="404"/>
      <c r="EOX15" s="405"/>
      <c r="EOY15" s="409"/>
      <c r="EOZ15" s="407"/>
      <c r="EPA15" s="407"/>
      <c r="EPB15" s="407"/>
      <c r="EPC15" s="407"/>
      <c r="EPD15" s="408"/>
      <c r="EPE15" s="404"/>
      <c r="EPF15" s="405"/>
      <c r="EPG15" s="409"/>
      <c r="EPH15" s="407"/>
      <c r="EPI15" s="407"/>
      <c r="EPJ15" s="407"/>
      <c r="EPK15" s="407"/>
      <c r="EPL15" s="408"/>
      <c r="EPM15" s="404"/>
      <c r="EPN15" s="405"/>
      <c r="EPO15" s="409"/>
      <c r="EPP15" s="407"/>
      <c r="EPQ15" s="407"/>
      <c r="EPR15" s="407"/>
      <c r="EPS15" s="407"/>
      <c r="EPT15" s="408"/>
      <c r="EPU15" s="404"/>
      <c r="EPV15" s="405"/>
      <c r="EPW15" s="409"/>
      <c r="EPX15" s="407"/>
      <c r="EPY15" s="407"/>
      <c r="EPZ15" s="407"/>
      <c r="EQA15" s="407"/>
      <c r="EQB15" s="408"/>
      <c r="EQC15" s="404"/>
      <c r="EQD15" s="405"/>
      <c r="EQE15" s="409"/>
      <c r="EQF15" s="407"/>
      <c r="EQG15" s="407"/>
      <c r="EQH15" s="407"/>
      <c r="EQI15" s="407"/>
      <c r="EQJ15" s="408"/>
      <c r="EQK15" s="404"/>
      <c r="EQL15" s="405"/>
      <c r="EQM15" s="409"/>
      <c r="EQN15" s="407"/>
      <c r="EQO15" s="407"/>
      <c r="EQP15" s="407"/>
      <c r="EQQ15" s="407"/>
      <c r="EQR15" s="408"/>
      <c r="EQS15" s="404"/>
      <c r="EQT15" s="405"/>
      <c r="EQU15" s="409"/>
      <c r="EQV15" s="407"/>
      <c r="EQW15" s="407"/>
      <c r="EQX15" s="407"/>
      <c r="EQY15" s="407"/>
      <c r="EQZ15" s="408"/>
      <c r="ERA15" s="404"/>
      <c r="ERB15" s="405"/>
      <c r="ERC15" s="409"/>
      <c r="ERD15" s="407"/>
      <c r="ERE15" s="407"/>
      <c r="ERF15" s="407"/>
      <c r="ERG15" s="407"/>
      <c r="ERH15" s="408"/>
      <c r="ERI15" s="404"/>
      <c r="ERJ15" s="405"/>
      <c r="ERK15" s="409"/>
      <c r="ERL15" s="407"/>
      <c r="ERM15" s="407"/>
      <c r="ERN15" s="407"/>
      <c r="ERO15" s="407"/>
      <c r="ERP15" s="408"/>
      <c r="ERQ15" s="404"/>
      <c r="ERR15" s="405"/>
      <c r="ERS15" s="409"/>
      <c r="ERT15" s="407"/>
      <c r="ERU15" s="407"/>
      <c r="ERV15" s="407"/>
      <c r="ERW15" s="407"/>
      <c r="ERX15" s="408"/>
      <c r="ERY15" s="404"/>
      <c r="ERZ15" s="405"/>
      <c r="ESA15" s="409"/>
      <c r="ESB15" s="407"/>
      <c r="ESC15" s="407"/>
      <c r="ESD15" s="407"/>
      <c r="ESE15" s="407"/>
      <c r="ESF15" s="408"/>
      <c r="ESG15" s="404"/>
      <c r="ESH15" s="405"/>
      <c r="ESI15" s="409"/>
      <c r="ESJ15" s="407"/>
      <c r="ESK15" s="407"/>
      <c r="ESL15" s="407"/>
      <c r="ESM15" s="407"/>
      <c r="ESN15" s="408"/>
      <c r="ESO15" s="404"/>
      <c r="ESP15" s="405"/>
      <c r="ESQ15" s="409"/>
      <c r="ESR15" s="407"/>
      <c r="ESS15" s="407"/>
      <c r="EST15" s="407"/>
      <c r="ESU15" s="407"/>
      <c r="ESV15" s="408"/>
      <c r="ESW15" s="404"/>
      <c r="ESX15" s="405"/>
      <c r="ESY15" s="409"/>
      <c r="ESZ15" s="407"/>
      <c r="ETA15" s="407"/>
      <c r="ETB15" s="407"/>
      <c r="ETC15" s="407"/>
      <c r="ETD15" s="408"/>
      <c r="ETE15" s="404"/>
      <c r="ETF15" s="405"/>
      <c r="ETG15" s="409"/>
      <c r="ETH15" s="407"/>
      <c r="ETI15" s="407"/>
      <c r="ETJ15" s="407"/>
      <c r="ETK15" s="407"/>
      <c r="ETL15" s="408"/>
      <c r="ETM15" s="404"/>
      <c r="ETN15" s="405"/>
      <c r="ETO15" s="409"/>
      <c r="ETP15" s="407"/>
      <c r="ETQ15" s="407"/>
      <c r="ETR15" s="407"/>
      <c r="ETS15" s="407"/>
      <c r="ETT15" s="408"/>
      <c r="ETU15" s="404"/>
      <c r="ETV15" s="405"/>
      <c r="ETW15" s="409"/>
      <c r="ETX15" s="407"/>
      <c r="ETY15" s="407"/>
      <c r="ETZ15" s="407"/>
      <c r="EUA15" s="407"/>
      <c r="EUB15" s="408"/>
      <c r="EUC15" s="404"/>
      <c r="EUD15" s="405"/>
      <c r="EUE15" s="409"/>
      <c r="EUF15" s="407"/>
      <c r="EUG15" s="407"/>
      <c r="EUH15" s="407"/>
      <c r="EUI15" s="407"/>
      <c r="EUJ15" s="408"/>
      <c r="EUK15" s="404"/>
      <c r="EUL15" s="405"/>
      <c r="EUM15" s="409"/>
      <c r="EUN15" s="407"/>
      <c r="EUO15" s="407"/>
      <c r="EUP15" s="407"/>
      <c r="EUQ15" s="407"/>
      <c r="EUR15" s="408"/>
      <c r="EUS15" s="404"/>
      <c r="EUT15" s="405"/>
      <c r="EUU15" s="409"/>
      <c r="EUV15" s="407"/>
      <c r="EUW15" s="407"/>
      <c r="EUX15" s="407"/>
      <c r="EUY15" s="407"/>
      <c r="EUZ15" s="408"/>
      <c r="EVA15" s="404"/>
      <c r="EVB15" s="405"/>
      <c r="EVC15" s="409"/>
      <c r="EVD15" s="407"/>
      <c r="EVE15" s="407"/>
      <c r="EVF15" s="407"/>
      <c r="EVG15" s="407"/>
      <c r="EVH15" s="408"/>
      <c r="EVI15" s="404"/>
      <c r="EVJ15" s="405"/>
      <c r="EVK15" s="409"/>
      <c r="EVL15" s="407"/>
      <c r="EVM15" s="407"/>
      <c r="EVN15" s="407"/>
      <c r="EVO15" s="407"/>
      <c r="EVP15" s="408"/>
      <c r="EVQ15" s="404"/>
      <c r="EVR15" s="405"/>
      <c r="EVS15" s="409"/>
      <c r="EVT15" s="407"/>
      <c r="EVU15" s="407"/>
      <c r="EVV15" s="407"/>
      <c r="EVW15" s="407"/>
      <c r="EVX15" s="408"/>
      <c r="EVY15" s="404"/>
      <c r="EVZ15" s="405"/>
      <c r="EWA15" s="409"/>
      <c r="EWB15" s="407"/>
      <c r="EWC15" s="407"/>
      <c r="EWD15" s="407"/>
      <c r="EWE15" s="407"/>
      <c r="EWF15" s="408"/>
      <c r="EWG15" s="404"/>
      <c r="EWH15" s="405"/>
      <c r="EWI15" s="409"/>
      <c r="EWJ15" s="407"/>
      <c r="EWK15" s="407"/>
      <c r="EWL15" s="407"/>
      <c r="EWM15" s="407"/>
      <c r="EWN15" s="408"/>
      <c r="EWO15" s="404"/>
      <c r="EWP15" s="405"/>
      <c r="EWQ15" s="409"/>
      <c r="EWR15" s="407"/>
      <c r="EWS15" s="407"/>
      <c r="EWT15" s="407"/>
      <c r="EWU15" s="407"/>
      <c r="EWV15" s="408"/>
      <c r="EWW15" s="404"/>
      <c r="EWX15" s="405"/>
      <c r="EWY15" s="409"/>
      <c r="EWZ15" s="407"/>
      <c r="EXA15" s="407"/>
      <c r="EXB15" s="407"/>
      <c r="EXC15" s="407"/>
      <c r="EXD15" s="408"/>
      <c r="EXE15" s="404"/>
      <c r="EXF15" s="405"/>
      <c r="EXG15" s="409"/>
      <c r="EXH15" s="407"/>
      <c r="EXI15" s="407"/>
      <c r="EXJ15" s="407"/>
      <c r="EXK15" s="407"/>
      <c r="EXL15" s="408"/>
      <c r="EXM15" s="404"/>
      <c r="EXN15" s="405"/>
      <c r="EXO15" s="409"/>
      <c r="EXP15" s="407"/>
      <c r="EXQ15" s="407"/>
      <c r="EXR15" s="407"/>
      <c r="EXS15" s="407"/>
      <c r="EXT15" s="408"/>
      <c r="EXU15" s="404"/>
      <c r="EXV15" s="405"/>
      <c r="EXW15" s="409"/>
      <c r="EXX15" s="407"/>
      <c r="EXY15" s="407"/>
      <c r="EXZ15" s="407"/>
      <c r="EYA15" s="407"/>
      <c r="EYB15" s="408"/>
      <c r="EYC15" s="404"/>
      <c r="EYD15" s="405"/>
      <c r="EYE15" s="409"/>
      <c r="EYF15" s="407"/>
      <c r="EYG15" s="407"/>
      <c r="EYH15" s="407"/>
      <c r="EYI15" s="407"/>
      <c r="EYJ15" s="408"/>
      <c r="EYK15" s="404"/>
      <c r="EYL15" s="405"/>
      <c r="EYM15" s="409"/>
      <c r="EYN15" s="407"/>
      <c r="EYO15" s="407"/>
      <c r="EYP15" s="407"/>
      <c r="EYQ15" s="407"/>
      <c r="EYR15" s="408"/>
      <c r="EYS15" s="404"/>
      <c r="EYT15" s="405"/>
      <c r="EYU15" s="409"/>
      <c r="EYV15" s="407"/>
      <c r="EYW15" s="407"/>
      <c r="EYX15" s="407"/>
      <c r="EYY15" s="407"/>
      <c r="EYZ15" s="408"/>
      <c r="EZA15" s="404"/>
      <c r="EZB15" s="405"/>
      <c r="EZC15" s="409"/>
      <c r="EZD15" s="407"/>
      <c r="EZE15" s="407"/>
      <c r="EZF15" s="407"/>
      <c r="EZG15" s="407"/>
      <c r="EZH15" s="408"/>
      <c r="EZI15" s="404"/>
      <c r="EZJ15" s="405"/>
      <c r="EZK15" s="409"/>
      <c r="EZL15" s="407"/>
      <c r="EZM15" s="407"/>
      <c r="EZN15" s="407"/>
      <c r="EZO15" s="407"/>
      <c r="EZP15" s="408"/>
      <c r="EZQ15" s="404"/>
      <c r="EZR15" s="405"/>
      <c r="EZS15" s="409"/>
      <c r="EZT15" s="407"/>
      <c r="EZU15" s="407"/>
      <c r="EZV15" s="407"/>
      <c r="EZW15" s="407"/>
      <c r="EZX15" s="408"/>
      <c r="EZY15" s="404"/>
      <c r="EZZ15" s="405"/>
      <c r="FAA15" s="409"/>
      <c r="FAB15" s="407"/>
      <c r="FAC15" s="407"/>
      <c r="FAD15" s="407"/>
      <c r="FAE15" s="407"/>
      <c r="FAF15" s="408"/>
      <c r="FAG15" s="404"/>
      <c r="FAH15" s="405"/>
      <c r="FAI15" s="409"/>
      <c r="FAJ15" s="407"/>
      <c r="FAK15" s="407"/>
      <c r="FAL15" s="407"/>
      <c r="FAM15" s="407"/>
      <c r="FAN15" s="408"/>
      <c r="FAO15" s="404"/>
      <c r="FAP15" s="405"/>
      <c r="FAQ15" s="409"/>
      <c r="FAR15" s="407"/>
      <c r="FAS15" s="407"/>
      <c r="FAT15" s="407"/>
      <c r="FAU15" s="407"/>
      <c r="FAV15" s="408"/>
      <c r="FAW15" s="404"/>
      <c r="FAX15" s="405"/>
      <c r="FAY15" s="409"/>
      <c r="FAZ15" s="407"/>
      <c r="FBA15" s="407"/>
      <c r="FBB15" s="407"/>
      <c r="FBC15" s="407"/>
      <c r="FBD15" s="408"/>
      <c r="FBE15" s="404"/>
      <c r="FBF15" s="405"/>
      <c r="FBG15" s="409"/>
      <c r="FBH15" s="407"/>
      <c r="FBI15" s="407"/>
      <c r="FBJ15" s="407"/>
      <c r="FBK15" s="407"/>
      <c r="FBL15" s="408"/>
      <c r="FBM15" s="404"/>
      <c r="FBN15" s="405"/>
      <c r="FBO15" s="409"/>
      <c r="FBP15" s="407"/>
      <c r="FBQ15" s="407"/>
      <c r="FBR15" s="407"/>
      <c r="FBS15" s="407"/>
      <c r="FBT15" s="408"/>
      <c r="FBU15" s="404"/>
      <c r="FBV15" s="405"/>
      <c r="FBW15" s="409"/>
      <c r="FBX15" s="407"/>
      <c r="FBY15" s="407"/>
      <c r="FBZ15" s="407"/>
      <c r="FCA15" s="407"/>
      <c r="FCB15" s="408"/>
      <c r="FCC15" s="404"/>
      <c r="FCD15" s="405"/>
      <c r="FCE15" s="409"/>
      <c r="FCF15" s="407"/>
      <c r="FCG15" s="407"/>
      <c r="FCH15" s="407"/>
      <c r="FCI15" s="407"/>
      <c r="FCJ15" s="408"/>
      <c r="FCK15" s="404"/>
      <c r="FCL15" s="405"/>
      <c r="FCM15" s="409"/>
      <c r="FCN15" s="407"/>
      <c r="FCO15" s="407"/>
      <c r="FCP15" s="407"/>
      <c r="FCQ15" s="407"/>
      <c r="FCR15" s="408"/>
      <c r="FCS15" s="404"/>
      <c r="FCT15" s="405"/>
      <c r="FCU15" s="409"/>
      <c r="FCV15" s="407"/>
      <c r="FCW15" s="407"/>
      <c r="FCX15" s="407"/>
      <c r="FCY15" s="407"/>
      <c r="FCZ15" s="408"/>
      <c r="FDA15" s="404"/>
      <c r="FDB15" s="405"/>
      <c r="FDC15" s="409"/>
      <c r="FDD15" s="407"/>
      <c r="FDE15" s="407"/>
      <c r="FDF15" s="407"/>
      <c r="FDG15" s="407"/>
      <c r="FDH15" s="408"/>
      <c r="FDI15" s="404"/>
      <c r="FDJ15" s="405"/>
      <c r="FDK15" s="409"/>
      <c r="FDL15" s="407"/>
      <c r="FDM15" s="407"/>
      <c r="FDN15" s="407"/>
      <c r="FDO15" s="407"/>
      <c r="FDP15" s="408"/>
      <c r="FDQ15" s="404"/>
      <c r="FDR15" s="405"/>
      <c r="FDS15" s="409"/>
      <c r="FDT15" s="407"/>
      <c r="FDU15" s="407"/>
      <c r="FDV15" s="407"/>
      <c r="FDW15" s="407"/>
      <c r="FDX15" s="408"/>
      <c r="FDY15" s="404"/>
      <c r="FDZ15" s="405"/>
      <c r="FEA15" s="409"/>
      <c r="FEB15" s="407"/>
      <c r="FEC15" s="407"/>
      <c r="FED15" s="407"/>
      <c r="FEE15" s="407"/>
      <c r="FEF15" s="408"/>
      <c r="FEG15" s="404"/>
      <c r="FEH15" s="405"/>
      <c r="FEI15" s="409"/>
      <c r="FEJ15" s="407"/>
      <c r="FEK15" s="407"/>
      <c r="FEL15" s="407"/>
      <c r="FEM15" s="407"/>
      <c r="FEN15" s="408"/>
      <c r="FEO15" s="404"/>
      <c r="FEP15" s="405"/>
      <c r="FEQ15" s="409"/>
      <c r="FER15" s="407"/>
      <c r="FES15" s="407"/>
      <c r="FET15" s="407"/>
      <c r="FEU15" s="407"/>
      <c r="FEV15" s="408"/>
      <c r="FEW15" s="404"/>
      <c r="FEX15" s="405"/>
      <c r="FEY15" s="409"/>
      <c r="FEZ15" s="407"/>
      <c r="FFA15" s="407"/>
      <c r="FFB15" s="407"/>
      <c r="FFC15" s="407"/>
      <c r="FFD15" s="408"/>
      <c r="FFE15" s="404"/>
      <c r="FFF15" s="405"/>
      <c r="FFG15" s="409"/>
      <c r="FFH15" s="407"/>
      <c r="FFI15" s="407"/>
      <c r="FFJ15" s="407"/>
      <c r="FFK15" s="407"/>
      <c r="FFL15" s="408"/>
      <c r="FFM15" s="404"/>
      <c r="FFN15" s="405"/>
      <c r="FFO15" s="409"/>
      <c r="FFP15" s="407"/>
      <c r="FFQ15" s="407"/>
      <c r="FFR15" s="407"/>
      <c r="FFS15" s="407"/>
      <c r="FFT15" s="408"/>
      <c r="FFU15" s="404"/>
      <c r="FFV15" s="405"/>
      <c r="FFW15" s="409"/>
      <c r="FFX15" s="407"/>
      <c r="FFY15" s="407"/>
      <c r="FFZ15" s="407"/>
      <c r="FGA15" s="407"/>
      <c r="FGB15" s="408"/>
      <c r="FGC15" s="404"/>
      <c r="FGD15" s="405"/>
      <c r="FGE15" s="409"/>
      <c r="FGF15" s="407"/>
      <c r="FGG15" s="407"/>
      <c r="FGH15" s="407"/>
      <c r="FGI15" s="407"/>
      <c r="FGJ15" s="408"/>
      <c r="FGK15" s="404"/>
      <c r="FGL15" s="405"/>
      <c r="FGM15" s="409"/>
      <c r="FGN15" s="407"/>
      <c r="FGO15" s="407"/>
      <c r="FGP15" s="407"/>
      <c r="FGQ15" s="407"/>
      <c r="FGR15" s="408"/>
      <c r="FGS15" s="404"/>
      <c r="FGT15" s="405"/>
      <c r="FGU15" s="409"/>
      <c r="FGV15" s="407"/>
      <c r="FGW15" s="407"/>
      <c r="FGX15" s="407"/>
      <c r="FGY15" s="407"/>
      <c r="FGZ15" s="408"/>
      <c r="FHA15" s="404"/>
      <c r="FHB15" s="405"/>
      <c r="FHC15" s="409"/>
      <c r="FHD15" s="407"/>
      <c r="FHE15" s="407"/>
      <c r="FHF15" s="407"/>
      <c r="FHG15" s="407"/>
      <c r="FHH15" s="408"/>
      <c r="FHI15" s="404"/>
      <c r="FHJ15" s="405"/>
      <c r="FHK15" s="409"/>
      <c r="FHL15" s="407"/>
      <c r="FHM15" s="407"/>
      <c r="FHN15" s="407"/>
      <c r="FHO15" s="407"/>
      <c r="FHP15" s="408"/>
      <c r="FHQ15" s="404"/>
      <c r="FHR15" s="405"/>
      <c r="FHS15" s="409"/>
      <c r="FHT15" s="407"/>
      <c r="FHU15" s="407"/>
      <c r="FHV15" s="407"/>
      <c r="FHW15" s="407"/>
      <c r="FHX15" s="408"/>
      <c r="FHY15" s="404"/>
      <c r="FHZ15" s="405"/>
      <c r="FIA15" s="409"/>
      <c r="FIB15" s="407"/>
      <c r="FIC15" s="407"/>
      <c r="FID15" s="407"/>
      <c r="FIE15" s="407"/>
      <c r="FIF15" s="408"/>
      <c r="FIG15" s="404"/>
      <c r="FIH15" s="405"/>
      <c r="FII15" s="409"/>
      <c r="FIJ15" s="407"/>
      <c r="FIK15" s="407"/>
      <c r="FIL15" s="407"/>
      <c r="FIM15" s="407"/>
      <c r="FIN15" s="408"/>
      <c r="FIO15" s="404"/>
      <c r="FIP15" s="405"/>
      <c r="FIQ15" s="409"/>
      <c r="FIR15" s="407"/>
      <c r="FIS15" s="407"/>
      <c r="FIT15" s="407"/>
      <c r="FIU15" s="407"/>
      <c r="FIV15" s="408"/>
      <c r="FIW15" s="404"/>
      <c r="FIX15" s="405"/>
      <c r="FIY15" s="409"/>
      <c r="FIZ15" s="407"/>
      <c r="FJA15" s="407"/>
      <c r="FJB15" s="407"/>
      <c r="FJC15" s="407"/>
      <c r="FJD15" s="408"/>
      <c r="FJE15" s="404"/>
      <c r="FJF15" s="405"/>
      <c r="FJG15" s="409"/>
      <c r="FJH15" s="407"/>
      <c r="FJI15" s="407"/>
      <c r="FJJ15" s="407"/>
      <c r="FJK15" s="407"/>
      <c r="FJL15" s="408"/>
      <c r="FJM15" s="404"/>
      <c r="FJN15" s="405"/>
      <c r="FJO15" s="409"/>
      <c r="FJP15" s="407"/>
      <c r="FJQ15" s="407"/>
      <c r="FJR15" s="407"/>
      <c r="FJS15" s="407"/>
      <c r="FJT15" s="408"/>
      <c r="FJU15" s="404"/>
      <c r="FJV15" s="405"/>
      <c r="FJW15" s="409"/>
      <c r="FJX15" s="407"/>
      <c r="FJY15" s="407"/>
      <c r="FJZ15" s="407"/>
      <c r="FKA15" s="407"/>
      <c r="FKB15" s="408"/>
      <c r="FKC15" s="404"/>
      <c r="FKD15" s="405"/>
      <c r="FKE15" s="409"/>
      <c r="FKF15" s="407"/>
      <c r="FKG15" s="407"/>
      <c r="FKH15" s="407"/>
      <c r="FKI15" s="407"/>
      <c r="FKJ15" s="408"/>
      <c r="FKK15" s="404"/>
      <c r="FKL15" s="405"/>
      <c r="FKM15" s="409"/>
      <c r="FKN15" s="407"/>
      <c r="FKO15" s="407"/>
      <c r="FKP15" s="407"/>
      <c r="FKQ15" s="407"/>
      <c r="FKR15" s="408"/>
      <c r="FKS15" s="404"/>
      <c r="FKT15" s="405"/>
      <c r="FKU15" s="409"/>
      <c r="FKV15" s="407"/>
      <c r="FKW15" s="407"/>
      <c r="FKX15" s="407"/>
      <c r="FKY15" s="407"/>
      <c r="FKZ15" s="408"/>
      <c r="FLA15" s="404"/>
      <c r="FLB15" s="405"/>
      <c r="FLC15" s="409"/>
      <c r="FLD15" s="407"/>
      <c r="FLE15" s="407"/>
      <c r="FLF15" s="407"/>
      <c r="FLG15" s="407"/>
      <c r="FLH15" s="408"/>
      <c r="FLI15" s="404"/>
      <c r="FLJ15" s="405"/>
      <c r="FLK15" s="409"/>
      <c r="FLL15" s="407"/>
      <c r="FLM15" s="407"/>
      <c r="FLN15" s="407"/>
      <c r="FLO15" s="407"/>
      <c r="FLP15" s="408"/>
      <c r="FLQ15" s="404"/>
      <c r="FLR15" s="405"/>
      <c r="FLS15" s="409"/>
      <c r="FLT15" s="407"/>
      <c r="FLU15" s="407"/>
      <c r="FLV15" s="407"/>
      <c r="FLW15" s="407"/>
      <c r="FLX15" s="408"/>
      <c r="FLY15" s="404"/>
      <c r="FLZ15" s="405"/>
      <c r="FMA15" s="409"/>
      <c r="FMB15" s="407"/>
      <c r="FMC15" s="407"/>
      <c r="FMD15" s="407"/>
      <c r="FME15" s="407"/>
      <c r="FMF15" s="408"/>
      <c r="FMG15" s="404"/>
      <c r="FMH15" s="405"/>
      <c r="FMI15" s="409"/>
      <c r="FMJ15" s="407"/>
      <c r="FMK15" s="407"/>
      <c r="FML15" s="407"/>
      <c r="FMM15" s="407"/>
      <c r="FMN15" s="408"/>
      <c r="FMO15" s="404"/>
      <c r="FMP15" s="405"/>
      <c r="FMQ15" s="409"/>
      <c r="FMR15" s="407"/>
      <c r="FMS15" s="407"/>
      <c r="FMT15" s="407"/>
      <c r="FMU15" s="407"/>
      <c r="FMV15" s="408"/>
      <c r="FMW15" s="404"/>
      <c r="FMX15" s="405"/>
      <c r="FMY15" s="409"/>
      <c r="FMZ15" s="407"/>
      <c r="FNA15" s="407"/>
      <c r="FNB15" s="407"/>
      <c r="FNC15" s="407"/>
      <c r="FND15" s="408"/>
      <c r="FNE15" s="404"/>
      <c r="FNF15" s="405"/>
      <c r="FNG15" s="409"/>
      <c r="FNH15" s="407"/>
      <c r="FNI15" s="407"/>
      <c r="FNJ15" s="407"/>
      <c r="FNK15" s="407"/>
      <c r="FNL15" s="408"/>
      <c r="FNM15" s="404"/>
      <c r="FNN15" s="405"/>
      <c r="FNO15" s="409"/>
      <c r="FNP15" s="407"/>
      <c r="FNQ15" s="407"/>
      <c r="FNR15" s="407"/>
      <c r="FNS15" s="407"/>
      <c r="FNT15" s="408"/>
      <c r="FNU15" s="404"/>
      <c r="FNV15" s="405"/>
      <c r="FNW15" s="409"/>
      <c r="FNX15" s="407"/>
      <c r="FNY15" s="407"/>
      <c r="FNZ15" s="407"/>
      <c r="FOA15" s="407"/>
      <c r="FOB15" s="408"/>
      <c r="FOC15" s="404"/>
      <c r="FOD15" s="405"/>
      <c r="FOE15" s="409"/>
      <c r="FOF15" s="407"/>
      <c r="FOG15" s="407"/>
      <c r="FOH15" s="407"/>
      <c r="FOI15" s="407"/>
      <c r="FOJ15" s="408"/>
      <c r="FOK15" s="404"/>
      <c r="FOL15" s="405"/>
      <c r="FOM15" s="409"/>
      <c r="FON15" s="407"/>
      <c r="FOO15" s="407"/>
      <c r="FOP15" s="407"/>
      <c r="FOQ15" s="407"/>
      <c r="FOR15" s="408"/>
      <c r="FOS15" s="404"/>
      <c r="FOT15" s="405"/>
      <c r="FOU15" s="409"/>
      <c r="FOV15" s="407"/>
      <c r="FOW15" s="407"/>
      <c r="FOX15" s="407"/>
      <c r="FOY15" s="407"/>
      <c r="FOZ15" s="408"/>
      <c r="FPA15" s="404"/>
      <c r="FPB15" s="405"/>
      <c r="FPC15" s="409"/>
      <c r="FPD15" s="407"/>
      <c r="FPE15" s="407"/>
      <c r="FPF15" s="407"/>
      <c r="FPG15" s="407"/>
      <c r="FPH15" s="408"/>
      <c r="FPI15" s="404"/>
      <c r="FPJ15" s="405"/>
      <c r="FPK15" s="409"/>
      <c r="FPL15" s="407"/>
      <c r="FPM15" s="407"/>
      <c r="FPN15" s="407"/>
      <c r="FPO15" s="407"/>
      <c r="FPP15" s="408"/>
      <c r="FPQ15" s="404"/>
      <c r="FPR15" s="405"/>
      <c r="FPS15" s="409"/>
      <c r="FPT15" s="407"/>
      <c r="FPU15" s="407"/>
      <c r="FPV15" s="407"/>
      <c r="FPW15" s="407"/>
      <c r="FPX15" s="408"/>
      <c r="FPY15" s="404"/>
      <c r="FPZ15" s="405"/>
      <c r="FQA15" s="409"/>
      <c r="FQB15" s="407"/>
      <c r="FQC15" s="407"/>
      <c r="FQD15" s="407"/>
      <c r="FQE15" s="407"/>
      <c r="FQF15" s="408"/>
      <c r="FQG15" s="404"/>
      <c r="FQH15" s="405"/>
      <c r="FQI15" s="409"/>
      <c r="FQJ15" s="407"/>
      <c r="FQK15" s="407"/>
      <c r="FQL15" s="407"/>
      <c r="FQM15" s="407"/>
      <c r="FQN15" s="408"/>
      <c r="FQO15" s="404"/>
      <c r="FQP15" s="405"/>
      <c r="FQQ15" s="409"/>
      <c r="FQR15" s="407"/>
      <c r="FQS15" s="407"/>
      <c r="FQT15" s="407"/>
      <c r="FQU15" s="407"/>
      <c r="FQV15" s="408"/>
      <c r="FQW15" s="404"/>
      <c r="FQX15" s="405"/>
      <c r="FQY15" s="409"/>
      <c r="FQZ15" s="407"/>
      <c r="FRA15" s="407"/>
      <c r="FRB15" s="407"/>
      <c r="FRC15" s="407"/>
      <c r="FRD15" s="408"/>
      <c r="FRE15" s="404"/>
      <c r="FRF15" s="405"/>
      <c r="FRG15" s="409"/>
      <c r="FRH15" s="407"/>
      <c r="FRI15" s="407"/>
      <c r="FRJ15" s="407"/>
      <c r="FRK15" s="407"/>
      <c r="FRL15" s="408"/>
      <c r="FRM15" s="404"/>
      <c r="FRN15" s="405"/>
      <c r="FRO15" s="409"/>
      <c r="FRP15" s="407"/>
      <c r="FRQ15" s="407"/>
      <c r="FRR15" s="407"/>
      <c r="FRS15" s="407"/>
      <c r="FRT15" s="408"/>
      <c r="FRU15" s="404"/>
      <c r="FRV15" s="405"/>
      <c r="FRW15" s="409"/>
      <c r="FRX15" s="407"/>
      <c r="FRY15" s="407"/>
      <c r="FRZ15" s="407"/>
      <c r="FSA15" s="407"/>
      <c r="FSB15" s="408"/>
      <c r="FSC15" s="404"/>
      <c r="FSD15" s="405"/>
      <c r="FSE15" s="409"/>
      <c r="FSF15" s="407"/>
      <c r="FSG15" s="407"/>
      <c r="FSH15" s="407"/>
      <c r="FSI15" s="407"/>
      <c r="FSJ15" s="408"/>
      <c r="FSK15" s="404"/>
      <c r="FSL15" s="405"/>
      <c r="FSM15" s="409"/>
      <c r="FSN15" s="407"/>
      <c r="FSO15" s="407"/>
      <c r="FSP15" s="407"/>
      <c r="FSQ15" s="407"/>
      <c r="FSR15" s="408"/>
      <c r="FSS15" s="404"/>
      <c r="FST15" s="405"/>
      <c r="FSU15" s="409"/>
      <c r="FSV15" s="407"/>
      <c r="FSW15" s="407"/>
      <c r="FSX15" s="407"/>
      <c r="FSY15" s="407"/>
      <c r="FSZ15" s="408"/>
      <c r="FTA15" s="404"/>
      <c r="FTB15" s="405"/>
      <c r="FTC15" s="409"/>
      <c r="FTD15" s="407"/>
      <c r="FTE15" s="407"/>
      <c r="FTF15" s="407"/>
      <c r="FTG15" s="407"/>
      <c r="FTH15" s="408"/>
      <c r="FTI15" s="404"/>
      <c r="FTJ15" s="405"/>
      <c r="FTK15" s="409"/>
      <c r="FTL15" s="407"/>
      <c r="FTM15" s="407"/>
      <c r="FTN15" s="407"/>
      <c r="FTO15" s="407"/>
      <c r="FTP15" s="408"/>
      <c r="FTQ15" s="404"/>
      <c r="FTR15" s="405"/>
      <c r="FTS15" s="409"/>
      <c r="FTT15" s="407"/>
      <c r="FTU15" s="407"/>
      <c r="FTV15" s="407"/>
      <c r="FTW15" s="407"/>
      <c r="FTX15" s="408"/>
      <c r="FTY15" s="404"/>
      <c r="FTZ15" s="405"/>
      <c r="FUA15" s="409"/>
      <c r="FUB15" s="407"/>
      <c r="FUC15" s="407"/>
      <c r="FUD15" s="407"/>
      <c r="FUE15" s="407"/>
      <c r="FUF15" s="408"/>
      <c r="FUG15" s="404"/>
      <c r="FUH15" s="405"/>
      <c r="FUI15" s="409"/>
      <c r="FUJ15" s="407"/>
      <c r="FUK15" s="407"/>
      <c r="FUL15" s="407"/>
      <c r="FUM15" s="407"/>
      <c r="FUN15" s="408"/>
      <c r="FUO15" s="404"/>
      <c r="FUP15" s="405"/>
      <c r="FUQ15" s="409"/>
      <c r="FUR15" s="407"/>
      <c r="FUS15" s="407"/>
      <c r="FUT15" s="407"/>
      <c r="FUU15" s="407"/>
      <c r="FUV15" s="408"/>
      <c r="FUW15" s="404"/>
      <c r="FUX15" s="405"/>
      <c r="FUY15" s="409"/>
      <c r="FUZ15" s="407"/>
      <c r="FVA15" s="407"/>
      <c r="FVB15" s="407"/>
      <c r="FVC15" s="407"/>
      <c r="FVD15" s="408"/>
      <c r="FVE15" s="404"/>
      <c r="FVF15" s="405"/>
      <c r="FVG15" s="409"/>
      <c r="FVH15" s="407"/>
      <c r="FVI15" s="407"/>
      <c r="FVJ15" s="407"/>
      <c r="FVK15" s="407"/>
      <c r="FVL15" s="408"/>
      <c r="FVM15" s="404"/>
      <c r="FVN15" s="405"/>
      <c r="FVO15" s="409"/>
      <c r="FVP15" s="407"/>
      <c r="FVQ15" s="407"/>
      <c r="FVR15" s="407"/>
      <c r="FVS15" s="407"/>
      <c r="FVT15" s="408"/>
      <c r="FVU15" s="404"/>
      <c r="FVV15" s="405"/>
      <c r="FVW15" s="409"/>
      <c r="FVX15" s="407"/>
      <c r="FVY15" s="407"/>
      <c r="FVZ15" s="407"/>
      <c r="FWA15" s="407"/>
      <c r="FWB15" s="408"/>
      <c r="FWC15" s="404"/>
      <c r="FWD15" s="405"/>
      <c r="FWE15" s="409"/>
      <c r="FWF15" s="407"/>
      <c r="FWG15" s="407"/>
      <c r="FWH15" s="407"/>
      <c r="FWI15" s="407"/>
      <c r="FWJ15" s="408"/>
      <c r="FWK15" s="404"/>
      <c r="FWL15" s="405"/>
      <c r="FWM15" s="409"/>
      <c r="FWN15" s="407"/>
      <c r="FWO15" s="407"/>
      <c r="FWP15" s="407"/>
      <c r="FWQ15" s="407"/>
      <c r="FWR15" s="408"/>
      <c r="FWS15" s="404"/>
      <c r="FWT15" s="405"/>
      <c r="FWU15" s="409"/>
      <c r="FWV15" s="407"/>
      <c r="FWW15" s="407"/>
      <c r="FWX15" s="407"/>
      <c r="FWY15" s="407"/>
      <c r="FWZ15" s="408"/>
      <c r="FXA15" s="404"/>
      <c r="FXB15" s="405"/>
      <c r="FXC15" s="409"/>
      <c r="FXD15" s="407"/>
      <c r="FXE15" s="407"/>
      <c r="FXF15" s="407"/>
      <c r="FXG15" s="407"/>
      <c r="FXH15" s="408"/>
      <c r="FXI15" s="404"/>
      <c r="FXJ15" s="405"/>
      <c r="FXK15" s="409"/>
      <c r="FXL15" s="407"/>
      <c r="FXM15" s="407"/>
      <c r="FXN15" s="407"/>
      <c r="FXO15" s="407"/>
      <c r="FXP15" s="408"/>
      <c r="FXQ15" s="404"/>
      <c r="FXR15" s="405"/>
      <c r="FXS15" s="409"/>
      <c r="FXT15" s="407"/>
      <c r="FXU15" s="407"/>
      <c r="FXV15" s="407"/>
      <c r="FXW15" s="407"/>
      <c r="FXX15" s="408"/>
      <c r="FXY15" s="404"/>
      <c r="FXZ15" s="405"/>
      <c r="FYA15" s="409"/>
      <c r="FYB15" s="407"/>
      <c r="FYC15" s="407"/>
      <c r="FYD15" s="407"/>
      <c r="FYE15" s="407"/>
      <c r="FYF15" s="408"/>
      <c r="FYG15" s="404"/>
      <c r="FYH15" s="405"/>
      <c r="FYI15" s="409"/>
      <c r="FYJ15" s="407"/>
      <c r="FYK15" s="407"/>
      <c r="FYL15" s="407"/>
      <c r="FYM15" s="407"/>
      <c r="FYN15" s="408"/>
      <c r="FYO15" s="404"/>
      <c r="FYP15" s="405"/>
      <c r="FYQ15" s="409"/>
      <c r="FYR15" s="407"/>
      <c r="FYS15" s="407"/>
      <c r="FYT15" s="407"/>
      <c r="FYU15" s="407"/>
      <c r="FYV15" s="408"/>
      <c r="FYW15" s="404"/>
      <c r="FYX15" s="405"/>
      <c r="FYY15" s="409"/>
      <c r="FYZ15" s="407"/>
      <c r="FZA15" s="407"/>
      <c r="FZB15" s="407"/>
      <c r="FZC15" s="407"/>
      <c r="FZD15" s="408"/>
      <c r="FZE15" s="404"/>
      <c r="FZF15" s="405"/>
      <c r="FZG15" s="409"/>
      <c r="FZH15" s="407"/>
      <c r="FZI15" s="407"/>
      <c r="FZJ15" s="407"/>
      <c r="FZK15" s="407"/>
      <c r="FZL15" s="408"/>
      <c r="FZM15" s="404"/>
      <c r="FZN15" s="405"/>
      <c r="FZO15" s="409"/>
      <c r="FZP15" s="407"/>
      <c r="FZQ15" s="407"/>
      <c r="FZR15" s="407"/>
      <c r="FZS15" s="407"/>
      <c r="FZT15" s="408"/>
      <c r="FZU15" s="404"/>
      <c r="FZV15" s="405"/>
      <c r="FZW15" s="409"/>
      <c r="FZX15" s="407"/>
      <c r="FZY15" s="407"/>
      <c r="FZZ15" s="407"/>
      <c r="GAA15" s="407"/>
      <c r="GAB15" s="408"/>
      <c r="GAC15" s="404"/>
      <c r="GAD15" s="405"/>
      <c r="GAE15" s="409"/>
      <c r="GAF15" s="407"/>
      <c r="GAG15" s="407"/>
      <c r="GAH15" s="407"/>
      <c r="GAI15" s="407"/>
      <c r="GAJ15" s="408"/>
      <c r="GAK15" s="404"/>
      <c r="GAL15" s="405"/>
      <c r="GAM15" s="409"/>
      <c r="GAN15" s="407"/>
      <c r="GAO15" s="407"/>
      <c r="GAP15" s="407"/>
      <c r="GAQ15" s="407"/>
      <c r="GAR15" s="408"/>
      <c r="GAS15" s="404"/>
      <c r="GAT15" s="405"/>
      <c r="GAU15" s="409"/>
      <c r="GAV15" s="407"/>
      <c r="GAW15" s="407"/>
      <c r="GAX15" s="407"/>
      <c r="GAY15" s="407"/>
      <c r="GAZ15" s="408"/>
      <c r="GBA15" s="404"/>
      <c r="GBB15" s="405"/>
      <c r="GBC15" s="409"/>
      <c r="GBD15" s="407"/>
      <c r="GBE15" s="407"/>
      <c r="GBF15" s="407"/>
      <c r="GBG15" s="407"/>
      <c r="GBH15" s="408"/>
      <c r="GBI15" s="404"/>
      <c r="GBJ15" s="405"/>
      <c r="GBK15" s="409"/>
      <c r="GBL15" s="407"/>
      <c r="GBM15" s="407"/>
      <c r="GBN15" s="407"/>
      <c r="GBO15" s="407"/>
      <c r="GBP15" s="408"/>
      <c r="GBQ15" s="404"/>
      <c r="GBR15" s="405"/>
      <c r="GBS15" s="409"/>
      <c r="GBT15" s="407"/>
      <c r="GBU15" s="407"/>
      <c r="GBV15" s="407"/>
      <c r="GBW15" s="407"/>
      <c r="GBX15" s="408"/>
      <c r="GBY15" s="404"/>
      <c r="GBZ15" s="405"/>
      <c r="GCA15" s="409"/>
      <c r="GCB15" s="407"/>
      <c r="GCC15" s="407"/>
      <c r="GCD15" s="407"/>
      <c r="GCE15" s="407"/>
      <c r="GCF15" s="408"/>
      <c r="GCG15" s="404"/>
      <c r="GCH15" s="405"/>
      <c r="GCI15" s="409"/>
      <c r="GCJ15" s="407"/>
      <c r="GCK15" s="407"/>
      <c r="GCL15" s="407"/>
      <c r="GCM15" s="407"/>
      <c r="GCN15" s="408"/>
      <c r="GCO15" s="404"/>
      <c r="GCP15" s="405"/>
      <c r="GCQ15" s="409"/>
      <c r="GCR15" s="407"/>
      <c r="GCS15" s="407"/>
      <c r="GCT15" s="407"/>
      <c r="GCU15" s="407"/>
      <c r="GCV15" s="408"/>
      <c r="GCW15" s="404"/>
      <c r="GCX15" s="405"/>
      <c r="GCY15" s="409"/>
      <c r="GCZ15" s="407"/>
      <c r="GDA15" s="407"/>
      <c r="GDB15" s="407"/>
      <c r="GDC15" s="407"/>
      <c r="GDD15" s="408"/>
      <c r="GDE15" s="404"/>
      <c r="GDF15" s="405"/>
      <c r="GDG15" s="409"/>
      <c r="GDH15" s="407"/>
      <c r="GDI15" s="407"/>
      <c r="GDJ15" s="407"/>
      <c r="GDK15" s="407"/>
      <c r="GDL15" s="408"/>
      <c r="GDM15" s="404"/>
      <c r="GDN15" s="405"/>
      <c r="GDO15" s="409"/>
      <c r="GDP15" s="407"/>
      <c r="GDQ15" s="407"/>
      <c r="GDR15" s="407"/>
      <c r="GDS15" s="407"/>
      <c r="GDT15" s="408"/>
      <c r="GDU15" s="404"/>
      <c r="GDV15" s="405"/>
      <c r="GDW15" s="409"/>
      <c r="GDX15" s="407"/>
      <c r="GDY15" s="407"/>
      <c r="GDZ15" s="407"/>
      <c r="GEA15" s="407"/>
      <c r="GEB15" s="408"/>
      <c r="GEC15" s="404"/>
      <c r="GED15" s="405"/>
      <c r="GEE15" s="409"/>
      <c r="GEF15" s="407"/>
      <c r="GEG15" s="407"/>
      <c r="GEH15" s="407"/>
      <c r="GEI15" s="407"/>
      <c r="GEJ15" s="408"/>
      <c r="GEK15" s="404"/>
      <c r="GEL15" s="405"/>
      <c r="GEM15" s="409"/>
      <c r="GEN15" s="407"/>
      <c r="GEO15" s="407"/>
      <c r="GEP15" s="407"/>
      <c r="GEQ15" s="407"/>
      <c r="GER15" s="408"/>
      <c r="GES15" s="404"/>
      <c r="GET15" s="405"/>
      <c r="GEU15" s="409"/>
      <c r="GEV15" s="407"/>
      <c r="GEW15" s="407"/>
      <c r="GEX15" s="407"/>
      <c r="GEY15" s="407"/>
      <c r="GEZ15" s="408"/>
      <c r="GFA15" s="404"/>
      <c r="GFB15" s="405"/>
      <c r="GFC15" s="409"/>
      <c r="GFD15" s="407"/>
      <c r="GFE15" s="407"/>
      <c r="GFF15" s="407"/>
      <c r="GFG15" s="407"/>
      <c r="GFH15" s="408"/>
      <c r="GFI15" s="404"/>
      <c r="GFJ15" s="405"/>
      <c r="GFK15" s="409"/>
      <c r="GFL15" s="407"/>
      <c r="GFM15" s="407"/>
      <c r="GFN15" s="407"/>
      <c r="GFO15" s="407"/>
      <c r="GFP15" s="408"/>
      <c r="GFQ15" s="404"/>
      <c r="GFR15" s="405"/>
      <c r="GFS15" s="409"/>
      <c r="GFT15" s="407"/>
      <c r="GFU15" s="407"/>
      <c r="GFV15" s="407"/>
      <c r="GFW15" s="407"/>
      <c r="GFX15" s="408"/>
      <c r="GFY15" s="404"/>
      <c r="GFZ15" s="405"/>
      <c r="GGA15" s="409"/>
      <c r="GGB15" s="407"/>
      <c r="GGC15" s="407"/>
      <c r="GGD15" s="407"/>
      <c r="GGE15" s="407"/>
      <c r="GGF15" s="408"/>
      <c r="GGG15" s="404"/>
      <c r="GGH15" s="405"/>
      <c r="GGI15" s="409"/>
      <c r="GGJ15" s="407"/>
      <c r="GGK15" s="407"/>
      <c r="GGL15" s="407"/>
      <c r="GGM15" s="407"/>
      <c r="GGN15" s="408"/>
      <c r="GGO15" s="404"/>
      <c r="GGP15" s="405"/>
      <c r="GGQ15" s="409"/>
      <c r="GGR15" s="407"/>
      <c r="GGS15" s="407"/>
      <c r="GGT15" s="407"/>
      <c r="GGU15" s="407"/>
      <c r="GGV15" s="408"/>
      <c r="GGW15" s="404"/>
      <c r="GGX15" s="405"/>
      <c r="GGY15" s="409"/>
      <c r="GGZ15" s="407"/>
      <c r="GHA15" s="407"/>
      <c r="GHB15" s="407"/>
      <c r="GHC15" s="407"/>
      <c r="GHD15" s="408"/>
      <c r="GHE15" s="404"/>
      <c r="GHF15" s="405"/>
      <c r="GHG15" s="409"/>
      <c r="GHH15" s="407"/>
      <c r="GHI15" s="407"/>
      <c r="GHJ15" s="407"/>
      <c r="GHK15" s="407"/>
      <c r="GHL15" s="408"/>
      <c r="GHM15" s="404"/>
      <c r="GHN15" s="405"/>
      <c r="GHO15" s="409"/>
      <c r="GHP15" s="407"/>
      <c r="GHQ15" s="407"/>
      <c r="GHR15" s="407"/>
      <c r="GHS15" s="407"/>
      <c r="GHT15" s="408"/>
      <c r="GHU15" s="404"/>
      <c r="GHV15" s="405"/>
      <c r="GHW15" s="409"/>
      <c r="GHX15" s="407"/>
      <c r="GHY15" s="407"/>
      <c r="GHZ15" s="407"/>
      <c r="GIA15" s="407"/>
      <c r="GIB15" s="408"/>
      <c r="GIC15" s="404"/>
      <c r="GID15" s="405"/>
      <c r="GIE15" s="409"/>
      <c r="GIF15" s="407"/>
      <c r="GIG15" s="407"/>
      <c r="GIH15" s="407"/>
      <c r="GII15" s="407"/>
      <c r="GIJ15" s="408"/>
      <c r="GIK15" s="404"/>
      <c r="GIL15" s="405"/>
      <c r="GIM15" s="409"/>
      <c r="GIN15" s="407"/>
      <c r="GIO15" s="407"/>
      <c r="GIP15" s="407"/>
      <c r="GIQ15" s="407"/>
      <c r="GIR15" s="408"/>
      <c r="GIS15" s="404"/>
      <c r="GIT15" s="405"/>
      <c r="GIU15" s="409"/>
      <c r="GIV15" s="407"/>
      <c r="GIW15" s="407"/>
      <c r="GIX15" s="407"/>
      <c r="GIY15" s="407"/>
      <c r="GIZ15" s="408"/>
      <c r="GJA15" s="404"/>
      <c r="GJB15" s="405"/>
      <c r="GJC15" s="409"/>
      <c r="GJD15" s="407"/>
      <c r="GJE15" s="407"/>
      <c r="GJF15" s="407"/>
      <c r="GJG15" s="407"/>
      <c r="GJH15" s="408"/>
      <c r="GJI15" s="404"/>
      <c r="GJJ15" s="405"/>
      <c r="GJK15" s="409"/>
      <c r="GJL15" s="407"/>
      <c r="GJM15" s="407"/>
      <c r="GJN15" s="407"/>
      <c r="GJO15" s="407"/>
      <c r="GJP15" s="408"/>
      <c r="GJQ15" s="404"/>
      <c r="GJR15" s="405"/>
      <c r="GJS15" s="409"/>
      <c r="GJT15" s="407"/>
      <c r="GJU15" s="407"/>
      <c r="GJV15" s="407"/>
      <c r="GJW15" s="407"/>
      <c r="GJX15" s="408"/>
      <c r="GJY15" s="404"/>
      <c r="GJZ15" s="405"/>
      <c r="GKA15" s="409"/>
      <c r="GKB15" s="407"/>
      <c r="GKC15" s="407"/>
      <c r="GKD15" s="407"/>
      <c r="GKE15" s="407"/>
      <c r="GKF15" s="408"/>
      <c r="GKG15" s="404"/>
      <c r="GKH15" s="405"/>
      <c r="GKI15" s="409"/>
      <c r="GKJ15" s="407"/>
      <c r="GKK15" s="407"/>
      <c r="GKL15" s="407"/>
      <c r="GKM15" s="407"/>
      <c r="GKN15" s="408"/>
      <c r="GKO15" s="404"/>
      <c r="GKP15" s="405"/>
      <c r="GKQ15" s="409"/>
      <c r="GKR15" s="407"/>
      <c r="GKS15" s="407"/>
      <c r="GKT15" s="407"/>
      <c r="GKU15" s="407"/>
      <c r="GKV15" s="408"/>
      <c r="GKW15" s="404"/>
      <c r="GKX15" s="405"/>
      <c r="GKY15" s="409"/>
      <c r="GKZ15" s="407"/>
      <c r="GLA15" s="407"/>
      <c r="GLB15" s="407"/>
      <c r="GLC15" s="407"/>
      <c r="GLD15" s="408"/>
      <c r="GLE15" s="404"/>
      <c r="GLF15" s="405"/>
      <c r="GLG15" s="409"/>
      <c r="GLH15" s="407"/>
      <c r="GLI15" s="407"/>
      <c r="GLJ15" s="407"/>
      <c r="GLK15" s="407"/>
      <c r="GLL15" s="408"/>
      <c r="GLM15" s="404"/>
      <c r="GLN15" s="405"/>
      <c r="GLO15" s="409"/>
      <c r="GLP15" s="407"/>
      <c r="GLQ15" s="407"/>
      <c r="GLR15" s="407"/>
      <c r="GLS15" s="407"/>
      <c r="GLT15" s="408"/>
      <c r="GLU15" s="404"/>
      <c r="GLV15" s="405"/>
      <c r="GLW15" s="409"/>
      <c r="GLX15" s="407"/>
      <c r="GLY15" s="407"/>
      <c r="GLZ15" s="407"/>
      <c r="GMA15" s="407"/>
      <c r="GMB15" s="408"/>
      <c r="GMC15" s="404"/>
      <c r="GMD15" s="405"/>
      <c r="GME15" s="409"/>
      <c r="GMF15" s="407"/>
      <c r="GMG15" s="407"/>
      <c r="GMH15" s="407"/>
      <c r="GMI15" s="407"/>
      <c r="GMJ15" s="408"/>
      <c r="GMK15" s="404"/>
      <c r="GML15" s="405"/>
      <c r="GMM15" s="409"/>
      <c r="GMN15" s="407"/>
      <c r="GMO15" s="407"/>
      <c r="GMP15" s="407"/>
      <c r="GMQ15" s="407"/>
      <c r="GMR15" s="408"/>
      <c r="GMS15" s="404"/>
      <c r="GMT15" s="405"/>
      <c r="GMU15" s="409"/>
      <c r="GMV15" s="407"/>
      <c r="GMW15" s="407"/>
      <c r="GMX15" s="407"/>
      <c r="GMY15" s="407"/>
      <c r="GMZ15" s="408"/>
      <c r="GNA15" s="404"/>
      <c r="GNB15" s="405"/>
      <c r="GNC15" s="409"/>
      <c r="GND15" s="407"/>
      <c r="GNE15" s="407"/>
      <c r="GNF15" s="407"/>
      <c r="GNG15" s="407"/>
      <c r="GNH15" s="408"/>
      <c r="GNI15" s="404"/>
      <c r="GNJ15" s="405"/>
      <c r="GNK15" s="409"/>
      <c r="GNL15" s="407"/>
      <c r="GNM15" s="407"/>
      <c r="GNN15" s="407"/>
      <c r="GNO15" s="407"/>
      <c r="GNP15" s="408"/>
      <c r="GNQ15" s="404"/>
      <c r="GNR15" s="405"/>
      <c r="GNS15" s="409"/>
      <c r="GNT15" s="407"/>
      <c r="GNU15" s="407"/>
      <c r="GNV15" s="407"/>
      <c r="GNW15" s="407"/>
      <c r="GNX15" s="408"/>
      <c r="GNY15" s="404"/>
      <c r="GNZ15" s="405"/>
      <c r="GOA15" s="409"/>
      <c r="GOB15" s="407"/>
      <c r="GOC15" s="407"/>
      <c r="GOD15" s="407"/>
      <c r="GOE15" s="407"/>
      <c r="GOF15" s="408"/>
      <c r="GOG15" s="404"/>
      <c r="GOH15" s="405"/>
      <c r="GOI15" s="409"/>
      <c r="GOJ15" s="407"/>
      <c r="GOK15" s="407"/>
      <c r="GOL15" s="407"/>
      <c r="GOM15" s="407"/>
      <c r="GON15" s="408"/>
      <c r="GOO15" s="404"/>
      <c r="GOP15" s="405"/>
      <c r="GOQ15" s="409"/>
      <c r="GOR15" s="407"/>
      <c r="GOS15" s="407"/>
      <c r="GOT15" s="407"/>
      <c r="GOU15" s="407"/>
      <c r="GOV15" s="408"/>
      <c r="GOW15" s="404"/>
      <c r="GOX15" s="405"/>
      <c r="GOY15" s="409"/>
      <c r="GOZ15" s="407"/>
      <c r="GPA15" s="407"/>
      <c r="GPB15" s="407"/>
      <c r="GPC15" s="407"/>
      <c r="GPD15" s="408"/>
      <c r="GPE15" s="404"/>
      <c r="GPF15" s="405"/>
      <c r="GPG15" s="409"/>
      <c r="GPH15" s="407"/>
      <c r="GPI15" s="407"/>
      <c r="GPJ15" s="407"/>
      <c r="GPK15" s="407"/>
      <c r="GPL15" s="408"/>
      <c r="GPM15" s="404"/>
      <c r="GPN15" s="405"/>
      <c r="GPO15" s="409"/>
      <c r="GPP15" s="407"/>
      <c r="GPQ15" s="407"/>
      <c r="GPR15" s="407"/>
      <c r="GPS15" s="407"/>
      <c r="GPT15" s="408"/>
      <c r="GPU15" s="404"/>
      <c r="GPV15" s="405"/>
      <c r="GPW15" s="409"/>
      <c r="GPX15" s="407"/>
      <c r="GPY15" s="407"/>
      <c r="GPZ15" s="407"/>
      <c r="GQA15" s="407"/>
      <c r="GQB15" s="408"/>
      <c r="GQC15" s="404"/>
      <c r="GQD15" s="405"/>
      <c r="GQE15" s="409"/>
      <c r="GQF15" s="407"/>
      <c r="GQG15" s="407"/>
      <c r="GQH15" s="407"/>
      <c r="GQI15" s="407"/>
      <c r="GQJ15" s="408"/>
      <c r="GQK15" s="404"/>
      <c r="GQL15" s="405"/>
      <c r="GQM15" s="409"/>
      <c r="GQN15" s="407"/>
      <c r="GQO15" s="407"/>
      <c r="GQP15" s="407"/>
      <c r="GQQ15" s="407"/>
      <c r="GQR15" s="408"/>
      <c r="GQS15" s="404"/>
      <c r="GQT15" s="405"/>
      <c r="GQU15" s="409"/>
      <c r="GQV15" s="407"/>
      <c r="GQW15" s="407"/>
      <c r="GQX15" s="407"/>
      <c r="GQY15" s="407"/>
      <c r="GQZ15" s="408"/>
      <c r="GRA15" s="404"/>
      <c r="GRB15" s="405"/>
      <c r="GRC15" s="409"/>
      <c r="GRD15" s="407"/>
      <c r="GRE15" s="407"/>
      <c r="GRF15" s="407"/>
      <c r="GRG15" s="407"/>
      <c r="GRH15" s="408"/>
      <c r="GRI15" s="404"/>
      <c r="GRJ15" s="405"/>
      <c r="GRK15" s="409"/>
      <c r="GRL15" s="407"/>
      <c r="GRM15" s="407"/>
      <c r="GRN15" s="407"/>
      <c r="GRO15" s="407"/>
      <c r="GRP15" s="408"/>
      <c r="GRQ15" s="404"/>
      <c r="GRR15" s="405"/>
      <c r="GRS15" s="409"/>
      <c r="GRT15" s="407"/>
      <c r="GRU15" s="407"/>
      <c r="GRV15" s="407"/>
      <c r="GRW15" s="407"/>
      <c r="GRX15" s="408"/>
      <c r="GRY15" s="404"/>
      <c r="GRZ15" s="405"/>
      <c r="GSA15" s="409"/>
      <c r="GSB15" s="407"/>
      <c r="GSC15" s="407"/>
      <c r="GSD15" s="407"/>
      <c r="GSE15" s="407"/>
      <c r="GSF15" s="408"/>
      <c r="GSG15" s="404"/>
      <c r="GSH15" s="405"/>
      <c r="GSI15" s="409"/>
      <c r="GSJ15" s="407"/>
      <c r="GSK15" s="407"/>
      <c r="GSL15" s="407"/>
      <c r="GSM15" s="407"/>
      <c r="GSN15" s="408"/>
      <c r="GSO15" s="404"/>
      <c r="GSP15" s="405"/>
      <c r="GSQ15" s="409"/>
      <c r="GSR15" s="407"/>
      <c r="GSS15" s="407"/>
      <c r="GST15" s="407"/>
      <c r="GSU15" s="407"/>
      <c r="GSV15" s="408"/>
      <c r="GSW15" s="404"/>
      <c r="GSX15" s="405"/>
      <c r="GSY15" s="409"/>
      <c r="GSZ15" s="407"/>
      <c r="GTA15" s="407"/>
      <c r="GTB15" s="407"/>
      <c r="GTC15" s="407"/>
      <c r="GTD15" s="408"/>
      <c r="GTE15" s="404"/>
      <c r="GTF15" s="405"/>
      <c r="GTG15" s="409"/>
      <c r="GTH15" s="407"/>
      <c r="GTI15" s="407"/>
      <c r="GTJ15" s="407"/>
      <c r="GTK15" s="407"/>
      <c r="GTL15" s="408"/>
      <c r="GTM15" s="404"/>
      <c r="GTN15" s="405"/>
      <c r="GTO15" s="409"/>
      <c r="GTP15" s="407"/>
      <c r="GTQ15" s="407"/>
      <c r="GTR15" s="407"/>
      <c r="GTS15" s="407"/>
      <c r="GTT15" s="408"/>
      <c r="GTU15" s="404"/>
      <c r="GTV15" s="405"/>
      <c r="GTW15" s="409"/>
      <c r="GTX15" s="407"/>
      <c r="GTY15" s="407"/>
      <c r="GTZ15" s="407"/>
      <c r="GUA15" s="407"/>
      <c r="GUB15" s="408"/>
      <c r="GUC15" s="404"/>
      <c r="GUD15" s="405"/>
      <c r="GUE15" s="409"/>
      <c r="GUF15" s="407"/>
      <c r="GUG15" s="407"/>
      <c r="GUH15" s="407"/>
      <c r="GUI15" s="407"/>
      <c r="GUJ15" s="408"/>
      <c r="GUK15" s="404"/>
      <c r="GUL15" s="405"/>
      <c r="GUM15" s="409"/>
      <c r="GUN15" s="407"/>
      <c r="GUO15" s="407"/>
      <c r="GUP15" s="407"/>
      <c r="GUQ15" s="407"/>
      <c r="GUR15" s="408"/>
      <c r="GUS15" s="404"/>
      <c r="GUT15" s="405"/>
      <c r="GUU15" s="409"/>
      <c r="GUV15" s="407"/>
      <c r="GUW15" s="407"/>
      <c r="GUX15" s="407"/>
      <c r="GUY15" s="407"/>
      <c r="GUZ15" s="408"/>
      <c r="GVA15" s="404"/>
      <c r="GVB15" s="405"/>
      <c r="GVC15" s="409"/>
      <c r="GVD15" s="407"/>
      <c r="GVE15" s="407"/>
      <c r="GVF15" s="407"/>
      <c r="GVG15" s="407"/>
      <c r="GVH15" s="408"/>
      <c r="GVI15" s="404"/>
      <c r="GVJ15" s="405"/>
      <c r="GVK15" s="409"/>
      <c r="GVL15" s="407"/>
      <c r="GVM15" s="407"/>
      <c r="GVN15" s="407"/>
      <c r="GVO15" s="407"/>
      <c r="GVP15" s="408"/>
      <c r="GVQ15" s="404"/>
      <c r="GVR15" s="405"/>
      <c r="GVS15" s="409"/>
      <c r="GVT15" s="407"/>
      <c r="GVU15" s="407"/>
      <c r="GVV15" s="407"/>
      <c r="GVW15" s="407"/>
      <c r="GVX15" s="408"/>
      <c r="GVY15" s="404"/>
      <c r="GVZ15" s="405"/>
      <c r="GWA15" s="409"/>
      <c r="GWB15" s="407"/>
      <c r="GWC15" s="407"/>
      <c r="GWD15" s="407"/>
      <c r="GWE15" s="407"/>
      <c r="GWF15" s="408"/>
      <c r="GWG15" s="404"/>
      <c r="GWH15" s="405"/>
      <c r="GWI15" s="409"/>
      <c r="GWJ15" s="407"/>
      <c r="GWK15" s="407"/>
      <c r="GWL15" s="407"/>
      <c r="GWM15" s="407"/>
      <c r="GWN15" s="408"/>
      <c r="GWO15" s="404"/>
      <c r="GWP15" s="405"/>
      <c r="GWQ15" s="409"/>
      <c r="GWR15" s="407"/>
      <c r="GWS15" s="407"/>
      <c r="GWT15" s="407"/>
      <c r="GWU15" s="407"/>
      <c r="GWV15" s="408"/>
      <c r="GWW15" s="404"/>
      <c r="GWX15" s="405"/>
      <c r="GWY15" s="409"/>
      <c r="GWZ15" s="407"/>
      <c r="GXA15" s="407"/>
      <c r="GXB15" s="407"/>
      <c r="GXC15" s="407"/>
      <c r="GXD15" s="408"/>
      <c r="GXE15" s="404"/>
      <c r="GXF15" s="405"/>
      <c r="GXG15" s="409"/>
      <c r="GXH15" s="407"/>
      <c r="GXI15" s="407"/>
      <c r="GXJ15" s="407"/>
      <c r="GXK15" s="407"/>
      <c r="GXL15" s="408"/>
      <c r="GXM15" s="404"/>
      <c r="GXN15" s="405"/>
      <c r="GXO15" s="409"/>
      <c r="GXP15" s="407"/>
      <c r="GXQ15" s="407"/>
      <c r="GXR15" s="407"/>
      <c r="GXS15" s="407"/>
      <c r="GXT15" s="408"/>
      <c r="GXU15" s="404"/>
      <c r="GXV15" s="405"/>
      <c r="GXW15" s="409"/>
      <c r="GXX15" s="407"/>
      <c r="GXY15" s="407"/>
      <c r="GXZ15" s="407"/>
      <c r="GYA15" s="407"/>
      <c r="GYB15" s="408"/>
      <c r="GYC15" s="404"/>
      <c r="GYD15" s="405"/>
      <c r="GYE15" s="409"/>
      <c r="GYF15" s="407"/>
      <c r="GYG15" s="407"/>
      <c r="GYH15" s="407"/>
      <c r="GYI15" s="407"/>
      <c r="GYJ15" s="408"/>
      <c r="GYK15" s="404"/>
      <c r="GYL15" s="405"/>
      <c r="GYM15" s="409"/>
      <c r="GYN15" s="407"/>
      <c r="GYO15" s="407"/>
      <c r="GYP15" s="407"/>
      <c r="GYQ15" s="407"/>
      <c r="GYR15" s="408"/>
      <c r="GYS15" s="404"/>
      <c r="GYT15" s="405"/>
      <c r="GYU15" s="409"/>
      <c r="GYV15" s="407"/>
      <c r="GYW15" s="407"/>
      <c r="GYX15" s="407"/>
      <c r="GYY15" s="407"/>
      <c r="GYZ15" s="408"/>
      <c r="GZA15" s="404"/>
      <c r="GZB15" s="405"/>
      <c r="GZC15" s="409"/>
      <c r="GZD15" s="407"/>
      <c r="GZE15" s="407"/>
      <c r="GZF15" s="407"/>
      <c r="GZG15" s="407"/>
      <c r="GZH15" s="408"/>
      <c r="GZI15" s="404"/>
      <c r="GZJ15" s="405"/>
      <c r="GZK15" s="409"/>
      <c r="GZL15" s="407"/>
      <c r="GZM15" s="407"/>
      <c r="GZN15" s="407"/>
      <c r="GZO15" s="407"/>
      <c r="GZP15" s="408"/>
      <c r="GZQ15" s="404"/>
      <c r="GZR15" s="405"/>
      <c r="GZS15" s="409"/>
      <c r="GZT15" s="407"/>
      <c r="GZU15" s="407"/>
      <c r="GZV15" s="407"/>
      <c r="GZW15" s="407"/>
      <c r="GZX15" s="408"/>
      <c r="GZY15" s="404"/>
      <c r="GZZ15" s="405"/>
      <c r="HAA15" s="409"/>
      <c r="HAB15" s="407"/>
      <c r="HAC15" s="407"/>
      <c r="HAD15" s="407"/>
      <c r="HAE15" s="407"/>
      <c r="HAF15" s="408"/>
      <c r="HAG15" s="404"/>
      <c r="HAH15" s="405"/>
      <c r="HAI15" s="409"/>
      <c r="HAJ15" s="407"/>
      <c r="HAK15" s="407"/>
      <c r="HAL15" s="407"/>
      <c r="HAM15" s="407"/>
      <c r="HAN15" s="408"/>
      <c r="HAO15" s="404"/>
      <c r="HAP15" s="405"/>
      <c r="HAQ15" s="409"/>
      <c r="HAR15" s="407"/>
      <c r="HAS15" s="407"/>
      <c r="HAT15" s="407"/>
      <c r="HAU15" s="407"/>
      <c r="HAV15" s="408"/>
      <c r="HAW15" s="404"/>
      <c r="HAX15" s="405"/>
      <c r="HAY15" s="409"/>
      <c r="HAZ15" s="407"/>
      <c r="HBA15" s="407"/>
      <c r="HBB15" s="407"/>
      <c r="HBC15" s="407"/>
      <c r="HBD15" s="408"/>
      <c r="HBE15" s="404"/>
      <c r="HBF15" s="405"/>
      <c r="HBG15" s="409"/>
      <c r="HBH15" s="407"/>
      <c r="HBI15" s="407"/>
      <c r="HBJ15" s="407"/>
      <c r="HBK15" s="407"/>
      <c r="HBL15" s="408"/>
      <c r="HBM15" s="404"/>
      <c r="HBN15" s="405"/>
      <c r="HBO15" s="409"/>
      <c r="HBP15" s="407"/>
      <c r="HBQ15" s="407"/>
      <c r="HBR15" s="407"/>
      <c r="HBS15" s="407"/>
      <c r="HBT15" s="408"/>
      <c r="HBU15" s="404"/>
      <c r="HBV15" s="405"/>
      <c r="HBW15" s="409"/>
      <c r="HBX15" s="407"/>
      <c r="HBY15" s="407"/>
      <c r="HBZ15" s="407"/>
      <c r="HCA15" s="407"/>
      <c r="HCB15" s="408"/>
      <c r="HCC15" s="404"/>
      <c r="HCD15" s="405"/>
      <c r="HCE15" s="409"/>
      <c r="HCF15" s="407"/>
      <c r="HCG15" s="407"/>
      <c r="HCH15" s="407"/>
      <c r="HCI15" s="407"/>
      <c r="HCJ15" s="408"/>
      <c r="HCK15" s="404"/>
      <c r="HCL15" s="405"/>
      <c r="HCM15" s="409"/>
      <c r="HCN15" s="407"/>
      <c r="HCO15" s="407"/>
      <c r="HCP15" s="407"/>
      <c r="HCQ15" s="407"/>
      <c r="HCR15" s="408"/>
      <c r="HCS15" s="404"/>
      <c r="HCT15" s="405"/>
      <c r="HCU15" s="409"/>
      <c r="HCV15" s="407"/>
      <c r="HCW15" s="407"/>
      <c r="HCX15" s="407"/>
      <c r="HCY15" s="407"/>
      <c r="HCZ15" s="408"/>
      <c r="HDA15" s="404"/>
      <c r="HDB15" s="405"/>
      <c r="HDC15" s="409"/>
      <c r="HDD15" s="407"/>
      <c r="HDE15" s="407"/>
      <c r="HDF15" s="407"/>
      <c r="HDG15" s="407"/>
      <c r="HDH15" s="408"/>
      <c r="HDI15" s="404"/>
      <c r="HDJ15" s="405"/>
      <c r="HDK15" s="409"/>
      <c r="HDL15" s="407"/>
      <c r="HDM15" s="407"/>
      <c r="HDN15" s="407"/>
      <c r="HDO15" s="407"/>
      <c r="HDP15" s="408"/>
      <c r="HDQ15" s="404"/>
      <c r="HDR15" s="405"/>
      <c r="HDS15" s="409"/>
      <c r="HDT15" s="407"/>
      <c r="HDU15" s="407"/>
      <c r="HDV15" s="407"/>
      <c r="HDW15" s="407"/>
      <c r="HDX15" s="408"/>
      <c r="HDY15" s="404"/>
      <c r="HDZ15" s="405"/>
      <c r="HEA15" s="409"/>
      <c r="HEB15" s="407"/>
      <c r="HEC15" s="407"/>
      <c r="HED15" s="407"/>
      <c r="HEE15" s="407"/>
      <c r="HEF15" s="408"/>
      <c r="HEG15" s="404"/>
      <c r="HEH15" s="405"/>
      <c r="HEI15" s="409"/>
      <c r="HEJ15" s="407"/>
      <c r="HEK15" s="407"/>
      <c r="HEL15" s="407"/>
      <c r="HEM15" s="407"/>
      <c r="HEN15" s="408"/>
      <c r="HEO15" s="404"/>
      <c r="HEP15" s="405"/>
      <c r="HEQ15" s="409"/>
      <c r="HER15" s="407"/>
      <c r="HES15" s="407"/>
      <c r="HET15" s="407"/>
      <c r="HEU15" s="407"/>
      <c r="HEV15" s="408"/>
      <c r="HEW15" s="404"/>
      <c r="HEX15" s="405"/>
      <c r="HEY15" s="409"/>
      <c r="HEZ15" s="407"/>
      <c r="HFA15" s="407"/>
      <c r="HFB15" s="407"/>
      <c r="HFC15" s="407"/>
      <c r="HFD15" s="408"/>
      <c r="HFE15" s="404"/>
      <c r="HFF15" s="405"/>
      <c r="HFG15" s="409"/>
      <c r="HFH15" s="407"/>
      <c r="HFI15" s="407"/>
      <c r="HFJ15" s="407"/>
      <c r="HFK15" s="407"/>
      <c r="HFL15" s="408"/>
      <c r="HFM15" s="404"/>
      <c r="HFN15" s="405"/>
      <c r="HFO15" s="409"/>
      <c r="HFP15" s="407"/>
      <c r="HFQ15" s="407"/>
      <c r="HFR15" s="407"/>
      <c r="HFS15" s="407"/>
      <c r="HFT15" s="408"/>
      <c r="HFU15" s="404"/>
      <c r="HFV15" s="405"/>
      <c r="HFW15" s="409"/>
      <c r="HFX15" s="407"/>
      <c r="HFY15" s="407"/>
      <c r="HFZ15" s="407"/>
      <c r="HGA15" s="407"/>
      <c r="HGB15" s="408"/>
      <c r="HGC15" s="404"/>
      <c r="HGD15" s="405"/>
      <c r="HGE15" s="409"/>
      <c r="HGF15" s="407"/>
      <c r="HGG15" s="407"/>
      <c r="HGH15" s="407"/>
      <c r="HGI15" s="407"/>
      <c r="HGJ15" s="408"/>
      <c r="HGK15" s="404"/>
      <c r="HGL15" s="405"/>
      <c r="HGM15" s="409"/>
      <c r="HGN15" s="407"/>
      <c r="HGO15" s="407"/>
      <c r="HGP15" s="407"/>
      <c r="HGQ15" s="407"/>
      <c r="HGR15" s="408"/>
      <c r="HGS15" s="404"/>
      <c r="HGT15" s="405"/>
      <c r="HGU15" s="409"/>
      <c r="HGV15" s="407"/>
      <c r="HGW15" s="407"/>
      <c r="HGX15" s="407"/>
      <c r="HGY15" s="407"/>
      <c r="HGZ15" s="408"/>
      <c r="HHA15" s="404"/>
      <c r="HHB15" s="405"/>
      <c r="HHC15" s="409"/>
      <c r="HHD15" s="407"/>
      <c r="HHE15" s="407"/>
      <c r="HHF15" s="407"/>
      <c r="HHG15" s="407"/>
      <c r="HHH15" s="408"/>
      <c r="HHI15" s="404"/>
      <c r="HHJ15" s="405"/>
      <c r="HHK15" s="409"/>
      <c r="HHL15" s="407"/>
      <c r="HHM15" s="407"/>
      <c r="HHN15" s="407"/>
      <c r="HHO15" s="407"/>
      <c r="HHP15" s="408"/>
      <c r="HHQ15" s="404"/>
      <c r="HHR15" s="405"/>
      <c r="HHS15" s="409"/>
      <c r="HHT15" s="407"/>
      <c r="HHU15" s="407"/>
      <c r="HHV15" s="407"/>
      <c r="HHW15" s="407"/>
      <c r="HHX15" s="408"/>
      <c r="HHY15" s="404"/>
      <c r="HHZ15" s="405"/>
      <c r="HIA15" s="409"/>
      <c r="HIB15" s="407"/>
      <c r="HIC15" s="407"/>
      <c r="HID15" s="407"/>
      <c r="HIE15" s="407"/>
      <c r="HIF15" s="408"/>
      <c r="HIG15" s="404"/>
      <c r="HIH15" s="405"/>
      <c r="HII15" s="409"/>
      <c r="HIJ15" s="407"/>
      <c r="HIK15" s="407"/>
      <c r="HIL15" s="407"/>
      <c r="HIM15" s="407"/>
      <c r="HIN15" s="408"/>
      <c r="HIO15" s="404"/>
      <c r="HIP15" s="405"/>
      <c r="HIQ15" s="409"/>
      <c r="HIR15" s="407"/>
      <c r="HIS15" s="407"/>
      <c r="HIT15" s="407"/>
      <c r="HIU15" s="407"/>
      <c r="HIV15" s="408"/>
      <c r="HIW15" s="404"/>
      <c r="HIX15" s="405"/>
      <c r="HIY15" s="409"/>
      <c r="HIZ15" s="407"/>
      <c r="HJA15" s="407"/>
      <c r="HJB15" s="407"/>
      <c r="HJC15" s="407"/>
      <c r="HJD15" s="408"/>
      <c r="HJE15" s="404"/>
      <c r="HJF15" s="405"/>
      <c r="HJG15" s="409"/>
      <c r="HJH15" s="407"/>
      <c r="HJI15" s="407"/>
      <c r="HJJ15" s="407"/>
      <c r="HJK15" s="407"/>
      <c r="HJL15" s="408"/>
      <c r="HJM15" s="404"/>
      <c r="HJN15" s="405"/>
      <c r="HJO15" s="409"/>
      <c r="HJP15" s="407"/>
      <c r="HJQ15" s="407"/>
      <c r="HJR15" s="407"/>
      <c r="HJS15" s="407"/>
      <c r="HJT15" s="408"/>
      <c r="HJU15" s="404"/>
      <c r="HJV15" s="405"/>
      <c r="HJW15" s="409"/>
      <c r="HJX15" s="407"/>
      <c r="HJY15" s="407"/>
      <c r="HJZ15" s="407"/>
      <c r="HKA15" s="407"/>
      <c r="HKB15" s="408"/>
      <c r="HKC15" s="404"/>
      <c r="HKD15" s="405"/>
      <c r="HKE15" s="409"/>
      <c r="HKF15" s="407"/>
      <c r="HKG15" s="407"/>
      <c r="HKH15" s="407"/>
      <c r="HKI15" s="407"/>
      <c r="HKJ15" s="408"/>
      <c r="HKK15" s="404"/>
      <c r="HKL15" s="405"/>
      <c r="HKM15" s="409"/>
      <c r="HKN15" s="407"/>
      <c r="HKO15" s="407"/>
      <c r="HKP15" s="407"/>
      <c r="HKQ15" s="407"/>
      <c r="HKR15" s="408"/>
      <c r="HKS15" s="404"/>
      <c r="HKT15" s="405"/>
      <c r="HKU15" s="409"/>
      <c r="HKV15" s="407"/>
      <c r="HKW15" s="407"/>
      <c r="HKX15" s="407"/>
      <c r="HKY15" s="407"/>
      <c r="HKZ15" s="408"/>
      <c r="HLA15" s="404"/>
      <c r="HLB15" s="405"/>
      <c r="HLC15" s="409"/>
      <c r="HLD15" s="407"/>
      <c r="HLE15" s="407"/>
      <c r="HLF15" s="407"/>
      <c r="HLG15" s="407"/>
      <c r="HLH15" s="408"/>
      <c r="HLI15" s="404"/>
      <c r="HLJ15" s="405"/>
      <c r="HLK15" s="409"/>
      <c r="HLL15" s="407"/>
      <c r="HLM15" s="407"/>
      <c r="HLN15" s="407"/>
      <c r="HLO15" s="407"/>
      <c r="HLP15" s="408"/>
      <c r="HLQ15" s="404"/>
      <c r="HLR15" s="405"/>
      <c r="HLS15" s="409"/>
      <c r="HLT15" s="407"/>
      <c r="HLU15" s="407"/>
      <c r="HLV15" s="407"/>
      <c r="HLW15" s="407"/>
      <c r="HLX15" s="408"/>
      <c r="HLY15" s="404"/>
      <c r="HLZ15" s="405"/>
      <c r="HMA15" s="409"/>
      <c r="HMB15" s="407"/>
      <c r="HMC15" s="407"/>
      <c r="HMD15" s="407"/>
      <c r="HME15" s="407"/>
      <c r="HMF15" s="408"/>
      <c r="HMG15" s="404"/>
      <c r="HMH15" s="405"/>
      <c r="HMI15" s="409"/>
      <c r="HMJ15" s="407"/>
      <c r="HMK15" s="407"/>
      <c r="HML15" s="407"/>
      <c r="HMM15" s="407"/>
      <c r="HMN15" s="408"/>
      <c r="HMO15" s="404"/>
      <c r="HMP15" s="405"/>
      <c r="HMQ15" s="409"/>
      <c r="HMR15" s="407"/>
      <c r="HMS15" s="407"/>
      <c r="HMT15" s="407"/>
      <c r="HMU15" s="407"/>
      <c r="HMV15" s="408"/>
      <c r="HMW15" s="404"/>
      <c r="HMX15" s="405"/>
      <c r="HMY15" s="409"/>
      <c r="HMZ15" s="407"/>
      <c r="HNA15" s="407"/>
      <c r="HNB15" s="407"/>
      <c r="HNC15" s="407"/>
      <c r="HND15" s="408"/>
      <c r="HNE15" s="404"/>
      <c r="HNF15" s="405"/>
      <c r="HNG15" s="409"/>
      <c r="HNH15" s="407"/>
      <c r="HNI15" s="407"/>
      <c r="HNJ15" s="407"/>
      <c r="HNK15" s="407"/>
      <c r="HNL15" s="408"/>
      <c r="HNM15" s="404"/>
      <c r="HNN15" s="405"/>
      <c r="HNO15" s="409"/>
      <c r="HNP15" s="407"/>
      <c r="HNQ15" s="407"/>
      <c r="HNR15" s="407"/>
      <c r="HNS15" s="407"/>
      <c r="HNT15" s="408"/>
      <c r="HNU15" s="404"/>
      <c r="HNV15" s="405"/>
      <c r="HNW15" s="409"/>
      <c r="HNX15" s="407"/>
      <c r="HNY15" s="407"/>
      <c r="HNZ15" s="407"/>
      <c r="HOA15" s="407"/>
      <c r="HOB15" s="408"/>
      <c r="HOC15" s="404"/>
      <c r="HOD15" s="405"/>
      <c r="HOE15" s="409"/>
      <c r="HOF15" s="407"/>
      <c r="HOG15" s="407"/>
      <c r="HOH15" s="407"/>
      <c r="HOI15" s="407"/>
      <c r="HOJ15" s="408"/>
      <c r="HOK15" s="404"/>
      <c r="HOL15" s="405"/>
      <c r="HOM15" s="409"/>
      <c r="HON15" s="407"/>
      <c r="HOO15" s="407"/>
      <c r="HOP15" s="407"/>
      <c r="HOQ15" s="407"/>
      <c r="HOR15" s="408"/>
      <c r="HOS15" s="404"/>
      <c r="HOT15" s="405"/>
      <c r="HOU15" s="409"/>
      <c r="HOV15" s="407"/>
      <c r="HOW15" s="407"/>
      <c r="HOX15" s="407"/>
      <c r="HOY15" s="407"/>
      <c r="HOZ15" s="408"/>
      <c r="HPA15" s="404"/>
      <c r="HPB15" s="405"/>
      <c r="HPC15" s="409"/>
      <c r="HPD15" s="407"/>
      <c r="HPE15" s="407"/>
      <c r="HPF15" s="407"/>
      <c r="HPG15" s="407"/>
      <c r="HPH15" s="408"/>
      <c r="HPI15" s="404"/>
      <c r="HPJ15" s="405"/>
      <c r="HPK15" s="409"/>
      <c r="HPL15" s="407"/>
      <c r="HPM15" s="407"/>
      <c r="HPN15" s="407"/>
      <c r="HPO15" s="407"/>
      <c r="HPP15" s="408"/>
      <c r="HPQ15" s="404"/>
      <c r="HPR15" s="405"/>
      <c r="HPS15" s="409"/>
      <c r="HPT15" s="407"/>
      <c r="HPU15" s="407"/>
      <c r="HPV15" s="407"/>
      <c r="HPW15" s="407"/>
      <c r="HPX15" s="408"/>
      <c r="HPY15" s="404"/>
      <c r="HPZ15" s="405"/>
      <c r="HQA15" s="409"/>
      <c r="HQB15" s="407"/>
      <c r="HQC15" s="407"/>
      <c r="HQD15" s="407"/>
      <c r="HQE15" s="407"/>
      <c r="HQF15" s="408"/>
      <c r="HQG15" s="404"/>
      <c r="HQH15" s="405"/>
      <c r="HQI15" s="409"/>
      <c r="HQJ15" s="407"/>
      <c r="HQK15" s="407"/>
      <c r="HQL15" s="407"/>
      <c r="HQM15" s="407"/>
      <c r="HQN15" s="408"/>
      <c r="HQO15" s="404"/>
      <c r="HQP15" s="405"/>
      <c r="HQQ15" s="409"/>
      <c r="HQR15" s="407"/>
      <c r="HQS15" s="407"/>
      <c r="HQT15" s="407"/>
      <c r="HQU15" s="407"/>
      <c r="HQV15" s="408"/>
      <c r="HQW15" s="404"/>
      <c r="HQX15" s="405"/>
      <c r="HQY15" s="409"/>
      <c r="HQZ15" s="407"/>
      <c r="HRA15" s="407"/>
      <c r="HRB15" s="407"/>
      <c r="HRC15" s="407"/>
      <c r="HRD15" s="408"/>
      <c r="HRE15" s="404"/>
      <c r="HRF15" s="405"/>
      <c r="HRG15" s="409"/>
      <c r="HRH15" s="407"/>
      <c r="HRI15" s="407"/>
      <c r="HRJ15" s="407"/>
      <c r="HRK15" s="407"/>
      <c r="HRL15" s="408"/>
      <c r="HRM15" s="404"/>
      <c r="HRN15" s="405"/>
      <c r="HRO15" s="409"/>
      <c r="HRP15" s="407"/>
      <c r="HRQ15" s="407"/>
      <c r="HRR15" s="407"/>
      <c r="HRS15" s="407"/>
      <c r="HRT15" s="408"/>
      <c r="HRU15" s="404"/>
      <c r="HRV15" s="405"/>
      <c r="HRW15" s="409"/>
      <c r="HRX15" s="407"/>
      <c r="HRY15" s="407"/>
      <c r="HRZ15" s="407"/>
      <c r="HSA15" s="407"/>
      <c r="HSB15" s="408"/>
      <c r="HSC15" s="404"/>
      <c r="HSD15" s="405"/>
      <c r="HSE15" s="409"/>
      <c r="HSF15" s="407"/>
      <c r="HSG15" s="407"/>
      <c r="HSH15" s="407"/>
      <c r="HSI15" s="407"/>
      <c r="HSJ15" s="408"/>
      <c r="HSK15" s="404"/>
      <c r="HSL15" s="405"/>
      <c r="HSM15" s="409"/>
      <c r="HSN15" s="407"/>
      <c r="HSO15" s="407"/>
      <c r="HSP15" s="407"/>
      <c r="HSQ15" s="407"/>
      <c r="HSR15" s="408"/>
      <c r="HSS15" s="404"/>
      <c r="HST15" s="405"/>
      <c r="HSU15" s="409"/>
      <c r="HSV15" s="407"/>
      <c r="HSW15" s="407"/>
      <c r="HSX15" s="407"/>
      <c r="HSY15" s="407"/>
      <c r="HSZ15" s="408"/>
      <c r="HTA15" s="404"/>
      <c r="HTB15" s="405"/>
      <c r="HTC15" s="409"/>
      <c r="HTD15" s="407"/>
      <c r="HTE15" s="407"/>
      <c r="HTF15" s="407"/>
      <c r="HTG15" s="407"/>
      <c r="HTH15" s="408"/>
      <c r="HTI15" s="404"/>
      <c r="HTJ15" s="405"/>
      <c r="HTK15" s="409"/>
      <c r="HTL15" s="407"/>
      <c r="HTM15" s="407"/>
      <c r="HTN15" s="407"/>
      <c r="HTO15" s="407"/>
      <c r="HTP15" s="408"/>
      <c r="HTQ15" s="404"/>
      <c r="HTR15" s="405"/>
      <c r="HTS15" s="409"/>
      <c r="HTT15" s="407"/>
      <c r="HTU15" s="407"/>
      <c r="HTV15" s="407"/>
      <c r="HTW15" s="407"/>
      <c r="HTX15" s="408"/>
      <c r="HTY15" s="404"/>
      <c r="HTZ15" s="405"/>
      <c r="HUA15" s="409"/>
      <c r="HUB15" s="407"/>
      <c r="HUC15" s="407"/>
      <c r="HUD15" s="407"/>
      <c r="HUE15" s="407"/>
      <c r="HUF15" s="408"/>
      <c r="HUG15" s="404"/>
      <c r="HUH15" s="405"/>
      <c r="HUI15" s="409"/>
      <c r="HUJ15" s="407"/>
      <c r="HUK15" s="407"/>
      <c r="HUL15" s="407"/>
      <c r="HUM15" s="407"/>
      <c r="HUN15" s="408"/>
      <c r="HUO15" s="404"/>
      <c r="HUP15" s="405"/>
      <c r="HUQ15" s="409"/>
      <c r="HUR15" s="407"/>
      <c r="HUS15" s="407"/>
      <c r="HUT15" s="407"/>
      <c r="HUU15" s="407"/>
      <c r="HUV15" s="408"/>
      <c r="HUW15" s="404"/>
      <c r="HUX15" s="405"/>
      <c r="HUY15" s="409"/>
      <c r="HUZ15" s="407"/>
      <c r="HVA15" s="407"/>
      <c r="HVB15" s="407"/>
      <c r="HVC15" s="407"/>
      <c r="HVD15" s="408"/>
      <c r="HVE15" s="404"/>
      <c r="HVF15" s="405"/>
      <c r="HVG15" s="409"/>
      <c r="HVH15" s="407"/>
      <c r="HVI15" s="407"/>
      <c r="HVJ15" s="407"/>
      <c r="HVK15" s="407"/>
      <c r="HVL15" s="408"/>
      <c r="HVM15" s="404"/>
      <c r="HVN15" s="405"/>
      <c r="HVO15" s="409"/>
      <c r="HVP15" s="407"/>
      <c r="HVQ15" s="407"/>
      <c r="HVR15" s="407"/>
      <c r="HVS15" s="407"/>
      <c r="HVT15" s="408"/>
      <c r="HVU15" s="404"/>
      <c r="HVV15" s="405"/>
      <c r="HVW15" s="409"/>
      <c r="HVX15" s="407"/>
      <c r="HVY15" s="407"/>
      <c r="HVZ15" s="407"/>
      <c r="HWA15" s="407"/>
      <c r="HWB15" s="408"/>
      <c r="HWC15" s="404"/>
      <c r="HWD15" s="405"/>
      <c r="HWE15" s="409"/>
      <c r="HWF15" s="407"/>
      <c r="HWG15" s="407"/>
      <c r="HWH15" s="407"/>
      <c r="HWI15" s="407"/>
      <c r="HWJ15" s="408"/>
      <c r="HWK15" s="404"/>
      <c r="HWL15" s="405"/>
      <c r="HWM15" s="409"/>
      <c r="HWN15" s="407"/>
      <c r="HWO15" s="407"/>
      <c r="HWP15" s="407"/>
      <c r="HWQ15" s="407"/>
      <c r="HWR15" s="408"/>
      <c r="HWS15" s="404"/>
      <c r="HWT15" s="405"/>
      <c r="HWU15" s="409"/>
      <c r="HWV15" s="407"/>
      <c r="HWW15" s="407"/>
      <c r="HWX15" s="407"/>
      <c r="HWY15" s="407"/>
      <c r="HWZ15" s="408"/>
      <c r="HXA15" s="404"/>
      <c r="HXB15" s="405"/>
      <c r="HXC15" s="409"/>
      <c r="HXD15" s="407"/>
      <c r="HXE15" s="407"/>
      <c r="HXF15" s="407"/>
      <c r="HXG15" s="407"/>
      <c r="HXH15" s="408"/>
      <c r="HXI15" s="404"/>
      <c r="HXJ15" s="405"/>
      <c r="HXK15" s="409"/>
      <c r="HXL15" s="407"/>
      <c r="HXM15" s="407"/>
      <c r="HXN15" s="407"/>
      <c r="HXO15" s="407"/>
      <c r="HXP15" s="408"/>
      <c r="HXQ15" s="404"/>
      <c r="HXR15" s="405"/>
      <c r="HXS15" s="409"/>
      <c r="HXT15" s="407"/>
      <c r="HXU15" s="407"/>
      <c r="HXV15" s="407"/>
      <c r="HXW15" s="407"/>
      <c r="HXX15" s="408"/>
      <c r="HXY15" s="404"/>
      <c r="HXZ15" s="405"/>
      <c r="HYA15" s="409"/>
      <c r="HYB15" s="407"/>
      <c r="HYC15" s="407"/>
      <c r="HYD15" s="407"/>
      <c r="HYE15" s="407"/>
      <c r="HYF15" s="408"/>
      <c r="HYG15" s="404"/>
      <c r="HYH15" s="405"/>
      <c r="HYI15" s="409"/>
      <c r="HYJ15" s="407"/>
      <c r="HYK15" s="407"/>
      <c r="HYL15" s="407"/>
      <c r="HYM15" s="407"/>
      <c r="HYN15" s="408"/>
      <c r="HYO15" s="404"/>
      <c r="HYP15" s="405"/>
      <c r="HYQ15" s="409"/>
      <c r="HYR15" s="407"/>
      <c r="HYS15" s="407"/>
      <c r="HYT15" s="407"/>
      <c r="HYU15" s="407"/>
      <c r="HYV15" s="408"/>
      <c r="HYW15" s="404"/>
      <c r="HYX15" s="405"/>
      <c r="HYY15" s="409"/>
      <c r="HYZ15" s="407"/>
      <c r="HZA15" s="407"/>
      <c r="HZB15" s="407"/>
      <c r="HZC15" s="407"/>
      <c r="HZD15" s="408"/>
      <c r="HZE15" s="404"/>
      <c r="HZF15" s="405"/>
      <c r="HZG15" s="409"/>
      <c r="HZH15" s="407"/>
      <c r="HZI15" s="407"/>
      <c r="HZJ15" s="407"/>
      <c r="HZK15" s="407"/>
      <c r="HZL15" s="408"/>
      <c r="HZM15" s="404"/>
      <c r="HZN15" s="405"/>
      <c r="HZO15" s="409"/>
      <c r="HZP15" s="407"/>
      <c r="HZQ15" s="407"/>
      <c r="HZR15" s="407"/>
      <c r="HZS15" s="407"/>
      <c r="HZT15" s="408"/>
      <c r="HZU15" s="404"/>
      <c r="HZV15" s="405"/>
      <c r="HZW15" s="409"/>
      <c r="HZX15" s="407"/>
      <c r="HZY15" s="407"/>
      <c r="HZZ15" s="407"/>
      <c r="IAA15" s="407"/>
      <c r="IAB15" s="408"/>
      <c r="IAC15" s="404"/>
      <c r="IAD15" s="405"/>
      <c r="IAE15" s="409"/>
      <c r="IAF15" s="407"/>
      <c r="IAG15" s="407"/>
      <c r="IAH15" s="407"/>
      <c r="IAI15" s="407"/>
      <c r="IAJ15" s="408"/>
      <c r="IAK15" s="404"/>
      <c r="IAL15" s="405"/>
      <c r="IAM15" s="409"/>
      <c r="IAN15" s="407"/>
      <c r="IAO15" s="407"/>
      <c r="IAP15" s="407"/>
      <c r="IAQ15" s="407"/>
      <c r="IAR15" s="408"/>
      <c r="IAS15" s="404"/>
      <c r="IAT15" s="405"/>
      <c r="IAU15" s="409"/>
      <c r="IAV15" s="407"/>
      <c r="IAW15" s="407"/>
      <c r="IAX15" s="407"/>
      <c r="IAY15" s="407"/>
      <c r="IAZ15" s="408"/>
      <c r="IBA15" s="404"/>
      <c r="IBB15" s="405"/>
      <c r="IBC15" s="409"/>
      <c r="IBD15" s="407"/>
      <c r="IBE15" s="407"/>
      <c r="IBF15" s="407"/>
      <c r="IBG15" s="407"/>
      <c r="IBH15" s="408"/>
      <c r="IBI15" s="404"/>
      <c r="IBJ15" s="405"/>
      <c r="IBK15" s="409"/>
      <c r="IBL15" s="407"/>
      <c r="IBM15" s="407"/>
      <c r="IBN15" s="407"/>
      <c r="IBO15" s="407"/>
      <c r="IBP15" s="408"/>
      <c r="IBQ15" s="404"/>
      <c r="IBR15" s="405"/>
      <c r="IBS15" s="409"/>
      <c r="IBT15" s="407"/>
      <c r="IBU15" s="407"/>
      <c r="IBV15" s="407"/>
      <c r="IBW15" s="407"/>
      <c r="IBX15" s="408"/>
      <c r="IBY15" s="404"/>
      <c r="IBZ15" s="405"/>
      <c r="ICA15" s="409"/>
      <c r="ICB15" s="407"/>
      <c r="ICC15" s="407"/>
      <c r="ICD15" s="407"/>
      <c r="ICE15" s="407"/>
      <c r="ICF15" s="408"/>
      <c r="ICG15" s="404"/>
      <c r="ICH15" s="405"/>
      <c r="ICI15" s="409"/>
      <c r="ICJ15" s="407"/>
      <c r="ICK15" s="407"/>
      <c r="ICL15" s="407"/>
      <c r="ICM15" s="407"/>
      <c r="ICN15" s="408"/>
      <c r="ICO15" s="404"/>
      <c r="ICP15" s="405"/>
      <c r="ICQ15" s="409"/>
      <c r="ICR15" s="407"/>
      <c r="ICS15" s="407"/>
      <c r="ICT15" s="407"/>
      <c r="ICU15" s="407"/>
      <c r="ICV15" s="408"/>
      <c r="ICW15" s="404"/>
      <c r="ICX15" s="405"/>
      <c r="ICY15" s="409"/>
      <c r="ICZ15" s="407"/>
      <c r="IDA15" s="407"/>
      <c r="IDB15" s="407"/>
      <c r="IDC15" s="407"/>
      <c r="IDD15" s="408"/>
      <c r="IDE15" s="404"/>
      <c r="IDF15" s="405"/>
      <c r="IDG15" s="409"/>
      <c r="IDH15" s="407"/>
      <c r="IDI15" s="407"/>
      <c r="IDJ15" s="407"/>
      <c r="IDK15" s="407"/>
      <c r="IDL15" s="408"/>
      <c r="IDM15" s="404"/>
      <c r="IDN15" s="405"/>
      <c r="IDO15" s="409"/>
      <c r="IDP15" s="407"/>
      <c r="IDQ15" s="407"/>
      <c r="IDR15" s="407"/>
      <c r="IDS15" s="407"/>
      <c r="IDT15" s="408"/>
      <c r="IDU15" s="404"/>
      <c r="IDV15" s="405"/>
      <c r="IDW15" s="409"/>
      <c r="IDX15" s="407"/>
      <c r="IDY15" s="407"/>
      <c r="IDZ15" s="407"/>
      <c r="IEA15" s="407"/>
      <c r="IEB15" s="408"/>
      <c r="IEC15" s="404"/>
      <c r="IED15" s="405"/>
      <c r="IEE15" s="409"/>
      <c r="IEF15" s="407"/>
      <c r="IEG15" s="407"/>
      <c r="IEH15" s="407"/>
      <c r="IEI15" s="407"/>
      <c r="IEJ15" s="408"/>
      <c r="IEK15" s="404"/>
      <c r="IEL15" s="405"/>
      <c r="IEM15" s="409"/>
      <c r="IEN15" s="407"/>
      <c r="IEO15" s="407"/>
      <c r="IEP15" s="407"/>
      <c r="IEQ15" s="407"/>
      <c r="IER15" s="408"/>
      <c r="IES15" s="404"/>
      <c r="IET15" s="405"/>
      <c r="IEU15" s="409"/>
      <c r="IEV15" s="407"/>
      <c r="IEW15" s="407"/>
      <c r="IEX15" s="407"/>
      <c r="IEY15" s="407"/>
      <c r="IEZ15" s="408"/>
      <c r="IFA15" s="404"/>
      <c r="IFB15" s="405"/>
      <c r="IFC15" s="409"/>
      <c r="IFD15" s="407"/>
      <c r="IFE15" s="407"/>
      <c r="IFF15" s="407"/>
      <c r="IFG15" s="407"/>
      <c r="IFH15" s="408"/>
      <c r="IFI15" s="404"/>
      <c r="IFJ15" s="405"/>
      <c r="IFK15" s="409"/>
      <c r="IFL15" s="407"/>
      <c r="IFM15" s="407"/>
      <c r="IFN15" s="407"/>
      <c r="IFO15" s="407"/>
      <c r="IFP15" s="408"/>
      <c r="IFQ15" s="404"/>
      <c r="IFR15" s="405"/>
      <c r="IFS15" s="409"/>
      <c r="IFT15" s="407"/>
      <c r="IFU15" s="407"/>
      <c r="IFV15" s="407"/>
      <c r="IFW15" s="407"/>
      <c r="IFX15" s="408"/>
      <c r="IFY15" s="404"/>
      <c r="IFZ15" s="405"/>
      <c r="IGA15" s="409"/>
      <c r="IGB15" s="407"/>
      <c r="IGC15" s="407"/>
      <c r="IGD15" s="407"/>
      <c r="IGE15" s="407"/>
      <c r="IGF15" s="408"/>
      <c r="IGG15" s="404"/>
      <c r="IGH15" s="405"/>
      <c r="IGI15" s="409"/>
      <c r="IGJ15" s="407"/>
      <c r="IGK15" s="407"/>
      <c r="IGL15" s="407"/>
      <c r="IGM15" s="407"/>
      <c r="IGN15" s="408"/>
      <c r="IGO15" s="404"/>
      <c r="IGP15" s="405"/>
      <c r="IGQ15" s="409"/>
      <c r="IGR15" s="407"/>
      <c r="IGS15" s="407"/>
      <c r="IGT15" s="407"/>
      <c r="IGU15" s="407"/>
      <c r="IGV15" s="408"/>
      <c r="IGW15" s="404"/>
      <c r="IGX15" s="405"/>
      <c r="IGY15" s="409"/>
      <c r="IGZ15" s="407"/>
      <c r="IHA15" s="407"/>
      <c r="IHB15" s="407"/>
      <c r="IHC15" s="407"/>
      <c r="IHD15" s="408"/>
      <c r="IHE15" s="404"/>
      <c r="IHF15" s="405"/>
      <c r="IHG15" s="409"/>
      <c r="IHH15" s="407"/>
      <c r="IHI15" s="407"/>
      <c r="IHJ15" s="407"/>
      <c r="IHK15" s="407"/>
      <c r="IHL15" s="408"/>
      <c r="IHM15" s="404"/>
      <c r="IHN15" s="405"/>
      <c r="IHO15" s="409"/>
      <c r="IHP15" s="407"/>
      <c r="IHQ15" s="407"/>
      <c r="IHR15" s="407"/>
      <c r="IHS15" s="407"/>
      <c r="IHT15" s="408"/>
      <c r="IHU15" s="404"/>
      <c r="IHV15" s="405"/>
      <c r="IHW15" s="409"/>
      <c r="IHX15" s="407"/>
      <c r="IHY15" s="407"/>
      <c r="IHZ15" s="407"/>
      <c r="IIA15" s="407"/>
      <c r="IIB15" s="408"/>
      <c r="IIC15" s="404"/>
      <c r="IID15" s="405"/>
      <c r="IIE15" s="409"/>
      <c r="IIF15" s="407"/>
      <c r="IIG15" s="407"/>
      <c r="IIH15" s="407"/>
      <c r="III15" s="407"/>
      <c r="IIJ15" s="408"/>
      <c r="IIK15" s="404"/>
      <c r="IIL15" s="405"/>
      <c r="IIM15" s="409"/>
      <c r="IIN15" s="407"/>
      <c r="IIO15" s="407"/>
      <c r="IIP15" s="407"/>
      <c r="IIQ15" s="407"/>
      <c r="IIR15" s="408"/>
      <c r="IIS15" s="404"/>
      <c r="IIT15" s="405"/>
      <c r="IIU15" s="409"/>
      <c r="IIV15" s="407"/>
      <c r="IIW15" s="407"/>
      <c r="IIX15" s="407"/>
      <c r="IIY15" s="407"/>
      <c r="IIZ15" s="408"/>
      <c r="IJA15" s="404"/>
      <c r="IJB15" s="405"/>
      <c r="IJC15" s="409"/>
      <c r="IJD15" s="407"/>
      <c r="IJE15" s="407"/>
      <c r="IJF15" s="407"/>
      <c r="IJG15" s="407"/>
      <c r="IJH15" s="408"/>
      <c r="IJI15" s="404"/>
      <c r="IJJ15" s="405"/>
      <c r="IJK15" s="409"/>
      <c r="IJL15" s="407"/>
      <c r="IJM15" s="407"/>
      <c r="IJN15" s="407"/>
      <c r="IJO15" s="407"/>
      <c r="IJP15" s="408"/>
      <c r="IJQ15" s="404"/>
      <c r="IJR15" s="405"/>
      <c r="IJS15" s="409"/>
      <c r="IJT15" s="407"/>
      <c r="IJU15" s="407"/>
      <c r="IJV15" s="407"/>
      <c r="IJW15" s="407"/>
      <c r="IJX15" s="408"/>
      <c r="IJY15" s="404"/>
      <c r="IJZ15" s="405"/>
      <c r="IKA15" s="409"/>
      <c r="IKB15" s="407"/>
      <c r="IKC15" s="407"/>
      <c r="IKD15" s="407"/>
      <c r="IKE15" s="407"/>
      <c r="IKF15" s="408"/>
      <c r="IKG15" s="404"/>
      <c r="IKH15" s="405"/>
      <c r="IKI15" s="409"/>
      <c r="IKJ15" s="407"/>
      <c r="IKK15" s="407"/>
      <c r="IKL15" s="407"/>
      <c r="IKM15" s="407"/>
      <c r="IKN15" s="408"/>
      <c r="IKO15" s="404"/>
      <c r="IKP15" s="405"/>
      <c r="IKQ15" s="409"/>
      <c r="IKR15" s="407"/>
      <c r="IKS15" s="407"/>
      <c r="IKT15" s="407"/>
      <c r="IKU15" s="407"/>
      <c r="IKV15" s="408"/>
      <c r="IKW15" s="404"/>
      <c r="IKX15" s="405"/>
      <c r="IKY15" s="409"/>
      <c r="IKZ15" s="407"/>
      <c r="ILA15" s="407"/>
      <c r="ILB15" s="407"/>
      <c r="ILC15" s="407"/>
      <c r="ILD15" s="408"/>
      <c r="ILE15" s="404"/>
      <c r="ILF15" s="405"/>
      <c r="ILG15" s="409"/>
      <c r="ILH15" s="407"/>
      <c r="ILI15" s="407"/>
      <c r="ILJ15" s="407"/>
      <c r="ILK15" s="407"/>
      <c r="ILL15" s="408"/>
      <c r="ILM15" s="404"/>
      <c r="ILN15" s="405"/>
      <c r="ILO15" s="409"/>
      <c r="ILP15" s="407"/>
      <c r="ILQ15" s="407"/>
      <c r="ILR15" s="407"/>
      <c r="ILS15" s="407"/>
      <c r="ILT15" s="408"/>
      <c r="ILU15" s="404"/>
      <c r="ILV15" s="405"/>
      <c r="ILW15" s="409"/>
      <c r="ILX15" s="407"/>
      <c r="ILY15" s="407"/>
      <c r="ILZ15" s="407"/>
      <c r="IMA15" s="407"/>
      <c r="IMB15" s="408"/>
      <c r="IMC15" s="404"/>
      <c r="IMD15" s="405"/>
      <c r="IME15" s="409"/>
      <c r="IMF15" s="407"/>
      <c r="IMG15" s="407"/>
      <c r="IMH15" s="407"/>
      <c r="IMI15" s="407"/>
      <c r="IMJ15" s="408"/>
      <c r="IMK15" s="404"/>
      <c r="IML15" s="405"/>
      <c r="IMM15" s="409"/>
      <c r="IMN15" s="407"/>
      <c r="IMO15" s="407"/>
      <c r="IMP15" s="407"/>
      <c r="IMQ15" s="407"/>
      <c r="IMR15" s="408"/>
      <c r="IMS15" s="404"/>
      <c r="IMT15" s="405"/>
      <c r="IMU15" s="409"/>
      <c r="IMV15" s="407"/>
      <c r="IMW15" s="407"/>
      <c r="IMX15" s="407"/>
      <c r="IMY15" s="407"/>
      <c r="IMZ15" s="408"/>
      <c r="INA15" s="404"/>
      <c r="INB15" s="405"/>
      <c r="INC15" s="409"/>
      <c r="IND15" s="407"/>
      <c r="INE15" s="407"/>
      <c r="INF15" s="407"/>
      <c r="ING15" s="407"/>
      <c r="INH15" s="408"/>
      <c r="INI15" s="404"/>
      <c r="INJ15" s="405"/>
      <c r="INK15" s="409"/>
      <c r="INL15" s="407"/>
      <c r="INM15" s="407"/>
      <c r="INN15" s="407"/>
      <c r="INO15" s="407"/>
      <c r="INP15" s="408"/>
      <c r="INQ15" s="404"/>
      <c r="INR15" s="405"/>
      <c r="INS15" s="409"/>
      <c r="INT15" s="407"/>
      <c r="INU15" s="407"/>
      <c r="INV15" s="407"/>
      <c r="INW15" s="407"/>
      <c r="INX15" s="408"/>
      <c r="INY15" s="404"/>
      <c r="INZ15" s="405"/>
      <c r="IOA15" s="409"/>
      <c r="IOB15" s="407"/>
      <c r="IOC15" s="407"/>
      <c r="IOD15" s="407"/>
      <c r="IOE15" s="407"/>
      <c r="IOF15" s="408"/>
      <c r="IOG15" s="404"/>
      <c r="IOH15" s="405"/>
      <c r="IOI15" s="409"/>
      <c r="IOJ15" s="407"/>
      <c r="IOK15" s="407"/>
      <c r="IOL15" s="407"/>
      <c r="IOM15" s="407"/>
      <c r="ION15" s="408"/>
      <c r="IOO15" s="404"/>
      <c r="IOP15" s="405"/>
      <c r="IOQ15" s="409"/>
      <c r="IOR15" s="407"/>
      <c r="IOS15" s="407"/>
      <c r="IOT15" s="407"/>
      <c r="IOU15" s="407"/>
      <c r="IOV15" s="408"/>
      <c r="IOW15" s="404"/>
      <c r="IOX15" s="405"/>
      <c r="IOY15" s="409"/>
      <c r="IOZ15" s="407"/>
      <c r="IPA15" s="407"/>
      <c r="IPB15" s="407"/>
      <c r="IPC15" s="407"/>
      <c r="IPD15" s="408"/>
      <c r="IPE15" s="404"/>
      <c r="IPF15" s="405"/>
      <c r="IPG15" s="409"/>
      <c r="IPH15" s="407"/>
      <c r="IPI15" s="407"/>
      <c r="IPJ15" s="407"/>
      <c r="IPK15" s="407"/>
      <c r="IPL15" s="408"/>
      <c r="IPM15" s="404"/>
      <c r="IPN15" s="405"/>
      <c r="IPO15" s="409"/>
      <c r="IPP15" s="407"/>
      <c r="IPQ15" s="407"/>
      <c r="IPR15" s="407"/>
      <c r="IPS15" s="407"/>
      <c r="IPT15" s="408"/>
      <c r="IPU15" s="404"/>
      <c r="IPV15" s="405"/>
      <c r="IPW15" s="409"/>
      <c r="IPX15" s="407"/>
      <c r="IPY15" s="407"/>
      <c r="IPZ15" s="407"/>
      <c r="IQA15" s="407"/>
      <c r="IQB15" s="408"/>
      <c r="IQC15" s="404"/>
      <c r="IQD15" s="405"/>
      <c r="IQE15" s="409"/>
      <c r="IQF15" s="407"/>
      <c r="IQG15" s="407"/>
      <c r="IQH15" s="407"/>
      <c r="IQI15" s="407"/>
      <c r="IQJ15" s="408"/>
      <c r="IQK15" s="404"/>
      <c r="IQL15" s="405"/>
      <c r="IQM15" s="409"/>
      <c r="IQN15" s="407"/>
      <c r="IQO15" s="407"/>
      <c r="IQP15" s="407"/>
      <c r="IQQ15" s="407"/>
      <c r="IQR15" s="408"/>
      <c r="IQS15" s="404"/>
      <c r="IQT15" s="405"/>
      <c r="IQU15" s="409"/>
      <c r="IQV15" s="407"/>
      <c r="IQW15" s="407"/>
      <c r="IQX15" s="407"/>
      <c r="IQY15" s="407"/>
      <c r="IQZ15" s="408"/>
      <c r="IRA15" s="404"/>
      <c r="IRB15" s="405"/>
      <c r="IRC15" s="409"/>
      <c r="IRD15" s="407"/>
      <c r="IRE15" s="407"/>
      <c r="IRF15" s="407"/>
      <c r="IRG15" s="407"/>
      <c r="IRH15" s="408"/>
      <c r="IRI15" s="404"/>
      <c r="IRJ15" s="405"/>
      <c r="IRK15" s="409"/>
      <c r="IRL15" s="407"/>
      <c r="IRM15" s="407"/>
      <c r="IRN15" s="407"/>
      <c r="IRO15" s="407"/>
      <c r="IRP15" s="408"/>
      <c r="IRQ15" s="404"/>
      <c r="IRR15" s="405"/>
      <c r="IRS15" s="409"/>
      <c r="IRT15" s="407"/>
      <c r="IRU15" s="407"/>
      <c r="IRV15" s="407"/>
      <c r="IRW15" s="407"/>
      <c r="IRX15" s="408"/>
      <c r="IRY15" s="404"/>
      <c r="IRZ15" s="405"/>
      <c r="ISA15" s="409"/>
      <c r="ISB15" s="407"/>
      <c r="ISC15" s="407"/>
      <c r="ISD15" s="407"/>
      <c r="ISE15" s="407"/>
      <c r="ISF15" s="408"/>
      <c r="ISG15" s="404"/>
      <c r="ISH15" s="405"/>
      <c r="ISI15" s="409"/>
      <c r="ISJ15" s="407"/>
      <c r="ISK15" s="407"/>
      <c r="ISL15" s="407"/>
      <c r="ISM15" s="407"/>
      <c r="ISN15" s="408"/>
      <c r="ISO15" s="404"/>
      <c r="ISP15" s="405"/>
      <c r="ISQ15" s="409"/>
      <c r="ISR15" s="407"/>
      <c r="ISS15" s="407"/>
      <c r="IST15" s="407"/>
      <c r="ISU15" s="407"/>
      <c r="ISV15" s="408"/>
      <c r="ISW15" s="404"/>
      <c r="ISX15" s="405"/>
      <c r="ISY15" s="409"/>
      <c r="ISZ15" s="407"/>
      <c r="ITA15" s="407"/>
      <c r="ITB15" s="407"/>
      <c r="ITC15" s="407"/>
      <c r="ITD15" s="408"/>
      <c r="ITE15" s="404"/>
      <c r="ITF15" s="405"/>
      <c r="ITG15" s="409"/>
      <c r="ITH15" s="407"/>
      <c r="ITI15" s="407"/>
      <c r="ITJ15" s="407"/>
      <c r="ITK15" s="407"/>
      <c r="ITL15" s="408"/>
      <c r="ITM15" s="404"/>
      <c r="ITN15" s="405"/>
      <c r="ITO15" s="409"/>
      <c r="ITP15" s="407"/>
      <c r="ITQ15" s="407"/>
      <c r="ITR15" s="407"/>
      <c r="ITS15" s="407"/>
      <c r="ITT15" s="408"/>
      <c r="ITU15" s="404"/>
      <c r="ITV15" s="405"/>
      <c r="ITW15" s="409"/>
      <c r="ITX15" s="407"/>
      <c r="ITY15" s="407"/>
      <c r="ITZ15" s="407"/>
      <c r="IUA15" s="407"/>
      <c r="IUB15" s="408"/>
      <c r="IUC15" s="404"/>
      <c r="IUD15" s="405"/>
      <c r="IUE15" s="409"/>
      <c r="IUF15" s="407"/>
      <c r="IUG15" s="407"/>
      <c r="IUH15" s="407"/>
      <c r="IUI15" s="407"/>
      <c r="IUJ15" s="408"/>
      <c r="IUK15" s="404"/>
      <c r="IUL15" s="405"/>
      <c r="IUM15" s="409"/>
      <c r="IUN15" s="407"/>
      <c r="IUO15" s="407"/>
      <c r="IUP15" s="407"/>
      <c r="IUQ15" s="407"/>
      <c r="IUR15" s="408"/>
      <c r="IUS15" s="404"/>
      <c r="IUT15" s="405"/>
      <c r="IUU15" s="409"/>
      <c r="IUV15" s="407"/>
      <c r="IUW15" s="407"/>
      <c r="IUX15" s="407"/>
      <c r="IUY15" s="407"/>
      <c r="IUZ15" s="408"/>
      <c r="IVA15" s="404"/>
      <c r="IVB15" s="405"/>
      <c r="IVC15" s="409"/>
      <c r="IVD15" s="407"/>
      <c r="IVE15" s="407"/>
      <c r="IVF15" s="407"/>
      <c r="IVG15" s="407"/>
      <c r="IVH15" s="408"/>
      <c r="IVI15" s="404"/>
      <c r="IVJ15" s="405"/>
      <c r="IVK15" s="409"/>
      <c r="IVL15" s="407"/>
      <c r="IVM15" s="407"/>
      <c r="IVN15" s="407"/>
      <c r="IVO15" s="407"/>
      <c r="IVP15" s="408"/>
      <c r="IVQ15" s="404"/>
      <c r="IVR15" s="405"/>
      <c r="IVS15" s="409"/>
      <c r="IVT15" s="407"/>
      <c r="IVU15" s="407"/>
      <c r="IVV15" s="407"/>
      <c r="IVW15" s="407"/>
      <c r="IVX15" s="408"/>
      <c r="IVY15" s="404"/>
      <c r="IVZ15" s="405"/>
      <c r="IWA15" s="409"/>
      <c r="IWB15" s="407"/>
      <c r="IWC15" s="407"/>
      <c r="IWD15" s="407"/>
      <c r="IWE15" s="407"/>
      <c r="IWF15" s="408"/>
      <c r="IWG15" s="404"/>
      <c r="IWH15" s="405"/>
      <c r="IWI15" s="409"/>
      <c r="IWJ15" s="407"/>
      <c r="IWK15" s="407"/>
      <c r="IWL15" s="407"/>
      <c r="IWM15" s="407"/>
      <c r="IWN15" s="408"/>
      <c r="IWO15" s="404"/>
      <c r="IWP15" s="405"/>
      <c r="IWQ15" s="409"/>
      <c r="IWR15" s="407"/>
      <c r="IWS15" s="407"/>
      <c r="IWT15" s="407"/>
      <c r="IWU15" s="407"/>
      <c r="IWV15" s="408"/>
      <c r="IWW15" s="404"/>
      <c r="IWX15" s="405"/>
      <c r="IWY15" s="409"/>
      <c r="IWZ15" s="407"/>
      <c r="IXA15" s="407"/>
      <c r="IXB15" s="407"/>
      <c r="IXC15" s="407"/>
      <c r="IXD15" s="408"/>
      <c r="IXE15" s="404"/>
      <c r="IXF15" s="405"/>
      <c r="IXG15" s="409"/>
      <c r="IXH15" s="407"/>
      <c r="IXI15" s="407"/>
      <c r="IXJ15" s="407"/>
      <c r="IXK15" s="407"/>
      <c r="IXL15" s="408"/>
      <c r="IXM15" s="404"/>
      <c r="IXN15" s="405"/>
      <c r="IXO15" s="409"/>
      <c r="IXP15" s="407"/>
      <c r="IXQ15" s="407"/>
      <c r="IXR15" s="407"/>
      <c r="IXS15" s="407"/>
      <c r="IXT15" s="408"/>
      <c r="IXU15" s="404"/>
      <c r="IXV15" s="405"/>
      <c r="IXW15" s="409"/>
      <c r="IXX15" s="407"/>
      <c r="IXY15" s="407"/>
      <c r="IXZ15" s="407"/>
      <c r="IYA15" s="407"/>
      <c r="IYB15" s="408"/>
      <c r="IYC15" s="404"/>
      <c r="IYD15" s="405"/>
      <c r="IYE15" s="409"/>
      <c r="IYF15" s="407"/>
      <c r="IYG15" s="407"/>
      <c r="IYH15" s="407"/>
      <c r="IYI15" s="407"/>
      <c r="IYJ15" s="408"/>
      <c r="IYK15" s="404"/>
      <c r="IYL15" s="405"/>
      <c r="IYM15" s="409"/>
      <c r="IYN15" s="407"/>
      <c r="IYO15" s="407"/>
      <c r="IYP15" s="407"/>
      <c r="IYQ15" s="407"/>
      <c r="IYR15" s="408"/>
      <c r="IYS15" s="404"/>
      <c r="IYT15" s="405"/>
      <c r="IYU15" s="409"/>
      <c r="IYV15" s="407"/>
      <c r="IYW15" s="407"/>
      <c r="IYX15" s="407"/>
      <c r="IYY15" s="407"/>
      <c r="IYZ15" s="408"/>
      <c r="IZA15" s="404"/>
      <c r="IZB15" s="405"/>
      <c r="IZC15" s="409"/>
      <c r="IZD15" s="407"/>
      <c r="IZE15" s="407"/>
      <c r="IZF15" s="407"/>
      <c r="IZG15" s="407"/>
      <c r="IZH15" s="408"/>
      <c r="IZI15" s="404"/>
      <c r="IZJ15" s="405"/>
      <c r="IZK15" s="409"/>
      <c r="IZL15" s="407"/>
      <c r="IZM15" s="407"/>
      <c r="IZN15" s="407"/>
      <c r="IZO15" s="407"/>
      <c r="IZP15" s="408"/>
      <c r="IZQ15" s="404"/>
      <c r="IZR15" s="405"/>
      <c r="IZS15" s="409"/>
      <c r="IZT15" s="407"/>
      <c r="IZU15" s="407"/>
      <c r="IZV15" s="407"/>
      <c r="IZW15" s="407"/>
      <c r="IZX15" s="408"/>
      <c r="IZY15" s="404"/>
      <c r="IZZ15" s="405"/>
      <c r="JAA15" s="409"/>
      <c r="JAB15" s="407"/>
      <c r="JAC15" s="407"/>
      <c r="JAD15" s="407"/>
      <c r="JAE15" s="407"/>
      <c r="JAF15" s="408"/>
      <c r="JAG15" s="404"/>
      <c r="JAH15" s="405"/>
      <c r="JAI15" s="409"/>
      <c r="JAJ15" s="407"/>
      <c r="JAK15" s="407"/>
      <c r="JAL15" s="407"/>
      <c r="JAM15" s="407"/>
      <c r="JAN15" s="408"/>
      <c r="JAO15" s="404"/>
      <c r="JAP15" s="405"/>
      <c r="JAQ15" s="409"/>
      <c r="JAR15" s="407"/>
      <c r="JAS15" s="407"/>
      <c r="JAT15" s="407"/>
      <c r="JAU15" s="407"/>
      <c r="JAV15" s="408"/>
      <c r="JAW15" s="404"/>
      <c r="JAX15" s="405"/>
      <c r="JAY15" s="409"/>
      <c r="JAZ15" s="407"/>
      <c r="JBA15" s="407"/>
      <c r="JBB15" s="407"/>
      <c r="JBC15" s="407"/>
      <c r="JBD15" s="408"/>
      <c r="JBE15" s="404"/>
      <c r="JBF15" s="405"/>
      <c r="JBG15" s="409"/>
      <c r="JBH15" s="407"/>
      <c r="JBI15" s="407"/>
      <c r="JBJ15" s="407"/>
      <c r="JBK15" s="407"/>
      <c r="JBL15" s="408"/>
      <c r="JBM15" s="404"/>
      <c r="JBN15" s="405"/>
      <c r="JBO15" s="409"/>
      <c r="JBP15" s="407"/>
      <c r="JBQ15" s="407"/>
      <c r="JBR15" s="407"/>
      <c r="JBS15" s="407"/>
      <c r="JBT15" s="408"/>
      <c r="JBU15" s="404"/>
      <c r="JBV15" s="405"/>
      <c r="JBW15" s="409"/>
      <c r="JBX15" s="407"/>
      <c r="JBY15" s="407"/>
      <c r="JBZ15" s="407"/>
      <c r="JCA15" s="407"/>
      <c r="JCB15" s="408"/>
      <c r="JCC15" s="404"/>
      <c r="JCD15" s="405"/>
      <c r="JCE15" s="409"/>
      <c r="JCF15" s="407"/>
      <c r="JCG15" s="407"/>
      <c r="JCH15" s="407"/>
      <c r="JCI15" s="407"/>
      <c r="JCJ15" s="408"/>
      <c r="JCK15" s="404"/>
      <c r="JCL15" s="405"/>
      <c r="JCM15" s="409"/>
      <c r="JCN15" s="407"/>
      <c r="JCO15" s="407"/>
      <c r="JCP15" s="407"/>
      <c r="JCQ15" s="407"/>
      <c r="JCR15" s="408"/>
      <c r="JCS15" s="404"/>
      <c r="JCT15" s="405"/>
      <c r="JCU15" s="409"/>
      <c r="JCV15" s="407"/>
      <c r="JCW15" s="407"/>
      <c r="JCX15" s="407"/>
      <c r="JCY15" s="407"/>
      <c r="JCZ15" s="408"/>
      <c r="JDA15" s="404"/>
      <c r="JDB15" s="405"/>
      <c r="JDC15" s="409"/>
      <c r="JDD15" s="407"/>
      <c r="JDE15" s="407"/>
      <c r="JDF15" s="407"/>
      <c r="JDG15" s="407"/>
      <c r="JDH15" s="408"/>
      <c r="JDI15" s="404"/>
      <c r="JDJ15" s="405"/>
      <c r="JDK15" s="409"/>
      <c r="JDL15" s="407"/>
      <c r="JDM15" s="407"/>
      <c r="JDN15" s="407"/>
      <c r="JDO15" s="407"/>
      <c r="JDP15" s="408"/>
      <c r="JDQ15" s="404"/>
      <c r="JDR15" s="405"/>
      <c r="JDS15" s="409"/>
      <c r="JDT15" s="407"/>
      <c r="JDU15" s="407"/>
      <c r="JDV15" s="407"/>
      <c r="JDW15" s="407"/>
      <c r="JDX15" s="408"/>
      <c r="JDY15" s="404"/>
      <c r="JDZ15" s="405"/>
      <c r="JEA15" s="409"/>
      <c r="JEB15" s="407"/>
      <c r="JEC15" s="407"/>
      <c r="JED15" s="407"/>
      <c r="JEE15" s="407"/>
      <c r="JEF15" s="408"/>
      <c r="JEG15" s="404"/>
      <c r="JEH15" s="405"/>
      <c r="JEI15" s="409"/>
      <c r="JEJ15" s="407"/>
      <c r="JEK15" s="407"/>
      <c r="JEL15" s="407"/>
      <c r="JEM15" s="407"/>
      <c r="JEN15" s="408"/>
      <c r="JEO15" s="404"/>
      <c r="JEP15" s="405"/>
      <c r="JEQ15" s="409"/>
      <c r="JER15" s="407"/>
      <c r="JES15" s="407"/>
      <c r="JET15" s="407"/>
      <c r="JEU15" s="407"/>
      <c r="JEV15" s="408"/>
      <c r="JEW15" s="404"/>
      <c r="JEX15" s="405"/>
      <c r="JEY15" s="409"/>
      <c r="JEZ15" s="407"/>
      <c r="JFA15" s="407"/>
      <c r="JFB15" s="407"/>
      <c r="JFC15" s="407"/>
      <c r="JFD15" s="408"/>
      <c r="JFE15" s="404"/>
      <c r="JFF15" s="405"/>
      <c r="JFG15" s="409"/>
      <c r="JFH15" s="407"/>
      <c r="JFI15" s="407"/>
      <c r="JFJ15" s="407"/>
      <c r="JFK15" s="407"/>
      <c r="JFL15" s="408"/>
      <c r="JFM15" s="404"/>
      <c r="JFN15" s="405"/>
      <c r="JFO15" s="409"/>
      <c r="JFP15" s="407"/>
      <c r="JFQ15" s="407"/>
      <c r="JFR15" s="407"/>
      <c r="JFS15" s="407"/>
      <c r="JFT15" s="408"/>
      <c r="JFU15" s="404"/>
      <c r="JFV15" s="405"/>
      <c r="JFW15" s="409"/>
      <c r="JFX15" s="407"/>
      <c r="JFY15" s="407"/>
      <c r="JFZ15" s="407"/>
      <c r="JGA15" s="407"/>
      <c r="JGB15" s="408"/>
      <c r="JGC15" s="404"/>
      <c r="JGD15" s="405"/>
      <c r="JGE15" s="409"/>
      <c r="JGF15" s="407"/>
      <c r="JGG15" s="407"/>
      <c r="JGH15" s="407"/>
      <c r="JGI15" s="407"/>
      <c r="JGJ15" s="408"/>
      <c r="JGK15" s="404"/>
      <c r="JGL15" s="405"/>
      <c r="JGM15" s="409"/>
      <c r="JGN15" s="407"/>
      <c r="JGO15" s="407"/>
      <c r="JGP15" s="407"/>
      <c r="JGQ15" s="407"/>
      <c r="JGR15" s="408"/>
      <c r="JGS15" s="404"/>
      <c r="JGT15" s="405"/>
      <c r="JGU15" s="409"/>
      <c r="JGV15" s="407"/>
      <c r="JGW15" s="407"/>
      <c r="JGX15" s="407"/>
      <c r="JGY15" s="407"/>
      <c r="JGZ15" s="408"/>
      <c r="JHA15" s="404"/>
      <c r="JHB15" s="405"/>
      <c r="JHC15" s="409"/>
      <c r="JHD15" s="407"/>
      <c r="JHE15" s="407"/>
      <c r="JHF15" s="407"/>
      <c r="JHG15" s="407"/>
      <c r="JHH15" s="408"/>
      <c r="JHI15" s="404"/>
      <c r="JHJ15" s="405"/>
      <c r="JHK15" s="409"/>
      <c r="JHL15" s="407"/>
      <c r="JHM15" s="407"/>
      <c r="JHN15" s="407"/>
      <c r="JHO15" s="407"/>
      <c r="JHP15" s="408"/>
      <c r="JHQ15" s="404"/>
      <c r="JHR15" s="405"/>
      <c r="JHS15" s="409"/>
      <c r="JHT15" s="407"/>
      <c r="JHU15" s="407"/>
      <c r="JHV15" s="407"/>
      <c r="JHW15" s="407"/>
      <c r="JHX15" s="408"/>
      <c r="JHY15" s="404"/>
      <c r="JHZ15" s="405"/>
      <c r="JIA15" s="409"/>
      <c r="JIB15" s="407"/>
      <c r="JIC15" s="407"/>
      <c r="JID15" s="407"/>
      <c r="JIE15" s="407"/>
      <c r="JIF15" s="408"/>
      <c r="JIG15" s="404"/>
      <c r="JIH15" s="405"/>
      <c r="JII15" s="409"/>
      <c r="JIJ15" s="407"/>
      <c r="JIK15" s="407"/>
      <c r="JIL15" s="407"/>
      <c r="JIM15" s="407"/>
      <c r="JIN15" s="408"/>
      <c r="JIO15" s="404"/>
      <c r="JIP15" s="405"/>
      <c r="JIQ15" s="409"/>
      <c r="JIR15" s="407"/>
      <c r="JIS15" s="407"/>
      <c r="JIT15" s="407"/>
      <c r="JIU15" s="407"/>
      <c r="JIV15" s="408"/>
      <c r="JIW15" s="404"/>
      <c r="JIX15" s="405"/>
      <c r="JIY15" s="409"/>
      <c r="JIZ15" s="407"/>
      <c r="JJA15" s="407"/>
      <c r="JJB15" s="407"/>
      <c r="JJC15" s="407"/>
      <c r="JJD15" s="408"/>
      <c r="JJE15" s="404"/>
      <c r="JJF15" s="405"/>
      <c r="JJG15" s="409"/>
      <c r="JJH15" s="407"/>
      <c r="JJI15" s="407"/>
      <c r="JJJ15" s="407"/>
      <c r="JJK15" s="407"/>
      <c r="JJL15" s="408"/>
      <c r="JJM15" s="404"/>
      <c r="JJN15" s="405"/>
      <c r="JJO15" s="409"/>
      <c r="JJP15" s="407"/>
      <c r="JJQ15" s="407"/>
      <c r="JJR15" s="407"/>
      <c r="JJS15" s="407"/>
      <c r="JJT15" s="408"/>
      <c r="JJU15" s="404"/>
      <c r="JJV15" s="405"/>
      <c r="JJW15" s="409"/>
      <c r="JJX15" s="407"/>
      <c r="JJY15" s="407"/>
      <c r="JJZ15" s="407"/>
      <c r="JKA15" s="407"/>
      <c r="JKB15" s="408"/>
      <c r="JKC15" s="404"/>
      <c r="JKD15" s="405"/>
      <c r="JKE15" s="409"/>
      <c r="JKF15" s="407"/>
      <c r="JKG15" s="407"/>
      <c r="JKH15" s="407"/>
      <c r="JKI15" s="407"/>
      <c r="JKJ15" s="408"/>
      <c r="JKK15" s="404"/>
      <c r="JKL15" s="405"/>
      <c r="JKM15" s="409"/>
      <c r="JKN15" s="407"/>
      <c r="JKO15" s="407"/>
      <c r="JKP15" s="407"/>
      <c r="JKQ15" s="407"/>
      <c r="JKR15" s="408"/>
      <c r="JKS15" s="404"/>
      <c r="JKT15" s="405"/>
      <c r="JKU15" s="409"/>
      <c r="JKV15" s="407"/>
      <c r="JKW15" s="407"/>
      <c r="JKX15" s="407"/>
      <c r="JKY15" s="407"/>
      <c r="JKZ15" s="408"/>
      <c r="JLA15" s="404"/>
      <c r="JLB15" s="405"/>
      <c r="JLC15" s="409"/>
      <c r="JLD15" s="407"/>
      <c r="JLE15" s="407"/>
      <c r="JLF15" s="407"/>
      <c r="JLG15" s="407"/>
      <c r="JLH15" s="408"/>
      <c r="JLI15" s="404"/>
      <c r="JLJ15" s="405"/>
      <c r="JLK15" s="409"/>
      <c r="JLL15" s="407"/>
      <c r="JLM15" s="407"/>
      <c r="JLN15" s="407"/>
      <c r="JLO15" s="407"/>
      <c r="JLP15" s="408"/>
      <c r="JLQ15" s="404"/>
      <c r="JLR15" s="405"/>
      <c r="JLS15" s="409"/>
      <c r="JLT15" s="407"/>
      <c r="JLU15" s="407"/>
      <c r="JLV15" s="407"/>
      <c r="JLW15" s="407"/>
      <c r="JLX15" s="408"/>
      <c r="JLY15" s="404"/>
      <c r="JLZ15" s="405"/>
      <c r="JMA15" s="409"/>
      <c r="JMB15" s="407"/>
      <c r="JMC15" s="407"/>
      <c r="JMD15" s="407"/>
      <c r="JME15" s="407"/>
      <c r="JMF15" s="408"/>
      <c r="JMG15" s="404"/>
      <c r="JMH15" s="405"/>
      <c r="JMI15" s="409"/>
      <c r="JMJ15" s="407"/>
      <c r="JMK15" s="407"/>
      <c r="JML15" s="407"/>
      <c r="JMM15" s="407"/>
      <c r="JMN15" s="408"/>
      <c r="JMO15" s="404"/>
      <c r="JMP15" s="405"/>
      <c r="JMQ15" s="409"/>
      <c r="JMR15" s="407"/>
      <c r="JMS15" s="407"/>
      <c r="JMT15" s="407"/>
      <c r="JMU15" s="407"/>
      <c r="JMV15" s="408"/>
      <c r="JMW15" s="404"/>
      <c r="JMX15" s="405"/>
      <c r="JMY15" s="409"/>
      <c r="JMZ15" s="407"/>
      <c r="JNA15" s="407"/>
      <c r="JNB15" s="407"/>
      <c r="JNC15" s="407"/>
      <c r="JND15" s="408"/>
      <c r="JNE15" s="404"/>
      <c r="JNF15" s="405"/>
      <c r="JNG15" s="409"/>
      <c r="JNH15" s="407"/>
      <c r="JNI15" s="407"/>
      <c r="JNJ15" s="407"/>
      <c r="JNK15" s="407"/>
      <c r="JNL15" s="408"/>
      <c r="JNM15" s="404"/>
      <c r="JNN15" s="405"/>
      <c r="JNO15" s="409"/>
      <c r="JNP15" s="407"/>
      <c r="JNQ15" s="407"/>
      <c r="JNR15" s="407"/>
      <c r="JNS15" s="407"/>
      <c r="JNT15" s="408"/>
      <c r="JNU15" s="404"/>
      <c r="JNV15" s="405"/>
      <c r="JNW15" s="409"/>
      <c r="JNX15" s="407"/>
      <c r="JNY15" s="407"/>
      <c r="JNZ15" s="407"/>
      <c r="JOA15" s="407"/>
      <c r="JOB15" s="408"/>
      <c r="JOC15" s="404"/>
      <c r="JOD15" s="405"/>
      <c r="JOE15" s="409"/>
      <c r="JOF15" s="407"/>
      <c r="JOG15" s="407"/>
      <c r="JOH15" s="407"/>
      <c r="JOI15" s="407"/>
      <c r="JOJ15" s="408"/>
      <c r="JOK15" s="404"/>
      <c r="JOL15" s="405"/>
      <c r="JOM15" s="409"/>
      <c r="JON15" s="407"/>
      <c r="JOO15" s="407"/>
      <c r="JOP15" s="407"/>
      <c r="JOQ15" s="407"/>
      <c r="JOR15" s="408"/>
      <c r="JOS15" s="404"/>
      <c r="JOT15" s="405"/>
      <c r="JOU15" s="409"/>
      <c r="JOV15" s="407"/>
      <c r="JOW15" s="407"/>
      <c r="JOX15" s="407"/>
      <c r="JOY15" s="407"/>
      <c r="JOZ15" s="408"/>
      <c r="JPA15" s="404"/>
      <c r="JPB15" s="405"/>
      <c r="JPC15" s="409"/>
      <c r="JPD15" s="407"/>
      <c r="JPE15" s="407"/>
      <c r="JPF15" s="407"/>
      <c r="JPG15" s="407"/>
      <c r="JPH15" s="408"/>
      <c r="JPI15" s="404"/>
      <c r="JPJ15" s="405"/>
      <c r="JPK15" s="409"/>
      <c r="JPL15" s="407"/>
      <c r="JPM15" s="407"/>
      <c r="JPN15" s="407"/>
      <c r="JPO15" s="407"/>
      <c r="JPP15" s="408"/>
      <c r="JPQ15" s="404"/>
      <c r="JPR15" s="405"/>
      <c r="JPS15" s="409"/>
      <c r="JPT15" s="407"/>
      <c r="JPU15" s="407"/>
      <c r="JPV15" s="407"/>
      <c r="JPW15" s="407"/>
      <c r="JPX15" s="408"/>
      <c r="JPY15" s="404"/>
      <c r="JPZ15" s="405"/>
      <c r="JQA15" s="409"/>
      <c r="JQB15" s="407"/>
      <c r="JQC15" s="407"/>
      <c r="JQD15" s="407"/>
      <c r="JQE15" s="407"/>
      <c r="JQF15" s="408"/>
      <c r="JQG15" s="404"/>
      <c r="JQH15" s="405"/>
      <c r="JQI15" s="409"/>
      <c r="JQJ15" s="407"/>
      <c r="JQK15" s="407"/>
      <c r="JQL15" s="407"/>
      <c r="JQM15" s="407"/>
      <c r="JQN15" s="408"/>
      <c r="JQO15" s="404"/>
      <c r="JQP15" s="405"/>
      <c r="JQQ15" s="409"/>
      <c r="JQR15" s="407"/>
      <c r="JQS15" s="407"/>
      <c r="JQT15" s="407"/>
      <c r="JQU15" s="407"/>
      <c r="JQV15" s="408"/>
      <c r="JQW15" s="404"/>
      <c r="JQX15" s="405"/>
      <c r="JQY15" s="409"/>
      <c r="JQZ15" s="407"/>
      <c r="JRA15" s="407"/>
      <c r="JRB15" s="407"/>
      <c r="JRC15" s="407"/>
      <c r="JRD15" s="408"/>
      <c r="JRE15" s="404"/>
      <c r="JRF15" s="405"/>
      <c r="JRG15" s="409"/>
      <c r="JRH15" s="407"/>
      <c r="JRI15" s="407"/>
      <c r="JRJ15" s="407"/>
      <c r="JRK15" s="407"/>
      <c r="JRL15" s="408"/>
      <c r="JRM15" s="404"/>
      <c r="JRN15" s="405"/>
      <c r="JRO15" s="409"/>
      <c r="JRP15" s="407"/>
      <c r="JRQ15" s="407"/>
      <c r="JRR15" s="407"/>
      <c r="JRS15" s="407"/>
      <c r="JRT15" s="408"/>
      <c r="JRU15" s="404"/>
      <c r="JRV15" s="405"/>
      <c r="JRW15" s="409"/>
      <c r="JRX15" s="407"/>
      <c r="JRY15" s="407"/>
      <c r="JRZ15" s="407"/>
      <c r="JSA15" s="407"/>
      <c r="JSB15" s="408"/>
      <c r="JSC15" s="404"/>
      <c r="JSD15" s="405"/>
      <c r="JSE15" s="409"/>
      <c r="JSF15" s="407"/>
      <c r="JSG15" s="407"/>
      <c r="JSH15" s="407"/>
      <c r="JSI15" s="407"/>
      <c r="JSJ15" s="408"/>
      <c r="JSK15" s="404"/>
      <c r="JSL15" s="405"/>
      <c r="JSM15" s="409"/>
      <c r="JSN15" s="407"/>
      <c r="JSO15" s="407"/>
      <c r="JSP15" s="407"/>
      <c r="JSQ15" s="407"/>
      <c r="JSR15" s="408"/>
      <c r="JSS15" s="404"/>
      <c r="JST15" s="405"/>
      <c r="JSU15" s="409"/>
      <c r="JSV15" s="407"/>
      <c r="JSW15" s="407"/>
      <c r="JSX15" s="407"/>
      <c r="JSY15" s="407"/>
      <c r="JSZ15" s="408"/>
      <c r="JTA15" s="404"/>
      <c r="JTB15" s="405"/>
      <c r="JTC15" s="409"/>
      <c r="JTD15" s="407"/>
      <c r="JTE15" s="407"/>
      <c r="JTF15" s="407"/>
      <c r="JTG15" s="407"/>
      <c r="JTH15" s="408"/>
      <c r="JTI15" s="404"/>
      <c r="JTJ15" s="405"/>
      <c r="JTK15" s="409"/>
      <c r="JTL15" s="407"/>
      <c r="JTM15" s="407"/>
      <c r="JTN15" s="407"/>
      <c r="JTO15" s="407"/>
      <c r="JTP15" s="408"/>
      <c r="JTQ15" s="404"/>
      <c r="JTR15" s="405"/>
      <c r="JTS15" s="409"/>
      <c r="JTT15" s="407"/>
      <c r="JTU15" s="407"/>
      <c r="JTV15" s="407"/>
      <c r="JTW15" s="407"/>
      <c r="JTX15" s="408"/>
      <c r="JTY15" s="404"/>
      <c r="JTZ15" s="405"/>
      <c r="JUA15" s="409"/>
      <c r="JUB15" s="407"/>
      <c r="JUC15" s="407"/>
      <c r="JUD15" s="407"/>
      <c r="JUE15" s="407"/>
      <c r="JUF15" s="408"/>
      <c r="JUG15" s="404"/>
      <c r="JUH15" s="405"/>
      <c r="JUI15" s="409"/>
      <c r="JUJ15" s="407"/>
      <c r="JUK15" s="407"/>
      <c r="JUL15" s="407"/>
      <c r="JUM15" s="407"/>
      <c r="JUN15" s="408"/>
      <c r="JUO15" s="404"/>
      <c r="JUP15" s="405"/>
      <c r="JUQ15" s="409"/>
      <c r="JUR15" s="407"/>
      <c r="JUS15" s="407"/>
      <c r="JUT15" s="407"/>
      <c r="JUU15" s="407"/>
      <c r="JUV15" s="408"/>
      <c r="JUW15" s="404"/>
      <c r="JUX15" s="405"/>
      <c r="JUY15" s="409"/>
      <c r="JUZ15" s="407"/>
      <c r="JVA15" s="407"/>
      <c r="JVB15" s="407"/>
      <c r="JVC15" s="407"/>
      <c r="JVD15" s="408"/>
      <c r="JVE15" s="404"/>
      <c r="JVF15" s="405"/>
      <c r="JVG15" s="409"/>
      <c r="JVH15" s="407"/>
      <c r="JVI15" s="407"/>
      <c r="JVJ15" s="407"/>
      <c r="JVK15" s="407"/>
      <c r="JVL15" s="408"/>
      <c r="JVM15" s="404"/>
      <c r="JVN15" s="405"/>
      <c r="JVO15" s="409"/>
      <c r="JVP15" s="407"/>
      <c r="JVQ15" s="407"/>
      <c r="JVR15" s="407"/>
      <c r="JVS15" s="407"/>
      <c r="JVT15" s="408"/>
      <c r="JVU15" s="404"/>
      <c r="JVV15" s="405"/>
      <c r="JVW15" s="409"/>
      <c r="JVX15" s="407"/>
      <c r="JVY15" s="407"/>
      <c r="JVZ15" s="407"/>
      <c r="JWA15" s="407"/>
      <c r="JWB15" s="408"/>
      <c r="JWC15" s="404"/>
      <c r="JWD15" s="405"/>
      <c r="JWE15" s="409"/>
      <c r="JWF15" s="407"/>
      <c r="JWG15" s="407"/>
      <c r="JWH15" s="407"/>
      <c r="JWI15" s="407"/>
      <c r="JWJ15" s="408"/>
      <c r="JWK15" s="404"/>
      <c r="JWL15" s="405"/>
      <c r="JWM15" s="409"/>
      <c r="JWN15" s="407"/>
      <c r="JWO15" s="407"/>
      <c r="JWP15" s="407"/>
      <c r="JWQ15" s="407"/>
      <c r="JWR15" s="408"/>
      <c r="JWS15" s="404"/>
      <c r="JWT15" s="405"/>
      <c r="JWU15" s="409"/>
      <c r="JWV15" s="407"/>
      <c r="JWW15" s="407"/>
      <c r="JWX15" s="407"/>
      <c r="JWY15" s="407"/>
      <c r="JWZ15" s="408"/>
      <c r="JXA15" s="404"/>
      <c r="JXB15" s="405"/>
      <c r="JXC15" s="409"/>
      <c r="JXD15" s="407"/>
      <c r="JXE15" s="407"/>
      <c r="JXF15" s="407"/>
      <c r="JXG15" s="407"/>
      <c r="JXH15" s="408"/>
      <c r="JXI15" s="404"/>
      <c r="JXJ15" s="405"/>
      <c r="JXK15" s="409"/>
      <c r="JXL15" s="407"/>
      <c r="JXM15" s="407"/>
      <c r="JXN15" s="407"/>
      <c r="JXO15" s="407"/>
      <c r="JXP15" s="408"/>
      <c r="JXQ15" s="404"/>
      <c r="JXR15" s="405"/>
      <c r="JXS15" s="409"/>
      <c r="JXT15" s="407"/>
      <c r="JXU15" s="407"/>
      <c r="JXV15" s="407"/>
      <c r="JXW15" s="407"/>
      <c r="JXX15" s="408"/>
      <c r="JXY15" s="404"/>
      <c r="JXZ15" s="405"/>
      <c r="JYA15" s="409"/>
      <c r="JYB15" s="407"/>
      <c r="JYC15" s="407"/>
      <c r="JYD15" s="407"/>
      <c r="JYE15" s="407"/>
      <c r="JYF15" s="408"/>
      <c r="JYG15" s="404"/>
      <c r="JYH15" s="405"/>
      <c r="JYI15" s="409"/>
      <c r="JYJ15" s="407"/>
      <c r="JYK15" s="407"/>
      <c r="JYL15" s="407"/>
      <c r="JYM15" s="407"/>
      <c r="JYN15" s="408"/>
      <c r="JYO15" s="404"/>
      <c r="JYP15" s="405"/>
      <c r="JYQ15" s="409"/>
      <c r="JYR15" s="407"/>
      <c r="JYS15" s="407"/>
      <c r="JYT15" s="407"/>
      <c r="JYU15" s="407"/>
      <c r="JYV15" s="408"/>
      <c r="JYW15" s="404"/>
      <c r="JYX15" s="405"/>
      <c r="JYY15" s="409"/>
      <c r="JYZ15" s="407"/>
      <c r="JZA15" s="407"/>
      <c r="JZB15" s="407"/>
      <c r="JZC15" s="407"/>
      <c r="JZD15" s="408"/>
      <c r="JZE15" s="404"/>
      <c r="JZF15" s="405"/>
      <c r="JZG15" s="409"/>
      <c r="JZH15" s="407"/>
      <c r="JZI15" s="407"/>
      <c r="JZJ15" s="407"/>
      <c r="JZK15" s="407"/>
      <c r="JZL15" s="408"/>
      <c r="JZM15" s="404"/>
      <c r="JZN15" s="405"/>
      <c r="JZO15" s="409"/>
      <c r="JZP15" s="407"/>
      <c r="JZQ15" s="407"/>
      <c r="JZR15" s="407"/>
      <c r="JZS15" s="407"/>
      <c r="JZT15" s="408"/>
      <c r="JZU15" s="404"/>
      <c r="JZV15" s="405"/>
      <c r="JZW15" s="409"/>
      <c r="JZX15" s="407"/>
      <c r="JZY15" s="407"/>
      <c r="JZZ15" s="407"/>
      <c r="KAA15" s="407"/>
      <c r="KAB15" s="408"/>
      <c r="KAC15" s="404"/>
      <c r="KAD15" s="405"/>
      <c r="KAE15" s="409"/>
      <c r="KAF15" s="407"/>
      <c r="KAG15" s="407"/>
      <c r="KAH15" s="407"/>
      <c r="KAI15" s="407"/>
      <c r="KAJ15" s="408"/>
      <c r="KAK15" s="404"/>
      <c r="KAL15" s="405"/>
      <c r="KAM15" s="409"/>
      <c r="KAN15" s="407"/>
      <c r="KAO15" s="407"/>
      <c r="KAP15" s="407"/>
      <c r="KAQ15" s="407"/>
      <c r="KAR15" s="408"/>
      <c r="KAS15" s="404"/>
      <c r="KAT15" s="405"/>
      <c r="KAU15" s="409"/>
      <c r="KAV15" s="407"/>
      <c r="KAW15" s="407"/>
      <c r="KAX15" s="407"/>
      <c r="KAY15" s="407"/>
      <c r="KAZ15" s="408"/>
      <c r="KBA15" s="404"/>
      <c r="KBB15" s="405"/>
      <c r="KBC15" s="409"/>
      <c r="KBD15" s="407"/>
      <c r="KBE15" s="407"/>
      <c r="KBF15" s="407"/>
      <c r="KBG15" s="407"/>
      <c r="KBH15" s="408"/>
      <c r="KBI15" s="404"/>
      <c r="KBJ15" s="405"/>
      <c r="KBK15" s="409"/>
      <c r="KBL15" s="407"/>
      <c r="KBM15" s="407"/>
      <c r="KBN15" s="407"/>
      <c r="KBO15" s="407"/>
      <c r="KBP15" s="408"/>
      <c r="KBQ15" s="404"/>
      <c r="KBR15" s="405"/>
      <c r="KBS15" s="409"/>
      <c r="KBT15" s="407"/>
      <c r="KBU15" s="407"/>
      <c r="KBV15" s="407"/>
      <c r="KBW15" s="407"/>
      <c r="KBX15" s="408"/>
      <c r="KBY15" s="404"/>
      <c r="KBZ15" s="405"/>
      <c r="KCA15" s="409"/>
      <c r="KCB15" s="407"/>
      <c r="KCC15" s="407"/>
      <c r="KCD15" s="407"/>
      <c r="KCE15" s="407"/>
      <c r="KCF15" s="408"/>
      <c r="KCG15" s="404"/>
      <c r="KCH15" s="405"/>
      <c r="KCI15" s="409"/>
      <c r="KCJ15" s="407"/>
      <c r="KCK15" s="407"/>
      <c r="KCL15" s="407"/>
      <c r="KCM15" s="407"/>
      <c r="KCN15" s="408"/>
      <c r="KCO15" s="404"/>
      <c r="KCP15" s="405"/>
      <c r="KCQ15" s="409"/>
      <c r="KCR15" s="407"/>
      <c r="KCS15" s="407"/>
      <c r="KCT15" s="407"/>
      <c r="KCU15" s="407"/>
      <c r="KCV15" s="408"/>
      <c r="KCW15" s="404"/>
      <c r="KCX15" s="405"/>
      <c r="KCY15" s="409"/>
      <c r="KCZ15" s="407"/>
      <c r="KDA15" s="407"/>
      <c r="KDB15" s="407"/>
      <c r="KDC15" s="407"/>
      <c r="KDD15" s="408"/>
      <c r="KDE15" s="404"/>
      <c r="KDF15" s="405"/>
      <c r="KDG15" s="409"/>
      <c r="KDH15" s="407"/>
      <c r="KDI15" s="407"/>
      <c r="KDJ15" s="407"/>
      <c r="KDK15" s="407"/>
      <c r="KDL15" s="408"/>
      <c r="KDM15" s="404"/>
      <c r="KDN15" s="405"/>
      <c r="KDO15" s="409"/>
      <c r="KDP15" s="407"/>
      <c r="KDQ15" s="407"/>
      <c r="KDR15" s="407"/>
      <c r="KDS15" s="407"/>
      <c r="KDT15" s="408"/>
      <c r="KDU15" s="404"/>
      <c r="KDV15" s="405"/>
      <c r="KDW15" s="409"/>
      <c r="KDX15" s="407"/>
      <c r="KDY15" s="407"/>
      <c r="KDZ15" s="407"/>
      <c r="KEA15" s="407"/>
      <c r="KEB15" s="408"/>
      <c r="KEC15" s="404"/>
      <c r="KED15" s="405"/>
      <c r="KEE15" s="409"/>
      <c r="KEF15" s="407"/>
      <c r="KEG15" s="407"/>
      <c r="KEH15" s="407"/>
      <c r="KEI15" s="407"/>
      <c r="KEJ15" s="408"/>
      <c r="KEK15" s="404"/>
      <c r="KEL15" s="405"/>
      <c r="KEM15" s="409"/>
      <c r="KEN15" s="407"/>
      <c r="KEO15" s="407"/>
      <c r="KEP15" s="407"/>
      <c r="KEQ15" s="407"/>
      <c r="KER15" s="408"/>
      <c r="KES15" s="404"/>
      <c r="KET15" s="405"/>
      <c r="KEU15" s="409"/>
      <c r="KEV15" s="407"/>
      <c r="KEW15" s="407"/>
      <c r="KEX15" s="407"/>
      <c r="KEY15" s="407"/>
      <c r="KEZ15" s="408"/>
      <c r="KFA15" s="404"/>
      <c r="KFB15" s="405"/>
      <c r="KFC15" s="409"/>
      <c r="KFD15" s="407"/>
      <c r="KFE15" s="407"/>
      <c r="KFF15" s="407"/>
      <c r="KFG15" s="407"/>
      <c r="KFH15" s="408"/>
      <c r="KFI15" s="404"/>
      <c r="KFJ15" s="405"/>
      <c r="KFK15" s="409"/>
      <c r="KFL15" s="407"/>
      <c r="KFM15" s="407"/>
      <c r="KFN15" s="407"/>
      <c r="KFO15" s="407"/>
      <c r="KFP15" s="408"/>
      <c r="KFQ15" s="404"/>
      <c r="KFR15" s="405"/>
      <c r="KFS15" s="409"/>
      <c r="KFT15" s="407"/>
      <c r="KFU15" s="407"/>
      <c r="KFV15" s="407"/>
      <c r="KFW15" s="407"/>
      <c r="KFX15" s="408"/>
      <c r="KFY15" s="404"/>
      <c r="KFZ15" s="405"/>
      <c r="KGA15" s="409"/>
      <c r="KGB15" s="407"/>
      <c r="KGC15" s="407"/>
      <c r="KGD15" s="407"/>
      <c r="KGE15" s="407"/>
      <c r="KGF15" s="408"/>
      <c r="KGG15" s="404"/>
      <c r="KGH15" s="405"/>
      <c r="KGI15" s="409"/>
      <c r="KGJ15" s="407"/>
      <c r="KGK15" s="407"/>
      <c r="KGL15" s="407"/>
      <c r="KGM15" s="407"/>
      <c r="KGN15" s="408"/>
      <c r="KGO15" s="404"/>
      <c r="KGP15" s="405"/>
      <c r="KGQ15" s="409"/>
      <c r="KGR15" s="407"/>
      <c r="KGS15" s="407"/>
      <c r="KGT15" s="407"/>
      <c r="KGU15" s="407"/>
      <c r="KGV15" s="408"/>
      <c r="KGW15" s="404"/>
      <c r="KGX15" s="405"/>
      <c r="KGY15" s="409"/>
      <c r="KGZ15" s="407"/>
      <c r="KHA15" s="407"/>
      <c r="KHB15" s="407"/>
      <c r="KHC15" s="407"/>
      <c r="KHD15" s="408"/>
      <c r="KHE15" s="404"/>
      <c r="KHF15" s="405"/>
      <c r="KHG15" s="409"/>
      <c r="KHH15" s="407"/>
      <c r="KHI15" s="407"/>
      <c r="KHJ15" s="407"/>
      <c r="KHK15" s="407"/>
      <c r="KHL15" s="408"/>
      <c r="KHM15" s="404"/>
      <c r="KHN15" s="405"/>
      <c r="KHO15" s="409"/>
      <c r="KHP15" s="407"/>
      <c r="KHQ15" s="407"/>
      <c r="KHR15" s="407"/>
      <c r="KHS15" s="407"/>
      <c r="KHT15" s="408"/>
      <c r="KHU15" s="404"/>
      <c r="KHV15" s="405"/>
      <c r="KHW15" s="409"/>
      <c r="KHX15" s="407"/>
      <c r="KHY15" s="407"/>
      <c r="KHZ15" s="407"/>
      <c r="KIA15" s="407"/>
      <c r="KIB15" s="408"/>
      <c r="KIC15" s="404"/>
      <c r="KID15" s="405"/>
      <c r="KIE15" s="409"/>
      <c r="KIF15" s="407"/>
      <c r="KIG15" s="407"/>
      <c r="KIH15" s="407"/>
      <c r="KII15" s="407"/>
      <c r="KIJ15" s="408"/>
      <c r="KIK15" s="404"/>
      <c r="KIL15" s="405"/>
      <c r="KIM15" s="409"/>
      <c r="KIN15" s="407"/>
      <c r="KIO15" s="407"/>
      <c r="KIP15" s="407"/>
      <c r="KIQ15" s="407"/>
      <c r="KIR15" s="408"/>
      <c r="KIS15" s="404"/>
      <c r="KIT15" s="405"/>
      <c r="KIU15" s="409"/>
      <c r="KIV15" s="407"/>
      <c r="KIW15" s="407"/>
      <c r="KIX15" s="407"/>
      <c r="KIY15" s="407"/>
      <c r="KIZ15" s="408"/>
      <c r="KJA15" s="404"/>
      <c r="KJB15" s="405"/>
      <c r="KJC15" s="409"/>
      <c r="KJD15" s="407"/>
      <c r="KJE15" s="407"/>
      <c r="KJF15" s="407"/>
      <c r="KJG15" s="407"/>
      <c r="KJH15" s="408"/>
      <c r="KJI15" s="404"/>
      <c r="KJJ15" s="405"/>
      <c r="KJK15" s="409"/>
      <c r="KJL15" s="407"/>
      <c r="KJM15" s="407"/>
      <c r="KJN15" s="407"/>
      <c r="KJO15" s="407"/>
      <c r="KJP15" s="408"/>
      <c r="KJQ15" s="404"/>
      <c r="KJR15" s="405"/>
      <c r="KJS15" s="409"/>
      <c r="KJT15" s="407"/>
      <c r="KJU15" s="407"/>
      <c r="KJV15" s="407"/>
      <c r="KJW15" s="407"/>
      <c r="KJX15" s="408"/>
      <c r="KJY15" s="404"/>
      <c r="KJZ15" s="405"/>
      <c r="KKA15" s="409"/>
      <c r="KKB15" s="407"/>
      <c r="KKC15" s="407"/>
      <c r="KKD15" s="407"/>
      <c r="KKE15" s="407"/>
      <c r="KKF15" s="408"/>
      <c r="KKG15" s="404"/>
      <c r="KKH15" s="405"/>
      <c r="KKI15" s="409"/>
      <c r="KKJ15" s="407"/>
      <c r="KKK15" s="407"/>
      <c r="KKL15" s="407"/>
      <c r="KKM15" s="407"/>
      <c r="KKN15" s="408"/>
      <c r="KKO15" s="404"/>
      <c r="KKP15" s="405"/>
      <c r="KKQ15" s="409"/>
      <c r="KKR15" s="407"/>
      <c r="KKS15" s="407"/>
      <c r="KKT15" s="407"/>
      <c r="KKU15" s="407"/>
      <c r="KKV15" s="408"/>
      <c r="KKW15" s="404"/>
      <c r="KKX15" s="405"/>
      <c r="KKY15" s="409"/>
      <c r="KKZ15" s="407"/>
      <c r="KLA15" s="407"/>
      <c r="KLB15" s="407"/>
      <c r="KLC15" s="407"/>
      <c r="KLD15" s="408"/>
      <c r="KLE15" s="404"/>
      <c r="KLF15" s="405"/>
      <c r="KLG15" s="409"/>
      <c r="KLH15" s="407"/>
      <c r="KLI15" s="407"/>
      <c r="KLJ15" s="407"/>
      <c r="KLK15" s="407"/>
      <c r="KLL15" s="408"/>
      <c r="KLM15" s="404"/>
      <c r="KLN15" s="405"/>
      <c r="KLO15" s="409"/>
      <c r="KLP15" s="407"/>
      <c r="KLQ15" s="407"/>
      <c r="KLR15" s="407"/>
      <c r="KLS15" s="407"/>
      <c r="KLT15" s="408"/>
      <c r="KLU15" s="404"/>
      <c r="KLV15" s="405"/>
      <c r="KLW15" s="409"/>
      <c r="KLX15" s="407"/>
      <c r="KLY15" s="407"/>
      <c r="KLZ15" s="407"/>
      <c r="KMA15" s="407"/>
      <c r="KMB15" s="408"/>
      <c r="KMC15" s="404"/>
      <c r="KMD15" s="405"/>
      <c r="KME15" s="409"/>
      <c r="KMF15" s="407"/>
      <c r="KMG15" s="407"/>
      <c r="KMH15" s="407"/>
      <c r="KMI15" s="407"/>
      <c r="KMJ15" s="408"/>
      <c r="KMK15" s="404"/>
      <c r="KML15" s="405"/>
      <c r="KMM15" s="409"/>
      <c r="KMN15" s="407"/>
      <c r="KMO15" s="407"/>
      <c r="KMP15" s="407"/>
      <c r="KMQ15" s="407"/>
      <c r="KMR15" s="408"/>
      <c r="KMS15" s="404"/>
      <c r="KMT15" s="405"/>
      <c r="KMU15" s="409"/>
      <c r="KMV15" s="407"/>
      <c r="KMW15" s="407"/>
      <c r="KMX15" s="407"/>
      <c r="KMY15" s="407"/>
      <c r="KMZ15" s="408"/>
      <c r="KNA15" s="404"/>
      <c r="KNB15" s="405"/>
      <c r="KNC15" s="409"/>
      <c r="KND15" s="407"/>
      <c r="KNE15" s="407"/>
      <c r="KNF15" s="407"/>
      <c r="KNG15" s="407"/>
      <c r="KNH15" s="408"/>
      <c r="KNI15" s="404"/>
      <c r="KNJ15" s="405"/>
      <c r="KNK15" s="409"/>
      <c r="KNL15" s="407"/>
      <c r="KNM15" s="407"/>
      <c r="KNN15" s="407"/>
      <c r="KNO15" s="407"/>
      <c r="KNP15" s="408"/>
      <c r="KNQ15" s="404"/>
      <c r="KNR15" s="405"/>
      <c r="KNS15" s="409"/>
      <c r="KNT15" s="407"/>
      <c r="KNU15" s="407"/>
      <c r="KNV15" s="407"/>
      <c r="KNW15" s="407"/>
      <c r="KNX15" s="408"/>
      <c r="KNY15" s="404"/>
      <c r="KNZ15" s="405"/>
      <c r="KOA15" s="409"/>
      <c r="KOB15" s="407"/>
      <c r="KOC15" s="407"/>
      <c r="KOD15" s="407"/>
      <c r="KOE15" s="407"/>
      <c r="KOF15" s="408"/>
      <c r="KOG15" s="404"/>
      <c r="KOH15" s="405"/>
      <c r="KOI15" s="409"/>
      <c r="KOJ15" s="407"/>
      <c r="KOK15" s="407"/>
      <c r="KOL15" s="407"/>
      <c r="KOM15" s="407"/>
      <c r="KON15" s="408"/>
      <c r="KOO15" s="404"/>
      <c r="KOP15" s="405"/>
      <c r="KOQ15" s="409"/>
      <c r="KOR15" s="407"/>
      <c r="KOS15" s="407"/>
      <c r="KOT15" s="407"/>
      <c r="KOU15" s="407"/>
      <c r="KOV15" s="408"/>
      <c r="KOW15" s="404"/>
      <c r="KOX15" s="405"/>
      <c r="KOY15" s="409"/>
      <c r="KOZ15" s="407"/>
      <c r="KPA15" s="407"/>
      <c r="KPB15" s="407"/>
      <c r="KPC15" s="407"/>
      <c r="KPD15" s="408"/>
      <c r="KPE15" s="404"/>
      <c r="KPF15" s="405"/>
      <c r="KPG15" s="409"/>
      <c r="KPH15" s="407"/>
      <c r="KPI15" s="407"/>
      <c r="KPJ15" s="407"/>
      <c r="KPK15" s="407"/>
      <c r="KPL15" s="408"/>
      <c r="KPM15" s="404"/>
      <c r="KPN15" s="405"/>
      <c r="KPO15" s="409"/>
      <c r="KPP15" s="407"/>
      <c r="KPQ15" s="407"/>
      <c r="KPR15" s="407"/>
      <c r="KPS15" s="407"/>
      <c r="KPT15" s="408"/>
      <c r="KPU15" s="404"/>
      <c r="KPV15" s="405"/>
      <c r="KPW15" s="409"/>
      <c r="KPX15" s="407"/>
      <c r="KPY15" s="407"/>
      <c r="KPZ15" s="407"/>
      <c r="KQA15" s="407"/>
      <c r="KQB15" s="408"/>
      <c r="KQC15" s="404"/>
      <c r="KQD15" s="405"/>
      <c r="KQE15" s="409"/>
      <c r="KQF15" s="407"/>
      <c r="KQG15" s="407"/>
      <c r="KQH15" s="407"/>
      <c r="KQI15" s="407"/>
      <c r="KQJ15" s="408"/>
      <c r="KQK15" s="404"/>
      <c r="KQL15" s="405"/>
      <c r="KQM15" s="409"/>
      <c r="KQN15" s="407"/>
      <c r="KQO15" s="407"/>
      <c r="KQP15" s="407"/>
      <c r="KQQ15" s="407"/>
      <c r="KQR15" s="408"/>
      <c r="KQS15" s="404"/>
      <c r="KQT15" s="405"/>
      <c r="KQU15" s="409"/>
      <c r="KQV15" s="407"/>
      <c r="KQW15" s="407"/>
      <c r="KQX15" s="407"/>
      <c r="KQY15" s="407"/>
      <c r="KQZ15" s="408"/>
      <c r="KRA15" s="404"/>
      <c r="KRB15" s="405"/>
      <c r="KRC15" s="409"/>
      <c r="KRD15" s="407"/>
      <c r="KRE15" s="407"/>
      <c r="KRF15" s="407"/>
      <c r="KRG15" s="407"/>
      <c r="KRH15" s="408"/>
      <c r="KRI15" s="404"/>
      <c r="KRJ15" s="405"/>
      <c r="KRK15" s="409"/>
      <c r="KRL15" s="407"/>
      <c r="KRM15" s="407"/>
      <c r="KRN15" s="407"/>
      <c r="KRO15" s="407"/>
      <c r="KRP15" s="408"/>
      <c r="KRQ15" s="404"/>
      <c r="KRR15" s="405"/>
      <c r="KRS15" s="409"/>
      <c r="KRT15" s="407"/>
      <c r="KRU15" s="407"/>
      <c r="KRV15" s="407"/>
      <c r="KRW15" s="407"/>
      <c r="KRX15" s="408"/>
      <c r="KRY15" s="404"/>
      <c r="KRZ15" s="405"/>
      <c r="KSA15" s="409"/>
      <c r="KSB15" s="407"/>
      <c r="KSC15" s="407"/>
      <c r="KSD15" s="407"/>
      <c r="KSE15" s="407"/>
      <c r="KSF15" s="408"/>
      <c r="KSG15" s="404"/>
      <c r="KSH15" s="405"/>
      <c r="KSI15" s="409"/>
      <c r="KSJ15" s="407"/>
      <c r="KSK15" s="407"/>
      <c r="KSL15" s="407"/>
      <c r="KSM15" s="407"/>
      <c r="KSN15" s="408"/>
      <c r="KSO15" s="404"/>
      <c r="KSP15" s="405"/>
      <c r="KSQ15" s="409"/>
      <c r="KSR15" s="407"/>
      <c r="KSS15" s="407"/>
      <c r="KST15" s="407"/>
      <c r="KSU15" s="407"/>
      <c r="KSV15" s="408"/>
      <c r="KSW15" s="404"/>
      <c r="KSX15" s="405"/>
      <c r="KSY15" s="409"/>
      <c r="KSZ15" s="407"/>
      <c r="KTA15" s="407"/>
      <c r="KTB15" s="407"/>
      <c r="KTC15" s="407"/>
      <c r="KTD15" s="408"/>
      <c r="KTE15" s="404"/>
      <c r="KTF15" s="405"/>
      <c r="KTG15" s="409"/>
      <c r="KTH15" s="407"/>
      <c r="KTI15" s="407"/>
      <c r="KTJ15" s="407"/>
      <c r="KTK15" s="407"/>
      <c r="KTL15" s="408"/>
      <c r="KTM15" s="404"/>
      <c r="KTN15" s="405"/>
      <c r="KTO15" s="409"/>
      <c r="KTP15" s="407"/>
      <c r="KTQ15" s="407"/>
      <c r="KTR15" s="407"/>
      <c r="KTS15" s="407"/>
      <c r="KTT15" s="408"/>
      <c r="KTU15" s="404"/>
      <c r="KTV15" s="405"/>
      <c r="KTW15" s="409"/>
      <c r="KTX15" s="407"/>
      <c r="KTY15" s="407"/>
      <c r="KTZ15" s="407"/>
      <c r="KUA15" s="407"/>
      <c r="KUB15" s="408"/>
      <c r="KUC15" s="404"/>
      <c r="KUD15" s="405"/>
      <c r="KUE15" s="409"/>
      <c r="KUF15" s="407"/>
      <c r="KUG15" s="407"/>
      <c r="KUH15" s="407"/>
      <c r="KUI15" s="407"/>
      <c r="KUJ15" s="408"/>
      <c r="KUK15" s="404"/>
      <c r="KUL15" s="405"/>
      <c r="KUM15" s="409"/>
      <c r="KUN15" s="407"/>
      <c r="KUO15" s="407"/>
      <c r="KUP15" s="407"/>
      <c r="KUQ15" s="407"/>
      <c r="KUR15" s="408"/>
      <c r="KUS15" s="404"/>
      <c r="KUT15" s="405"/>
      <c r="KUU15" s="409"/>
      <c r="KUV15" s="407"/>
      <c r="KUW15" s="407"/>
      <c r="KUX15" s="407"/>
      <c r="KUY15" s="407"/>
      <c r="KUZ15" s="408"/>
      <c r="KVA15" s="404"/>
      <c r="KVB15" s="405"/>
      <c r="KVC15" s="409"/>
      <c r="KVD15" s="407"/>
      <c r="KVE15" s="407"/>
      <c r="KVF15" s="407"/>
      <c r="KVG15" s="407"/>
      <c r="KVH15" s="408"/>
      <c r="KVI15" s="404"/>
      <c r="KVJ15" s="405"/>
      <c r="KVK15" s="409"/>
      <c r="KVL15" s="407"/>
      <c r="KVM15" s="407"/>
      <c r="KVN15" s="407"/>
      <c r="KVO15" s="407"/>
      <c r="KVP15" s="408"/>
      <c r="KVQ15" s="404"/>
      <c r="KVR15" s="405"/>
      <c r="KVS15" s="409"/>
      <c r="KVT15" s="407"/>
      <c r="KVU15" s="407"/>
      <c r="KVV15" s="407"/>
      <c r="KVW15" s="407"/>
      <c r="KVX15" s="408"/>
      <c r="KVY15" s="404"/>
      <c r="KVZ15" s="405"/>
      <c r="KWA15" s="409"/>
      <c r="KWB15" s="407"/>
      <c r="KWC15" s="407"/>
      <c r="KWD15" s="407"/>
      <c r="KWE15" s="407"/>
      <c r="KWF15" s="408"/>
      <c r="KWG15" s="404"/>
      <c r="KWH15" s="405"/>
      <c r="KWI15" s="409"/>
      <c r="KWJ15" s="407"/>
      <c r="KWK15" s="407"/>
      <c r="KWL15" s="407"/>
      <c r="KWM15" s="407"/>
      <c r="KWN15" s="408"/>
      <c r="KWO15" s="404"/>
      <c r="KWP15" s="405"/>
      <c r="KWQ15" s="409"/>
      <c r="KWR15" s="407"/>
      <c r="KWS15" s="407"/>
      <c r="KWT15" s="407"/>
      <c r="KWU15" s="407"/>
      <c r="KWV15" s="408"/>
      <c r="KWW15" s="404"/>
      <c r="KWX15" s="405"/>
      <c r="KWY15" s="409"/>
      <c r="KWZ15" s="407"/>
      <c r="KXA15" s="407"/>
      <c r="KXB15" s="407"/>
      <c r="KXC15" s="407"/>
      <c r="KXD15" s="408"/>
      <c r="KXE15" s="404"/>
      <c r="KXF15" s="405"/>
      <c r="KXG15" s="409"/>
      <c r="KXH15" s="407"/>
      <c r="KXI15" s="407"/>
      <c r="KXJ15" s="407"/>
      <c r="KXK15" s="407"/>
      <c r="KXL15" s="408"/>
      <c r="KXM15" s="404"/>
      <c r="KXN15" s="405"/>
      <c r="KXO15" s="409"/>
      <c r="KXP15" s="407"/>
      <c r="KXQ15" s="407"/>
      <c r="KXR15" s="407"/>
      <c r="KXS15" s="407"/>
      <c r="KXT15" s="408"/>
      <c r="KXU15" s="404"/>
      <c r="KXV15" s="405"/>
      <c r="KXW15" s="409"/>
      <c r="KXX15" s="407"/>
      <c r="KXY15" s="407"/>
      <c r="KXZ15" s="407"/>
      <c r="KYA15" s="407"/>
      <c r="KYB15" s="408"/>
      <c r="KYC15" s="404"/>
      <c r="KYD15" s="405"/>
      <c r="KYE15" s="409"/>
      <c r="KYF15" s="407"/>
      <c r="KYG15" s="407"/>
      <c r="KYH15" s="407"/>
      <c r="KYI15" s="407"/>
      <c r="KYJ15" s="408"/>
      <c r="KYK15" s="404"/>
      <c r="KYL15" s="405"/>
      <c r="KYM15" s="409"/>
      <c r="KYN15" s="407"/>
      <c r="KYO15" s="407"/>
      <c r="KYP15" s="407"/>
      <c r="KYQ15" s="407"/>
      <c r="KYR15" s="408"/>
      <c r="KYS15" s="404"/>
      <c r="KYT15" s="405"/>
      <c r="KYU15" s="409"/>
      <c r="KYV15" s="407"/>
      <c r="KYW15" s="407"/>
      <c r="KYX15" s="407"/>
      <c r="KYY15" s="407"/>
      <c r="KYZ15" s="408"/>
      <c r="KZA15" s="404"/>
      <c r="KZB15" s="405"/>
      <c r="KZC15" s="409"/>
      <c r="KZD15" s="407"/>
      <c r="KZE15" s="407"/>
      <c r="KZF15" s="407"/>
      <c r="KZG15" s="407"/>
      <c r="KZH15" s="408"/>
      <c r="KZI15" s="404"/>
      <c r="KZJ15" s="405"/>
      <c r="KZK15" s="409"/>
      <c r="KZL15" s="407"/>
      <c r="KZM15" s="407"/>
      <c r="KZN15" s="407"/>
      <c r="KZO15" s="407"/>
      <c r="KZP15" s="408"/>
      <c r="KZQ15" s="404"/>
      <c r="KZR15" s="405"/>
      <c r="KZS15" s="409"/>
      <c r="KZT15" s="407"/>
      <c r="KZU15" s="407"/>
      <c r="KZV15" s="407"/>
      <c r="KZW15" s="407"/>
      <c r="KZX15" s="408"/>
      <c r="KZY15" s="404"/>
      <c r="KZZ15" s="405"/>
      <c r="LAA15" s="409"/>
      <c r="LAB15" s="407"/>
      <c r="LAC15" s="407"/>
      <c r="LAD15" s="407"/>
      <c r="LAE15" s="407"/>
      <c r="LAF15" s="408"/>
      <c r="LAG15" s="404"/>
      <c r="LAH15" s="405"/>
      <c r="LAI15" s="409"/>
      <c r="LAJ15" s="407"/>
      <c r="LAK15" s="407"/>
      <c r="LAL15" s="407"/>
      <c r="LAM15" s="407"/>
      <c r="LAN15" s="408"/>
      <c r="LAO15" s="404"/>
      <c r="LAP15" s="405"/>
      <c r="LAQ15" s="409"/>
      <c r="LAR15" s="407"/>
      <c r="LAS15" s="407"/>
      <c r="LAT15" s="407"/>
      <c r="LAU15" s="407"/>
      <c r="LAV15" s="408"/>
      <c r="LAW15" s="404"/>
      <c r="LAX15" s="405"/>
      <c r="LAY15" s="409"/>
      <c r="LAZ15" s="407"/>
      <c r="LBA15" s="407"/>
      <c r="LBB15" s="407"/>
      <c r="LBC15" s="407"/>
      <c r="LBD15" s="408"/>
      <c r="LBE15" s="404"/>
      <c r="LBF15" s="405"/>
      <c r="LBG15" s="409"/>
      <c r="LBH15" s="407"/>
      <c r="LBI15" s="407"/>
      <c r="LBJ15" s="407"/>
      <c r="LBK15" s="407"/>
      <c r="LBL15" s="408"/>
      <c r="LBM15" s="404"/>
      <c r="LBN15" s="405"/>
      <c r="LBO15" s="409"/>
      <c r="LBP15" s="407"/>
      <c r="LBQ15" s="407"/>
      <c r="LBR15" s="407"/>
      <c r="LBS15" s="407"/>
      <c r="LBT15" s="408"/>
      <c r="LBU15" s="404"/>
      <c r="LBV15" s="405"/>
      <c r="LBW15" s="409"/>
      <c r="LBX15" s="407"/>
      <c r="LBY15" s="407"/>
      <c r="LBZ15" s="407"/>
      <c r="LCA15" s="407"/>
      <c r="LCB15" s="408"/>
      <c r="LCC15" s="404"/>
      <c r="LCD15" s="405"/>
      <c r="LCE15" s="409"/>
      <c r="LCF15" s="407"/>
      <c r="LCG15" s="407"/>
      <c r="LCH15" s="407"/>
      <c r="LCI15" s="407"/>
      <c r="LCJ15" s="408"/>
      <c r="LCK15" s="404"/>
      <c r="LCL15" s="405"/>
      <c r="LCM15" s="409"/>
      <c r="LCN15" s="407"/>
      <c r="LCO15" s="407"/>
      <c r="LCP15" s="407"/>
      <c r="LCQ15" s="407"/>
      <c r="LCR15" s="408"/>
      <c r="LCS15" s="404"/>
      <c r="LCT15" s="405"/>
      <c r="LCU15" s="409"/>
      <c r="LCV15" s="407"/>
      <c r="LCW15" s="407"/>
      <c r="LCX15" s="407"/>
      <c r="LCY15" s="407"/>
      <c r="LCZ15" s="408"/>
      <c r="LDA15" s="404"/>
      <c r="LDB15" s="405"/>
      <c r="LDC15" s="409"/>
      <c r="LDD15" s="407"/>
      <c r="LDE15" s="407"/>
      <c r="LDF15" s="407"/>
      <c r="LDG15" s="407"/>
      <c r="LDH15" s="408"/>
      <c r="LDI15" s="404"/>
      <c r="LDJ15" s="405"/>
      <c r="LDK15" s="409"/>
      <c r="LDL15" s="407"/>
      <c r="LDM15" s="407"/>
      <c r="LDN15" s="407"/>
      <c r="LDO15" s="407"/>
      <c r="LDP15" s="408"/>
      <c r="LDQ15" s="404"/>
      <c r="LDR15" s="405"/>
      <c r="LDS15" s="409"/>
      <c r="LDT15" s="407"/>
      <c r="LDU15" s="407"/>
      <c r="LDV15" s="407"/>
      <c r="LDW15" s="407"/>
      <c r="LDX15" s="408"/>
      <c r="LDY15" s="404"/>
      <c r="LDZ15" s="405"/>
      <c r="LEA15" s="409"/>
      <c r="LEB15" s="407"/>
      <c r="LEC15" s="407"/>
      <c r="LED15" s="407"/>
      <c r="LEE15" s="407"/>
      <c r="LEF15" s="408"/>
      <c r="LEG15" s="404"/>
      <c r="LEH15" s="405"/>
      <c r="LEI15" s="409"/>
      <c r="LEJ15" s="407"/>
      <c r="LEK15" s="407"/>
      <c r="LEL15" s="407"/>
      <c r="LEM15" s="407"/>
      <c r="LEN15" s="408"/>
      <c r="LEO15" s="404"/>
      <c r="LEP15" s="405"/>
      <c r="LEQ15" s="409"/>
      <c r="LER15" s="407"/>
      <c r="LES15" s="407"/>
      <c r="LET15" s="407"/>
      <c r="LEU15" s="407"/>
      <c r="LEV15" s="408"/>
      <c r="LEW15" s="404"/>
      <c r="LEX15" s="405"/>
      <c r="LEY15" s="409"/>
      <c r="LEZ15" s="407"/>
      <c r="LFA15" s="407"/>
      <c r="LFB15" s="407"/>
      <c r="LFC15" s="407"/>
      <c r="LFD15" s="408"/>
      <c r="LFE15" s="404"/>
      <c r="LFF15" s="405"/>
      <c r="LFG15" s="409"/>
      <c r="LFH15" s="407"/>
      <c r="LFI15" s="407"/>
      <c r="LFJ15" s="407"/>
      <c r="LFK15" s="407"/>
      <c r="LFL15" s="408"/>
      <c r="LFM15" s="404"/>
      <c r="LFN15" s="405"/>
      <c r="LFO15" s="409"/>
      <c r="LFP15" s="407"/>
      <c r="LFQ15" s="407"/>
      <c r="LFR15" s="407"/>
      <c r="LFS15" s="407"/>
      <c r="LFT15" s="408"/>
      <c r="LFU15" s="404"/>
      <c r="LFV15" s="405"/>
      <c r="LFW15" s="409"/>
      <c r="LFX15" s="407"/>
      <c r="LFY15" s="407"/>
      <c r="LFZ15" s="407"/>
      <c r="LGA15" s="407"/>
      <c r="LGB15" s="408"/>
      <c r="LGC15" s="404"/>
      <c r="LGD15" s="405"/>
      <c r="LGE15" s="409"/>
      <c r="LGF15" s="407"/>
      <c r="LGG15" s="407"/>
      <c r="LGH15" s="407"/>
      <c r="LGI15" s="407"/>
      <c r="LGJ15" s="408"/>
      <c r="LGK15" s="404"/>
      <c r="LGL15" s="405"/>
      <c r="LGM15" s="409"/>
      <c r="LGN15" s="407"/>
      <c r="LGO15" s="407"/>
      <c r="LGP15" s="407"/>
      <c r="LGQ15" s="407"/>
      <c r="LGR15" s="408"/>
      <c r="LGS15" s="404"/>
      <c r="LGT15" s="405"/>
      <c r="LGU15" s="409"/>
      <c r="LGV15" s="407"/>
      <c r="LGW15" s="407"/>
      <c r="LGX15" s="407"/>
      <c r="LGY15" s="407"/>
      <c r="LGZ15" s="408"/>
      <c r="LHA15" s="404"/>
      <c r="LHB15" s="405"/>
      <c r="LHC15" s="409"/>
      <c r="LHD15" s="407"/>
      <c r="LHE15" s="407"/>
      <c r="LHF15" s="407"/>
      <c r="LHG15" s="407"/>
      <c r="LHH15" s="408"/>
      <c r="LHI15" s="404"/>
      <c r="LHJ15" s="405"/>
      <c r="LHK15" s="409"/>
      <c r="LHL15" s="407"/>
      <c r="LHM15" s="407"/>
      <c r="LHN15" s="407"/>
      <c r="LHO15" s="407"/>
      <c r="LHP15" s="408"/>
      <c r="LHQ15" s="404"/>
      <c r="LHR15" s="405"/>
      <c r="LHS15" s="409"/>
      <c r="LHT15" s="407"/>
      <c r="LHU15" s="407"/>
      <c r="LHV15" s="407"/>
      <c r="LHW15" s="407"/>
      <c r="LHX15" s="408"/>
      <c r="LHY15" s="404"/>
      <c r="LHZ15" s="405"/>
      <c r="LIA15" s="409"/>
      <c r="LIB15" s="407"/>
      <c r="LIC15" s="407"/>
      <c r="LID15" s="407"/>
      <c r="LIE15" s="407"/>
      <c r="LIF15" s="408"/>
      <c r="LIG15" s="404"/>
      <c r="LIH15" s="405"/>
      <c r="LII15" s="409"/>
      <c r="LIJ15" s="407"/>
      <c r="LIK15" s="407"/>
      <c r="LIL15" s="407"/>
      <c r="LIM15" s="407"/>
      <c r="LIN15" s="408"/>
      <c r="LIO15" s="404"/>
      <c r="LIP15" s="405"/>
      <c r="LIQ15" s="409"/>
      <c r="LIR15" s="407"/>
      <c r="LIS15" s="407"/>
      <c r="LIT15" s="407"/>
      <c r="LIU15" s="407"/>
      <c r="LIV15" s="408"/>
      <c r="LIW15" s="404"/>
      <c r="LIX15" s="405"/>
      <c r="LIY15" s="409"/>
      <c r="LIZ15" s="407"/>
      <c r="LJA15" s="407"/>
      <c r="LJB15" s="407"/>
      <c r="LJC15" s="407"/>
      <c r="LJD15" s="408"/>
      <c r="LJE15" s="404"/>
      <c r="LJF15" s="405"/>
      <c r="LJG15" s="409"/>
      <c r="LJH15" s="407"/>
      <c r="LJI15" s="407"/>
      <c r="LJJ15" s="407"/>
      <c r="LJK15" s="407"/>
      <c r="LJL15" s="408"/>
      <c r="LJM15" s="404"/>
      <c r="LJN15" s="405"/>
      <c r="LJO15" s="409"/>
      <c r="LJP15" s="407"/>
      <c r="LJQ15" s="407"/>
      <c r="LJR15" s="407"/>
      <c r="LJS15" s="407"/>
      <c r="LJT15" s="408"/>
      <c r="LJU15" s="404"/>
      <c r="LJV15" s="405"/>
      <c r="LJW15" s="409"/>
      <c r="LJX15" s="407"/>
      <c r="LJY15" s="407"/>
      <c r="LJZ15" s="407"/>
      <c r="LKA15" s="407"/>
      <c r="LKB15" s="408"/>
      <c r="LKC15" s="404"/>
      <c r="LKD15" s="405"/>
      <c r="LKE15" s="409"/>
      <c r="LKF15" s="407"/>
      <c r="LKG15" s="407"/>
      <c r="LKH15" s="407"/>
      <c r="LKI15" s="407"/>
      <c r="LKJ15" s="408"/>
      <c r="LKK15" s="404"/>
      <c r="LKL15" s="405"/>
      <c r="LKM15" s="409"/>
      <c r="LKN15" s="407"/>
      <c r="LKO15" s="407"/>
      <c r="LKP15" s="407"/>
      <c r="LKQ15" s="407"/>
      <c r="LKR15" s="408"/>
      <c r="LKS15" s="404"/>
      <c r="LKT15" s="405"/>
      <c r="LKU15" s="409"/>
      <c r="LKV15" s="407"/>
      <c r="LKW15" s="407"/>
      <c r="LKX15" s="407"/>
      <c r="LKY15" s="407"/>
      <c r="LKZ15" s="408"/>
      <c r="LLA15" s="404"/>
      <c r="LLB15" s="405"/>
      <c r="LLC15" s="409"/>
      <c r="LLD15" s="407"/>
      <c r="LLE15" s="407"/>
      <c r="LLF15" s="407"/>
      <c r="LLG15" s="407"/>
      <c r="LLH15" s="408"/>
      <c r="LLI15" s="404"/>
      <c r="LLJ15" s="405"/>
      <c r="LLK15" s="409"/>
      <c r="LLL15" s="407"/>
      <c r="LLM15" s="407"/>
      <c r="LLN15" s="407"/>
      <c r="LLO15" s="407"/>
      <c r="LLP15" s="408"/>
      <c r="LLQ15" s="404"/>
      <c r="LLR15" s="405"/>
      <c r="LLS15" s="409"/>
      <c r="LLT15" s="407"/>
      <c r="LLU15" s="407"/>
      <c r="LLV15" s="407"/>
      <c r="LLW15" s="407"/>
      <c r="LLX15" s="408"/>
      <c r="LLY15" s="404"/>
      <c r="LLZ15" s="405"/>
      <c r="LMA15" s="409"/>
      <c r="LMB15" s="407"/>
      <c r="LMC15" s="407"/>
      <c r="LMD15" s="407"/>
      <c r="LME15" s="407"/>
      <c r="LMF15" s="408"/>
      <c r="LMG15" s="404"/>
      <c r="LMH15" s="405"/>
      <c r="LMI15" s="409"/>
      <c r="LMJ15" s="407"/>
      <c r="LMK15" s="407"/>
      <c r="LML15" s="407"/>
      <c r="LMM15" s="407"/>
      <c r="LMN15" s="408"/>
      <c r="LMO15" s="404"/>
      <c r="LMP15" s="405"/>
      <c r="LMQ15" s="409"/>
      <c r="LMR15" s="407"/>
      <c r="LMS15" s="407"/>
      <c r="LMT15" s="407"/>
      <c r="LMU15" s="407"/>
      <c r="LMV15" s="408"/>
      <c r="LMW15" s="404"/>
      <c r="LMX15" s="405"/>
      <c r="LMY15" s="409"/>
      <c r="LMZ15" s="407"/>
      <c r="LNA15" s="407"/>
      <c r="LNB15" s="407"/>
      <c r="LNC15" s="407"/>
      <c r="LND15" s="408"/>
      <c r="LNE15" s="404"/>
      <c r="LNF15" s="405"/>
      <c r="LNG15" s="409"/>
      <c r="LNH15" s="407"/>
      <c r="LNI15" s="407"/>
      <c r="LNJ15" s="407"/>
      <c r="LNK15" s="407"/>
      <c r="LNL15" s="408"/>
      <c r="LNM15" s="404"/>
      <c r="LNN15" s="405"/>
      <c r="LNO15" s="409"/>
      <c r="LNP15" s="407"/>
      <c r="LNQ15" s="407"/>
      <c r="LNR15" s="407"/>
      <c r="LNS15" s="407"/>
      <c r="LNT15" s="408"/>
      <c r="LNU15" s="404"/>
      <c r="LNV15" s="405"/>
      <c r="LNW15" s="409"/>
      <c r="LNX15" s="407"/>
      <c r="LNY15" s="407"/>
      <c r="LNZ15" s="407"/>
      <c r="LOA15" s="407"/>
      <c r="LOB15" s="408"/>
      <c r="LOC15" s="404"/>
      <c r="LOD15" s="405"/>
      <c r="LOE15" s="409"/>
      <c r="LOF15" s="407"/>
      <c r="LOG15" s="407"/>
      <c r="LOH15" s="407"/>
      <c r="LOI15" s="407"/>
      <c r="LOJ15" s="408"/>
      <c r="LOK15" s="404"/>
      <c r="LOL15" s="405"/>
      <c r="LOM15" s="409"/>
      <c r="LON15" s="407"/>
      <c r="LOO15" s="407"/>
      <c r="LOP15" s="407"/>
      <c r="LOQ15" s="407"/>
      <c r="LOR15" s="408"/>
      <c r="LOS15" s="404"/>
      <c r="LOT15" s="405"/>
      <c r="LOU15" s="409"/>
      <c r="LOV15" s="407"/>
      <c r="LOW15" s="407"/>
      <c r="LOX15" s="407"/>
      <c r="LOY15" s="407"/>
      <c r="LOZ15" s="408"/>
      <c r="LPA15" s="404"/>
      <c r="LPB15" s="405"/>
      <c r="LPC15" s="409"/>
      <c r="LPD15" s="407"/>
      <c r="LPE15" s="407"/>
      <c r="LPF15" s="407"/>
      <c r="LPG15" s="407"/>
      <c r="LPH15" s="408"/>
      <c r="LPI15" s="404"/>
      <c r="LPJ15" s="405"/>
      <c r="LPK15" s="409"/>
      <c r="LPL15" s="407"/>
      <c r="LPM15" s="407"/>
      <c r="LPN15" s="407"/>
      <c r="LPO15" s="407"/>
      <c r="LPP15" s="408"/>
      <c r="LPQ15" s="404"/>
      <c r="LPR15" s="405"/>
      <c r="LPS15" s="409"/>
      <c r="LPT15" s="407"/>
      <c r="LPU15" s="407"/>
      <c r="LPV15" s="407"/>
      <c r="LPW15" s="407"/>
      <c r="LPX15" s="408"/>
      <c r="LPY15" s="404"/>
      <c r="LPZ15" s="405"/>
      <c r="LQA15" s="409"/>
      <c r="LQB15" s="407"/>
      <c r="LQC15" s="407"/>
      <c r="LQD15" s="407"/>
      <c r="LQE15" s="407"/>
      <c r="LQF15" s="408"/>
      <c r="LQG15" s="404"/>
      <c r="LQH15" s="405"/>
      <c r="LQI15" s="409"/>
      <c r="LQJ15" s="407"/>
      <c r="LQK15" s="407"/>
      <c r="LQL15" s="407"/>
      <c r="LQM15" s="407"/>
      <c r="LQN15" s="408"/>
      <c r="LQO15" s="404"/>
      <c r="LQP15" s="405"/>
      <c r="LQQ15" s="409"/>
      <c r="LQR15" s="407"/>
      <c r="LQS15" s="407"/>
      <c r="LQT15" s="407"/>
      <c r="LQU15" s="407"/>
      <c r="LQV15" s="408"/>
      <c r="LQW15" s="404"/>
      <c r="LQX15" s="405"/>
      <c r="LQY15" s="409"/>
      <c r="LQZ15" s="407"/>
      <c r="LRA15" s="407"/>
      <c r="LRB15" s="407"/>
      <c r="LRC15" s="407"/>
      <c r="LRD15" s="408"/>
      <c r="LRE15" s="404"/>
      <c r="LRF15" s="405"/>
      <c r="LRG15" s="409"/>
      <c r="LRH15" s="407"/>
      <c r="LRI15" s="407"/>
      <c r="LRJ15" s="407"/>
      <c r="LRK15" s="407"/>
      <c r="LRL15" s="408"/>
      <c r="LRM15" s="404"/>
      <c r="LRN15" s="405"/>
      <c r="LRO15" s="409"/>
      <c r="LRP15" s="407"/>
      <c r="LRQ15" s="407"/>
      <c r="LRR15" s="407"/>
      <c r="LRS15" s="407"/>
      <c r="LRT15" s="408"/>
      <c r="LRU15" s="404"/>
      <c r="LRV15" s="405"/>
      <c r="LRW15" s="409"/>
      <c r="LRX15" s="407"/>
      <c r="LRY15" s="407"/>
      <c r="LRZ15" s="407"/>
      <c r="LSA15" s="407"/>
      <c r="LSB15" s="408"/>
      <c r="LSC15" s="404"/>
      <c r="LSD15" s="405"/>
      <c r="LSE15" s="409"/>
      <c r="LSF15" s="407"/>
      <c r="LSG15" s="407"/>
      <c r="LSH15" s="407"/>
      <c r="LSI15" s="407"/>
      <c r="LSJ15" s="408"/>
      <c r="LSK15" s="404"/>
      <c r="LSL15" s="405"/>
      <c r="LSM15" s="409"/>
      <c r="LSN15" s="407"/>
      <c r="LSO15" s="407"/>
      <c r="LSP15" s="407"/>
      <c r="LSQ15" s="407"/>
      <c r="LSR15" s="408"/>
      <c r="LSS15" s="404"/>
      <c r="LST15" s="405"/>
      <c r="LSU15" s="409"/>
      <c r="LSV15" s="407"/>
      <c r="LSW15" s="407"/>
      <c r="LSX15" s="407"/>
      <c r="LSY15" s="407"/>
      <c r="LSZ15" s="408"/>
      <c r="LTA15" s="404"/>
      <c r="LTB15" s="405"/>
      <c r="LTC15" s="409"/>
      <c r="LTD15" s="407"/>
      <c r="LTE15" s="407"/>
      <c r="LTF15" s="407"/>
      <c r="LTG15" s="407"/>
      <c r="LTH15" s="408"/>
      <c r="LTI15" s="404"/>
      <c r="LTJ15" s="405"/>
      <c r="LTK15" s="409"/>
      <c r="LTL15" s="407"/>
      <c r="LTM15" s="407"/>
      <c r="LTN15" s="407"/>
      <c r="LTO15" s="407"/>
      <c r="LTP15" s="408"/>
      <c r="LTQ15" s="404"/>
      <c r="LTR15" s="405"/>
      <c r="LTS15" s="409"/>
      <c r="LTT15" s="407"/>
      <c r="LTU15" s="407"/>
      <c r="LTV15" s="407"/>
      <c r="LTW15" s="407"/>
      <c r="LTX15" s="408"/>
      <c r="LTY15" s="404"/>
      <c r="LTZ15" s="405"/>
      <c r="LUA15" s="409"/>
      <c r="LUB15" s="407"/>
      <c r="LUC15" s="407"/>
      <c r="LUD15" s="407"/>
      <c r="LUE15" s="407"/>
      <c r="LUF15" s="408"/>
      <c r="LUG15" s="404"/>
      <c r="LUH15" s="405"/>
      <c r="LUI15" s="409"/>
      <c r="LUJ15" s="407"/>
      <c r="LUK15" s="407"/>
      <c r="LUL15" s="407"/>
      <c r="LUM15" s="407"/>
      <c r="LUN15" s="408"/>
      <c r="LUO15" s="404"/>
      <c r="LUP15" s="405"/>
      <c r="LUQ15" s="409"/>
      <c r="LUR15" s="407"/>
      <c r="LUS15" s="407"/>
      <c r="LUT15" s="407"/>
      <c r="LUU15" s="407"/>
      <c r="LUV15" s="408"/>
      <c r="LUW15" s="404"/>
      <c r="LUX15" s="405"/>
      <c r="LUY15" s="409"/>
      <c r="LUZ15" s="407"/>
      <c r="LVA15" s="407"/>
      <c r="LVB15" s="407"/>
      <c r="LVC15" s="407"/>
      <c r="LVD15" s="408"/>
      <c r="LVE15" s="404"/>
      <c r="LVF15" s="405"/>
      <c r="LVG15" s="409"/>
      <c r="LVH15" s="407"/>
      <c r="LVI15" s="407"/>
      <c r="LVJ15" s="407"/>
      <c r="LVK15" s="407"/>
      <c r="LVL15" s="408"/>
      <c r="LVM15" s="404"/>
      <c r="LVN15" s="405"/>
      <c r="LVO15" s="409"/>
      <c r="LVP15" s="407"/>
      <c r="LVQ15" s="407"/>
      <c r="LVR15" s="407"/>
      <c r="LVS15" s="407"/>
      <c r="LVT15" s="408"/>
      <c r="LVU15" s="404"/>
      <c r="LVV15" s="405"/>
      <c r="LVW15" s="409"/>
      <c r="LVX15" s="407"/>
      <c r="LVY15" s="407"/>
      <c r="LVZ15" s="407"/>
      <c r="LWA15" s="407"/>
      <c r="LWB15" s="408"/>
      <c r="LWC15" s="404"/>
      <c r="LWD15" s="405"/>
      <c r="LWE15" s="409"/>
      <c r="LWF15" s="407"/>
      <c r="LWG15" s="407"/>
      <c r="LWH15" s="407"/>
      <c r="LWI15" s="407"/>
      <c r="LWJ15" s="408"/>
      <c r="LWK15" s="404"/>
      <c r="LWL15" s="405"/>
      <c r="LWM15" s="409"/>
      <c r="LWN15" s="407"/>
      <c r="LWO15" s="407"/>
      <c r="LWP15" s="407"/>
      <c r="LWQ15" s="407"/>
      <c r="LWR15" s="408"/>
      <c r="LWS15" s="404"/>
      <c r="LWT15" s="405"/>
      <c r="LWU15" s="409"/>
      <c r="LWV15" s="407"/>
      <c r="LWW15" s="407"/>
      <c r="LWX15" s="407"/>
      <c r="LWY15" s="407"/>
      <c r="LWZ15" s="408"/>
      <c r="LXA15" s="404"/>
      <c r="LXB15" s="405"/>
      <c r="LXC15" s="409"/>
      <c r="LXD15" s="407"/>
      <c r="LXE15" s="407"/>
      <c r="LXF15" s="407"/>
      <c r="LXG15" s="407"/>
      <c r="LXH15" s="408"/>
      <c r="LXI15" s="404"/>
      <c r="LXJ15" s="405"/>
      <c r="LXK15" s="409"/>
      <c r="LXL15" s="407"/>
      <c r="LXM15" s="407"/>
      <c r="LXN15" s="407"/>
      <c r="LXO15" s="407"/>
      <c r="LXP15" s="408"/>
      <c r="LXQ15" s="404"/>
      <c r="LXR15" s="405"/>
      <c r="LXS15" s="409"/>
      <c r="LXT15" s="407"/>
      <c r="LXU15" s="407"/>
      <c r="LXV15" s="407"/>
      <c r="LXW15" s="407"/>
      <c r="LXX15" s="408"/>
      <c r="LXY15" s="404"/>
      <c r="LXZ15" s="405"/>
      <c r="LYA15" s="409"/>
      <c r="LYB15" s="407"/>
      <c r="LYC15" s="407"/>
      <c r="LYD15" s="407"/>
      <c r="LYE15" s="407"/>
      <c r="LYF15" s="408"/>
      <c r="LYG15" s="404"/>
      <c r="LYH15" s="405"/>
      <c r="LYI15" s="409"/>
      <c r="LYJ15" s="407"/>
      <c r="LYK15" s="407"/>
      <c r="LYL15" s="407"/>
      <c r="LYM15" s="407"/>
      <c r="LYN15" s="408"/>
      <c r="LYO15" s="404"/>
      <c r="LYP15" s="405"/>
      <c r="LYQ15" s="409"/>
      <c r="LYR15" s="407"/>
      <c r="LYS15" s="407"/>
      <c r="LYT15" s="407"/>
      <c r="LYU15" s="407"/>
      <c r="LYV15" s="408"/>
      <c r="LYW15" s="404"/>
      <c r="LYX15" s="405"/>
      <c r="LYY15" s="409"/>
      <c r="LYZ15" s="407"/>
      <c r="LZA15" s="407"/>
      <c r="LZB15" s="407"/>
      <c r="LZC15" s="407"/>
      <c r="LZD15" s="408"/>
      <c r="LZE15" s="404"/>
      <c r="LZF15" s="405"/>
      <c r="LZG15" s="409"/>
      <c r="LZH15" s="407"/>
      <c r="LZI15" s="407"/>
      <c r="LZJ15" s="407"/>
      <c r="LZK15" s="407"/>
      <c r="LZL15" s="408"/>
      <c r="LZM15" s="404"/>
      <c r="LZN15" s="405"/>
      <c r="LZO15" s="409"/>
      <c r="LZP15" s="407"/>
      <c r="LZQ15" s="407"/>
      <c r="LZR15" s="407"/>
      <c r="LZS15" s="407"/>
      <c r="LZT15" s="408"/>
      <c r="LZU15" s="404"/>
      <c r="LZV15" s="405"/>
      <c r="LZW15" s="409"/>
      <c r="LZX15" s="407"/>
      <c r="LZY15" s="407"/>
      <c r="LZZ15" s="407"/>
      <c r="MAA15" s="407"/>
      <c r="MAB15" s="408"/>
      <c r="MAC15" s="404"/>
      <c r="MAD15" s="405"/>
      <c r="MAE15" s="409"/>
      <c r="MAF15" s="407"/>
      <c r="MAG15" s="407"/>
      <c r="MAH15" s="407"/>
      <c r="MAI15" s="407"/>
      <c r="MAJ15" s="408"/>
      <c r="MAK15" s="404"/>
      <c r="MAL15" s="405"/>
      <c r="MAM15" s="409"/>
      <c r="MAN15" s="407"/>
      <c r="MAO15" s="407"/>
      <c r="MAP15" s="407"/>
      <c r="MAQ15" s="407"/>
      <c r="MAR15" s="408"/>
      <c r="MAS15" s="404"/>
      <c r="MAT15" s="405"/>
      <c r="MAU15" s="409"/>
      <c r="MAV15" s="407"/>
      <c r="MAW15" s="407"/>
      <c r="MAX15" s="407"/>
      <c r="MAY15" s="407"/>
      <c r="MAZ15" s="408"/>
      <c r="MBA15" s="404"/>
      <c r="MBB15" s="405"/>
      <c r="MBC15" s="409"/>
      <c r="MBD15" s="407"/>
      <c r="MBE15" s="407"/>
      <c r="MBF15" s="407"/>
      <c r="MBG15" s="407"/>
      <c r="MBH15" s="408"/>
      <c r="MBI15" s="404"/>
      <c r="MBJ15" s="405"/>
      <c r="MBK15" s="409"/>
      <c r="MBL15" s="407"/>
      <c r="MBM15" s="407"/>
      <c r="MBN15" s="407"/>
      <c r="MBO15" s="407"/>
      <c r="MBP15" s="408"/>
      <c r="MBQ15" s="404"/>
      <c r="MBR15" s="405"/>
      <c r="MBS15" s="409"/>
      <c r="MBT15" s="407"/>
      <c r="MBU15" s="407"/>
      <c r="MBV15" s="407"/>
      <c r="MBW15" s="407"/>
      <c r="MBX15" s="408"/>
      <c r="MBY15" s="404"/>
      <c r="MBZ15" s="405"/>
      <c r="MCA15" s="409"/>
      <c r="MCB15" s="407"/>
      <c r="MCC15" s="407"/>
      <c r="MCD15" s="407"/>
      <c r="MCE15" s="407"/>
      <c r="MCF15" s="408"/>
      <c r="MCG15" s="404"/>
      <c r="MCH15" s="405"/>
      <c r="MCI15" s="409"/>
      <c r="MCJ15" s="407"/>
      <c r="MCK15" s="407"/>
      <c r="MCL15" s="407"/>
      <c r="MCM15" s="407"/>
      <c r="MCN15" s="408"/>
      <c r="MCO15" s="404"/>
      <c r="MCP15" s="405"/>
      <c r="MCQ15" s="409"/>
      <c r="MCR15" s="407"/>
      <c r="MCS15" s="407"/>
      <c r="MCT15" s="407"/>
      <c r="MCU15" s="407"/>
      <c r="MCV15" s="408"/>
      <c r="MCW15" s="404"/>
      <c r="MCX15" s="405"/>
      <c r="MCY15" s="409"/>
      <c r="MCZ15" s="407"/>
      <c r="MDA15" s="407"/>
      <c r="MDB15" s="407"/>
      <c r="MDC15" s="407"/>
      <c r="MDD15" s="408"/>
      <c r="MDE15" s="404"/>
      <c r="MDF15" s="405"/>
      <c r="MDG15" s="409"/>
      <c r="MDH15" s="407"/>
      <c r="MDI15" s="407"/>
      <c r="MDJ15" s="407"/>
      <c r="MDK15" s="407"/>
      <c r="MDL15" s="408"/>
      <c r="MDM15" s="404"/>
      <c r="MDN15" s="405"/>
      <c r="MDO15" s="409"/>
      <c r="MDP15" s="407"/>
      <c r="MDQ15" s="407"/>
      <c r="MDR15" s="407"/>
      <c r="MDS15" s="407"/>
      <c r="MDT15" s="408"/>
      <c r="MDU15" s="404"/>
      <c r="MDV15" s="405"/>
      <c r="MDW15" s="409"/>
      <c r="MDX15" s="407"/>
      <c r="MDY15" s="407"/>
      <c r="MDZ15" s="407"/>
      <c r="MEA15" s="407"/>
      <c r="MEB15" s="408"/>
      <c r="MEC15" s="404"/>
      <c r="MED15" s="405"/>
      <c r="MEE15" s="409"/>
      <c r="MEF15" s="407"/>
      <c r="MEG15" s="407"/>
      <c r="MEH15" s="407"/>
      <c r="MEI15" s="407"/>
      <c r="MEJ15" s="408"/>
      <c r="MEK15" s="404"/>
      <c r="MEL15" s="405"/>
      <c r="MEM15" s="409"/>
      <c r="MEN15" s="407"/>
      <c r="MEO15" s="407"/>
      <c r="MEP15" s="407"/>
      <c r="MEQ15" s="407"/>
      <c r="MER15" s="408"/>
      <c r="MES15" s="404"/>
      <c r="MET15" s="405"/>
      <c r="MEU15" s="409"/>
      <c r="MEV15" s="407"/>
      <c r="MEW15" s="407"/>
      <c r="MEX15" s="407"/>
      <c r="MEY15" s="407"/>
      <c r="MEZ15" s="408"/>
      <c r="MFA15" s="404"/>
      <c r="MFB15" s="405"/>
      <c r="MFC15" s="409"/>
      <c r="MFD15" s="407"/>
      <c r="MFE15" s="407"/>
      <c r="MFF15" s="407"/>
      <c r="MFG15" s="407"/>
      <c r="MFH15" s="408"/>
      <c r="MFI15" s="404"/>
      <c r="MFJ15" s="405"/>
      <c r="MFK15" s="409"/>
      <c r="MFL15" s="407"/>
      <c r="MFM15" s="407"/>
      <c r="MFN15" s="407"/>
      <c r="MFO15" s="407"/>
      <c r="MFP15" s="408"/>
      <c r="MFQ15" s="404"/>
      <c r="MFR15" s="405"/>
      <c r="MFS15" s="409"/>
      <c r="MFT15" s="407"/>
      <c r="MFU15" s="407"/>
      <c r="MFV15" s="407"/>
      <c r="MFW15" s="407"/>
      <c r="MFX15" s="408"/>
      <c r="MFY15" s="404"/>
      <c r="MFZ15" s="405"/>
      <c r="MGA15" s="409"/>
      <c r="MGB15" s="407"/>
      <c r="MGC15" s="407"/>
      <c r="MGD15" s="407"/>
      <c r="MGE15" s="407"/>
      <c r="MGF15" s="408"/>
      <c r="MGG15" s="404"/>
      <c r="MGH15" s="405"/>
      <c r="MGI15" s="409"/>
      <c r="MGJ15" s="407"/>
      <c r="MGK15" s="407"/>
      <c r="MGL15" s="407"/>
      <c r="MGM15" s="407"/>
      <c r="MGN15" s="408"/>
      <c r="MGO15" s="404"/>
      <c r="MGP15" s="405"/>
      <c r="MGQ15" s="409"/>
      <c r="MGR15" s="407"/>
      <c r="MGS15" s="407"/>
      <c r="MGT15" s="407"/>
      <c r="MGU15" s="407"/>
      <c r="MGV15" s="408"/>
      <c r="MGW15" s="404"/>
      <c r="MGX15" s="405"/>
      <c r="MGY15" s="409"/>
      <c r="MGZ15" s="407"/>
      <c r="MHA15" s="407"/>
      <c r="MHB15" s="407"/>
      <c r="MHC15" s="407"/>
      <c r="MHD15" s="408"/>
      <c r="MHE15" s="404"/>
      <c r="MHF15" s="405"/>
      <c r="MHG15" s="409"/>
      <c r="MHH15" s="407"/>
      <c r="MHI15" s="407"/>
      <c r="MHJ15" s="407"/>
      <c r="MHK15" s="407"/>
      <c r="MHL15" s="408"/>
      <c r="MHM15" s="404"/>
      <c r="MHN15" s="405"/>
      <c r="MHO15" s="409"/>
      <c r="MHP15" s="407"/>
      <c r="MHQ15" s="407"/>
      <c r="MHR15" s="407"/>
      <c r="MHS15" s="407"/>
      <c r="MHT15" s="408"/>
      <c r="MHU15" s="404"/>
      <c r="MHV15" s="405"/>
      <c r="MHW15" s="409"/>
      <c r="MHX15" s="407"/>
      <c r="MHY15" s="407"/>
      <c r="MHZ15" s="407"/>
      <c r="MIA15" s="407"/>
      <c r="MIB15" s="408"/>
      <c r="MIC15" s="404"/>
      <c r="MID15" s="405"/>
      <c r="MIE15" s="409"/>
      <c r="MIF15" s="407"/>
      <c r="MIG15" s="407"/>
      <c r="MIH15" s="407"/>
      <c r="MII15" s="407"/>
      <c r="MIJ15" s="408"/>
      <c r="MIK15" s="404"/>
      <c r="MIL15" s="405"/>
      <c r="MIM15" s="409"/>
      <c r="MIN15" s="407"/>
      <c r="MIO15" s="407"/>
      <c r="MIP15" s="407"/>
      <c r="MIQ15" s="407"/>
      <c r="MIR15" s="408"/>
      <c r="MIS15" s="404"/>
      <c r="MIT15" s="405"/>
      <c r="MIU15" s="409"/>
      <c r="MIV15" s="407"/>
      <c r="MIW15" s="407"/>
      <c r="MIX15" s="407"/>
      <c r="MIY15" s="407"/>
      <c r="MIZ15" s="408"/>
      <c r="MJA15" s="404"/>
      <c r="MJB15" s="405"/>
      <c r="MJC15" s="409"/>
      <c r="MJD15" s="407"/>
      <c r="MJE15" s="407"/>
      <c r="MJF15" s="407"/>
      <c r="MJG15" s="407"/>
      <c r="MJH15" s="408"/>
      <c r="MJI15" s="404"/>
      <c r="MJJ15" s="405"/>
      <c r="MJK15" s="409"/>
      <c r="MJL15" s="407"/>
      <c r="MJM15" s="407"/>
      <c r="MJN15" s="407"/>
      <c r="MJO15" s="407"/>
      <c r="MJP15" s="408"/>
      <c r="MJQ15" s="404"/>
      <c r="MJR15" s="405"/>
      <c r="MJS15" s="409"/>
      <c r="MJT15" s="407"/>
      <c r="MJU15" s="407"/>
      <c r="MJV15" s="407"/>
      <c r="MJW15" s="407"/>
      <c r="MJX15" s="408"/>
      <c r="MJY15" s="404"/>
      <c r="MJZ15" s="405"/>
      <c r="MKA15" s="409"/>
      <c r="MKB15" s="407"/>
      <c r="MKC15" s="407"/>
      <c r="MKD15" s="407"/>
      <c r="MKE15" s="407"/>
      <c r="MKF15" s="408"/>
      <c r="MKG15" s="404"/>
      <c r="MKH15" s="405"/>
      <c r="MKI15" s="409"/>
      <c r="MKJ15" s="407"/>
      <c r="MKK15" s="407"/>
      <c r="MKL15" s="407"/>
      <c r="MKM15" s="407"/>
      <c r="MKN15" s="408"/>
      <c r="MKO15" s="404"/>
      <c r="MKP15" s="405"/>
      <c r="MKQ15" s="409"/>
      <c r="MKR15" s="407"/>
      <c r="MKS15" s="407"/>
      <c r="MKT15" s="407"/>
      <c r="MKU15" s="407"/>
      <c r="MKV15" s="408"/>
      <c r="MKW15" s="404"/>
      <c r="MKX15" s="405"/>
      <c r="MKY15" s="409"/>
      <c r="MKZ15" s="407"/>
      <c r="MLA15" s="407"/>
      <c r="MLB15" s="407"/>
      <c r="MLC15" s="407"/>
      <c r="MLD15" s="408"/>
      <c r="MLE15" s="404"/>
      <c r="MLF15" s="405"/>
      <c r="MLG15" s="409"/>
      <c r="MLH15" s="407"/>
      <c r="MLI15" s="407"/>
      <c r="MLJ15" s="407"/>
      <c r="MLK15" s="407"/>
      <c r="MLL15" s="408"/>
      <c r="MLM15" s="404"/>
      <c r="MLN15" s="405"/>
      <c r="MLO15" s="409"/>
      <c r="MLP15" s="407"/>
      <c r="MLQ15" s="407"/>
      <c r="MLR15" s="407"/>
      <c r="MLS15" s="407"/>
      <c r="MLT15" s="408"/>
      <c r="MLU15" s="404"/>
      <c r="MLV15" s="405"/>
      <c r="MLW15" s="409"/>
      <c r="MLX15" s="407"/>
      <c r="MLY15" s="407"/>
      <c r="MLZ15" s="407"/>
      <c r="MMA15" s="407"/>
      <c r="MMB15" s="408"/>
      <c r="MMC15" s="404"/>
      <c r="MMD15" s="405"/>
      <c r="MME15" s="409"/>
      <c r="MMF15" s="407"/>
      <c r="MMG15" s="407"/>
      <c r="MMH15" s="407"/>
      <c r="MMI15" s="407"/>
      <c r="MMJ15" s="408"/>
      <c r="MMK15" s="404"/>
      <c r="MML15" s="405"/>
      <c r="MMM15" s="409"/>
      <c r="MMN15" s="407"/>
      <c r="MMO15" s="407"/>
      <c r="MMP15" s="407"/>
      <c r="MMQ15" s="407"/>
      <c r="MMR15" s="408"/>
      <c r="MMS15" s="404"/>
      <c r="MMT15" s="405"/>
      <c r="MMU15" s="409"/>
      <c r="MMV15" s="407"/>
      <c r="MMW15" s="407"/>
      <c r="MMX15" s="407"/>
      <c r="MMY15" s="407"/>
      <c r="MMZ15" s="408"/>
      <c r="MNA15" s="404"/>
      <c r="MNB15" s="405"/>
      <c r="MNC15" s="409"/>
      <c r="MND15" s="407"/>
      <c r="MNE15" s="407"/>
      <c r="MNF15" s="407"/>
      <c r="MNG15" s="407"/>
      <c r="MNH15" s="408"/>
      <c r="MNI15" s="404"/>
      <c r="MNJ15" s="405"/>
      <c r="MNK15" s="409"/>
      <c r="MNL15" s="407"/>
      <c r="MNM15" s="407"/>
      <c r="MNN15" s="407"/>
      <c r="MNO15" s="407"/>
      <c r="MNP15" s="408"/>
      <c r="MNQ15" s="404"/>
      <c r="MNR15" s="405"/>
      <c r="MNS15" s="409"/>
      <c r="MNT15" s="407"/>
      <c r="MNU15" s="407"/>
      <c r="MNV15" s="407"/>
      <c r="MNW15" s="407"/>
      <c r="MNX15" s="408"/>
      <c r="MNY15" s="404"/>
      <c r="MNZ15" s="405"/>
      <c r="MOA15" s="409"/>
      <c r="MOB15" s="407"/>
      <c r="MOC15" s="407"/>
      <c r="MOD15" s="407"/>
      <c r="MOE15" s="407"/>
      <c r="MOF15" s="408"/>
      <c r="MOG15" s="404"/>
      <c r="MOH15" s="405"/>
      <c r="MOI15" s="409"/>
      <c r="MOJ15" s="407"/>
      <c r="MOK15" s="407"/>
      <c r="MOL15" s="407"/>
      <c r="MOM15" s="407"/>
      <c r="MON15" s="408"/>
      <c r="MOO15" s="404"/>
      <c r="MOP15" s="405"/>
      <c r="MOQ15" s="409"/>
      <c r="MOR15" s="407"/>
      <c r="MOS15" s="407"/>
      <c r="MOT15" s="407"/>
      <c r="MOU15" s="407"/>
      <c r="MOV15" s="408"/>
      <c r="MOW15" s="404"/>
      <c r="MOX15" s="405"/>
      <c r="MOY15" s="409"/>
      <c r="MOZ15" s="407"/>
      <c r="MPA15" s="407"/>
      <c r="MPB15" s="407"/>
      <c r="MPC15" s="407"/>
      <c r="MPD15" s="408"/>
      <c r="MPE15" s="404"/>
      <c r="MPF15" s="405"/>
      <c r="MPG15" s="409"/>
      <c r="MPH15" s="407"/>
      <c r="MPI15" s="407"/>
      <c r="MPJ15" s="407"/>
      <c r="MPK15" s="407"/>
      <c r="MPL15" s="408"/>
      <c r="MPM15" s="404"/>
      <c r="MPN15" s="405"/>
      <c r="MPO15" s="409"/>
      <c r="MPP15" s="407"/>
      <c r="MPQ15" s="407"/>
      <c r="MPR15" s="407"/>
      <c r="MPS15" s="407"/>
      <c r="MPT15" s="408"/>
      <c r="MPU15" s="404"/>
      <c r="MPV15" s="405"/>
      <c r="MPW15" s="409"/>
      <c r="MPX15" s="407"/>
      <c r="MPY15" s="407"/>
      <c r="MPZ15" s="407"/>
      <c r="MQA15" s="407"/>
      <c r="MQB15" s="408"/>
      <c r="MQC15" s="404"/>
      <c r="MQD15" s="405"/>
      <c r="MQE15" s="409"/>
      <c r="MQF15" s="407"/>
      <c r="MQG15" s="407"/>
      <c r="MQH15" s="407"/>
      <c r="MQI15" s="407"/>
      <c r="MQJ15" s="408"/>
      <c r="MQK15" s="404"/>
      <c r="MQL15" s="405"/>
      <c r="MQM15" s="409"/>
      <c r="MQN15" s="407"/>
      <c r="MQO15" s="407"/>
      <c r="MQP15" s="407"/>
      <c r="MQQ15" s="407"/>
      <c r="MQR15" s="408"/>
      <c r="MQS15" s="404"/>
      <c r="MQT15" s="405"/>
      <c r="MQU15" s="409"/>
      <c r="MQV15" s="407"/>
      <c r="MQW15" s="407"/>
      <c r="MQX15" s="407"/>
      <c r="MQY15" s="407"/>
      <c r="MQZ15" s="408"/>
      <c r="MRA15" s="404"/>
      <c r="MRB15" s="405"/>
      <c r="MRC15" s="409"/>
      <c r="MRD15" s="407"/>
      <c r="MRE15" s="407"/>
      <c r="MRF15" s="407"/>
      <c r="MRG15" s="407"/>
      <c r="MRH15" s="408"/>
      <c r="MRI15" s="404"/>
      <c r="MRJ15" s="405"/>
      <c r="MRK15" s="409"/>
      <c r="MRL15" s="407"/>
      <c r="MRM15" s="407"/>
      <c r="MRN15" s="407"/>
      <c r="MRO15" s="407"/>
      <c r="MRP15" s="408"/>
      <c r="MRQ15" s="404"/>
      <c r="MRR15" s="405"/>
      <c r="MRS15" s="409"/>
      <c r="MRT15" s="407"/>
      <c r="MRU15" s="407"/>
      <c r="MRV15" s="407"/>
      <c r="MRW15" s="407"/>
      <c r="MRX15" s="408"/>
      <c r="MRY15" s="404"/>
      <c r="MRZ15" s="405"/>
      <c r="MSA15" s="409"/>
      <c r="MSB15" s="407"/>
      <c r="MSC15" s="407"/>
      <c r="MSD15" s="407"/>
      <c r="MSE15" s="407"/>
      <c r="MSF15" s="408"/>
      <c r="MSG15" s="404"/>
      <c r="MSH15" s="405"/>
      <c r="MSI15" s="409"/>
      <c r="MSJ15" s="407"/>
      <c r="MSK15" s="407"/>
      <c r="MSL15" s="407"/>
      <c r="MSM15" s="407"/>
      <c r="MSN15" s="408"/>
      <c r="MSO15" s="404"/>
      <c r="MSP15" s="405"/>
      <c r="MSQ15" s="409"/>
      <c r="MSR15" s="407"/>
      <c r="MSS15" s="407"/>
      <c r="MST15" s="407"/>
      <c r="MSU15" s="407"/>
      <c r="MSV15" s="408"/>
      <c r="MSW15" s="404"/>
      <c r="MSX15" s="405"/>
      <c r="MSY15" s="409"/>
      <c r="MSZ15" s="407"/>
      <c r="MTA15" s="407"/>
      <c r="MTB15" s="407"/>
      <c r="MTC15" s="407"/>
      <c r="MTD15" s="408"/>
      <c r="MTE15" s="404"/>
      <c r="MTF15" s="405"/>
      <c r="MTG15" s="409"/>
      <c r="MTH15" s="407"/>
      <c r="MTI15" s="407"/>
      <c r="MTJ15" s="407"/>
      <c r="MTK15" s="407"/>
      <c r="MTL15" s="408"/>
      <c r="MTM15" s="404"/>
      <c r="MTN15" s="405"/>
      <c r="MTO15" s="409"/>
      <c r="MTP15" s="407"/>
      <c r="MTQ15" s="407"/>
      <c r="MTR15" s="407"/>
      <c r="MTS15" s="407"/>
      <c r="MTT15" s="408"/>
      <c r="MTU15" s="404"/>
      <c r="MTV15" s="405"/>
      <c r="MTW15" s="409"/>
      <c r="MTX15" s="407"/>
      <c r="MTY15" s="407"/>
      <c r="MTZ15" s="407"/>
      <c r="MUA15" s="407"/>
      <c r="MUB15" s="408"/>
      <c r="MUC15" s="404"/>
      <c r="MUD15" s="405"/>
      <c r="MUE15" s="409"/>
      <c r="MUF15" s="407"/>
      <c r="MUG15" s="407"/>
      <c r="MUH15" s="407"/>
      <c r="MUI15" s="407"/>
      <c r="MUJ15" s="408"/>
      <c r="MUK15" s="404"/>
      <c r="MUL15" s="405"/>
      <c r="MUM15" s="409"/>
      <c r="MUN15" s="407"/>
      <c r="MUO15" s="407"/>
      <c r="MUP15" s="407"/>
      <c r="MUQ15" s="407"/>
      <c r="MUR15" s="408"/>
      <c r="MUS15" s="404"/>
      <c r="MUT15" s="405"/>
      <c r="MUU15" s="409"/>
      <c r="MUV15" s="407"/>
      <c r="MUW15" s="407"/>
      <c r="MUX15" s="407"/>
      <c r="MUY15" s="407"/>
      <c r="MUZ15" s="408"/>
      <c r="MVA15" s="404"/>
      <c r="MVB15" s="405"/>
      <c r="MVC15" s="409"/>
      <c r="MVD15" s="407"/>
      <c r="MVE15" s="407"/>
      <c r="MVF15" s="407"/>
      <c r="MVG15" s="407"/>
      <c r="MVH15" s="408"/>
      <c r="MVI15" s="404"/>
      <c r="MVJ15" s="405"/>
      <c r="MVK15" s="409"/>
      <c r="MVL15" s="407"/>
      <c r="MVM15" s="407"/>
      <c r="MVN15" s="407"/>
      <c r="MVO15" s="407"/>
      <c r="MVP15" s="408"/>
      <c r="MVQ15" s="404"/>
      <c r="MVR15" s="405"/>
      <c r="MVS15" s="409"/>
      <c r="MVT15" s="407"/>
      <c r="MVU15" s="407"/>
      <c r="MVV15" s="407"/>
      <c r="MVW15" s="407"/>
      <c r="MVX15" s="408"/>
      <c r="MVY15" s="404"/>
      <c r="MVZ15" s="405"/>
      <c r="MWA15" s="409"/>
      <c r="MWB15" s="407"/>
      <c r="MWC15" s="407"/>
      <c r="MWD15" s="407"/>
      <c r="MWE15" s="407"/>
      <c r="MWF15" s="408"/>
      <c r="MWG15" s="404"/>
      <c r="MWH15" s="405"/>
      <c r="MWI15" s="409"/>
      <c r="MWJ15" s="407"/>
      <c r="MWK15" s="407"/>
      <c r="MWL15" s="407"/>
      <c r="MWM15" s="407"/>
      <c r="MWN15" s="408"/>
      <c r="MWO15" s="404"/>
      <c r="MWP15" s="405"/>
      <c r="MWQ15" s="409"/>
      <c r="MWR15" s="407"/>
      <c r="MWS15" s="407"/>
      <c r="MWT15" s="407"/>
      <c r="MWU15" s="407"/>
      <c r="MWV15" s="408"/>
      <c r="MWW15" s="404"/>
      <c r="MWX15" s="405"/>
      <c r="MWY15" s="409"/>
      <c r="MWZ15" s="407"/>
      <c r="MXA15" s="407"/>
      <c r="MXB15" s="407"/>
      <c r="MXC15" s="407"/>
      <c r="MXD15" s="408"/>
      <c r="MXE15" s="404"/>
      <c r="MXF15" s="405"/>
      <c r="MXG15" s="409"/>
      <c r="MXH15" s="407"/>
      <c r="MXI15" s="407"/>
      <c r="MXJ15" s="407"/>
      <c r="MXK15" s="407"/>
      <c r="MXL15" s="408"/>
      <c r="MXM15" s="404"/>
      <c r="MXN15" s="405"/>
      <c r="MXO15" s="409"/>
      <c r="MXP15" s="407"/>
      <c r="MXQ15" s="407"/>
      <c r="MXR15" s="407"/>
      <c r="MXS15" s="407"/>
      <c r="MXT15" s="408"/>
      <c r="MXU15" s="404"/>
      <c r="MXV15" s="405"/>
      <c r="MXW15" s="409"/>
      <c r="MXX15" s="407"/>
      <c r="MXY15" s="407"/>
      <c r="MXZ15" s="407"/>
      <c r="MYA15" s="407"/>
      <c r="MYB15" s="408"/>
      <c r="MYC15" s="404"/>
      <c r="MYD15" s="405"/>
      <c r="MYE15" s="409"/>
      <c r="MYF15" s="407"/>
      <c r="MYG15" s="407"/>
      <c r="MYH15" s="407"/>
      <c r="MYI15" s="407"/>
      <c r="MYJ15" s="408"/>
      <c r="MYK15" s="404"/>
      <c r="MYL15" s="405"/>
      <c r="MYM15" s="409"/>
      <c r="MYN15" s="407"/>
      <c r="MYO15" s="407"/>
      <c r="MYP15" s="407"/>
      <c r="MYQ15" s="407"/>
      <c r="MYR15" s="408"/>
      <c r="MYS15" s="404"/>
      <c r="MYT15" s="405"/>
      <c r="MYU15" s="409"/>
      <c r="MYV15" s="407"/>
      <c r="MYW15" s="407"/>
      <c r="MYX15" s="407"/>
      <c r="MYY15" s="407"/>
      <c r="MYZ15" s="408"/>
      <c r="MZA15" s="404"/>
      <c r="MZB15" s="405"/>
      <c r="MZC15" s="409"/>
      <c r="MZD15" s="407"/>
      <c r="MZE15" s="407"/>
      <c r="MZF15" s="407"/>
      <c r="MZG15" s="407"/>
      <c r="MZH15" s="408"/>
      <c r="MZI15" s="404"/>
      <c r="MZJ15" s="405"/>
      <c r="MZK15" s="409"/>
      <c r="MZL15" s="407"/>
      <c r="MZM15" s="407"/>
      <c r="MZN15" s="407"/>
      <c r="MZO15" s="407"/>
      <c r="MZP15" s="408"/>
      <c r="MZQ15" s="404"/>
      <c r="MZR15" s="405"/>
      <c r="MZS15" s="409"/>
      <c r="MZT15" s="407"/>
      <c r="MZU15" s="407"/>
      <c r="MZV15" s="407"/>
      <c r="MZW15" s="407"/>
      <c r="MZX15" s="408"/>
      <c r="MZY15" s="404"/>
      <c r="MZZ15" s="405"/>
      <c r="NAA15" s="409"/>
      <c r="NAB15" s="407"/>
      <c r="NAC15" s="407"/>
      <c r="NAD15" s="407"/>
      <c r="NAE15" s="407"/>
      <c r="NAF15" s="408"/>
      <c r="NAG15" s="404"/>
      <c r="NAH15" s="405"/>
      <c r="NAI15" s="409"/>
      <c r="NAJ15" s="407"/>
      <c r="NAK15" s="407"/>
      <c r="NAL15" s="407"/>
      <c r="NAM15" s="407"/>
      <c r="NAN15" s="408"/>
      <c r="NAO15" s="404"/>
      <c r="NAP15" s="405"/>
      <c r="NAQ15" s="409"/>
      <c r="NAR15" s="407"/>
      <c r="NAS15" s="407"/>
      <c r="NAT15" s="407"/>
      <c r="NAU15" s="407"/>
      <c r="NAV15" s="408"/>
      <c r="NAW15" s="404"/>
      <c r="NAX15" s="405"/>
      <c r="NAY15" s="409"/>
      <c r="NAZ15" s="407"/>
      <c r="NBA15" s="407"/>
      <c r="NBB15" s="407"/>
      <c r="NBC15" s="407"/>
      <c r="NBD15" s="408"/>
      <c r="NBE15" s="404"/>
      <c r="NBF15" s="405"/>
      <c r="NBG15" s="409"/>
      <c r="NBH15" s="407"/>
      <c r="NBI15" s="407"/>
      <c r="NBJ15" s="407"/>
      <c r="NBK15" s="407"/>
      <c r="NBL15" s="408"/>
      <c r="NBM15" s="404"/>
      <c r="NBN15" s="405"/>
      <c r="NBO15" s="409"/>
      <c r="NBP15" s="407"/>
      <c r="NBQ15" s="407"/>
      <c r="NBR15" s="407"/>
      <c r="NBS15" s="407"/>
      <c r="NBT15" s="408"/>
      <c r="NBU15" s="404"/>
      <c r="NBV15" s="405"/>
      <c r="NBW15" s="409"/>
      <c r="NBX15" s="407"/>
      <c r="NBY15" s="407"/>
      <c r="NBZ15" s="407"/>
      <c r="NCA15" s="407"/>
      <c r="NCB15" s="408"/>
      <c r="NCC15" s="404"/>
      <c r="NCD15" s="405"/>
      <c r="NCE15" s="409"/>
      <c r="NCF15" s="407"/>
      <c r="NCG15" s="407"/>
      <c r="NCH15" s="407"/>
      <c r="NCI15" s="407"/>
      <c r="NCJ15" s="408"/>
      <c r="NCK15" s="404"/>
      <c r="NCL15" s="405"/>
      <c r="NCM15" s="409"/>
      <c r="NCN15" s="407"/>
      <c r="NCO15" s="407"/>
      <c r="NCP15" s="407"/>
      <c r="NCQ15" s="407"/>
      <c r="NCR15" s="408"/>
      <c r="NCS15" s="404"/>
      <c r="NCT15" s="405"/>
      <c r="NCU15" s="409"/>
      <c r="NCV15" s="407"/>
      <c r="NCW15" s="407"/>
      <c r="NCX15" s="407"/>
      <c r="NCY15" s="407"/>
      <c r="NCZ15" s="408"/>
      <c r="NDA15" s="404"/>
      <c r="NDB15" s="405"/>
      <c r="NDC15" s="409"/>
      <c r="NDD15" s="407"/>
      <c r="NDE15" s="407"/>
      <c r="NDF15" s="407"/>
      <c r="NDG15" s="407"/>
      <c r="NDH15" s="408"/>
      <c r="NDI15" s="404"/>
      <c r="NDJ15" s="405"/>
      <c r="NDK15" s="409"/>
      <c r="NDL15" s="407"/>
      <c r="NDM15" s="407"/>
      <c r="NDN15" s="407"/>
      <c r="NDO15" s="407"/>
      <c r="NDP15" s="408"/>
      <c r="NDQ15" s="404"/>
      <c r="NDR15" s="405"/>
      <c r="NDS15" s="409"/>
      <c r="NDT15" s="407"/>
      <c r="NDU15" s="407"/>
      <c r="NDV15" s="407"/>
      <c r="NDW15" s="407"/>
      <c r="NDX15" s="408"/>
      <c r="NDY15" s="404"/>
      <c r="NDZ15" s="405"/>
      <c r="NEA15" s="409"/>
      <c r="NEB15" s="407"/>
      <c r="NEC15" s="407"/>
      <c r="NED15" s="407"/>
      <c r="NEE15" s="407"/>
      <c r="NEF15" s="408"/>
      <c r="NEG15" s="404"/>
      <c r="NEH15" s="405"/>
      <c r="NEI15" s="409"/>
      <c r="NEJ15" s="407"/>
      <c r="NEK15" s="407"/>
      <c r="NEL15" s="407"/>
      <c r="NEM15" s="407"/>
      <c r="NEN15" s="408"/>
      <c r="NEO15" s="404"/>
      <c r="NEP15" s="405"/>
      <c r="NEQ15" s="409"/>
      <c r="NER15" s="407"/>
      <c r="NES15" s="407"/>
      <c r="NET15" s="407"/>
      <c r="NEU15" s="407"/>
      <c r="NEV15" s="408"/>
      <c r="NEW15" s="404"/>
      <c r="NEX15" s="405"/>
      <c r="NEY15" s="409"/>
      <c r="NEZ15" s="407"/>
      <c r="NFA15" s="407"/>
      <c r="NFB15" s="407"/>
      <c r="NFC15" s="407"/>
      <c r="NFD15" s="408"/>
      <c r="NFE15" s="404"/>
      <c r="NFF15" s="405"/>
      <c r="NFG15" s="409"/>
      <c r="NFH15" s="407"/>
      <c r="NFI15" s="407"/>
      <c r="NFJ15" s="407"/>
      <c r="NFK15" s="407"/>
      <c r="NFL15" s="408"/>
      <c r="NFM15" s="404"/>
      <c r="NFN15" s="405"/>
      <c r="NFO15" s="409"/>
      <c r="NFP15" s="407"/>
      <c r="NFQ15" s="407"/>
      <c r="NFR15" s="407"/>
      <c r="NFS15" s="407"/>
      <c r="NFT15" s="408"/>
      <c r="NFU15" s="404"/>
      <c r="NFV15" s="405"/>
      <c r="NFW15" s="409"/>
      <c r="NFX15" s="407"/>
      <c r="NFY15" s="407"/>
      <c r="NFZ15" s="407"/>
      <c r="NGA15" s="407"/>
      <c r="NGB15" s="408"/>
      <c r="NGC15" s="404"/>
      <c r="NGD15" s="405"/>
      <c r="NGE15" s="409"/>
      <c r="NGF15" s="407"/>
      <c r="NGG15" s="407"/>
      <c r="NGH15" s="407"/>
      <c r="NGI15" s="407"/>
      <c r="NGJ15" s="408"/>
      <c r="NGK15" s="404"/>
      <c r="NGL15" s="405"/>
      <c r="NGM15" s="409"/>
      <c r="NGN15" s="407"/>
      <c r="NGO15" s="407"/>
      <c r="NGP15" s="407"/>
      <c r="NGQ15" s="407"/>
      <c r="NGR15" s="408"/>
      <c r="NGS15" s="404"/>
      <c r="NGT15" s="405"/>
      <c r="NGU15" s="409"/>
      <c r="NGV15" s="407"/>
      <c r="NGW15" s="407"/>
      <c r="NGX15" s="407"/>
      <c r="NGY15" s="407"/>
      <c r="NGZ15" s="408"/>
      <c r="NHA15" s="404"/>
      <c r="NHB15" s="405"/>
      <c r="NHC15" s="409"/>
      <c r="NHD15" s="407"/>
      <c r="NHE15" s="407"/>
      <c r="NHF15" s="407"/>
      <c r="NHG15" s="407"/>
      <c r="NHH15" s="408"/>
      <c r="NHI15" s="404"/>
      <c r="NHJ15" s="405"/>
      <c r="NHK15" s="409"/>
      <c r="NHL15" s="407"/>
      <c r="NHM15" s="407"/>
      <c r="NHN15" s="407"/>
      <c r="NHO15" s="407"/>
      <c r="NHP15" s="408"/>
      <c r="NHQ15" s="404"/>
      <c r="NHR15" s="405"/>
      <c r="NHS15" s="409"/>
      <c r="NHT15" s="407"/>
      <c r="NHU15" s="407"/>
      <c r="NHV15" s="407"/>
      <c r="NHW15" s="407"/>
      <c r="NHX15" s="408"/>
      <c r="NHY15" s="404"/>
      <c r="NHZ15" s="405"/>
      <c r="NIA15" s="409"/>
      <c r="NIB15" s="407"/>
      <c r="NIC15" s="407"/>
      <c r="NID15" s="407"/>
      <c r="NIE15" s="407"/>
      <c r="NIF15" s="408"/>
      <c r="NIG15" s="404"/>
      <c r="NIH15" s="405"/>
      <c r="NII15" s="409"/>
      <c r="NIJ15" s="407"/>
      <c r="NIK15" s="407"/>
      <c r="NIL15" s="407"/>
      <c r="NIM15" s="407"/>
      <c r="NIN15" s="408"/>
      <c r="NIO15" s="404"/>
      <c r="NIP15" s="405"/>
      <c r="NIQ15" s="409"/>
      <c r="NIR15" s="407"/>
      <c r="NIS15" s="407"/>
      <c r="NIT15" s="407"/>
      <c r="NIU15" s="407"/>
      <c r="NIV15" s="408"/>
      <c r="NIW15" s="404"/>
      <c r="NIX15" s="405"/>
      <c r="NIY15" s="409"/>
      <c r="NIZ15" s="407"/>
      <c r="NJA15" s="407"/>
      <c r="NJB15" s="407"/>
      <c r="NJC15" s="407"/>
      <c r="NJD15" s="408"/>
      <c r="NJE15" s="404"/>
      <c r="NJF15" s="405"/>
      <c r="NJG15" s="409"/>
      <c r="NJH15" s="407"/>
      <c r="NJI15" s="407"/>
      <c r="NJJ15" s="407"/>
      <c r="NJK15" s="407"/>
      <c r="NJL15" s="408"/>
      <c r="NJM15" s="404"/>
      <c r="NJN15" s="405"/>
      <c r="NJO15" s="409"/>
      <c r="NJP15" s="407"/>
      <c r="NJQ15" s="407"/>
      <c r="NJR15" s="407"/>
      <c r="NJS15" s="407"/>
      <c r="NJT15" s="408"/>
      <c r="NJU15" s="404"/>
      <c r="NJV15" s="405"/>
      <c r="NJW15" s="409"/>
      <c r="NJX15" s="407"/>
      <c r="NJY15" s="407"/>
      <c r="NJZ15" s="407"/>
      <c r="NKA15" s="407"/>
      <c r="NKB15" s="408"/>
      <c r="NKC15" s="404"/>
      <c r="NKD15" s="405"/>
      <c r="NKE15" s="409"/>
      <c r="NKF15" s="407"/>
      <c r="NKG15" s="407"/>
      <c r="NKH15" s="407"/>
      <c r="NKI15" s="407"/>
      <c r="NKJ15" s="408"/>
      <c r="NKK15" s="404"/>
      <c r="NKL15" s="405"/>
      <c r="NKM15" s="409"/>
      <c r="NKN15" s="407"/>
      <c r="NKO15" s="407"/>
      <c r="NKP15" s="407"/>
      <c r="NKQ15" s="407"/>
      <c r="NKR15" s="408"/>
      <c r="NKS15" s="404"/>
      <c r="NKT15" s="405"/>
      <c r="NKU15" s="409"/>
      <c r="NKV15" s="407"/>
      <c r="NKW15" s="407"/>
      <c r="NKX15" s="407"/>
      <c r="NKY15" s="407"/>
      <c r="NKZ15" s="408"/>
      <c r="NLA15" s="404"/>
      <c r="NLB15" s="405"/>
      <c r="NLC15" s="409"/>
      <c r="NLD15" s="407"/>
      <c r="NLE15" s="407"/>
      <c r="NLF15" s="407"/>
      <c r="NLG15" s="407"/>
      <c r="NLH15" s="408"/>
      <c r="NLI15" s="404"/>
      <c r="NLJ15" s="405"/>
      <c r="NLK15" s="409"/>
      <c r="NLL15" s="407"/>
      <c r="NLM15" s="407"/>
      <c r="NLN15" s="407"/>
      <c r="NLO15" s="407"/>
      <c r="NLP15" s="408"/>
      <c r="NLQ15" s="404"/>
      <c r="NLR15" s="405"/>
      <c r="NLS15" s="409"/>
      <c r="NLT15" s="407"/>
      <c r="NLU15" s="407"/>
      <c r="NLV15" s="407"/>
      <c r="NLW15" s="407"/>
      <c r="NLX15" s="408"/>
      <c r="NLY15" s="404"/>
      <c r="NLZ15" s="405"/>
      <c r="NMA15" s="409"/>
      <c r="NMB15" s="407"/>
      <c r="NMC15" s="407"/>
      <c r="NMD15" s="407"/>
      <c r="NME15" s="407"/>
      <c r="NMF15" s="408"/>
      <c r="NMG15" s="404"/>
      <c r="NMH15" s="405"/>
      <c r="NMI15" s="409"/>
      <c r="NMJ15" s="407"/>
      <c r="NMK15" s="407"/>
      <c r="NML15" s="407"/>
      <c r="NMM15" s="407"/>
      <c r="NMN15" s="408"/>
      <c r="NMO15" s="404"/>
      <c r="NMP15" s="405"/>
      <c r="NMQ15" s="409"/>
      <c r="NMR15" s="407"/>
      <c r="NMS15" s="407"/>
      <c r="NMT15" s="407"/>
      <c r="NMU15" s="407"/>
      <c r="NMV15" s="408"/>
      <c r="NMW15" s="404"/>
      <c r="NMX15" s="405"/>
      <c r="NMY15" s="409"/>
      <c r="NMZ15" s="407"/>
      <c r="NNA15" s="407"/>
      <c r="NNB15" s="407"/>
      <c r="NNC15" s="407"/>
      <c r="NND15" s="408"/>
      <c r="NNE15" s="404"/>
      <c r="NNF15" s="405"/>
      <c r="NNG15" s="409"/>
      <c r="NNH15" s="407"/>
      <c r="NNI15" s="407"/>
      <c r="NNJ15" s="407"/>
      <c r="NNK15" s="407"/>
      <c r="NNL15" s="408"/>
      <c r="NNM15" s="404"/>
      <c r="NNN15" s="405"/>
      <c r="NNO15" s="409"/>
      <c r="NNP15" s="407"/>
      <c r="NNQ15" s="407"/>
      <c r="NNR15" s="407"/>
      <c r="NNS15" s="407"/>
      <c r="NNT15" s="408"/>
      <c r="NNU15" s="404"/>
      <c r="NNV15" s="405"/>
      <c r="NNW15" s="409"/>
      <c r="NNX15" s="407"/>
      <c r="NNY15" s="407"/>
      <c r="NNZ15" s="407"/>
      <c r="NOA15" s="407"/>
      <c r="NOB15" s="408"/>
      <c r="NOC15" s="404"/>
      <c r="NOD15" s="405"/>
      <c r="NOE15" s="409"/>
      <c r="NOF15" s="407"/>
      <c r="NOG15" s="407"/>
      <c r="NOH15" s="407"/>
      <c r="NOI15" s="407"/>
      <c r="NOJ15" s="408"/>
      <c r="NOK15" s="404"/>
      <c r="NOL15" s="405"/>
      <c r="NOM15" s="409"/>
      <c r="NON15" s="407"/>
      <c r="NOO15" s="407"/>
      <c r="NOP15" s="407"/>
      <c r="NOQ15" s="407"/>
      <c r="NOR15" s="408"/>
      <c r="NOS15" s="404"/>
      <c r="NOT15" s="405"/>
      <c r="NOU15" s="409"/>
      <c r="NOV15" s="407"/>
      <c r="NOW15" s="407"/>
      <c r="NOX15" s="407"/>
      <c r="NOY15" s="407"/>
      <c r="NOZ15" s="408"/>
      <c r="NPA15" s="404"/>
      <c r="NPB15" s="405"/>
      <c r="NPC15" s="409"/>
      <c r="NPD15" s="407"/>
      <c r="NPE15" s="407"/>
      <c r="NPF15" s="407"/>
      <c r="NPG15" s="407"/>
      <c r="NPH15" s="408"/>
      <c r="NPI15" s="404"/>
      <c r="NPJ15" s="405"/>
      <c r="NPK15" s="409"/>
      <c r="NPL15" s="407"/>
      <c r="NPM15" s="407"/>
      <c r="NPN15" s="407"/>
      <c r="NPO15" s="407"/>
      <c r="NPP15" s="408"/>
      <c r="NPQ15" s="404"/>
      <c r="NPR15" s="405"/>
      <c r="NPS15" s="409"/>
      <c r="NPT15" s="407"/>
      <c r="NPU15" s="407"/>
      <c r="NPV15" s="407"/>
      <c r="NPW15" s="407"/>
      <c r="NPX15" s="408"/>
      <c r="NPY15" s="404"/>
      <c r="NPZ15" s="405"/>
      <c r="NQA15" s="409"/>
      <c r="NQB15" s="407"/>
      <c r="NQC15" s="407"/>
      <c r="NQD15" s="407"/>
      <c r="NQE15" s="407"/>
      <c r="NQF15" s="408"/>
      <c r="NQG15" s="404"/>
      <c r="NQH15" s="405"/>
      <c r="NQI15" s="409"/>
      <c r="NQJ15" s="407"/>
      <c r="NQK15" s="407"/>
      <c r="NQL15" s="407"/>
      <c r="NQM15" s="407"/>
      <c r="NQN15" s="408"/>
      <c r="NQO15" s="404"/>
      <c r="NQP15" s="405"/>
      <c r="NQQ15" s="409"/>
      <c r="NQR15" s="407"/>
      <c r="NQS15" s="407"/>
      <c r="NQT15" s="407"/>
      <c r="NQU15" s="407"/>
      <c r="NQV15" s="408"/>
      <c r="NQW15" s="404"/>
      <c r="NQX15" s="405"/>
      <c r="NQY15" s="409"/>
      <c r="NQZ15" s="407"/>
      <c r="NRA15" s="407"/>
      <c r="NRB15" s="407"/>
      <c r="NRC15" s="407"/>
      <c r="NRD15" s="408"/>
      <c r="NRE15" s="404"/>
      <c r="NRF15" s="405"/>
      <c r="NRG15" s="409"/>
      <c r="NRH15" s="407"/>
      <c r="NRI15" s="407"/>
      <c r="NRJ15" s="407"/>
      <c r="NRK15" s="407"/>
      <c r="NRL15" s="408"/>
      <c r="NRM15" s="404"/>
      <c r="NRN15" s="405"/>
      <c r="NRO15" s="409"/>
      <c r="NRP15" s="407"/>
      <c r="NRQ15" s="407"/>
      <c r="NRR15" s="407"/>
      <c r="NRS15" s="407"/>
      <c r="NRT15" s="408"/>
      <c r="NRU15" s="404"/>
      <c r="NRV15" s="405"/>
      <c r="NRW15" s="409"/>
      <c r="NRX15" s="407"/>
      <c r="NRY15" s="407"/>
      <c r="NRZ15" s="407"/>
      <c r="NSA15" s="407"/>
      <c r="NSB15" s="408"/>
      <c r="NSC15" s="404"/>
      <c r="NSD15" s="405"/>
      <c r="NSE15" s="409"/>
      <c r="NSF15" s="407"/>
      <c r="NSG15" s="407"/>
      <c r="NSH15" s="407"/>
      <c r="NSI15" s="407"/>
      <c r="NSJ15" s="408"/>
      <c r="NSK15" s="404"/>
      <c r="NSL15" s="405"/>
      <c r="NSM15" s="409"/>
      <c r="NSN15" s="407"/>
      <c r="NSO15" s="407"/>
      <c r="NSP15" s="407"/>
      <c r="NSQ15" s="407"/>
      <c r="NSR15" s="408"/>
      <c r="NSS15" s="404"/>
      <c r="NST15" s="405"/>
      <c r="NSU15" s="409"/>
      <c r="NSV15" s="407"/>
      <c r="NSW15" s="407"/>
      <c r="NSX15" s="407"/>
      <c r="NSY15" s="407"/>
      <c r="NSZ15" s="408"/>
      <c r="NTA15" s="404"/>
      <c r="NTB15" s="405"/>
      <c r="NTC15" s="409"/>
      <c r="NTD15" s="407"/>
      <c r="NTE15" s="407"/>
      <c r="NTF15" s="407"/>
      <c r="NTG15" s="407"/>
      <c r="NTH15" s="408"/>
      <c r="NTI15" s="404"/>
      <c r="NTJ15" s="405"/>
      <c r="NTK15" s="409"/>
      <c r="NTL15" s="407"/>
      <c r="NTM15" s="407"/>
      <c r="NTN15" s="407"/>
      <c r="NTO15" s="407"/>
      <c r="NTP15" s="408"/>
      <c r="NTQ15" s="404"/>
      <c r="NTR15" s="405"/>
      <c r="NTS15" s="409"/>
      <c r="NTT15" s="407"/>
      <c r="NTU15" s="407"/>
      <c r="NTV15" s="407"/>
      <c r="NTW15" s="407"/>
      <c r="NTX15" s="408"/>
      <c r="NTY15" s="404"/>
      <c r="NTZ15" s="405"/>
      <c r="NUA15" s="409"/>
      <c r="NUB15" s="407"/>
      <c r="NUC15" s="407"/>
      <c r="NUD15" s="407"/>
      <c r="NUE15" s="407"/>
      <c r="NUF15" s="408"/>
      <c r="NUG15" s="404"/>
      <c r="NUH15" s="405"/>
      <c r="NUI15" s="409"/>
      <c r="NUJ15" s="407"/>
      <c r="NUK15" s="407"/>
      <c r="NUL15" s="407"/>
      <c r="NUM15" s="407"/>
      <c r="NUN15" s="408"/>
      <c r="NUO15" s="404"/>
      <c r="NUP15" s="405"/>
      <c r="NUQ15" s="409"/>
      <c r="NUR15" s="407"/>
      <c r="NUS15" s="407"/>
      <c r="NUT15" s="407"/>
      <c r="NUU15" s="407"/>
      <c r="NUV15" s="408"/>
      <c r="NUW15" s="404"/>
      <c r="NUX15" s="405"/>
      <c r="NUY15" s="409"/>
      <c r="NUZ15" s="407"/>
      <c r="NVA15" s="407"/>
      <c r="NVB15" s="407"/>
      <c r="NVC15" s="407"/>
      <c r="NVD15" s="408"/>
      <c r="NVE15" s="404"/>
      <c r="NVF15" s="405"/>
      <c r="NVG15" s="409"/>
      <c r="NVH15" s="407"/>
      <c r="NVI15" s="407"/>
      <c r="NVJ15" s="407"/>
      <c r="NVK15" s="407"/>
      <c r="NVL15" s="408"/>
      <c r="NVM15" s="404"/>
      <c r="NVN15" s="405"/>
      <c r="NVO15" s="409"/>
      <c r="NVP15" s="407"/>
      <c r="NVQ15" s="407"/>
      <c r="NVR15" s="407"/>
      <c r="NVS15" s="407"/>
      <c r="NVT15" s="408"/>
      <c r="NVU15" s="404"/>
      <c r="NVV15" s="405"/>
      <c r="NVW15" s="409"/>
      <c r="NVX15" s="407"/>
      <c r="NVY15" s="407"/>
      <c r="NVZ15" s="407"/>
      <c r="NWA15" s="407"/>
      <c r="NWB15" s="408"/>
      <c r="NWC15" s="404"/>
      <c r="NWD15" s="405"/>
      <c r="NWE15" s="409"/>
      <c r="NWF15" s="407"/>
      <c r="NWG15" s="407"/>
      <c r="NWH15" s="407"/>
      <c r="NWI15" s="407"/>
      <c r="NWJ15" s="408"/>
      <c r="NWK15" s="404"/>
      <c r="NWL15" s="405"/>
      <c r="NWM15" s="409"/>
      <c r="NWN15" s="407"/>
      <c r="NWO15" s="407"/>
      <c r="NWP15" s="407"/>
      <c r="NWQ15" s="407"/>
      <c r="NWR15" s="408"/>
      <c r="NWS15" s="404"/>
      <c r="NWT15" s="405"/>
      <c r="NWU15" s="409"/>
      <c r="NWV15" s="407"/>
      <c r="NWW15" s="407"/>
      <c r="NWX15" s="407"/>
      <c r="NWY15" s="407"/>
      <c r="NWZ15" s="408"/>
      <c r="NXA15" s="404"/>
      <c r="NXB15" s="405"/>
      <c r="NXC15" s="409"/>
      <c r="NXD15" s="407"/>
      <c r="NXE15" s="407"/>
      <c r="NXF15" s="407"/>
      <c r="NXG15" s="407"/>
      <c r="NXH15" s="408"/>
      <c r="NXI15" s="404"/>
      <c r="NXJ15" s="405"/>
      <c r="NXK15" s="409"/>
      <c r="NXL15" s="407"/>
      <c r="NXM15" s="407"/>
      <c r="NXN15" s="407"/>
      <c r="NXO15" s="407"/>
      <c r="NXP15" s="408"/>
      <c r="NXQ15" s="404"/>
      <c r="NXR15" s="405"/>
      <c r="NXS15" s="409"/>
      <c r="NXT15" s="407"/>
      <c r="NXU15" s="407"/>
      <c r="NXV15" s="407"/>
      <c r="NXW15" s="407"/>
      <c r="NXX15" s="408"/>
      <c r="NXY15" s="404"/>
      <c r="NXZ15" s="405"/>
      <c r="NYA15" s="409"/>
      <c r="NYB15" s="407"/>
      <c r="NYC15" s="407"/>
      <c r="NYD15" s="407"/>
      <c r="NYE15" s="407"/>
      <c r="NYF15" s="408"/>
      <c r="NYG15" s="404"/>
      <c r="NYH15" s="405"/>
      <c r="NYI15" s="409"/>
      <c r="NYJ15" s="407"/>
      <c r="NYK15" s="407"/>
      <c r="NYL15" s="407"/>
      <c r="NYM15" s="407"/>
      <c r="NYN15" s="408"/>
      <c r="NYO15" s="404"/>
      <c r="NYP15" s="405"/>
      <c r="NYQ15" s="409"/>
      <c r="NYR15" s="407"/>
      <c r="NYS15" s="407"/>
      <c r="NYT15" s="407"/>
      <c r="NYU15" s="407"/>
      <c r="NYV15" s="408"/>
      <c r="NYW15" s="404"/>
      <c r="NYX15" s="405"/>
      <c r="NYY15" s="409"/>
      <c r="NYZ15" s="407"/>
      <c r="NZA15" s="407"/>
      <c r="NZB15" s="407"/>
      <c r="NZC15" s="407"/>
      <c r="NZD15" s="408"/>
      <c r="NZE15" s="404"/>
      <c r="NZF15" s="405"/>
      <c r="NZG15" s="409"/>
      <c r="NZH15" s="407"/>
      <c r="NZI15" s="407"/>
      <c r="NZJ15" s="407"/>
      <c r="NZK15" s="407"/>
      <c r="NZL15" s="408"/>
      <c r="NZM15" s="404"/>
      <c r="NZN15" s="405"/>
      <c r="NZO15" s="409"/>
      <c r="NZP15" s="407"/>
      <c r="NZQ15" s="407"/>
      <c r="NZR15" s="407"/>
      <c r="NZS15" s="407"/>
      <c r="NZT15" s="408"/>
      <c r="NZU15" s="404"/>
      <c r="NZV15" s="405"/>
      <c r="NZW15" s="409"/>
      <c r="NZX15" s="407"/>
      <c r="NZY15" s="407"/>
      <c r="NZZ15" s="407"/>
      <c r="OAA15" s="407"/>
      <c r="OAB15" s="408"/>
      <c r="OAC15" s="404"/>
      <c r="OAD15" s="405"/>
      <c r="OAE15" s="409"/>
      <c r="OAF15" s="407"/>
      <c r="OAG15" s="407"/>
      <c r="OAH15" s="407"/>
      <c r="OAI15" s="407"/>
      <c r="OAJ15" s="408"/>
      <c r="OAK15" s="404"/>
      <c r="OAL15" s="405"/>
      <c r="OAM15" s="409"/>
      <c r="OAN15" s="407"/>
      <c r="OAO15" s="407"/>
      <c r="OAP15" s="407"/>
      <c r="OAQ15" s="407"/>
      <c r="OAR15" s="408"/>
      <c r="OAS15" s="404"/>
      <c r="OAT15" s="405"/>
      <c r="OAU15" s="409"/>
      <c r="OAV15" s="407"/>
      <c r="OAW15" s="407"/>
      <c r="OAX15" s="407"/>
      <c r="OAY15" s="407"/>
      <c r="OAZ15" s="408"/>
      <c r="OBA15" s="404"/>
      <c r="OBB15" s="405"/>
      <c r="OBC15" s="409"/>
      <c r="OBD15" s="407"/>
      <c r="OBE15" s="407"/>
      <c r="OBF15" s="407"/>
      <c r="OBG15" s="407"/>
      <c r="OBH15" s="408"/>
      <c r="OBI15" s="404"/>
      <c r="OBJ15" s="405"/>
      <c r="OBK15" s="409"/>
      <c r="OBL15" s="407"/>
      <c r="OBM15" s="407"/>
      <c r="OBN15" s="407"/>
      <c r="OBO15" s="407"/>
      <c r="OBP15" s="408"/>
      <c r="OBQ15" s="404"/>
      <c r="OBR15" s="405"/>
      <c r="OBS15" s="409"/>
      <c r="OBT15" s="407"/>
      <c r="OBU15" s="407"/>
      <c r="OBV15" s="407"/>
      <c r="OBW15" s="407"/>
      <c r="OBX15" s="408"/>
      <c r="OBY15" s="404"/>
      <c r="OBZ15" s="405"/>
      <c r="OCA15" s="409"/>
      <c r="OCB15" s="407"/>
      <c r="OCC15" s="407"/>
      <c r="OCD15" s="407"/>
      <c r="OCE15" s="407"/>
      <c r="OCF15" s="408"/>
      <c r="OCG15" s="404"/>
      <c r="OCH15" s="405"/>
      <c r="OCI15" s="409"/>
      <c r="OCJ15" s="407"/>
      <c r="OCK15" s="407"/>
      <c r="OCL15" s="407"/>
      <c r="OCM15" s="407"/>
      <c r="OCN15" s="408"/>
      <c r="OCO15" s="404"/>
      <c r="OCP15" s="405"/>
      <c r="OCQ15" s="409"/>
      <c r="OCR15" s="407"/>
      <c r="OCS15" s="407"/>
      <c r="OCT15" s="407"/>
      <c r="OCU15" s="407"/>
      <c r="OCV15" s="408"/>
      <c r="OCW15" s="404"/>
      <c r="OCX15" s="405"/>
      <c r="OCY15" s="409"/>
      <c r="OCZ15" s="407"/>
      <c r="ODA15" s="407"/>
      <c r="ODB15" s="407"/>
      <c r="ODC15" s="407"/>
      <c r="ODD15" s="408"/>
      <c r="ODE15" s="404"/>
      <c r="ODF15" s="405"/>
      <c r="ODG15" s="409"/>
      <c r="ODH15" s="407"/>
      <c r="ODI15" s="407"/>
      <c r="ODJ15" s="407"/>
      <c r="ODK15" s="407"/>
      <c r="ODL15" s="408"/>
      <c r="ODM15" s="404"/>
      <c r="ODN15" s="405"/>
      <c r="ODO15" s="409"/>
      <c r="ODP15" s="407"/>
      <c r="ODQ15" s="407"/>
      <c r="ODR15" s="407"/>
      <c r="ODS15" s="407"/>
      <c r="ODT15" s="408"/>
      <c r="ODU15" s="404"/>
      <c r="ODV15" s="405"/>
      <c r="ODW15" s="409"/>
      <c r="ODX15" s="407"/>
      <c r="ODY15" s="407"/>
      <c r="ODZ15" s="407"/>
      <c r="OEA15" s="407"/>
      <c r="OEB15" s="408"/>
      <c r="OEC15" s="404"/>
      <c r="OED15" s="405"/>
      <c r="OEE15" s="409"/>
      <c r="OEF15" s="407"/>
      <c r="OEG15" s="407"/>
      <c r="OEH15" s="407"/>
      <c r="OEI15" s="407"/>
      <c r="OEJ15" s="408"/>
      <c r="OEK15" s="404"/>
      <c r="OEL15" s="405"/>
      <c r="OEM15" s="409"/>
      <c r="OEN15" s="407"/>
      <c r="OEO15" s="407"/>
      <c r="OEP15" s="407"/>
      <c r="OEQ15" s="407"/>
      <c r="OER15" s="408"/>
      <c r="OES15" s="404"/>
      <c r="OET15" s="405"/>
      <c r="OEU15" s="409"/>
      <c r="OEV15" s="407"/>
      <c r="OEW15" s="407"/>
      <c r="OEX15" s="407"/>
      <c r="OEY15" s="407"/>
      <c r="OEZ15" s="408"/>
      <c r="OFA15" s="404"/>
      <c r="OFB15" s="405"/>
      <c r="OFC15" s="409"/>
      <c r="OFD15" s="407"/>
      <c r="OFE15" s="407"/>
      <c r="OFF15" s="407"/>
      <c r="OFG15" s="407"/>
      <c r="OFH15" s="408"/>
      <c r="OFI15" s="404"/>
      <c r="OFJ15" s="405"/>
      <c r="OFK15" s="409"/>
      <c r="OFL15" s="407"/>
      <c r="OFM15" s="407"/>
      <c r="OFN15" s="407"/>
      <c r="OFO15" s="407"/>
      <c r="OFP15" s="408"/>
      <c r="OFQ15" s="404"/>
      <c r="OFR15" s="405"/>
      <c r="OFS15" s="409"/>
      <c r="OFT15" s="407"/>
      <c r="OFU15" s="407"/>
      <c r="OFV15" s="407"/>
      <c r="OFW15" s="407"/>
      <c r="OFX15" s="408"/>
      <c r="OFY15" s="404"/>
      <c r="OFZ15" s="405"/>
      <c r="OGA15" s="409"/>
      <c r="OGB15" s="407"/>
      <c r="OGC15" s="407"/>
      <c r="OGD15" s="407"/>
      <c r="OGE15" s="407"/>
      <c r="OGF15" s="408"/>
      <c r="OGG15" s="404"/>
      <c r="OGH15" s="405"/>
      <c r="OGI15" s="409"/>
      <c r="OGJ15" s="407"/>
      <c r="OGK15" s="407"/>
      <c r="OGL15" s="407"/>
      <c r="OGM15" s="407"/>
      <c r="OGN15" s="408"/>
      <c r="OGO15" s="404"/>
      <c r="OGP15" s="405"/>
      <c r="OGQ15" s="409"/>
      <c r="OGR15" s="407"/>
      <c r="OGS15" s="407"/>
      <c r="OGT15" s="407"/>
      <c r="OGU15" s="407"/>
      <c r="OGV15" s="408"/>
      <c r="OGW15" s="404"/>
      <c r="OGX15" s="405"/>
      <c r="OGY15" s="409"/>
      <c r="OGZ15" s="407"/>
      <c r="OHA15" s="407"/>
      <c r="OHB15" s="407"/>
      <c r="OHC15" s="407"/>
      <c r="OHD15" s="408"/>
      <c r="OHE15" s="404"/>
      <c r="OHF15" s="405"/>
      <c r="OHG15" s="409"/>
      <c r="OHH15" s="407"/>
      <c r="OHI15" s="407"/>
      <c r="OHJ15" s="407"/>
      <c r="OHK15" s="407"/>
      <c r="OHL15" s="408"/>
      <c r="OHM15" s="404"/>
      <c r="OHN15" s="405"/>
      <c r="OHO15" s="409"/>
      <c r="OHP15" s="407"/>
      <c r="OHQ15" s="407"/>
      <c r="OHR15" s="407"/>
      <c r="OHS15" s="407"/>
      <c r="OHT15" s="408"/>
      <c r="OHU15" s="404"/>
      <c r="OHV15" s="405"/>
      <c r="OHW15" s="409"/>
      <c r="OHX15" s="407"/>
      <c r="OHY15" s="407"/>
      <c r="OHZ15" s="407"/>
      <c r="OIA15" s="407"/>
      <c r="OIB15" s="408"/>
      <c r="OIC15" s="404"/>
      <c r="OID15" s="405"/>
      <c r="OIE15" s="409"/>
      <c r="OIF15" s="407"/>
      <c r="OIG15" s="407"/>
      <c r="OIH15" s="407"/>
      <c r="OII15" s="407"/>
      <c r="OIJ15" s="408"/>
      <c r="OIK15" s="404"/>
      <c r="OIL15" s="405"/>
      <c r="OIM15" s="409"/>
      <c r="OIN15" s="407"/>
      <c r="OIO15" s="407"/>
      <c r="OIP15" s="407"/>
      <c r="OIQ15" s="407"/>
      <c r="OIR15" s="408"/>
      <c r="OIS15" s="404"/>
      <c r="OIT15" s="405"/>
      <c r="OIU15" s="409"/>
      <c r="OIV15" s="407"/>
      <c r="OIW15" s="407"/>
      <c r="OIX15" s="407"/>
      <c r="OIY15" s="407"/>
      <c r="OIZ15" s="408"/>
      <c r="OJA15" s="404"/>
      <c r="OJB15" s="405"/>
      <c r="OJC15" s="409"/>
      <c r="OJD15" s="407"/>
      <c r="OJE15" s="407"/>
      <c r="OJF15" s="407"/>
      <c r="OJG15" s="407"/>
      <c r="OJH15" s="408"/>
      <c r="OJI15" s="404"/>
      <c r="OJJ15" s="405"/>
      <c r="OJK15" s="409"/>
      <c r="OJL15" s="407"/>
      <c r="OJM15" s="407"/>
      <c r="OJN15" s="407"/>
      <c r="OJO15" s="407"/>
      <c r="OJP15" s="408"/>
      <c r="OJQ15" s="404"/>
      <c r="OJR15" s="405"/>
      <c r="OJS15" s="409"/>
      <c r="OJT15" s="407"/>
      <c r="OJU15" s="407"/>
      <c r="OJV15" s="407"/>
      <c r="OJW15" s="407"/>
      <c r="OJX15" s="408"/>
      <c r="OJY15" s="404"/>
      <c r="OJZ15" s="405"/>
      <c r="OKA15" s="409"/>
      <c r="OKB15" s="407"/>
      <c r="OKC15" s="407"/>
      <c r="OKD15" s="407"/>
      <c r="OKE15" s="407"/>
      <c r="OKF15" s="408"/>
      <c r="OKG15" s="404"/>
      <c r="OKH15" s="405"/>
      <c r="OKI15" s="409"/>
      <c r="OKJ15" s="407"/>
      <c r="OKK15" s="407"/>
      <c r="OKL15" s="407"/>
      <c r="OKM15" s="407"/>
      <c r="OKN15" s="408"/>
      <c r="OKO15" s="404"/>
      <c r="OKP15" s="405"/>
      <c r="OKQ15" s="409"/>
      <c r="OKR15" s="407"/>
      <c r="OKS15" s="407"/>
      <c r="OKT15" s="407"/>
      <c r="OKU15" s="407"/>
      <c r="OKV15" s="408"/>
      <c r="OKW15" s="404"/>
      <c r="OKX15" s="405"/>
      <c r="OKY15" s="409"/>
      <c r="OKZ15" s="407"/>
      <c r="OLA15" s="407"/>
      <c r="OLB15" s="407"/>
      <c r="OLC15" s="407"/>
      <c r="OLD15" s="408"/>
      <c r="OLE15" s="404"/>
      <c r="OLF15" s="405"/>
      <c r="OLG15" s="409"/>
      <c r="OLH15" s="407"/>
      <c r="OLI15" s="407"/>
      <c r="OLJ15" s="407"/>
      <c r="OLK15" s="407"/>
      <c r="OLL15" s="408"/>
      <c r="OLM15" s="404"/>
      <c r="OLN15" s="405"/>
      <c r="OLO15" s="409"/>
      <c r="OLP15" s="407"/>
      <c r="OLQ15" s="407"/>
      <c r="OLR15" s="407"/>
      <c r="OLS15" s="407"/>
      <c r="OLT15" s="408"/>
      <c r="OLU15" s="404"/>
      <c r="OLV15" s="405"/>
      <c r="OLW15" s="409"/>
      <c r="OLX15" s="407"/>
      <c r="OLY15" s="407"/>
      <c r="OLZ15" s="407"/>
      <c r="OMA15" s="407"/>
      <c r="OMB15" s="408"/>
      <c r="OMC15" s="404"/>
      <c r="OMD15" s="405"/>
      <c r="OME15" s="409"/>
      <c r="OMF15" s="407"/>
      <c r="OMG15" s="407"/>
      <c r="OMH15" s="407"/>
      <c r="OMI15" s="407"/>
      <c r="OMJ15" s="408"/>
      <c r="OMK15" s="404"/>
      <c r="OML15" s="405"/>
      <c r="OMM15" s="409"/>
      <c r="OMN15" s="407"/>
      <c r="OMO15" s="407"/>
      <c r="OMP15" s="407"/>
      <c r="OMQ15" s="407"/>
      <c r="OMR15" s="408"/>
      <c r="OMS15" s="404"/>
      <c r="OMT15" s="405"/>
      <c r="OMU15" s="409"/>
      <c r="OMV15" s="407"/>
      <c r="OMW15" s="407"/>
      <c r="OMX15" s="407"/>
      <c r="OMY15" s="407"/>
      <c r="OMZ15" s="408"/>
      <c r="ONA15" s="404"/>
      <c r="ONB15" s="405"/>
      <c r="ONC15" s="409"/>
      <c r="OND15" s="407"/>
      <c r="ONE15" s="407"/>
      <c r="ONF15" s="407"/>
      <c r="ONG15" s="407"/>
      <c r="ONH15" s="408"/>
      <c r="ONI15" s="404"/>
      <c r="ONJ15" s="405"/>
      <c r="ONK15" s="409"/>
      <c r="ONL15" s="407"/>
      <c r="ONM15" s="407"/>
      <c r="ONN15" s="407"/>
      <c r="ONO15" s="407"/>
      <c r="ONP15" s="408"/>
      <c r="ONQ15" s="404"/>
      <c r="ONR15" s="405"/>
      <c r="ONS15" s="409"/>
      <c r="ONT15" s="407"/>
      <c r="ONU15" s="407"/>
      <c r="ONV15" s="407"/>
      <c r="ONW15" s="407"/>
      <c r="ONX15" s="408"/>
      <c r="ONY15" s="404"/>
      <c r="ONZ15" s="405"/>
      <c r="OOA15" s="409"/>
      <c r="OOB15" s="407"/>
      <c r="OOC15" s="407"/>
      <c r="OOD15" s="407"/>
      <c r="OOE15" s="407"/>
      <c r="OOF15" s="408"/>
      <c r="OOG15" s="404"/>
      <c r="OOH15" s="405"/>
      <c r="OOI15" s="409"/>
      <c r="OOJ15" s="407"/>
      <c r="OOK15" s="407"/>
      <c r="OOL15" s="407"/>
      <c r="OOM15" s="407"/>
      <c r="OON15" s="408"/>
      <c r="OOO15" s="404"/>
      <c r="OOP15" s="405"/>
      <c r="OOQ15" s="409"/>
      <c r="OOR15" s="407"/>
      <c r="OOS15" s="407"/>
      <c r="OOT15" s="407"/>
      <c r="OOU15" s="407"/>
      <c r="OOV15" s="408"/>
      <c r="OOW15" s="404"/>
      <c r="OOX15" s="405"/>
      <c r="OOY15" s="409"/>
      <c r="OOZ15" s="407"/>
      <c r="OPA15" s="407"/>
      <c r="OPB15" s="407"/>
      <c r="OPC15" s="407"/>
      <c r="OPD15" s="408"/>
      <c r="OPE15" s="404"/>
      <c r="OPF15" s="405"/>
      <c r="OPG15" s="409"/>
      <c r="OPH15" s="407"/>
      <c r="OPI15" s="407"/>
      <c r="OPJ15" s="407"/>
      <c r="OPK15" s="407"/>
      <c r="OPL15" s="408"/>
      <c r="OPM15" s="404"/>
      <c r="OPN15" s="405"/>
      <c r="OPO15" s="409"/>
      <c r="OPP15" s="407"/>
      <c r="OPQ15" s="407"/>
      <c r="OPR15" s="407"/>
      <c r="OPS15" s="407"/>
      <c r="OPT15" s="408"/>
      <c r="OPU15" s="404"/>
      <c r="OPV15" s="405"/>
      <c r="OPW15" s="409"/>
      <c r="OPX15" s="407"/>
      <c r="OPY15" s="407"/>
      <c r="OPZ15" s="407"/>
      <c r="OQA15" s="407"/>
      <c r="OQB15" s="408"/>
      <c r="OQC15" s="404"/>
      <c r="OQD15" s="405"/>
      <c r="OQE15" s="409"/>
      <c r="OQF15" s="407"/>
      <c r="OQG15" s="407"/>
      <c r="OQH15" s="407"/>
      <c r="OQI15" s="407"/>
      <c r="OQJ15" s="408"/>
      <c r="OQK15" s="404"/>
      <c r="OQL15" s="405"/>
      <c r="OQM15" s="409"/>
      <c r="OQN15" s="407"/>
      <c r="OQO15" s="407"/>
      <c r="OQP15" s="407"/>
      <c r="OQQ15" s="407"/>
      <c r="OQR15" s="408"/>
      <c r="OQS15" s="404"/>
      <c r="OQT15" s="405"/>
      <c r="OQU15" s="409"/>
      <c r="OQV15" s="407"/>
      <c r="OQW15" s="407"/>
      <c r="OQX15" s="407"/>
      <c r="OQY15" s="407"/>
      <c r="OQZ15" s="408"/>
      <c r="ORA15" s="404"/>
      <c r="ORB15" s="405"/>
      <c r="ORC15" s="409"/>
      <c r="ORD15" s="407"/>
      <c r="ORE15" s="407"/>
      <c r="ORF15" s="407"/>
      <c r="ORG15" s="407"/>
      <c r="ORH15" s="408"/>
      <c r="ORI15" s="404"/>
      <c r="ORJ15" s="405"/>
      <c r="ORK15" s="409"/>
      <c r="ORL15" s="407"/>
      <c r="ORM15" s="407"/>
      <c r="ORN15" s="407"/>
      <c r="ORO15" s="407"/>
      <c r="ORP15" s="408"/>
      <c r="ORQ15" s="404"/>
      <c r="ORR15" s="405"/>
      <c r="ORS15" s="409"/>
      <c r="ORT15" s="407"/>
      <c r="ORU15" s="407"/>
      <c r="ORV15" s="407"/>
      <c r="ORW15" s="407"/>
      <c r="ORX15" s="408"/>
      <c r="ORY15" s="404"/>
      <c r="ORZ15" s="405"/>
      <c r="OSA15" s="409"/>
      <c r="OSB15" s="407"/>
      <c r="OSC15" s="407"/>
      <c r="OSD15" s="407"/>
      <c r="OSE15" s="407"/>
      <c r="OSF15" s="408"/>
      <c r="OSG15" s="404"/>
      <c r="OSH15" s="405"/>
      <c r="OSI15" s="409"/>
      <c r="OSJ15" s="407"/>
      <c r="OSK15" s="407"/>
      <c r="OSL15" s="407"/>
      <c r="OSM15" s="407"/>
      <c r="OSN15" s="408"/>
      <c r="OSO15" s="404"/>
      <c r="OSP15" s="405"/>
      <c r="OSQ15" s="409"/>
      <c r="OSR15" s="407"/>
      <c r="OSS15" s="407"/>
      <c r="OST15" s="407"/>
      <c r="OSU15" s="407"/>
      <c r="OSV15" s="408"/>
      <c r="OSW15" s="404"/>
      <c r="OSX15" s="405"/>
      <c r="OSY15" s="409"/>
      <c r="OSZ15" s="407"/>
      <c r="OTA15" s="407"/>
      <c r="OTB15" s="407"/>
      <c r="OTC15" s="407"/>
      <c r="OTD15" s="408"/>
      <c r="OTE15" s="404"/>
      <c r="OTF15" s="405"/>
      <c r="OTG15" s="409"/>
      <c r="OTH15" s="407"/>
      <c r="OTI15" s="407"/>
      <c r="OTJ15" s="407"/>
      <c r="OTK15" s="407"/>
      <c r="OTL15" s="408"/>
      <c r="OTM15" s="404"/>
      <c r="OTN15" s="405"/>
      <c r="OTO15" s="409"/>
      <c r="OTP15" s="407"/>
      <c r="OTQ15" s="407"/>
      <c r="OTR15" s="407"/>
      <c r="OTS15" s="407"/>
      <c r="OTT15" s="408"/>
      <c r="OTU15" s="404"/>
      <c r="OTV15" s="405"/>
      <c r="OTW15" s="409"/>
      <c r="OTX15" s="407"/>
      <c r="OTY15" s="407"/>
      <c r="OTZ15" s="407"/>
      <c r="OUA15" s="407"/>
      <c r="OUB15" s="408"/>
      <c r="OUC15" s="404"/>
      <c r="OUD15" s="405"/>
      <c r="OUE15" s="409"/>
      <c r="OUF15" s="407"/>
      <c r="OUG15" s="407"/>
      <c r="OUH15" s="407"/>
      <c r="OUI15" s="407"/>
      <c r="OUJ15" s="408"/>
      <c r="OUK15" s="404"/>
      <c r="OUL15" s="405"/>
      <c r="OUM15" s="409"/>
      <c r="OUN15" s="407"/>
      <c r="OUO15" s="407"/>
      <c r="OUP15" s="407"/>
      <c r="OUQ15" s="407"/>
      <c r="OUR15" s="408"/>
      <c r="OUS15" s="404"/>
      <c r="OUT15" s="405"/>
      <c r="OUU15" s="409"/>
      <c r="OUV15" s="407"/>
      <c r="OUW15" s="407"/>
      <c r="OUX15" s="407"/>
      <c r="OUY15" s="407"/>
      <c r="OUZ15" s="408"/>
      <c r="OVA15" s="404"/>
      <c r="OVB15" s="405"/>
      <c r="OVC15" s="409"/>
      <c r="OVD15" s="407"/>
      <c r="OVE15" s="407"/>
      <c r="OVF15" s="407"/>
      <c r="OVG15" s="407"/>
      <c r="OVH15" s="408"/>
      <c r="OVI15" s="404"/>
      <c r="OVJ15" s="405"/>
      <c r="OVK15" s="409"/>
      <c r="OVL15" s="407"/>
      <c r="OVM15" s="407"/>
      <c r="OVN15" s="407"/>
      <c r="OVO15" s="407"/>
      <c r="OVP15" s="408"/>
      <c r="OVQ15" s="404"/>
      <c r="OVR15" s="405"/>
      <c r="OVS15" s="409"/>
      <c r="OVT15" s="407"/>
      <c r="OVU15" s="407"/>
      <c r="OVV15" s="407"/>
      <c r="OVW15" s="407"/>
      <c r="OVX15" s="408"/>
      <c r="OVY15" s="404"/>
      <c r="OVZ15" s="405"/>
      <c r="OWA15" s="409"/>
      <c r="OWB15" s="407"/>
      <c r="OWC15" s="407"/>
      <c r="OWD15" s="407"/>
      <c r="OWE15" s="407"/>
      <c r="OWF15" s="408"/>
      <c r="OWG15" s="404"/>
      <c r="OWH15" s="405"/>
      <c r="OWI15" s="409"/>
      <c r="OWJ15" s="407"/>
      <c r="OWK15" s="407"/>
      <c r="OWL15" s="407"/>
      <c r="OWM15" s="407"/>
      <c r="OWN15" s="408"/>
      <c r="OWO15" s="404"/>
      <c r="OWP15" s="405"/>
      <c r="OWQ15" s="409"/>
      <c r="OWR15" s="407"/>
      <c r="OWS15" s="407"/>
      <c r="OWT15" s="407"/>
      <c r="OWU15" s="407"/>
      <c r="OWV15" s="408"/>
      <c r="OWW15" s="404"/>
      <c r="OWX15" s="405"/>
      <c r="OWY15" s="409"/>
      <c r="OWZ15" s="407"/>
      <c r="OXA15" s="407"/>
      <c r="OXB15" s="407"/>
      <c r="OXC15" s="407"/>
      <c r="OXD15" s="408"/>
      <c r="OXE15" s="404"/>
      <c r="OXF15" s="405"/>
      <c r="OXG15" s="409"/>
      <c r="OXH15" s="407"/>
      <c r="OXI15" s="407"/>
      <c r="OXJ15" s="407"/>
      <c r="OXK15" s="407"/>
      <c r="OXL15" s="408"/>
      <c r="OXM15" s="404"/>
      <c r="OXN15" s="405"/>
      <c r="OXO15" s="409"/>
      <c r="OXP15" s="407"/>
      <c r="OXQ15" s="407"/>
      <c r="OXR15" s="407"/>
      <c r="OXS15" s="407"/>
      <c r="OXT15" s="408"/>
      <c r="OXU15" s="404"/>
      <c r="OXV15" s="405"/>
      <c r="OXW15" s="409"/>
      <c r="OXX15" s="407"/>
      <c r="OXY15" s="407"/>
      <c r="OXZ15" s="407"/>
      <c r="OYA15" s="407"/>
      <c r="OYB15" s="408"/>
      <c r="OYC15" s="404"/>
      <c r="OYD15" s="405"/>
      <c r="OYE15" s="409"/>
      <c r="OYF15" s="407"/>
      <c r="OYG15" s="407"/>
      <c r="OYH15" s="407"/>
      <c r="OYI15" s="407"/>
      <c r="OYJ15" s="408"/>
      <c r="OYK15" s="404"/>
      <c r="OYL15" s="405"/>
      <c r="OYM15" s="409"/>
      <c r="OYN15" s="407"/>
      <c r="OYO15" s="407"/>
      <c r="OYP15" s="407"/>
      <c r="OYQ15" s="407"/>
      <c r="OYR15" s="408"/>
      <c r="OYS15" s="404"/>
      <c r="OYT15" s="405"/>
      <c r="OYU15" s="409"/>
      <c r="OYV15" s="407"/>
      <c r="OYW15" s="407"/>
      <c r="OYX15" s="407"/>
      <c r="OYY15" s="407"/>
      <c r="OYZ15" s="408"/>
      <c r="OZA15" s="404"/>
      <c r="OZB15" s="405"/>
      <c r="OZC15" s="409"/>
      <c r="OZD15" s="407"/>
      <c r="OZE15" s="407"/>
      <c r="OZF15" s="407"/>
      <c r="OZG15" s="407"/>
      <c r="OZH15" s="408"/>
      <c r="OZI15" s="404"/>
      <c r="OZJ15" s="405"/>
      <c r="OZK15" s="409"/>
      <c r="OZL15" s="407"/>
      <c r="OZM15" s="407"/>
      <c r="OZN15" s="407"/>
      <c r="OZO15" s="407"/>
      <c r="OZP15" s="408"/>
      <c r="OZQ15" s="404"/>
      <c r="OZR15" s="405"/>
      <c r="OZS15" s="409"/>
      <c r="OZT15" s="407"/>
      <c r="OZU15" s="407"/>
      <c r="OZV15" s="407"/>
      <c r="OZW15" s="407"/>
      <c r="OZX15" s="408"/>
      <c r="OZY15" s="404"/>
      <c r="OZZ15" s="405"/>
      <c r="PAA15" s="409"/>
      <c r="PAB15" s="407"/>
      <c r="PAC15" s="407"/>
      <c r="PAD15" s="407"/>
      <c r="PAE15" s="407"/>
      <c r="PAF15" s="408"/>
      <c r="PAG15" s="404"/>
      <c r="PAH15" s="405"/>
      <c r="PAI15" s="409"/>
      <c r="PAJ15" s="407"/>
      <c r="PAK15" s="407"/>
      <c r="PAL15" s="407"/>
      <c r="PAM15" s="407"/>
      <c r="PAN15" s="408"/>
      <c r="PAO15" s="404"/>
      <c r="PAP15" s="405"/>
      <c r="PAQ15" s="409"/>
      <c r="PAR15" s="407"/>
      <c r="PAS15" s="407"/>
      <c r="PAT15" s="407"/>
      <c r="PAU15" s="407"/>
      <c r="PAV15" s="408"/>
      <c r="PAW15" s="404"/>
      <c r="PAX15" s="405"/>
      <c r="PAY15" s="409"/>
      <c r="PAZ15" s="407"/>
      <c r="PBA15" s="407"/>
      <c r="PBB15" s="407"/>
      <c r="PBC15" s="407"/>
      <c r="PBD15" s="408"/>
      <c r="PBE15" s="404"/>
      <c r="PBF15" s="405"/>
      <c r="PBG15" s="409"/>
      <c r="PBH15" s="407"/>
      <c r="PBI15" s="407"/>
      <c r="PBJ15" s="407"/>
      <c r="PBK15" s="407"/>
      <c r="PBL15" s="408"/>
      <c r="PBM15" s="404"/>
      <c r="PBN15" s="405"/>
      <c r="PBO15" s="409"/>
      <c r="PBP15" s="407"/>
      <c r="PBQ15" s="407"/>
      <c r="PBR15" s="407"/>
      <c r="PBS15" s="407"/>
      <c r="PBT15" s="408"/>
      <c r="PBU15" s="404"/>
      <c r="PBV15" s="405"/>
      <c r="PBW15" s="409"/>
      <c r="PBX15" s="407"/>
      <c r="PBY15" s="407"/>
      <c r="PBZ15" s="407"/>
      <c r="PCA15" s="407"/>
      <c r="PCB15" s="408"/>
      <c r="PCC15" s="404"/>
      <c r="PCD15" s="405"/>
      <c r="PCE15" s="409"/>
      <c r="PCF15" s="407"/>
      <c r="PCG15" s="407"/>
      <c r="PCH15" s="407"/>
      <c r="PCI15" s="407"/>
      <c r="PCJ15" s="408"/>
      <c r="PCK15" s="404"/>
      <c r="PCL15" s="405"/>
      <c r="PCM15" s="409"/>
      <c r="PCN15" s="407"/>
      <c r="PCO15" s="407"/>
      <c r="PCP15" s="407"/>
      <c r="PCQ15" s="407"/>
      <c r="PCR15" s="408"/>
      <c r="PCS15" s="404"/>
      <c r="PCT15" s="405"/>
      <c r="PCU15" s="409"/>
      <c r="PCV15" s="407"/>
      <c r="PCW15" s="407"/>
      <c r="PCX15" s="407"/>
      <c r="PCY15" s="407"/>
      <c r="PCZ15" s="408"/>
      <c r="PDA15" s="404"/>
      <c r="PDB15" s="405"/>
      <c r="PDC15" s="409"/>
      <c r="PDD15" s="407"/>
      <c r="PDE15" s="407"/>
      <c r="PDF15" s="407"/>
      <c r="PDG15" s="407"/>
      <c r="PDH15" s="408"/>
      <c r="PDI15" s="404"/>
      <c r="PDJ15" s="405"/>
      <c r="PDK15" s="409"/>
      <c r="PDL15" s="407"/>
      <c r="PDM15" s="407"/>
      <c r="PDN15" s="407"/>
      <c r="PDO15" s="407"/>
      <c r="PDP15" s="408"/>
      <c r="PDQ15" s="404"/>
      <c r="PDR15" s="405"/>
      <c r="PDS15" s="409"/>
      <c r="PDT15" s="407"/>
      <c r="PDU15" s="407"/>
      <c r="PDV15" s="407"/>
      <c r="PDW15" s="407"/>
      <c r="PDX15" s="408"/>
      <c r="PDY15" s="404"/>
      <c r="PDZ15" s="405"/>
      <c r="PEA15" s="409"/>
      <c r="PEB15" s="407"/>
      <c r="PEC15" s="407"/>
      <c r="PED15" s="407"/>
      <c r="PEE15" s="407"/>
      <c r="PEF15" s="408"/>
      <c r="PEG15" s="404"/>
      <c r="PEH15" s="405"/>
      <c r="PEI15" s="409"/>
      <c r="PEJ15" s="407"/>
      <c r="PEK15" s="407"/>
      <c r="PEL15" s="407"/>
      <c r="PEM15" s="407"/>
      <c r="PEN15" s="408"/>
      <c r="PEO15" s="404"/>
      <c r="PEP15" s="405"/>
      <c r="PEQ15" s="409"/>
      <c r="PER15" s="407"/>
      <c r="PES15" s="407"/>
      <c r="PET15" s="407"/>
      <c r="PEU15" s="407"/>
      <c r="PEV15" s="408"/>
      <c r="PEW15" s="404"/>
      <c r="PEX15" s="405"/>
      <c r="PEY15" s="409"/>
      <c r="PEZ15" s="407"/>
      <c r="PFA15" s="407"/>
      <c r="PFB15" s="407"/>
      <c r="PFC15" s="407"/>
      <c r="PFD15" s="408"/>
      <c r="PFE15" s="404"/>
      <c r="PFF15" s="405"/>
      <c r="PFG15" s="409"/>
      <c r="PFH15" s="407"/>
      <c r="PFI15" s="407"/>
      <c r="PFJ15" s="407"/>
      <c r="PFK15" s="407"/>
      <c r="PFL15" s="408"/>
      <c r="PFM15" s="404"/>
      <c r="PFN15" s="405"/>
      <c r="PFO15" s="409"/>
      <c r="PFP15" s="407"/>
      <c r="PFQ15" s="407"/>
      <c r="PFR15" s="407"/>
      <c r="PFS15" s="407"/>
      <c r="PFT15" s="408"/>
      <c r="PFU15" s="404"/>
      <c r="PFV15" s="405"/>
      <c r="PFW15" s="409"/>
      <c r="PFX15" s="407"/>
      <c r="PFY15" s="407"/>
      <c r="PFZ15" s="407"/>
      <c r="PGA15" s="407"/>
      <c r="PGB15" s="408"/>
      <c r="PGC15" s="404"/>
      <c r="PGD15" s="405"/>
      <c r="PGE15" s="409"/>
      <c r="PGF15" s="407"/>
      <c r="PGG15" s="407"/>
      <c r="PGH15" s="407"/>
      <c r="PGI15" s="407"/>
      <c r="PGJ15" s="408"/>
      <c r="PGK15" s="404"/>
      <c r="PGL15" s="405"/>
      <c r="PGM15" s="409"/>
      <c r="PGN15" s="407"/>
      <c r="PGO15" s="407"/>
      <c r="PGP15" s="407"/>
      <c r="PGQ15" s="407"/>
      <c r="PGR15" s="408"/>
      <c r="PGS15" s="404"/>
      <c r="PGT15" s="405"/>
      <c r="PGU15" s="409"/>
      <c r="PGV15" s="407"/>
      <c r="PGW15" s="407"/>
      <c r="PGX15" s="407"/>
      <c r="PGY15" s="407"/>
      <c r="PGZ15" s="408"/>
      <c r="PHA15" s="404"/>
      <c r="PHB15" s="405"/>
      <c r="PHC15" s="409"/>
      <c r="PHD15" s="407"/>
      <c r="PHE15" s="407"/>
      <c r="PHF15" s="407"/>
      <c r="PHG15" s="407"/>
      <c r="PHH15" s="408"/>
      <c r="PHI15" s="404"/>
      <c r="PHJ15" s="405"/>
      <c r="PHK15" s="409"/>
      <c r="PHL15" s="407"/>
      <c r="PHM15" s="407"/>
      <c r="PHN15" s="407"/>
      <c r="PHO15" s="407"/>
      <c r="PHP15" s="408"/>
      <c r="PHQ15" s="404"/>
      <c r="PHR15" s="405"/>
      <c r="PHS15" s="409"/>
      <c r="PHT15" s="407"/>
      <c r="PHU15" s="407"/>
      <c r="PHV15" s="407"/>
      <c r="PHW15" s="407"/>
      <c r="PHX15" s="408"/>
      <c r="PHY15" s="404"/>
      <c r="PHZ15" s="405"/>
      <c r="PIA15" s="409"/>
      <c r="PIB15" s="407"/>
      <c r="PIC15" s="407"/>
      <c r="PID15" s="407"/>
      <c r="PIE15" s="407"/>
      <c r="PIF15" s="408"/>
      <c r="PIG15" s="404"/>
      <c r="PIH15" s="405"/>
      <c r="PII15" s="409"/>
      <c r="PIJ15" s="407"/>
      <c r="PIK15" s="407"/>
      <c r="PIL15" s="407"/>
      <c r="PIM15" s="407"/>
      <c r="PIN15" s="408"/>
      <c r="PIO15" s="404"/>
      <c r="PIP15" s="405"/>
      <c r="PIQ15" s="409"/>
      <c r="PIR15" s="407"/>
      <c r="PIS15" s="407"/>
      <c r="PIT15" s="407"/>
      <c r="PIU15" s="407"/>
      <c r="PIV15" s="408"/>
      <c r="PIW15" s="404"/>
      <c r="PIX15" s="405"/>
      <c r="PIY15" s="409"/>
      <c r="PIZ15" s="407"/>
      <c r="PJA15" s="407"/>
      <c r="PJB15" s="407"/>
      <c r="PJC15" s="407"/>
      <c r="PJD15" s="408"/>
      <c r="PJE15" s="404"/>
      <c r="PJF15" s="405"/>
      <c r="PJG15" s="409"/>
      <c r="PJH15" s="407"/>
      <c r="PJI15" s="407"/>
      <c r="PJJ15" s="407"/>
      <c r="PJK15" s="407"/>
      <c r="PJL15" s="408"/>
      <c r="PJM15" s="404"/>
      <c r="PJN15" s="405"/>
      <c r="PJO15" s="409"/>
      <c r="PJP15" s="407"/>
      <c r="PJQ15" s="407"/>
      <c r="PJR15" s="407"/>
      <c r="PJS15" s="407"/>
      <c r="PJT15" s="408"/>
      <c r="PJU15" s="404"/>
      <c r="PJV15" s="405"/>
      <c r="PJW15" s="409"/>
      <c r="PJX15" s="407"/>
      <c r="PJY15" s="407"/>
      <c r="PJZ15" s="407"/>
      <c r="PKA15" s="407"/>
      <c r="PKB15" s="408"/>
      <c r="PKC15" s="404"/>
      <c r="PKD15" s="405"/>
      <c r="PKE15" s="409"/>
      <c r="PKF15" s="407"/>
      <c r="PKG15" s="407"/>
      <c r="PKH15" s="407"/>
      <c r="PKI15" s="407"/>
      <c r="PKJ15" s="408"/>
      <c r="PKK15" s="404"/>
      <c r="PKL15" s="405"/>
      <c r="PKM15" s="409"/>
      <c r="PKN15" s="407"/>
      <c r="PKO15" s="407"/>
      <c r="PKP15" s="407"/>
      <c r="PKQ15" s="407"/>
      <c r="PKR15" s="408"/>
      <c r="PKS15" s="404"/>
      <c r="PKT15" s="405"/>
      <c r="PKU15" s="409"/>
      <c r="PKV15" s="407"/>
      <c r="PKW15" s="407"/>
      <c r="PKX15" s="407"/>
      <c r="PKY15" s="407"/>
      <c r="PKZ15" s="408"/>
      <c r="PLA15" s="404"/>
      <c r="PLB15" s="405"/>
      <c r="PLC15" s="409"/>
      <c r="PLD15" s="407"/>
      <c r="PLE15" s="407"/>
      <c r="PLF15" s="407"/>
      <c r="PLG15" s="407"/>
      <c r="PLH15" s="408"/>
      <c r="PLI15" s="404"/>
      <c r="PLJ15" s="405"/>
      <c r="PLK15" s="409"/>
      <c r="PLL15" s="407"/>
      <c r="PLM15" s="407"/>
      <c r="PLN15" s="407"/>
      <c r="PLO15" s="407"/>
      <c r="PLP15" s="408"/>
      <c r="PLQ15" s="404"/>
      <c r="PLR15" s="405"/>
      <c r="PLS15" s="409"/>
      <c r="PLT15" s="407"/>
      <c r="PLU15" s="407"/>
      <c r="PLV15" s="407"/>
      <c r="PLW15" s="407"/>
      <c r="PLX15" s="408"/>
      <c r="PLY15" s="404"/>
      <c r="PLZ15" s="405"/>
      <c r="PMA15" s="409"/>
      <c r="PMB15" s="407"/>
      <c r="PMC15" s="407"/>
      <c r="PMD15" s="407"/>
      <c r="PME15" s="407"/>
      <c r="PMF15" s="408"/>
      <c r="PMG15" s="404"/>
      <c r="PMH15" s="405"/>
      <c r="PMI15" s="409"/>
      <c r="PMJ15" s="407"/>
      <c r="PMK15" s="407"/>
      <c r="PML15" s="407"/>
      <c r="PMM15" s="407"/>
      <c r="PMN15" s="408"/>
      <c r="PMO15" s="404"/>
      <c r="PMP15" s="405"/>
      <c r="PMQ15" s="409"/>
      <c r="PMR15" s="407"/>
      <c r="PMS15" s="407"/>
      <c r="PMT15" s="407"/>
      <c r="PMU15" s="407"/>
      <c r="PMV15" s="408"/>
      <c r="PMW15" s="404"/>
      <c r="PMX15" s="405"/>
      <c r="PMY15" s="409"/>
      <c r="PMZ15" s="407"/>
      <c r="PNA15" s="407"/>
      <c r="PNB15" s="407"/>
      <c r="PNC15" s="407"/>
      <c r="PND15" s="408"/>
      <c r="PNE15" s="404"/>
      <c r="PNF15" s="405"/>
      <c r="PNG15" s="409"/>
      <c r="PNH15" s="407"/>
      <c r="PNI15" s="407"/>
      <c r="PNJ15" s="407"/>
      <c r="PNK15" s="407"/>
      <c r="PNL15" s="408"/>
      <c r="PNM15" s="404"/>
      <c r="PNN15" s="405"/>
      <c r="PNO15" s="409"/>
      <c r="PNP15" s="407"/>
      <c r="PNQ15" s="407"/>
      <c r="PNR15" s="407"/>
      <c r="PNS15" s="407"/>
      <c r="PNT15" s="408"/>
      <c r="PNU15" s="404"/>
      <c r="PNV15" s="405"/>
      <c r="PNW15" s="409"/>
      <c r="PNX15" s="407"/>
      <c r="PNY15" s="407"/>
      <c r="PNZ15" s="407"/>
      <c r="POA15" s="407"/>
      <c r="POB15" s="408"/>
      <c r="POC15" s="404"/>
      <c r="POD15" s="405"/>
      <c r="POE15" s="409"/>
      <c r="POF15" s="407"/>
      <c r="POG15" s="407"/>
      <c r="POH15" s="407"/>
      <c r="POI15" s="407"/>
      <c r="POJ15" s="408"/>
      <c r="POK15" s="404"/>
      <c r="POL15" s="405"/>
      <c r="POM15" s="409"/>
      <c r="PON15" s="407"/>
      <c r="POO15" s="407"/>
      <c r="POP15" s="407"/>
      <c r="POQ15" s="407"/>
      <c r="POR15" s="408"/>
      <c r="POS15" s="404"/>
      <c r="POT15" s="405"/>
      <c r="POU15" s="409"/>
      <c r="POV15" s="407"/>
      <c r="POW15" s="407"/>
      <c r="POX15" s="407"/>
      <c r="POY15" s="407"/>
      <c r="POZ15" s="408"/>
      <c r="PPA15" s="404"/>
      <c r="PPB15" s="405"/>
      <c r="PPC15" s="409"/>
      <c r="PPD15" s="407"/>
      <c r="PPE15" s="407"/>
      <c r="PPF15" s="407"/>
      <c r="PPG15" s="407"/>
      <c r="PPH15" s="408"/>
      <c r="PPI15" s="404"/>
      <c r="PPJ15" s="405"/>
      <c r="PPK15" s="409"/>
      <c r="PPL15" s="407"/>
      <c r="PPM15" s="407"/>
      <c r="PPN15" s="407"/>
      <c r="PPO15" s="407"/>
      <c r="PPP15" s="408"/>
      <c r="PPQ15" s="404"/>
      <c r="PPR15" s="405"/>
      <c r="PPS15" s="409"/>
      <c r="PPT15" s="407"/>
      <c r="PPU15" s="407"/>
      <c r="PPV15" s="407"/>
      <c r="PPW15" s="407"/>
      <c r="PPX15" s="408"/>
      <c r="PPY15" s="404"/>
      <c r="PPZ15" s="405"/>
      <c r="PQA15" s="409"/>
      <c r="PQB15" s="407"/>
      <c r="PQC15" s="407"/>
      <c r="PQD15" s="407"/>
      <c r="PQE15" s="407"/>
      <c r="PQF15" s="408"/>
      <c r="PQG15" s="404"/>
      <c r="PQH15" s="405"/>
      <c r="PQI15" s="409"/>
      <c r="PQJ15" s="407"/>
      <c r="PQK15" s="407"/>
      <c r="PQL15" s="407"/>
      <c r="PQM15" s="407"/>
      <c r="PQN15" s="408"/>
      <c r="PQO15" s="404"/>
      <c r="PQP15" s="405"/>
      <c r="PQQ15" s="409"/>
      <c r="PQR15" s="407"/>
      <c r="PQS15" s="407"/>
      <c r="PQT15" s="407"/>
      <c r="PQU15" s="407"/>
      <c r="PQV15" s="408"/>
      <c r="PQW15" s="404"/>
      <c r="PQX15" s="405"/>
      <c r="PQY15" s="409"/>
      <c r="PQZ15" s="407"/>
      <c r="PRA15" s="407"/>
      <c r="PRB15" s="407"/>
      <c r="PRC15" s="407"/>
      <c r="PRD15" s="408"/>
      <c r="PRE15" s="404"/>
      <c r="PRF15" s="405"/>
      <c r="PRG15" s="409"/>
      <c r="PRH15" s="407"/>
      <c r="PRI15" s="407"/>
      <c r="PRJ15" s="407"/>
      <c r="PRK15" s="407"/>
      <c r="PRL15" s="408"/>
      <c r="PRM15" s="404"/>
      <c r="PRN15" s="405"/>
      <c r="PRO15" s="409"/>
      <c r="PRP15" s="407"/>
      <c r="PRQ15" s="407"/>
      <c r="PRR15" s="407"/>
      <c r="PRS15" s="407"/>
      <c r="PRT15" s="408"/>
      <c r="PRU15" s="404"/>
      <c r="PRV15" s="405"/>
      <c r="PRW15" s="409"/>
      <c r="PRX15" s="407"/>
      <c r="PRY15" s="407"/>
      <c r="PRZ15" s="407"/>
      <c r="PSA15" s="407"/>
      <c r="PSB15" s="408"/>
      <c r="PSC15" s="404"/>
      <c r="PSD15" s="405"/>
      <c r="PSE15" s="409"/>
      <c r="PSF15" s="407"/>
      <c r="PSG15" s="407"/>
      <c r="PSH15" s="407"/>
      <c r="PSI15" s="407"/>
      <c r="PSJ15" s="408"/>
      <c r="PSK15" s="404"/>
      <c r="PSL15" s="405"/>
      <c r="PSM15" s="409"/>
      <c r="PSN15" s="407"/>
      <c r="PSO15" s="407"/>
      <c r="PSP15" s="407"/>
      <c r="PSQ15" s="407"/>
      <c r="PSR15" s="408"/>
      <c r="PSS15" s="404"/>
      <c r="PST15" s="405"/>
      <c r="PSU15" s="409"/>
      <c r="PSV15" s="407"/>
      <c r="PSW15" s="407"/>
      <c r="PSX15" s="407"/>
      <c r="PSY15" s="407"/>
      <c r="PSZ15" s="408"/>
      <c r="PTA15" s="404"/>
      <c r="PTB15" s="405"/>
      <c r="PTC15" s="409"/>
      <c r="PTD15" s="407"/>
      <c r="PTE15" s="407"/>
      <c r="PTF15" s="407"/>
      <c r="PTG15" s="407"/>
      <c r="PTH15" s="408"/>
      <c r="PTI15" s="404"/>
      <c r="PTJ15" s="405"/>
      <c r="PTK15" s="409"/>
      <c r="PTL15" s="407"/>
      <c r="PTM15" s="407"/>
      <c r="PTN15" s="407"/>
      <c r="PTO15" s="407"/>
      <c r="PTP15" s="408"/>
      <c r="PTQ15" s="404"/>
      <c r="PTR15" s="405"/>
      <c r="PTS15" s="409"/>
      <c r="PTT15" s="407"/>
      <c r="PTU15" s="407"/>
      <c r="PTV15" s="407"/>
      <c r="PTW15" s="407"/>
      <c r="PTX15" s="408"/>
      <c r="PTY15" s="404"/>
      <c r="PTZ15" s="405"/>
      <c r="PUA15" s="409"/>
      <c r="PUB15" s="407"/>
      <c r="PUC15" s="407"/>
      <c r="PUD15" s="407"/>
      <c r="PUE15" s="407"/>
      <c r="PUF15" s="408"/>
      <c r="PUG15" s="404"/>
      <c r="PUH15" s="405"/>
      <c r="PUI15" s="409"/>
      <c r="PUJ15" s="407"/>
      <c r="PUK15" s="407"/>
      <c r="PUL15" s="407"/>
      <c r="PUM15" s="407"/>
      <c r="PUN15" s="408"/>
      <c r="PUO15" s="404"/>
      <c r="PUP15" s="405"/>
      <c r="PUQ15" s="409"/>
      <c r="PUR15" s="407"/>
      <c r="PUS15" s="407"/>
      <c r="PUT15" s="407"/>
      <c r="PUU15" s="407"/>
      <c r="PUV15" s="408"/>
      <c r="PUW15" s="404"/>
      <c r="PUX15" s="405"/>
      <c r="PUY15" s="409"/>
      <c r="PUZ15" s="407"/>
      <c r="PVA15" s="407"/>
      <c r="PVB15" s="407"/>
      <c r="PVC15" s="407"/>
      <c r="PVD15" s="408"/>
      <c r="PVE15" s="404"/>
      <c r="PVF15" s="405"/>
      <c r="PVG15" s="409"/>
      <c r="PVH15" s="407"/>
      <c r="PVI15" s="407"/>
      <c r="PVJ15" s="407"/>
      <c r="PVK15" s="407"/>
      <c r="PVL15" s="408"/>
      <c r="PVM15" s="404"/>
      <c r="PVN15" s="405"/>
      <c r="PVO15" s="409"/>
      <c r="PVP15" s="407"/>
      <c r="PVQ15" s="407"/>
      <c r="PVR15" s="407"/>
      <c r="PVS15" s="407"/>
      <c r="PVT15" s="408"/>
      <c r="PVU15" s="404"/>
      <c r="PVV15" s="405"/>
      <c r="PVW15" s="409"/>
      <c r="PVX15" s="407"/>
      <c r="PVY15" s="407"/>
      <c r="PVZ15" s="407"/>
      <c r="PWA15" s="407"/>
      <c r="PWB15" s="408"/>
      <c r="PWC15" s="404"/>
      <c r="PWD15" s="405"/>
      <c r="PWE15" s="409"/>
      <c r="PWF15" s="407"/>
      <c r="PWG15" s="407"/>
      <c r="PWH15" s="407"/>
      <c r="PWI15" s="407"/>
      <c r="PWJ15" s="408"/>
      <c r="PWK15" s="404"/>
      <c r="PWL15" s="405"/>
      <c r="PWM15" s="409"/>
      <c r="PWN15" s="407"/>
      <c r="PWO15" s="407"/>
      <c r="PWP15" s="407"/>
      <c r="PWQ15" s="407"/>
      <c r="PWR15" s="408"/>
      <c r="PWS15" s="404"/>
      <c r="PWT15" s="405"/>
      <c r="PWU15" s="409"/>
      <c r="PWV15" s="407"/>
      <c r="PWW15" s="407"/>
      <c r="PWX15" s="407"/>
      <c r="PWY15" s="407"/>
      <c r="PWZ15" s="408"/>
      <c r="PXA15" s="404"/>
      <c r="PXB15" s="405"/>
      <c r="PXC15" s="409"/>
      <c r="PXD15" s="407"/>
      <c r="PXE15" s="407"/>
      <c r="PXF15" s="407"/>
      <c r="PXG15" s="407"/>
      <c r="PXH15" s="408"/>
      <c r="PXI15" s="404"/>
      <c r="PXJ15" s="405"/>
      <c r="PXK15" s="409"/>
      <c r="PXL15" s="407"/>
      <c r="PXM15" s="407"/>
      <c r="PXN15" s="407"/>
      <c r="PXO15" s="407"/>
      <c r="PXP15" s="408"/>
      <c r="PXQ15" s="404"/>
      <c r="PXR15" s="405"/>
      <c r="PXS15" s="409"/>
      <c r="PXT15" s="407"/>
      <c r="PXU15" s="407"/>
      <c r="PXV15" s="407"/>
      <c r="PXW15" s="407"/>
      <c r="PXX15" s="408"/>
      <c r="PXY15" s="404"/>
      <c r="PXZ15" s="405"/>
      <c r="PYA15" s="409"/>
      <c r="PYB15" s="407"/>
      <c r="PYC15" s="407"/>
      <c r="PYD15" s="407"/>
      <c r="PYE15" s="407"/>
      <c r="PYF15" s="408"/>
      <c r="PYG15" s="404"/>
      <c r="PYH15" s="405"/>
      <c r="PYI15" s="409"/>
      <c r="PYJ15" s="407"/>
      <c r="PYK15" s="407"/>
      <c r="PYL15" s="407"/>
      <c r="PYM15" s="407"/>
      <c r="PYN15" s="408"/>
      <c r="PYO15" s="404"/>
      <c r="PYP15" s="405"/>
      <c r="PYQ15" s="409"/>
      <c r="PYR15" s="407"/>
      <c r="PYS15" s="407"/>
      <c r="PYT15" s="407"/>
      <c r="PYU15" s="407"/>
      <c r="PYV15" s="408"/>
      <c r="PYW15" s="404"/>
      <c r="PYX15" s="405"/>
      <c r="PYY15" s="409"/>
      <c r="PYZ15" s="407"/>
      <c r="PZA15" s="407"/>
      <c r="PZB15" s="407"/>
      <c r="PZC15" s="407"/>
      <c r="PZD15" s="408"/>
      <c r="PZE15" s="404"/>
      <c r="PZF15" s="405"/>
      <c r="PZG15" s="409"/>
      <c r="PZH15" s="407"/>
      <c r="PZI15" s="407"/>
      <c r="PZJ15" s="407"/>
      <c r="PZK15" s="407"/>
      <c r="PZL15" s="408"/>
      <c r="PZM15" s="404"/>
      <c r="PZN15" s="405"/>
      <c r="PZO15" s="409"/>
      <c r="PZP15" s="407"/>
      <c r="PZQ15" s="407"/>
      <c r="PZR15" s="407"/>
      <c r="PZS15" s="407"/>
      <c r="PZT15" s="408"/>
      <c r="PZU15" s="404"/>
      <c r="PZV15" s="405"/>
      <c r="PZW15" s="409"/>
      <c r="PZX15" s="407"/>
      <c r="PZY15" s="407"/>
      <c r="PZZ15" s="407"/>
      <c r="QAA15" s="407"/>
      <c r="QAB15" s="408"/>
      <c r="QAC15" s="404"/>
      <c r="QAD15" s="405"/>
      <c r="QAE15" s="409"/>
      <c r="QAF15" s="407"/>
      <c r="QAG15" s="407"/>
      <c r="QAH15" s="407"/>
      <c r="QAI15" s="407"/>
      <c r="QAJ15" s="408"/>
      <c r="QAK15" s="404"/>
      <c r="QAL15" s="405"/>
      <c r="QAM15" s="409"/>
      <c r="QAN15" s="407"/>
      <c r="QAO15" s="407"/>
      <c r="QAP15" s="407"/>
      <c r="QAQ15" s="407"/>
      <c r="QAR15" s="408"/>
      <c r="QAS15" s="404"/>
      <c r="QAT15" s="405"/>
      <c r="QAU15" s="409"/>
      <c r="QAV15" s="407"/>
      <c r="QAW15" s="407"/>
      <c r="QAX15" s="407"/>
      <c r="QAY15" s="407"/>
      <c r="QAZ15" s="408"/>
      <c r="QBA15" s="404"/>
      <c r="QBB15" s="405"/>
      <c r="QBC15" s="409"/>
      <c r="QBD15" s="407"/>
      <c r="QBE15" s="407"/>
      <c r="QBF15" s="407"/>
      <c r="QBG15" s="407"/>
      <c r="QBH15" s="408"/>
      <c r="QBI15" s="404"/>
      <c r="QBJ15" s="405"/>
      <c r="QBK15" s="409"/>
      <c r="QBL15" s="407"/>
      <c r="QBM15" s="407"/>
      <c r="QBN15" s="407"/>
      <c r="QBO15" s="407"/>
      <c r="QBP15" s="408"/>
      <c r="QBQ15" s="404"/>
      <c r="QBR15" s="405"/>
      <c r="QBS15" s="409"/>
      <c r="QBT15" s="407"/>
      <c r="QBU15" s="407"/>
      <c r="QBV15" s="407"/>
      <c r="QBW15" s="407"/>
      <c r="QBX15" s="408"/>
      <c r="QBY15" s="404"/>
      <c r="QBZ15" s="405"/>
      <c r="QCA15" s="409"/>
      <c r="QCB15" s="407"/>
      <c r="QCC15" s="407"/>
      <c r="QCD15" s="407"/>
      <c r="QCE15" s="407"/>
      <c r="QCF15" s="408"/>
      <c r="QCG15" s="404"/>
      <c r="QCH15" s="405"/>
      <c r="QCI15" s="409"/>
      <c r="QCJ15" s="407"/>
      <c r="QCK15" s="407"/>
      <c r="QCL15" s="407"/>
      <c r="QCM15" s="407"/>
      <c r="QCN15" s="408"/>
      <c r="QCO15" s="404"/>
      <c r="QCP15" s="405"/>
      <c r="QCQ15" s="409"/>
      <c r="QCR15" s="407"/>
      <c r="QCS15" s="407"/>
      <c r="QCT15" s="407"/>
      <c r="QCU15" s="407"/>
      <c r="QCV15" s="408"/>
      <c r="QCW15" s="404"/>
      <c r="QCX15" s="405"/>
      <c r="QCY15" s="409"/>
      <c r="QCZ15" s="407"/>
      <c r="QDA15" s="407"/>
      <c r="QDB15" s="407"/>
      <c r="QDC15" s="407"/>
      <c r="QDD15" s="408"/>
      <c r="QDE15" s="404"/>
      <c r="QDF15" s="405"/>
      <c r="QDG15" s="409"/>
      <c r="QDH15" s="407"/>
      <c r="QDI15" s="407"/>
      <c r="QDJ15" s="407"/>
      <c r="QDK15" s="407"/>
      <c r="QDL15" s="408"/>
      <c r="QDM15" s="404"/>
      <c r="QDN15" s="405"/>
      <c r="QDO15" s="409"/>
      <c r="QDP15" s="407"/>
      <c r="QDQ15" s="407"/>
      <c r="QDR15" s="407"/>
      <c r="QDS15" s="407"/>
      <c r="QDT15" s="408"/>
      <c r="QDU15" s="404"/>
      <c r="QDV15" s="405"/>
      <c r="QDW15" s="409"/>
      <c r="QDX15" s="407"/>
      <c r="QDY15" s="407"/>
      <c r="QDZ15" s="407"/>
      <c r="QEA15" s="407"/>
      <c r="QEB15" s="408"/>
      <c r="QEC15" s="404"/>
      <c r="QED15" s="405"/>
      <c r="QEE15" s="409"/>
      <c r="QEF15" s="407"/>
      <c r="QEG15" s="407"/>
      <c r="QEH15" s="407"/>
      <c r="QEI15" s="407"/>
      <c r="QEJ15" s="408"/>
      <c r="QEK15" s="404"/>
      <c r="QEL15" s="405"/>
      <c r="QEM15" s="409"/>
      <c r="QEN15" s="407"/>
      <c r="QEO15" s="407"/>
      <c r="QEP15" s="407"/>
      <c r="QEQ15" s="407"/>
      <c r="QER15" s="408"/>
      <c r="QES15" s="404"/>
      <c r="QET15" s="405"/>
      <c r="QEU15" s="409"/>
      <c r="QEV15" s="407"/>
      <c r="QEW15" s="407"/>
      <c r="QEX15" s="407"/>
      <c r="QEY15" s="407"/>
      <c r="QEZ15" s="408"/>
      <c r="QFA15" s="404"/>
      <c r="QFB15" s="405"/>
      <c r="QFC15" s="409"/>
      <c r="QFD15" s="407"/>
      <c r="QFE15" s="407"/>
      <c r="QFF15" s="407"/>
      <c r="QFG15" s="407"/>
      <c r="QFH15" s="408"/>
      <c r="QFI15" s="404"/>
      <c r="QFJ15" s="405"/>
      <c r="QFK15" s="409"/>
      <c r="QFL15" s="407"/>
      <c r="QFM15" s="407"/>
      <c r="QFN15" s="407"/>
      <c r="QFO15" s="407"/>
      <c r="QFP15" s="408"/>
      <c r="QFQ15" s="404"/>
      <c r="QFR15" s="405"/>
      <c r="QFS15" s="409"/>
      <c r="QFT15" s="407"/>
      <c r="QFU15" s="407"/>
      <c r="QFV15" s="407"/>
      <c r="QFW15" s="407"/>
      <c r="QFX15" s="408"/>
      <c r="QFY15" s="404"/>
      <c r="QFZ15" s="405"/>
      <c r="QGA15" s="409"/>
      <c r="QGB15" s="407"/>
      <c r="QGC15" s="407"/>
      <c r="QGD15" s="407"/>
      <c r="QGE15" s="407"/>
      <c r="QGF15" s="408"/>
      <c r="QGG15" s="404"/>
      <c r="QGH15" s="405"/>
      <c r="QGI15" s="409"/>
      <c r="QGJ15" s="407"/>
      <c r="QGK15" s="407"/>
      <c r="QGL15" s="407"/>
      <c r="QGM15" s="407"/>
      <c r="QGN15" s="408"/>
      <c r="QGO15" s="404"/>
      <c r="QGP15" s="405"/>
      <c r="QGQ15" s="409"/>
      <c r="QGR15" s="407"/>
      <c r="QGS15" s="407"/>
      <c r="QGT15" s="407"/>
      <c r="QGU15" s="407"/>
      <c r="QGV15" s="408"/>
      <c r="QGW15" s="404"/>
      <c r="QGX15" s="405"/>
      <c r="QGY15" s="409"/>
      <c r="QGZ15" s="407"/>
      <c r="QHA15" s="407"/>
      <c r="QHB15" s="407"/>
      <c r="QHC15" s="407"/>
      <c r="QHD15" s="408"/>
      <c r="QHE15" s="404"/>
      <c r="QHF15" s="405"/>
      <c r="QHG15" s="409"/>
      <c r="QHH15" s="407"/>
      <c r="QHI15" s="407"/>
      <c r="QHJ15" s="407"/>
      <c r="QHK15" s="407"/>
      <c r="QHL15" s="408"/>
      <c r="QHM15" s="404"/>
      <c r="QHN15" s="405"/>
      <c r="QHO15" s="409"/>
      <c r="QHP15" s="407"/>
      <c r="QHQ15" s="407"/>
      <c r="QHR15" s="407"/>
      <c r="QHS15" s="407"/>
      <c r="QHT15" s="408"/>
      <c r="QHU15" s="404"/>
      <c r="QHV15" s="405"/>
      <c r="QHW15" s="409"/>
      <c r="QHX15" s="407"/>
      <c r="QHY15" s="407"/>
      <c r="QHZ15" s="407"/>
      <c r="QIA15" s="407"/>
      <c r="QIB15" s="408"/>
      <c r="QIC15" s="404"/>
      <c r="QID15" s="405"/>
      <c r="QIE15" s="409"/>
      <c r="QIF15" s="407"/>
      <c r="QIG15" s="407"/>
      <c r="QIH15" s="407"/>
      <c r="QII15" s="407"/>
      <c r="QIJ15" s="408"/>
      <c r="QIK15" s="404"/>
      <c r="QIL15" s="405"/>
      <c r="QIM15" s="409"/>
      <c r="QIN15" s="407"/>
      <c r="QIO15" s="407"/>
      <c r="QIP15" s="407"/>
      <c r="QIQ15" s="407"/>
      <c r="QIR15" s="408"/>
      <c r="QIS15" s="404"/>
      <c r="QIT15" s="405"/>
      <c r="QIU15" s="409"/>
      <c r="QIV15" s="407"/>
      <c r="QIW15" s="407"/>
      <c r="QIX15" s="407"/>
      <c r="QIY15" s="407"/>
      <c r="QIZ15" s="408"/>
      <c r="QJA15" s="404"/>
      <c r="QJB15" s="405"/>
      <c r="QJC15" s="409"/>
      <c r="QJD15" s="407"/>
      <c r="QJE15" s="407"/>
      <c r="QJF15" s="407"/>
      <c r="QJG15" s="407"/>
      <c r="QJH15" s="408"/>
      <c r="QJI15" s="404"/>
      <c r="QJJ15" s="405"/>
      <c r="QJK15" s="409"/>
      <c r="QJL15" s="407"/>
      <c r="QJM15" s="407"/>
      <c r="QJN15" s="407"/>
      <c r="QJO15" s="407"/>
      <c r="QJP15" s="408"/>
      <c r="QJQ15" s="404"/>
      <c r="QJR15" s="405"/>
      <c r="QJS15" s="409"/>
      <c r="QJT15" s="407"/>
      <c r="QJU15" s="407"/>
      <c r="QJV15" s="407"/>
      <c r="QJW15" s="407"/>
      <c r="QJX15" s="408"/>
      <c r="QJY15" s="404"/>
      <c r="QJZ15" s="405"/>
      <c r="QKA15" s="409"/>
      <c r="QKB15" s="407"/>
      <c r="QKC15" s="407"/>
      <c r="QKD15" s="407"/>
      <c r="QKE15" s="407"/>
      <c r="QKF15" s="408"/>
      <c r="QKG15" s="404"/>
      <c r="QKH15" s="405"/>
      <c r="QKI15" s="409"/>
      <c r="QKJ15" s="407"/>
      <c r="QKK15" s="407"/>
      <c r="QKL15" s="407"/>
      <c r="QKM15" s="407"/>
      <c r="QKN15" s="408"/>
      <c r="QKO15" s="404"/>
      <c r="QKP15" s="405"/>
      <c r="QKQ15" s="409"/>
      <c r="QKR15" s="407"/>
      <c r="QKS15" s="407"/>
      <c r="QKT15" s="407"/>
      <c r="QKU15" s="407"/>
      <c r="QKV15" s="408"/>
      <c r="QKW15" s="404"/>
      <c r="QKX15" s="405"/>
      <c r="QKY15" s="409"/>
      <c r="QKZ15" s="407"/>
      <c r="QLA15" s="407"/>
      <c r="QLB15" s="407"/>
      <c r="QLC15" s="407"/>
      <c r="QLD15" s="408"/>
      <c r="QLE15" s="404"/>
      <c r="QLF15" s="405"/>
      <c r="QLG15" s="409"/>
      <c r="QLH15" s="407"/>
      <c r="QLI15" s="407"/>
      <c r="QLJ15" s="407"/>
      <c r="QLK15" s="407"/>
      <c r="QLL15" s="408"/>
      <c r="QLM15" s="404"/>
      <c r="QLN15" s="405"/>
      <c r="QLO15" s="409"/>
      <c r="QLP15" s="407"/>
      <c r="QLQ15" s="407"/>
      <c r="QLR15" s="407"/>
      <c r="QLS15" s="407"/>
      <c r="QLT15" s="408"/>
      <c r="QLU15" s="404"/>
      <c r="QLV15" s="405"/>
      <c r="QLW15" s="409"/>
      <c r="QLX15" s="407"/>
      <c r="QLY15" s="407"/>
      <c r="QLZ15" s="407"/>
      <c r="QMA15" s="407"/>
      <c r="QMB15" s="408"/>
      <c r="QMC15" s="404"/>
      <c r="QMD15" s="405"/>
      <c r="QME15" s="409"/>
      <c r="QMF15" s="407"/>
      <c r="QMG15" s="407"/>
      <c r="QMH15" s="407"/>
      <c r="QMI15" s="407"/>
      <c r="QMJ15" s="408"/>
      <c r="QMK15" s="404"/>
      <c r="QML15" s="405"/>
      <c r="QMM15" s="409"/>
      <c r="QMN15" s="407"/>
      <c r="QMO15" s="407"/>
      <c r="QMP15" s="407"/>
      <c r="QMQ15" s="407"/>
      <c r="QMR15" s="408"/>
      <c r="QMS15" s="404"/>
      <c r="QMT15" s="405"/>
      <c r="QMU15" s="409"/>
      <c r="QMV15" s="407"/>
      <c r="QMW15" s="407"/>
      <c r="QMX15" s="407"/>
      <c r="QMY15" s="407"/>
      <c r="QMZ15" s="408"/>
      <c r="QNA15" s="404"/>
      <c r="QNB15" s="405"/>
      <c r="QNC15" s="409"/>
      <c r="QND15" s="407"/>
      <c r="QNE15" s="407"/>
      <c r="QNF15" s="407"/>
      <c r="QNG15" s="407"/>
      <c r="QNH15" s="408"/>
      <c r="QNI15" s="404"/>
      <c r="QNJ15" s="405"/>
      <c r="QNK15" s="409"/>
      <c r="QNL15" s="407"/>
      <c r="QNM15" s="407"/>
      <c r="QNN15" s="407"/>
      <c r="QNO15" s="407"/>
      <c r="QNP15" s="408"/>
      <c r="QNQ15" s="404"/>
      <c r="QNR15" s="405"/>
      <c r="QNS15" s="409"/>
      <c r="QNT15" s="407"/>
      <c r="QNU15" s="407"/>
      <c r="QNV15" s="407"/>
      <c r="QNW15" s="407"/>
      <c r="QNX15" s="408"/>
      <c r="QNY15" s="404"/>
      <c r="QNZ15" s="405"/>
      <c r="QOA15" s="409"/>
      <c r="QOB15" s="407"/>
      <c r="QOC15" s="407"/>
      <c r="QOD15" s="407"/>
      <c r="QOE15" s="407"/>
      <c r="QOF15" s="408"/>
      <c r="QOG15" s="404"/>
      <c r="QOH15" s="405"/>
      <c r="QOI15" s="409"/>
      <c r="QOJ15" s="407"/>
      <c r="QOK15" s="407"/>
      <c r="QOL15" s="407"/>
      <c r="QOM15" s="407"/>
      <c r="QON15" s="408"/>
      <c r="QOO15" s="404"/>
      <c r="QOP15" s="405"/>
      <c r="QOQ15" s="409"/>
      <c r="QOR15" s="407"/>
      <c r="QOS15" s="407"/>
      <c r="QOT15" s="407"/>
      <c r="QOU15" s="407"/>
      <c r="QOV15" s="408"/>
      <c r="QOW15" s="404"/>
      <c r="QOX15" s="405"/>
      <c r="QOY15" s="409"/>
      <c r="QOZ15" s="407"/>
      <c r="QPA15" s="407"/>
      <c r="QPB15" s="407"/>
      <c r="QPC15" s="407"/>
      <c r="QPD15" s="408"/>
      <c r="QPE15" s="404"/>
      <c r="QPF15" s="405"/>
      <c r="QPG15" s="409"/>
      <c r="QPH15" s="407"/>
      <c r="QPI15" s="407"/>
      <c r="QPJ15" s="407"/>
      <c r="QPK15" s="407"/>
      <c r="QPL15" s="408"/>
      <c r="QPM15" s="404"/>
      <c r="QPN15" s="405"/>
      <c r="QPO15" s="409"/>
      <c r="QPP15" s="407"/>
      <c r="QPQ15" s="407"/>
      <c r="QPR15" s="407"/>
      <c r="QPS15" s="407"/>
      <c r="QPT15" s="408"/>
      <c r="QPU15" s="404"/>
      <c r="QPV15" s="405"/>
      <c r="QPW15" s="409"/>
      <c r="QPX15" s="407"/>
      <c r="QPY15" s="407"/>
      <c r="QPZ15" s="407"/>
      <c r="QQA15" s="407"/>
      <c r="QQB15" s="408"/>
      <c r="QQC15" s="404"/>
      <c r="QQD15" s="405"/>
      <c r="QQE15" s="409"/>
      <c r="QQF15" s="407"/>
      <c r="QQG15" s="407"/>
      <c r="QQH15" s="407"/>
      <c r="QQI15" s="407"/>
      <c r="QQJ15" s="408"/>
      <c r="QQK15" s="404"/>
      <c r="QQL15" s="405"/>
      <c r="QQM15" s="409"/>
      <c r="QQN15" s="407"/>
      <c r="QQO15" s="407"/>
      <c r="QQP15" s="407"/>
      <c r="QQQ15" s="407"/>
      <c r="QQR15" s="408"/>
      <c r="QQS15" s="404"/>
      <c r="QQT15" s="405"/>
      <c r="QQU15" s="409"/>
      <c r="QQV15" s="407"/>
      <c r="QQW15" s="407"/>
      <c r="QQX15" s="407"/>
      <c r="QQY15" s="407"/>
      <c r="QQZ15" s="408"/>
      <c r="QRA15" s="404"/>
      <c r="QRB15" s="405"/>
      <c r="QRC15" s="409"/>
      <c r="QRD15" s="407"/>
      <c r="QRE15" s="407"/>
      <c r="QRF15" s="407"/>
      <c r="QRG15" s="407"/>
      <c r="QRH15" s="408"/>
      <c r="QRI15" s="404"/>
      <c r="QRJ15" s="405"/>
      <c r="QRK15" s="409"/>
      <c r="QRL15" s="407"/>
      <c r="QRM15" s="407"/>
      <c r="QRN15" s="407"/>
      <c r="QRO15" s="407"/>
      <c r="QRP15" s="408"/>
      <c r="QRQ15" s="404"/>
      <c r="QRR15" s="405"/>
      <c r="QRS15" s="409"/>
      <c r="QRT15" s="407"/>
      <c r="QRU15" s="407"/>
      <c r="QRV15" s="407"/>
      <c r="QRW15" s="407"/>
      <c r="QRX15" s="408"/>
      <c r="QRY15" s="404"/>
      <c r="QRZ15" s="405"/>
      <c r="QSA15" s="409"/>
      <c r="QSB15" s="407"/>
      <c r="QSC15" s="407"/>
      <c r="QSD15" s="407"/>
      <c r="QSE15" s="407"/>
      <c r="QSF15" s="408"/>
      <c r="QSG15" s="404"/>
      <c r="QSH15" s="405"/>
      <c r="QSI15" s="409"/>
      <c r="QSJ15" s="407"/>
      <c r="QSK15" s="407"/>
      <c r="QSL15" s="407"/>
      <c r="QSM15" s="407"/>
      <c r="QSN15" s="408"/>
      <c r="QSO15" s="404"/>
      <c r="QSP15" s="405"/>
      <c r="QSQ15" s="409"/>
      <c r="QSR15" s="407"/>
      <c r="QSS15" s="407"/>
      <c r="QST15" s="407"/>
      <c r="QSU15" s="407"/>
      <c r="QSV15" s="408"/>
      <c r="QSW15" s="404"/>
      <c r="QSX15" s="405"/>
      <c r="QSY15" s="409"/>
      <c r="QSZ15" s="407"/>
      <c r="QTA15" s="407"/>
      <c r="QTB15" s="407"/>
      <c r="QTC15" s="407"/>
      <c r="QTD15" s="408"/>
      <c r="QTE15" s="404"/>
      <c r="QTF15" s="405"/>
      <c r="QTG15" s="409"/>
      <c r="QTH15" s="407"/>
      <c r="QTI15" s="407"/>
      <c r="QTJ15" s="407"/>
      <c r="QTK15" s="407"/>
      <c r="QTL15" s="408"/>
      <c r="QTM15" s="404"/>
      <c r="QTN15" s="405"/>
      <c r="QTO15" s="409"/>
      <c r="QTP15" s="407"/>
      <c r="QTQ15" s="407"/>
      <c r="QTR15" s="407"/>
      <c r="QTS15" s="407"/>
      <c r="QTT15" s="408"/>
      <c r="QTU15" s="404"/>
      <c r="QTV15" s="405"/>
      <c r="QTW15" s="409"/>
      <c r="QTX15" s="407"/>
      <c r="QTY15" s="407"/>
      <c r="QTZ15" s="407"/>
      <c r="QUA15" s="407"/>
      <c r="QUB15" s="408"/>
      <c r="QUC15" s="404"/>
      <c r="QUD15" s="405"/>
      <c r="QUE15" s="409"/>
      <c r="QUF15" s="407"/>
      <c r="QUG15" s="407"/>
      <c r="QUH15" s="407"/>
      <c r="QUI15" s="407"/>
      <c r="QUJ15" s="408"/>
      <c r="QUK15" s="404"/>
      <c r="QUL15" s="405"/>
      <c r="QUM15" s="409"/>
      <c r="QUN15" s="407"/>
      <c r="QUO15" s="407"/>
      <c r="QUP15" s="407"/>
      <c r="QUQ15" s="407"/>
      <c r="QUR15" s="408"/>
      <c r="QUS15" s="404"/>
      <c r="QUT15" s="405"/>
      <c r="QUU15" s="409"/>
      <c r="QUV15" s="407"/>
      <c r="QUW15" s="407"/>
      <c r="QUX15" s="407"/>
      <c r="QUY15" s="407"/>
      <c r="QUZ15" s="408"/>
      <c r="QVA15" s="404"/>
      <c r="QVB15" s="405"/>
      <c r="QVC15" s="409"/>
      <c r="QVD15" s="407"/>
      <c r="QVE15" s="407"/>
      <c r="QVF15" s="407"/>
      <c r="QVG15" s="407"/>
      <c r="QVH15" s="408"/>
      <c r="QVI15" s="404"/>
      <c r="QVJ15" s="405"/>
      <c r="QVK15" s="409"/>
      <c r="QVL15" s="407"/>
      <c r="QVM15" s="407"/>
      <c r="QVN15" s="407"/>
      <c r="QVO15" s="407"/>
      <c r="QVP15" s="408"/>
      <c r="QVQ15" s="404"/>
      <c r="QVR15" s="405"/>
      <c r="QVS15" s="409"/>
      <c r="QVT15" s="407"/>
      <c r="QVU15" s="407"/>
      <c r="QVV15" s="407"/>
      <c r="QVW15" s="407"/>
      <c r="QVX15" s="408"/>
      <c r="QVY15" s="404"/>
      <c r="QVZ15" s="405"/>
      <c r="QWA15" s="409"/>
      <c r="QWB15" s="407"/>
      <c r="QWC15" s="407"/>
      <c r="QWD15" s="407"/>
      <c r="QWE15" s="407"/>
      <c r="QWF15" s="408"/>
      <c r="QWG15" s="404"/>
      <c r="QWH15" s="405"/>
      <c r="QWI15" s="409"/>
      <c r="QWJ15" s="407"/>
      <c r="QWK15" s="407"/>
      <c r="QWL15" s="407"/>
      <c r="QWM15" s="407"/>
      <c r="QWN15" s="408"/>
      <c r="QWO15" s="404"/>
      <c r="QWP15" s="405"/>
      <c r="QWQ15" s="409"/>
      <c r="QWR15" s="407"/>
      <c r="QWS15" s="407"/>
      <c r="QWT15" s="407"/>
      <c r="QWU15" s="407"/>
      <c r="QWV15" s="408"/>
      <c r="QWW15" s="404"/>
      <c r="QWX15" s="405"/>
      <c r="QWY15" s="409"/>
      <c r="QWZ15" s="407"/>
      <c r="QXA15" s="407"/>
      <c r="QXB15" s="407"/>
      <c r="QXC15" s="407"/>
      <c r="QXD15" s="408"/>
      <c r="QXE15" s="404"/>
      <c r="QXF15" s="405"/>
      <c r="QXG15" s="409"/>
      <c r="QXH15" s="407"/>
      <c r="QXI15" s="407"/>
      <c r="QXJ15" s="407"/>
      <c r="QXK15" s="407"/>
      <c r="QXL15" s="408"/>
      <c r="QXM15" s="404"/>
      <c r="QXN15" s="405"/>
      <c r="QXO15" s="409"/>
      <c r="QXP15" s="407"/>
      <c r="QXQ15" s="407"/>
      <c r="QXR15" s="407"/>
      <c r="QXS15" s="407"/>
      <c r="QXT15" s="408"/>
      <c r="QXU15" s="404"/>
      <c r="QXV15" s="405"/>
      <c r="QXW15" s="409"/>
      <c r="QXX15" s="407"/>
      <c r="QXY15" s="407"/>
      <c r="QXZ15" s="407"/>
      <c r="QYA15" s="407"/>
      <c r="QYB15" s="408"/>
      <c r="QYC15" s="404"/>
      <c r="QYD15" s="405"/>
      <c r="QYE15" s="409"/>
      <c r="QYF15" s="407"/>
      <c r="QYG15" s="407"/>
      <c r="QYH15" s="407"/>
      <c r="QYI15" s="407"/>
      <c r="QYJ15" s="408"/>
      <c r="QYK15" s="404"/>
      <c r="QYL15" s="405"/>
      <c r="QYM15" s="409"/>
      <c r="QYN15" s="407"/>
      <c r="QYO15" s="407"/>
      <c r="QYP15" s="407"/>
      <c r="QYQ15" s="407"/>
      <c r="QYR15" s="408"/>
      <c r="QYS15" s="404"/>
      <c r="QYT15" s="405"/>
      <c r="QYU15" s="409"/>
      <c r="QYV15" s="407"/>
      <c r="QYW15" s="407"/>
      <c r="QYX15" s="407"/>
      <c r="QYY15" s="407"/>
      <c r="QYZ15" s="408"/>
      <c r="QZA15" s="404"/>
      <c r="QZB15" s="405"/>
      <c r="QZC15" s="409"/>
      <c r="QZD15" s="407"/>
      <c r="QZE15" s="407"/>
      <c r="QZF15" s="407"/>
      <c r="QZG15" s="407"/>
      <c r="QZH15" s="408"/>
      <c r="QZI15" s="404"/>
      <c r="QZJ15" s="405"/>
      <c r="QZK15" s="409"/>
      <c r="QZL15" s="407"/>
      <c r="QZM15" s="407"/>
      <c r="QZN15" s="407"/>
      <c r="QZO15" s="407"/>
      <c r="QZP15" s="408"/>
      <c r="QZQ15" s="404"/>
      <c r="QZR15" s="405"/>
      <c r="QZS15" s="409"/>
      <c r="QZT15" s="407"/>
      <c r="QZU15" s="407"/>
      <c r="QZV15" s="407"/>
      <c r="QZW15" s="407"/>
      <c r="QZX15" s="408"/>
      <c r="QZY15" s="404"/>
      <c r="QZZ15" s="405"/>
      <c r="RAA15" s="409"/>
      <c r="RAB15" s="407"/>
      <c r="RAC15" s="407"/>
      <c r="RAD15" s="407"/>
      <c r="RAE15" s="407"/>
      <c r="RAF15" s="408"/>
      <c r="RAG15" s="404"/>
      <c r="RAH15" s="405"/>
      <c r="RAI15" s="409"/>
      <c r="RAJ15" s="407"/>
      <c r="RAK15" s="407"/>
      <c r="RAL15" s="407"/>
      <c r="RAM15" s="407"/>
      <c r="RAN15" s="408"/>
      <c r="RAO15" s="404"/>
      <c r="RAP15" s="405"/>
      <c r="RAQ15" s="409"/>
      <c r="RAR15" s="407"/>
      <c r="RAS15" s="407"/>
      <c r="RAT15" s="407"/>
      <c r="RAU15" s="407"/>
      <c r="RAV15" s="408"/>
      <c r="RAW15" s="404"/>
      <c r="RAX15" s="405"/>
      <c r="RAY15" s="409"/>
      <c r="RAZ15" s="407"/>
      <c r="RBA15" s="407"/>
      <c r="RBB15" s="407"/>
      <c r="RBC15" s="407"/>
      <c r="RBD15" s="408"/>
      <c r="RBE15" s="404"/>
      <c r="RBF15" s="405"/>
      <c r="RBG15" s="409"/>
      <c r="RBH15" s="407"/>
      <c r="RBI15" s="407"/>
      <c r="RBJ15" s="407"/>
      <c r="RBK15" s="407"/>
      <c r="RBL15" s="408"/>
      <c r="RBM15" s="404"/>
      <c r="RBN15" s="405"/>
      <c r="RBO15" s="409"/>
      <c r="RBP15" s="407"/>
      <c r="RBQ15" s="407"/>
      <c r="RBR15" s="407"/>
      <c r="RBS15" s="407"/>
      <c r="RBT15" s="408"/>
      <c r="RBU15" s="404"/>
      <c r="RBV15" s="405"/>
      <c r="RBW15" s="409"/>
      <c r="RBX15" s="407"/>
      <c r="RBY15" s="407"/>
      <c r="RBZ15" s="407"/>
      <c r="RCA15" s="407"/>
      <c r="RCB15" s="408"/>
      <c r="RCC15" s="404"/>
      <c r="RCD15" s="405"/>
      <c r="RCE15" s="409"/>
      <c r="RCF15" s="407"/>
      <c r="RCG15" s="407"/>
      <c r="RCH15" s="407"/>
      <c r="RCI15" s="407"/>
      <c r="RCJ15" s="408"/>
      <c r="RCK15" s="404"/>
      <c r="RCL15" s="405"/>
      <c r="RCM15" s="409"/>
      <c r="RCN15" s="407"/>
      <c r="RCO15" s="407"/>
      <c r="RCP15" s="407"/>
      <c r="RCQ15" s="407"/>
      <c r="RCR15" s="408"/>
      <c r="RCS15" s="404"/>
      <c r="RCT15" s="405"/>
      <c r="RCU15" s="409"/>
      <c r="RCV15" s="407"/>
      <c r="RCW15" s="407"/>
      <c r="RCX15" s="407"/>
      <c r="RCY15" s="407"/>
      <c r="RCZ15" s="408"/>
      <c r="RDA15" s="404"/>
      <c r="RDB15" s="405"/>
      <c r="RDC15" s="409"/>
      <c r="RDD15" s="407"/>
      <c r="RDE15" s="407"/>
      <c r="RDF15" s="407"/>
      <c r="RDG15" s="407"/>
      <c r="RDH15" s="408"/>
      <c r="RDI15" s="404"/>
      <c r="RDJ15" s="405"/>
      <c r="RDK15" s="409"/>
      <c r="RDL15" s="407"/>
      <c r="RDM15" s="407"/>
      <c r="RDN15" s="407"/>
      <c r="RDO15" s="407"/>
      <c r="RDP15" s="408"/>
      <c r="RDQ15" s="404"/>
      <c r="RDR15" s="405"/>
      <c r="RDS15" s="409"/>
      <c r="RDT15" s="407"/>
      <c r="RDU15" s="407"/>
      <c r="RDV15" s="407"/>
      <c r="RDW15" s="407"/>
      <c r="RDX15" s="408"/>
      <c r="RDY15" s="404"/>
      <c r="RDZ15" s="405"/>
      <c r="REA15" s="409"/>
      <c r="REB15" s="407"/>
      <c r="REC15" s="407"/>
      <c r="RED15" s="407"/>
      <c r="REE15" s="407"/>
      <c r="REF15" s="408"/>
      <c r="REG15" s="404"/>
      <c r="REH15" s="405"/>
      <c r="REI15" s="409"/>
      <c r="REJ15" s="407"/>
      <c r="REK15" s="407"/>
      <c r="REL15" s="407"/>
      <c r="REM15" s="407"/>
      <c r="REN15" s="408"/>
      <c r="REO15" s="404"/>
      <c r="REP15" s="405"/>
      <c r="REQ15" s="409"/>
      <c r="RER15" s="407"/>
      <c r="RES15" s="407"/>
      <c r="RET15" s="407"/>
      <c r="REU15" s="407"/>
      <c r="REV15" s="408"/>
      <c r="REW15" s="404"/>
      <c r="REX15" s="405"/>
      <c r="REY15" s="409"/>
      <c r="REZ15" s="407"/>
      <c r="RFA15" s="407"/>
      <c r="RFB15" s="407"/>
      <c r="RFC15" s="407"/>
      <c r="RFD15" s="408"/>
      <c r="RFE15" s="404"/>
      <c r="RFF15" s="405"/>
      <c r="RFG15" s="409"/>
      <c r="RFH15" s="407"/>
      <c r="RFI15" s="407"/>
      <c r="RFJ15" s="407"/>
      <c r="RFK15" s="407"/>
      <c r="RFL15" s="408"/>
      <c r="RFM15" s="404"/>
      <c r="RFN15" s="405"/>
      <c r="RFO15" s="409"/>
      <c r="RFP15" s="407"/>
      <c r="RFQ15" s="407"/>
      <c r="RFR15" s="407"/>
      <c r="RFS15" s="407"/>
      <c r="RFT15" s="408"/>
      <c r="RFU15" s="404"/>
      <c r="RFV15" s="405"/>
      <c r="RFW15" s="409"/>
      <c r="RFX15" s="407"/>
      <c r="RFY15" s="407"/>
      <c r="RFZ15" s="407"/>
      <c r="RGA15" s="407"/>
      <c r="RGB15" s="408"/>
      <c r="RGC15" s="404"/>
      <c r="RGD15" s="405"/>
      <c r="RGE15" s="409"/>
      <c r="RGF15" s="407"/>
      <c r="RGG15" s="407"/>
      <c r="RGH15" s="407"/>
      <c r="RGI15" s="407"/>
      <c r="RGJ15" s="408"/>
      <c r="RGK15" s="404"/>
      <c r="RGL15" s="405"/>
      <c r="RGM15" s="409"/>
      <c r="RGN15" s="407"/>
      <c r="RGO15" s="407"/>
      <c r="RGP15" s="407"/>
      <c r="RGQ15" s="407"/>
      <c r="RGR15" s="408"/>
      <c r="RGS15" s="404"/>
      <c r="RGT15" s="405"/>
      <c r="RGU15" s="409"/>
      <c r="RGV15" s="407"/>
      <c r="RGW15" s="407"/>
      <c r="RGX15" s="407"/>
      <c r="RGY15" s="407"/>
      <c r="RGZ15" s="408"/>
      <c r="RHA15" s="404"/>
      <c r="RHB15" s="405"/>
      <c r="RHC15" s="409"/>
      <c r="RHD15" s="407"/>
      <c r="RHE15" s="407"/>
      <c r="RHF15" s="407"/>
      <c r="RHG15" s="407"/>
      <c r="RHH15" s="408"/>
      <c r="RHI15" s="404"/>
      <c r="RHJ15" s="405"/>
      <c r="RHK15" s="409"/>
      <c r="RHL15" s="407"/>
      <c r="RHM15" s="407"/>
      <c r="RHN15" s="407"/>
      <c r="RHO15" s="407"/>
      <c r="RHP15" s="408"/>
      <c r="RHQ15" s="404"/>
      <c r="RHR15" s="405"/>
      <c r="RHS15" s="409"/>
      <c r="RHT15" s="407"/>
      <c r="RHU15" s="407"/>
      <c r="RHV15" s="407"/>
      <c r="RHW15" s="407"/>
      <c r="RHX15" s="408"/>
      <c r="RHY15" s="404"/>
      <c r="RHZ15" s="405"/>
      <c r="RIA15" s="409"/>
      <c r="RIB15" s="407"/>
      <c r="RIC15" s="407"/>
      <c r="RID15" s="407"/>
      <c r="RIE15" s="407"/>
      <c r="RIF15" s="408"/>
      <c r="RIG15" s="404"/>
      <c r="RIH15" s="405"/>
      <c r="RII15" s="409"/>
      <c r="RIJ15" s="407"/>
      <c r="RIK15" s="407"/>
      <c r="RIL15" s="407"/>
      <c r="RIM15" s="407"/>
      <c r="RIN15" s="408"/>
      <c r="RIO15" s="404"/>
      <c r="RIP15" s="405"/>
      <c r="RIQ15" s="409"/>
      <c r="RIR15" s="407"/>
      <c r="RIS15" s="407"/>
      <c r="RIT15" s="407"/>
      <c r="RIU15" s="407"/>
      <c r="RIV15" s="408"/>
      <c r="RIW15" s="404"/>
      <c r="RIX15" s="405"/>
      <c r="RIY15" s="409"/>
      <c r="RIZ15" s="407"/>
      <c r="RJA15" s="407"/>
      <c r="RJB15" s="407"/>
      <c r="RJC15" s="407"/>
      <c r="RJD15" s="408"/>
      <c r="RJE15" s="404"/>
      <c r="RJF15" s="405"/>
      <c r="RJG15" s="409"/>
      <c r="RJH15" s="407"/>
      <c r="RJI15" s="407"/>
      <c r="RJJ15" s="407"/>
      <c r="RJK15" s="407"/>
      <c r="RJL15" s="408"/>
      <c r="RJM15" s="404"/>
      <c r="RJN15" s="405"/>
      <c r="RJO15" s="409"/>
      <c r="RJP15" s="407"/>
      <c r="RJQ15" s="407"/>
      <c r="RJR15" s="407"/>
      <c r="RJS15" s="407"/>
      <c r="RJT15" s="408"/>
      <c r="RJU15" s="404"/>
      <c r="RJV15" s="405"/>
      <c r="RJW15" s="409"/>
      <c r="RJX15" s="407"/>
      <c r="RJY15" s="407"/>
      <c r="RJZ15" s="407"/>
      <c r="RKA15" s="407"/>
      <c r="RKB15" s="408"/>
      <c r="RKC15" s="404"/>
      <c r="RKD15" s="405"/>
      <c r="RKE15" s="409"/>
      <c r="RKF15" s="407"/>
      <c r="RKG15" s="407"/>
      <c r="RKH15" s="407"/>
      <c r="RKI15" s="407"/>
      <c r="RKJ15" s="408"/>
      <c r="RKK15" s="404"/>
      <c r="RKL15" s="405"/>
      <c r="RKM15" s="409"/>
      <c r="RKN15" s="407"/>
      <c r="RKO15" s="407"/>
      <c r="RKP15" s="407"/>
      <c r="RKQ15" s="407"/>
      <c r="RKR15" s="408"/>
      <c r="RKS15" s="404"/>
      <c r="RKT15" s="405"/>
      <c r="RKU15" s="409"/>
      <c r="RKV15" s="407"/>
      <c r="RKW15" s="407"/>
      <c r="RKX15" s="407"/>
      <c r="RKY15" s="407"/>
      <c r="RKZ15" s="408"/>
      <c r="RLA15" s="404"/>
      <c r="RLB15" s="405"/>
      <c r="RLC15" s="409"/>
      <c r="RLD15" s="407"/>
      <c r="RLE15" s="407"/>
      <c r="RLF15" s="407"/>
      <c r="RLG15" s="407"/>
      <c r="RLH15" s="408"/>
      <c r="RLI15" s="404"/>
      <c r="RLJ15" s="405"/>
      <c r="RLK15" s="409"/>
      <c r="RLL15" s="407"/>
      <c r="RLM15" s="407"/>
      <c r="RLN15" s="407"/>
      <c r="RLO15" s="407"/>
      <c r="RLP15" s="408"/>
      <c r="RLQ15" s="404"/>
      <c r="RLR15" s="405"/>
      <c r="RLS15" s="409"/>
      <c r="RLT15" s="407"/>
      <c r="RLU15" s="407"/>
      <c r="RLV15" s="407"/>
      <c r="RLW15" s="407"/>
      <c r="RLX15" s="408"/>
      <c r="RLY15" s="404"/>
      <c r="RLZ15" s="405"/>
      <c r="RMA15" s="409"/>
      <c r="RMB15" s="407"/>
      <c r="RMC15" s="407"/>
      <c r="RMD15" s="407"/>
      <c r="RME15" s="407"/>
      <c r="RMF15" s="408"/>
      <c r="RMG15" s="404"/>
      <c r="RMH15" s="405"/>
      <c r="RMI15" s="409"/>
      <c r="RMJ15" s="407"/>
      <c r="RMK15" s="407"/>
      <c r="RML15" s="407"/>
      <c r="RMM15" s="407"/>
      <c r="RMN15" s="408"/>
      <c r="RMO15" s="404"/>
      <c r="RMP15" s="405"/>
      <c r="RMQ15" s="409"/>
      <c r="RMR15" s="407"/>
      <c r="RMS15" s="407"/>
      <c r="RMT15" s="407"/>
      <c r="RMU15" s="407"/>
      <c r="RMV15" s="408"/>
      <c r="RMW15" s="404"/>
      <c r="RMX15" s="405"/>
      <c r="RMY15" s="409"/>
      <c r="RMZ15" s="407"/>
      <c r="RNA15" s="407"/>
      <c r="RNB15" s="407"/>
      <c r="RNC15" s="407"/>
      <c r="RND15" s="408"/>
      <c r="RNE15" s="404"/>
      <c r="RNF15" s="405"/>
      <c r="RNG15" s="409"/>
      <c r="RNH15" s="407"/>
      <c r="RNI15" s="407"/>
      <c r="RNJ15" s="407"/>
      <c r="RNK15" s="407"/>
      <c r="RNL15" s="408"/>
      <c r="RNM15" s="404"/>
      <c r="RNN15" s="405"/>
      <c r="RNO15" s="409"/>
      <c r="RNP15" s="407"/>
      <c r="RNQ15" s="407"/>
      <c r="RNR15" s="407"/>
      <c r="RNS15" s="407"/>
      <c r="RNT15" s="408"/>
      <c r="RNU15" s="404"/>
      <c r="RNV15" s="405"/>
      <c r="RNW15" s="409"/>
      <c r="RNX15" s="407"/>
      <c r="RNY15" s="407"/>
      <c r="RNZ15" s="407"/>
      <c r="ROA15" s="407"/>
      <c r="ROB15" s="408"/>
      <c r="ROC15" s="404"/>
      <c r="ROD15" s="405"/>
      <c r="ROE15" s="409"/>
      <c r="ROF15" s="407"/>
      <c r="ROG15" s="407"/>
      <c r="ROH15" s="407"/>
      <c r="ROI15" s="407"/>
      <c r="ROJ15" s="408"/>
      <c r="ROK15" s="404"/>
      <c r="ROL15" s="405"/>
      <c r="ROM15" s="409"/>
      <c r="RON15" s="407"/>
      <c r="ROO15" s="407"/>
      <c r="ROP15" s="407"/>
      <c r="ROQ15" s="407"/>
      <c r="ROR15" s="408"/>
      <c r="ROS15" s="404"/>
      <c r="ROT15" s="405"/>
      <c r="ROU15" s="409"/>
      <c r="ROV15" s="407"/>
      <c r="ROW15" s="407"/>
      <c r="ROX15" s="407"/>
      <c r="ROY15" s="407"/>
      <c r="ROZ15" s="408"/>
      <c r="RPA15" s="404"/>
      <c r="RPB15" s="405"/>
      <c r="RPC15" s="409"/>
      <c r="RPD15" s="407"/>
      <c r="RPE15" s="407"/>
      <c r="RPF15" s="407"/>
      <c r="RPG15" s="407"/>
      <c r="RPH15" s="408"/>
      <c r="RPI15" s="404"/>
      <c r="RPJ15" s="405"/>
      <c r="RPK15" s="409"/>
      <c r="RPL15" s="407"/>
      <c r="RPM15" s="407"/>
      <c r="RPN15" s="407"/>
      <c r="RPO15" s="407"/>
      <c r="RPP15" s="408"/>
      <c r="RPQ15" s="404"/>
      <c r="RPR15" s="405"/>
      <c r="RPS15" s="409"/>
      <c r="RPT15" s="407"/>
      <c r="RPU15" s="407"/>
      <c r="RPV15" s="407"/>
      <c r="RPW15" s="407"/>
      <c r="RPX15" s="408"/>
      <c r="RPY15" s="404"/>
      <c r="RPZ15" s="405"/>
      <c r="RQA15" s="409"/>
      <c r="RQB15" s="407"/>
      <c r="RQC15" s="407"/>
      <c r="RQD15" s="407"/>
      <c r="RQE15" s="407"/>
      <c r="RQF15" s="408"/>
      <c r="RQG15" s="404"/>
      <c r="RQH15" s="405"/>
      <c r="RQI15" s="409"/>
      <c r="RQJ15" s="407"/>
      <c r="RQK15" s="407"/>
      <c r="RQL15" s="407"/>
      <c r="RQM15" s="407"/>
      <c r="RQN15" s="408"/>
      <c r="RQO15" s="404"/>
      <c r="RQP15" s="405"/>
      <c r="RQQ15" s="409"/>
      <c r="RQR15" s="407"/>
      <c r="RQS15" s="407"/>
      <c r="RQT15" s="407"/>
      <c r="RQU15" s="407"/>
      <c r="RQV15" s="408"/>
      <c r="RQW15" s="404"/>
      <c r="RQX15" s="405"/>
      <c r="RQY15" s="409"/>
      <c r="RQZ15" s="407"/>
      <c r="RRA15" s="407"/>
      <c r="RRB15" s="407"/>
      <c r="RRC15" s="407"/>
      <c r="RRD15" s="408"/>
      <c r="RRE15" s="404"/>
      <c r="RRF15" s="405"/>
      <c r="RRG15" s="409"/>
      <c r="RRH15" s="407"/>
      <c r="RRI15" s="407"/>
      <c r="RRJ15" s="407"/>
      <c r="RRK15" s="407"/>
      <c r="RRL15" s="408"/>
      <c r="RRM15" s="404"/>
      <c r="RRN15" s="405"/>
      <c r="RRO15" s="409"/>
      <c r="RRP15" s="407"/>
      <c r="RRQ15" s="407"/>
      <c r="RRR15" s="407"/>
      <c r="RRS15" s="407"/>
      <c r="RRT15" s="408"/>
      <c r="RRU15" s="404"/>
      <c r="RRV15" s="405"/>
      <c r="RRW15" s="409"/>
      <c r="RRX15" s="407"/>
      <c r="RRY15" s="407"/>
      <c r="RRZ15" s="407"/>
      <c r="RSA15" s="407"/>
      <c r="RSB15" s="408"/>
      <c r="RSC15" s="404"/>
      <c r="RSD15" s="405"/>
      <c r="RSE15" s="409"/>
      <c r="RSF15" s="407"/>
      <c r="RSG15" s="407"/>
      <c r="RSH15" s="407"/>
      <c r="RSI15" s="407"/>
      <c r="RSJ15" s="408"/>
      <c r="RSK15" s="404"/>
      <c r="RSL15" s="405"/>
      <c r="RSM15" s="409"/>
      <c r="RSN15" s="407"/>
      <c r="RSO15" s="407"/>
      <c r="RSP15" s="407"/>
      <c r="RSQ15" s="407"/>
      <c r="RSR15" s="408"/>
      <c r="RSS15" s="404"/>
      <c r="RST15" s="405"/>
      <c r="RSU15" s="409"/>
      <c r="RSV15" s="407"/>
      <c r="RSW15" s="407"/>
      <c r="RSX15" s="407"/>
      <c r="RSY15" s="407"/>
      <c r="RSZ15" s="408"/>
      <c r="RTA15" s="404"/>
      <c r="RTB15" s="405"/>
      <c r="RTC15" s="409"/>
      <c r="RTD15" s="407"/>
      <c r="RTE15" s="407"/>
      <c r="RTF15" s="407"/>
      <c r="RTG15" s="407"/>
      <c r="RTH15" s="408"/>
      <c r="RTI15" s="404"/>
      <c r="RTJ15" s="405"/>
      <c r="RTK15" s="409"/>
      <c r="RTL15" s="407"/>
      <c r="RTM15" s="407"/>
      <c r="RTN15" s="407"/>
      <c r="RTO15" s="407"/>
      <c r="RTP15" s="408"/>
      <c r="RTQ15" s="404"/>
      <c r="RTR15" s="405"/>
      <c r="RTS15" s="409"/>
      <c r="RTT15" s="407"/>
      <c r="RTU15" s="407"/>
      <c r="RTV15" s="407"/>
      <c r="RTW15" s="407"/>
      <c r="RTX15" s="408"/>
      <c r="RTY15" s="404"/>
      <c r="RTZ15" s="405"/>
      <c r="RUA15" s="409"/>
      <c r="RUB15" s="407"/>
      <c r="RUC15" s="407"/>
      <c r="RUD15" s="407"/>
      <c r="RUE15" s="407"/>
      <c r="RUF15" s="408"/>
      <c r="RUG15" s="404"/>
      <c r="RUH15" s="405"/>
      <c r="RUI15" s="409"/>
      <c r="RUJ15" s="407"/>
      <c r="RUK15" s="407"/>
      <c r="RUL15" s="407"/>
      <c r="RUM15" s="407"/>
      <c r="RUN15" s="408"/>
      <c r="RUO15" s="404"/>
      <c r="RUP15" s="405"/>
      <c r="RUQ15" s="409"/>
      <c r="RUR15" s="407"/>
      <c r="RUS15" s="407"/>
      <c r="RUT15" s="407"/>
      <c r="RUU15" s="407"/>
      <c r="RUV15" s="408"/>
      <c r="RUW15" s="404"/>
      <c r="RUX15" s="405"/>
      <c r="RUY15" s="409"/>
      <c r="RUZ15" s="407"/>
      <c r="RVA15" s="407"/>
      <c r="RVB15" s="407"/>
      <c r="RVC15" s="407"/>
      <c r="RVD15" s="408"/>
      <c r="RVE15" s="404"/>
      <c r="RVF15" s="405"/>
      <c r="RVG15" s="409"/>
      <c r="RVH15" s="407"/>
      <c r="RVI15" s="407"/>
      <c r="RVJ15" s="407"/>
      <c r="RVK15" s="407"/>
      <c r="RVL15" s="408"/>
      <c r="RVM15" s="404"/>
      <c r="RVN15" s="405"/>
      <c r="RVO15" s="409"/>
      <c r="RVP15" s="407"/>
      <c r="RVQ15" s="407"/>
      <c r="RVR15" s="407"/>
      <c r="RVS15" s="407"/>
      <c r="RVT15" s="408"/>
      <c r="RVU15" s="404"/>
      <c r="RVV15" s="405"/>
      <c r="RVW15" s="409"/>
      <c r="RVX15" s="407"/>
      <c r="RVY15" s="407"/>
      <c r="RVZ15" s="407"/>
      <c r="RWA15" s="407"/>
      <c r="RWB15" s="408"/>
      <c r="RWC15" s="404"/>
      <c r="RWD15" s="405"/>
      <c r="RWE15" s="409"/>
      <c r="RWF15" s="407"/>
      <c r="RWG15" s="407"/>
      <c r="RWH15" s="407"/>
      <c r="RWI15" s="407"/>
      <c r="RWJ15" s="408"/>
      <c r="RWK15" s="404"/>
      <c r="RWL15" s="405"/>
      <c r="RWM15" s="409"/>
      <c r="RWN15" s="407"/>
      <c r="RWO15" s="407"/>
      <c r="RWP15" s="407"/>
      <c r="RWQ15" s="407"/>
      <c r="RWR15" s="408"/>
      <c r="RWS15" s="404"/>
      <c r="RWT15" s="405"/>
      <c r="RWU15" s="409"/>
      <c r="RWV15" s="407"/>
      <c r="RWW15" s="407"/>
      <c r="RWX15" s="407"/>
      <c r="RWY15" s="407"/>
      <c r="RWZ15" s="408"/>
      <c r="RXA15" s="404"/>
      <c r="RXB15" s="405"/>
      <c r="RXC15" s="409"/>
      <c r="RXD15" s="407"/>
      <c r="RXE15" s="407"/>
      <c r="RXF15" s="407"/>
      <c r="RXG15" s="407"/>
      <c r="RXH15" s="408"/>
      <c r="RXI15" s="404"/>
      <c r="RXJ15" s="405"/>
      <c r="RXK15" s="409"/>
      <c r="RXL15" s="407"/>
      <c r="RXM15" s="407"/>
      <c r="RXN15" s="407"/>
      <c r="RXO15" s="407"/>
      <c r="RXP15" s="408"/>
      <c r="RXQ15" s="404"/>
      <c r="RXR15" s="405"/>
      <c r="RXS15" s="409"/>
      <c r="RXT15" s="407"/>
      <c r="RXU15" s="407"/>
      <c r="RXV15" s="407"/>
      <c r="RXW15" s="407"/>
      <c r="RXX15" s="408"/>
      <c r="RXY15" s="404"/>
      <c r="RXZ15" s="405"/>
      <c r="RYA15" s="409"/>
      <c r="RYB15" s="407"/>
      <c r="RYC15" s="407"/>
      <c r="RYD15" s="407"/>
      <c r="RYE15" s="407"/>
      <c r="RYF15" s="408"/>
      <c r="RYG15" s="404"/>
      <c r="RYH15" s="405"/>
      <c r="RYI15" s="409"/>
      <c r="RYJ15" s="407"/>
      <c r="RYK15" s="407"/>
      <c r="RYL15" s="407"/>
      <c r="RYM15" s="407"/>
      <c r="RYN15" s="408"/>
      <c r="RYO15" s="404"/>
      <c r="RYP15" s="405"/>
      <c r="RYQ15" s="409"/>
      <c r="RYR15" s="407"/>
      <c r="RYS15" s="407"/>
      <c r="RYT15" s="407"/>
      <c r="RYU15" s="407"/>
      <c r="RYV15" s="408"/>
      <c r="RYW15" s="404"/>
      <c r="RYX15" s="405"/>
      <c r="RYY15" s="409"/>
      <c r="RYZ15" s="407"/>
      <c r="RZA15" s="407"/>
      <c r="RZB15" s="407"/>
      <c r="RZC15" s="407"/>
      <c r="RZD15" s="408"/>
      <c r="RZE15" s="404"/>
      <c r="RZF15" s="405"/>
      <c r="RZG15" s="409"/>
      <c r="RZH15" s="407"/>
      <c r="RZI15" s="407"/>
      <c r="RZJ15" s="407"/>
      <c r="RZK15" s="407"/>
      <c r="RZL15" s="408"/>
      <c r="RZM15" s="404"/>
      <c r="RZN15" s="405"/>
      <c r="RZO15" s="409"/>
      <c r="RZP15" s="407"/>
      <c r="RZQ15" s="407"/>
      <c r="RZR15" s="407"/>
      <c r="RZS15" s="407"/>
      <c r="RZT15" s="408"/>
      <c r="RZU15" s="404"/>
      <c r="RZV15" s="405"/>
      <c r="RZW15" s="409"/>
      <c r="RZX15" s="407"/>
      <c r="RZY15" s="407"/>
      <c r="RZZ15" s="407"/>
      <c r="SAA15" s="407"/>
      <c r="SAB15" s="408"/>
      <c r="SAC15" s="404"/>
      <c r="SAD15" s="405"/>
      <c r="SAE15" s="409"/>
      <c r="SAF15" s="407"/>
      <c r="SAG15" s="407"/>
      <c r="SAH15" s="407"/>
      <c r="SAI15" s="407"/>
      <c r="SAJ15" s="408"/>
      <c r="SAK15" s="404"/>
      <c r="SAL15" s="405"/>
      <c r="SAM15" s="409"/>
      <c r="SAN15" s="407"/>
      <c r="SAO15" s="407"/>
      <c r="SAP15" s="407"/>
      <c r="SAQ15" s="407"/>
      <c r="SAR15" s="408"/>
      <c r="SAS15" s="404"/>
      <c r="SAT15" s="405"/>
      <c r="SAU15" s="409"/>
      <c r="SAV15" s="407"/>
      <c r="SAW15" s="407"/>
      <c r="SAX15" s="407"/>
      <c r="SAY15" s="407"/>
      <c r="SAZ15" s="408"/>
      <c r="SBA15" s="404"/>
      <c r="SBB15" s="405"/>
      <c r="SBC15" s="409"/>
      <c r="SBD15" s="407"/>
      <c r="SBE15" s="407"/>
      <c r="SBF15" s="407"/>
      <c r="SBG15" s="407"/>
      <c r="SBH15" s="408"/>
      <c r="SBI15" s="404"/>
      <c r="SBJ15" s="405"/>
      <c r="SBK15" s="409"/>
      <c r="SBL15" s="407"/>
      <c r="SBM15" s="407"/>
      <c r="SBN15" s="407"/>
      <c r="SBO15" s="407"/>
      <c r="SBP15" s="408"/>
      <c r="SBQ15" s="404"/>
      <c r="SBR15" s="405"/>
      <c r="SBS15" s="409"/>
      <c r="SBT15" s="407"/>
      <c r="SBU15" s="407"/>
      <c r="SBV15" s="407"/>
      <c r="SBW15" s="407"/>
      <c r="SBX15" s="408"/>
      <c r="SBY15" s="404"/>
      <c r="SBZ15" s="405"/>
      <c r="SCA15" s="409"/>
      <c r="SCB15" s="407"/>
      <c r="SCC15" s="407"/>
      <c r="SCD15" s="407"/>
      <c r="SCE15" s="407"/>
      <c r="SCF15" s="408"/>
      <c r="SCG15" s="404"/>
      <c r="SCH15" s="405"/>
      <c r="SCI15" s="409"/>
      <c r="SCJ15" s="407"/>
      <c r="SCK15" s="407"/>
      <c r="SCL15" s="407"/>
      <c r="SCM15" s="407"/>
      <c r="SCN15" s="408"/>
      <c r="SCO15" s="404"/>
      <c r="SCP15" s="405"/>
      <c r="SCQ15" s="409"/>
      <c r="SCR15" s="407"/>
      <c r="SCS15" s="407"/>
      <c r="SCT15" s="407"/>
      <c r="SCU15" s="407"/>
      <c r="SCV15" s="408"/>
      <c r="SCW15" s="404"/>
      <c r="SCX15" s="405"/>
      <c r="SCY15" s="409"/>
      <c r="SCZ15" s="407"/>
      <c r="SDA15" s="407"/>
      <c r="SDB15" s="407"/>
      <c r="SDC15" s="407"/>
      <c r="SDD15" s="408"/>
      <c r="SDE15" s="404"/>
      <c r="SDF15" s="405"/>
      <c r="SDG15" s="409"/>
      <c r="SDH15" s="407"/>
      <c r="SDI15" s="407"/>
      <c r="SDJ15" s="407"/>
      <c r="SDK15" s="407"/>
      <c r="SDL15" s="408"/>
      <c r="SDM15" s="404"/>
      <c r="SDN15" s="405"/>
      <c r="SDO15" s="409"/>
      <c r="SDP15" s="407"/>
      <c r="SDQ15" s="407"/>
      <c r="SDR15" s="407"/>
      <c r="SDS15" s="407"/>
      <c r="SDT15" s="408"/>
      <c r="SDU15" s="404"/>
      <c r="SDV15" s="405"/>
      <c r="SDW15" s="409"/>
      <c r="SDX15" s="407"/>
      <c r="SDY15" s="407"/>
      <c r="SDZ15" s="407"/>
      <c r="SEA15" s="407"/>
      <c r="SEB15" s="408"/>
      <c r="SEC15" s="404"/>
      <c r="SED15" s="405"/>
      <c r="SEE15" s="409"/>
      <c r="SEF15" s="407"/>
      <c r="SEG15" s="407"/>
      <c r="SEH15" s="407"/>
      <c r="SEI15" s="407"/>
      <c r="SEJ15" s="408"/>
      <c r="SEK15" s="404"/>
      <c r="SEL15" s="405"/>
      <c r="SEM15" s="409"/>
      <c r="SEN15" s="407"/>
      <c r="SEO15" s="407"/>
      <c r="SEP15" s="407"/>
      <c r="SEQ15" s="407"/>
      <c r="SER15" s="408"/>
      <c r="SES15" s="404"/>
      <c r="SET15" s="405"/>
      <c r="SEU15" s="409"/>
      <c r="SEV15" s="407"/>
      <c r="SEW15" s="407"/>
      <c r="SEX15" s="407"/>
      <c r="SEY15" s="407"/>
      <c r="SEZ15" s="408"/>
      <c r="SFA15" s="404"/>
      <c r="SFB15" s="405"/>
      <c r="SFC15" s="409"/>
      <c r="SFD15" s="407"/>
      <c r="SFE15" s="407"/>
      <c r="SFF15" s="407"/>
      <c r="SFG15" s="407"/>
      <c r="SFH15" s="408"/>
      <c r="SFI15" s="404"/>
      <c r="SFJ15" s="405"/>
      <c r="SFK15" s="409"/>
      <c r="SFL15" s="407"/>
      <c r="SFM15" s="407"/>
      <c r="SFN15" s="407"/>
      <c r="SFO15" s="407"/>
      <c r="SFP15" s="408"/>
      <c r="SFQ15" s="404"/>
      <c r="SFR15" s="405"/>
      <c r="SFS15" s="409"/>
      <c r="SFT15" s="407"/>
      <c r="SFU15" s="407"/>
      <c r="SFV15" s="407"/>
      <c r="SFW15" s="407"/>
      <c r="SFX15" s="408"/>
      <c r="SFY15" s="404"/>
      <c r="SFZ15" s="405"/>
      <c r="SGA15" s="409"/>
      <c r="SGB15" s="407"/>
      <c r="SGC15" s="407"/>
      <c r="SGD15" s="407"/>
      <c r="SGE15" s="407"/>
      <c r="SGF15" s="408"/>
      <c r="SGG15" s="404"/>
      <c r="SGH15" s="405"/>
      <c r="SGI15" s="409"/>
      <c r="SGJ15" s="407"/>
      <c r="SGK15" s="407"/>
      <c r="SGL15" s="407"/>
      <c r="SGM15" s="407"/>
      <c r="SGN15" s="408"/>
      <c r="SGO15" s="404"/>
      <c r="SGP15" s="405"/>
      <c r="SGQ15" s="409"/>
      <c r="SGR15" s="407"/>
      <c r="SGS15" s="407"/>
      <c r="SGT15" s="407"/>
      <c r="SGU15" s="407"/>
      <c r="SGV15" s="408"/>
      <c r="SGW15" s="404"/>
      <c r="SGX15" s="405"/>
      <c r="SGY15" s="409"/>
      <c r="SGZ15" s="407"/>
      <c r="SHA15" s="407"/>
      <c r="SHB15" s="407"/>
      <c r="SHC15" s="407"/>
      <c r="SHD15" s="408"/>
      <c r="SHE15" s="404"/>
      <c r="SHF15" s="405"/>
      <c r="SHG15" s="409"/>
      <c r="SHH15" s="407"/>
      <c r="SHI15" s="407"/>
      <c r="SHJ15" s="407"/>
      <c r="SHK15" s="407"/>
      <c r="SHL15" s="408"/>
      <c r="SHM15" s="404"/>
      <c r="SHN15" s="405"/>
      <c r="SHO15" s="409"/>
      <c r="SHP15" s="407"/>
      <c r="SHQ15" s="407"/>
      <c r="SHR15" s="407"/>
      <c r="SHS15" s="407"/>
      <c r="SHT15" s="408"/>
      <c r="SHU15" s="404"/>
      <c r="SHV15" s="405"/>
      <c r="SHW15" s="409"/>
      <c r="SHX15" s="407"/>
      <c r="SHY15" s="407"/>
      <c r="SHZ15" s="407"/>
      <c r="SIA15" s="407"/>
      <c r="SIB15" s="408"/>
      <c r="SIC15" s="404"/>
      <c r="SID15" s="405"/>
      <c r="SIE15" s="409"/>
      <c r="SIF15" s="407"/>
      <c r="SIG15" s="407"/>
      <c r="SIH15" s="407"/>
      <c r="SII15" s="407"/>
      <c r="SIJ15" s="408"/>
      <c r="SIK15" s="404"/>
      <c r="SIL15" s="405"/>
      <c r="SIM15" s="409"/>
      <c r="SIN15" s="407"/>
      <c r="SIO15" s="407"/>
      <c r="SIP15" s="407"/>
      <c r="SIQ15" s="407"/>
      <c r="SIR15" s="408"/>
      <c r="SIS15" s="404"/>
      <c r="SIT15" s="405"/>
      <c r="SIU15" s="409"/>
      <c r="SIV15" s="407"/>
      <c r="SIW15" s="407"/>
      <c r="SIX15" s="407"/>
      <c r="SIY15" s="407"/>
      <c r="SIZ15" s="408"/>
      <c r="SJA15" s="404"/>
      <c r="SJB15" s="405"/>
      <c r="SJC15" s="409"/>
      <c r="SJD15" s="407"/>
      <c r="SJE15" s="407"/>
      <c r="SJF15" s="407"/>
      <c r="SJG15" s="407"/>
      <c r="SJH15" s="408"/>
      <c r="SJI15" s="404"/>
      <c r="SJJ15" s="405"/>
      <c r="SJK15" s="409"/>
      <c r="SJL15" s="407"/>
      <c r="SJM15" s="407"/>
      <c r="SJN15" s="407"/>
      <c r="SJO15" s="407"/>
      <c r="SJP15" s="408"/>
      <c r="SJQ15" s="404"/>
      <c r="SJR15" s="405"/>
      <c r="SJS15" s="409"/>
      <c r="SJT15" s="407"/>
      <c r="SJU15" s="407"/>
      <c r="SJV15" s="407"/>
      <c r="SJW15" s="407"/>
      <c r="SJX15" s="408"/>
      <c r="SJY15" s="404"/>
      <c r="SJZ15" s="405"/>
      <c r="SKA15" s="409"/>
      <c r="SKB15" s="407"/>
      <c r="SKC15" s="407"/>
      <c r="SKD15" s="407"/>
      <c r="SKE15" s="407"/>
      <c r="SKF15" s="408"/>
      <c r="SKG15" s="404"/>
      <c r="SKH15" s="405"/>
      <c r="SKI15" s="409"/>
      <c r="SKJ15" s="407"/>
      <c r="SKK15" s="407"/>
      <c r="SKL15" s="407"/>
      <c r="SKM15" s="407"/>
      <c r="SKN15" s="408"/>
      <c r="SKO15" s="404"/>
      <c r="SKP15" s="405"/>
      <c r="SKQ15" s="409"/>
      <c r="SKR15" s="407"/>
      <c r="SKS15" s="407"/>
      <c r="SKT15" s="407"/>
      <c r="SKU15" s="407"/>
      <c r="SKV15" s="408"/>
      <c r="SKW15" s="404"/>
      <c r="SKX15" s="405"/>
      <c r="SKY15" s="409"/>
      <c r="SKZ15" s="407"/>
      <c r="SLA15" s="407"/>
      <c r="SLB15" s="407"/>
      <c r="SLC15" s="407"/>
      <c r="SLD15" s="408"/>
      <c r="SLE15" s="404"/>
      <c r="SLF15" s="405"/>
      <c r="SLG15" s="409"/>
      <c r="SLH15" s="407"/>
      <c r="SLI15" s="407"/>
      <c r="SLJ15" s="407"/>
      <c r="SLK15" s="407"/>
      <c r="SLL15" s="408"/>
      <c r="SLM15" s="404"/>
      <c r="SLN15" s="405"/>
      <c r="SLO15" s="409"/>
      <c r="SLP15" s="407"/>
      <c r="SLQ15" s="407"/>
      <c r="SLR15" s="407"/>
      <c r="SLS15" s="407"/>
      <c r="SLT15" s="408"/>
      <c r="SLU15" s="404"/>
      <c r="SLV15" s="405"/>
      <c r="SLW15" s="409"/>
      <c r="SLX15" s="407"/>
      <c r="SLY15" s="407"/>
      <c r="SLZ15" s="407"/>
      <c r="SMA15" s="407"/>
      <c r="SMB15" s="408"/>
      <c r="SMC15" s="404"/>
      <c r="SMD15" s="405"/>
      <c r="SME15" s="409"/>
      <c r="SMF15" s="407"/>
      <c r="SMG15" s="407"/>
      <c r="SMH15" s="407"/>
      <c r="SMI15" s="407"/>
      <c r="SMJ15" s="408"/>
      <c r="SMK15" s="404"/>
      <c r="SML15" s="405"/>
      <c r="SMM15" s="409"/>
      <c r="SMN15" s="407"/>
      <c r="SMO15" s="407"/>
      <c r="SMP15" s="407"/>
      <c r="SMQ15" s="407"/>
      <c r="SMR15" s="408"/>
      <c r="SMS15" s="404"/>
      <c r="SMT15" s="405"/>
      <c r="SMU15" s="409"/>
      <c r="SMV15" s="407"/>
      <c r="SMW15" s="407"/>
      <c r="SMX15" s="407"/>
      <c r="SMY15" s="407"/>
      <c r="SMZ15" s="408"/>
      <c r="SNA15" s="404"/>
      <c r="SNB15" s="405"/>
      <c r="SNC15" s="409"/>
      <c r="SND15" s="407"/>
      <c r="SNE15" s="407"/>
      <c r="SNF15" s="407"/>
      <c r="SNG15" s="407"/>
      <c r="SNH15" s="408"/>
      <c r="SNI15" s="404"/>
      <c r="SNJ15" s="405"/>
      <c r="SNK15" s="409"/>
      <c r="SNL15" s="407"/>
      <c r="SNM15" s="407"/>
      <c r="SNN15" s="407"/>
      <c r="SNO15" s="407"/>
      <c r="SNP15" s="408"/>
      <c r="SNQ15" s="404"/>
      <c r="SNR15" s="405"/>
      <c r="SNS15" s="409"/>
      <c r="SNT15" s="407"/>
      <c r="SNU15" s="407"/>
      <c r="SNV15" s="407"/>
      <c r="SNW15" s="407"/>
      <c r="SNX15" s="408"/>
      <c r="SNY15" s="404"/>
      <c r="SNZ15" s="405"/>
      <c r="SOA15" s="409"/>
      <c r="SOB15" s="407"/>
      <c r="SOC15" s="407"/>
      <c r="SOD15" s="407"/>
      <c r="SOE15" s="407"/>
      <c r="SOF15" s="408"/>
      <c r="SOG15" s="404"/>
      <c r="SOH15" s="405"/>
      <c r="SOI15" s="409"/>
      <c r="SOJ15" s="407"/>
      <c r="SOK15" s="407"/>
      <c r="SOL15" s="407"/>
      <c r="SOM15" s="407"/>
      <c r="SON15" s="408"/>
      <c r="SOO15" s="404"/>
      <c r="SOP15" s="405"/>
      <c r="SOQ15" s="409"/>
      <c r="SOR15" s="407"/>
      <c r="SOS15" s="407"/>
      <c r="SOT15" s="407"/>
      <c r="SOU15" s="407"/>
      <c r="SOV15" s="408"/>
      <c r="SOW15" s="404"/>
      <c r="SOX15" s="405"/>
      <c r="SOY15" s="409"/>
      <c r="SOZ15" s="407"/>
      <c r="SPA15" s="407"/>
      <c r="SPB15" s="407"/>
      <c r="SPC15" s="407"/>
      <c r="SPD15" s="408"/>
      <c r="SPE15" s="404"/>
      <c r="SPF15" s="405"/>
      <c r="SPG15" s="409"/>
      <c r="SPH15" s="407"/>
      <c r="SPI15" s="407"/>
      <c r="SPJ15" s="407"/>
      <c r="SPK15" s="407"/>
      <c r="SPL15" s="408"/>
      <c r="SPM15" s="404"/>
      <c r="SPN15" s="405"/>
      <c r="SPO15" s="409"/>
      <c r="SPP15" s="407"/>
      <c r="SPQ15" s="407"/>
      <c r="SPR15" s="407"/>
      <c r="SPS15" s="407"/>
      <c r="SPT15" s="408"/>
      <c r="SPU15" s="404"/>
      <c r="SPV15" s="405"/>
      <c r="SPW15" s="409"/>
      <c r="SPX15" s="407"/>
      <c r="SPY15" s="407"/>
      <c r="SPZ15" s="407"/>
      <c r="SQA15" s="407"/>
      <c r="SQB15" s="408"/>
      <c r="SQC15" s="404"/>
      <c r="SQD15" s="405"/>
      <c r="SQE15" s="409"/>
      <c r="SQF15" s="407"/>
      <c r="SQG15" s="407"/>
      <c r="SQH15" s="407"/>
      <c r="SQI15" s="407"/>
      <c r="SQJ15" s="408"/>
      <c r="SQK15" s="404"/>
      <c r="SQL15" s="405"/>
      <c r="SQM15" s="409"/>
      <c r="SQN15" s="407"/>
      <c r="SQO15" s="407"/>
      <c r="SQP15" s="407"/>
      <c r="SQQ15" s="407"/>
      <c r="SQR15" s="408"/>
      <c r="SQS15" s="404"/>
      <c r="SQT15" s="405"/>
      <c r="SQU15" s="409"/>
      <c r="SQV15" s="407"/>
      <c r="SQW15" s="407"/>
      <c r="SQX15" s="407"/>
      <c r="SQY15" s="407"/>
      <c r="SQZ15" s="408"/>
      <c r="SRA15" s="404"/>
      <c r="SRB15" s="405"/>
      <c r="SRC15" s="409"/>
      <c r="SRD15" s="407"/>
      <c r="SRE15" s="407"/>
      <c r="SRF15" s="407"/>
      <c r="SRG15" s="407"/>
      <c r="SRH15" s="408"/>
      <c r="SRI15" s="404"/>
      <c r="SRJ15" s="405"/>
      <c r="SRK15" s="409"/>
      <c r="SRL15" s="407"/>
      <c r="SRM15" s="407"/>
      <c r="SRN15" s="407"/>
      <c r="SRO15" s="407"/>
      <c r="SRP15" s="408"/>
      <c r="SRQ15" s="404"/>
      <c r="SRR15" s="405"/>
      <c r="SRS15" s="409"/>
      <c r="SRT15" s="407"/>
      <c r="SRU15" s="407"/>
      <c r="SRV15" s="407"/>
      <c r="SRW15" s="407"/>
      <c r="SRX15" s="408"/>
      <c r="SRY15" s="404"/>
      <c r="SRZ15" s="405"/>
      <c r="SSA15" s="409"/>
      <c r="SSB15" s="407"/>
      <c r="SSC15" s="407"/>
      <c r="SSD15" s="407"/>
      <c r="SSE15" s="407"/>
      <c r="SSF15" s="408"/>
      <c r="SSG15" s="404"/>
      <c r="SSH15" s="405"/>
      <c r="SSI15" s="409"/>
      <c r="SSJ15" s="407"/>
      <c r="SSK15" s="407"/>
      <c r="SSL15" s="407"/>
      <c r="SSM15" s="407"/>
      <c r="SSN15" s="408"/>
      <c r="SSO15" s="404"/>
      <c r="SSP15" s="405"/>
      <c r="SSQ15" s="409"/>
      <c r="SSR15" s="407"/>
      <c r="SSS15" s="407"/>
      <c r="SST15" s="407"/>
      <c r="SSU15" s="407"/>
      <c r="SSV15" s="408"/>
      <c r="SSW15" s="404"/>
      <c r="SSX15" s="405"/>
      <c r="SSY15" s="409"/>
      <c r="SSZ15" s="407"/>
      <c r="STA15" s="407"/>
      <c r="STB15" s="407"/>
      <c r="STC15" s="407"/>
      <c r="STD15" s="408"/>
      <c r="STE15" s="404"/>
      <c r="STF15" s="405"/>
      <c r="STG15" s="409"/>
      <c r="STH15" s="407"/>
      <c r="STI15" s="407"/>
      <c r="STJ15" s="407"/>
      <c r="STK15" s="407"/>
      <c r="STL15" s="408"/>
      <c r="STM15" s="404"/>
      <c r="STN15" s="405"/>
      <c r="STO15" s="409"/>
      <c r="STP15" s="407"/>
      <c r="STQ15" s="407"/>
      <c r="STR15" s="407"/>
      <c r="STS15" s="407"/>
      <c r="STT15" s="408"/>
      <c r="STU15" s="404"/>
      <c r="STV15" s="405"/>
      <c r="STW15" s="409"/>
      <c r="STX15" s="407"/>
      <c r="STY15" s="407"/>
      <c r="STZ15" s="407"/>
      <c r="SUA15" s="407"/>
      <c r="SUB15" s="408"/>
      <c r="SUC15" s="404"/>
      <c r="SUD15" s="405"/>
      <c r="SUE15" s="409"/>
      <c r="SUF15" s="407"/>
      <c r="SUG15" s="407"/>
      <c r="SUH15" s="407"/>
      <c r="SUI15" s="407"/>
      <c r="SUJ15" s="408"/>
      <c r="SUK15" s="404"/>
      <c r="SUL15" s="405"/>
      <c r="SUM15" s="409"/>
      <c r="SUN15" s="407"/>
      <c r="SUO15" s="407"/>
      <c r="SUP15" s="407"/>
      <c r="SUQ15" s="407"/>
      <c r="SUR15" s="408"/>
      <c r="SUS15" s="404"/>
      <c r="SUT15" s="405"/>
      <c r="SUU15" s="409"/>
      <c r="SUV15" s="407"/>
      <c r="SUW15" s="407"/>
      <c r="SUX15" s="407"/>
      <c r="SUY15" s="407"/>
      <c r="SUZ15" s="408"/>
      <c r="SVA15" s="404"/>
      <c r="SVB15" s="405"/>
      <c r="SVC15" s="409"/>
      <c r="SVD15" s="407"/>
      <c r="SVE15" s="407"/>
      <c r="SVF15" s="407"/>
      <c r="SVG15" s="407"/>
      <c r="SVH15" s="408"/>
      <c r="SVI15" s="404"/>
      <c r="SVJ15" s="405"/>
      <c r="SVK15" s="409"/>
      <c r="SVL15" s="407"/>
      <c r="SVM15" s="407"/>
      <c r="SVN15" s="407"/>
      <c r="SVO15" s="407"/>
      <c r="SVP15" s="408"/>
      <c r="SVQ15" s="404"/>
      <c r="SVR15" s="405"/>
      <c r="SVS15" s="409"/>
      <c r="SVT15" s="407"/>
      <c r="SVU15" s="407"/>
      <c r="SVV15" s="407"/>
      <c r="SVW15" s="407"/>
      <c r="SVX15" s="408"/>
      <c r="SVY15" s="404"/>
      <c r="SVZ15" s="405"/>
      <c r="SWA15" s="409"/>
      <c r="SWB15" s="407"/>
      <c r="SWC15" s="407"/>
      <c r="SWD15" s="407"/>
      <c r="SWE15" s="407"/>
      <c r="SWF15" s="408"/>
      <c r="SWG15" s="404"/>
      <c r="SWH15" s="405"/>
      <c r="SWI15" s="409"/>
      <c r="SWJ15" s="407"/>
      <c r="SWK15" s="407"/>
      <c r="SWL15" s="407"/>
      <c r="SWM15" s="407"/>
      <c r="SWN15" s="408"/>
      <c r="SWO15" s="404"/>
      <c r="SWP15" s="405"/>
      <c r="SWQ15" s="409"/>
      <c r="SWR15" s="407"/>
      <c r="SWS15" s="407"/>
      <c r="SWT15" s="407"/>
      <c r="SWU15" s="407"/>
      <c r="SWV15" s="408"/>
      <c r="SWW15" s="404"/>
      <c r="SWX15" s="405"/>
      <c r="SWY15" s="409"/>
      <c r="SWZ15" s="407"/>
      <c r="SXA15" s="407"/>
      <c r="SXB15" s="407"/>
      <c r="SXC15" s="407"/>
      <c r="SXD15" s="408"/>
      <c r="SXE15" s="404"/>
      <c r="SXF15" s="405"/>
      <c r="SXG15" s="409"/>
      <c r="SXH15" s="407"/>
      <c r="SXI15" s="407"/>
      <c r="SXJ15" s="407"/>
      <c r="SXK15" s="407"/>
      <c r="SXL15" s="408"/>
      <c r="SXM15" s="404"/>
      <c r="SXN15" s="405"/>
      <c r="SXO15" s="409"/>
      <c r="SXP15" s="407"/>
      <c r="SXQ15" s="407"/>
      <c r="SXR15" s="407"/>
      <c r="SXS15" s="407"/>
      <c r="SXT15" s="408"/>
      <c r="SXU15" s="404"/>
      <c r="SXV15" s="405"/>
      <c r="SXW15" s="409"/>
      <c r="SXX15" s="407"/>
      <c r="SXY15" s="407"/>
      <c r="SXZ15" s="407"/>
      <c r="SYA15" s="407"/>
      <c r="SYB15" s="408"/>
      <c r="SYC15" s="404"/>
      <c r="SYD15" s="405"/>
      <c r="SYE15" s="409"/>
      <c r="SYF15" s="407"/>
      <c r="SYG15" s="407"/>
      <c r="SYH15" s="407"/>
      <c r="SYI15" s="407"/>
      <c r="SYJ15" s="408"/>
      <c r="SYK15" s="404"/>
      <c r="SYL15" s="405"/>
      <c r="SYM15" s="409"/>
      <c r="SYN15" s="407"/>
      <c r="SYO15" s="407"/>
      <c r="SYP15" s="407"/>
      <c r="SYQ15" s="407"/>
      <c r="SYR15" s="408"/>
      <c r="SYS15" s="404"/>
      <c r="SYT15" s="405"/>
      <c r="SYU15" s="409"/>
      <c r="SYV15" s="407"/>
      <c r="SYW15" s="407"/>
      <c r="SYX15" s="407"/>
      <c r="SYY15" s="407"/>
      <c r="SYZ15" s="408"/>
      <c r="SZA15" s="404"/>
      <c r="SZB15" s="405"/>
      <c r="SZC15" s="409"/>
      <c r="SZD15" s="407"/>
      <c r="SZE15" s="407"/>
      <c r="SZF15" s="407"/>
      <c r="SZG15" s="407"/>
      <c r="SZH15" s="408"/>
      <c r="SZI15" s="404"/>
      <c r="SZJ15" s="405"/>
      <c r="SZK15" s="409"/>
      <c r="SZL15" s="407"/>
      <c r="SZM15" s="407"/>
      <c r="SZN15" s="407"/>
      <c r="SZO15" s="407"/>
      <c r="SZP15" s="408"/>
      <c r="SZQ15" s="404"/>
      <c r="SZR15" s="405"/>
      <c r="SZS15" s="409"/>
      <c r="SZT15" s="407"/>
      <c r="SZU15" s="407"/>
      <c r="SZV15" s="407"/>
      <c r="SZW15" s="407"/>
      <c r="SZX15" s="408"/>
      <c r="SZY15" s="404"/>
      <c r="SZZ15" s="405"/>
      <c r="TAA15" s="409"/>
      <c r="TAB15" s="407"/>
      <c r="TAC15" s="407"/>
      <c r="TAD15" s="407"/>
      <c r="TAE15" s="407"/>
      <c r="TAF15" s="408"/>
      <c r="TAG15" s="404"/>
      <c r="TAH15" s="405"/>
      <c r="TAI15" s="409"/>
      <c r="TAJ15" s="407"/>
      <c r="TAK15" s="407"/>
      <c r="TAL15" s="407"/>
      <c r="TAM15" s="407"/>
      <c r="TAN15" s="408"/>
      <c r="TAO15" s="404"/>
      <c r="TAP15" s="405"/>
      <c r="TAQ15" s="409"/>
      <c r="TAR15" s="407"/>
      <c r="TAS15" s="407"/>
      <c r="TAT15" s="407"/>
      <c r="TAU15" s="407"/>
      <c r="TAV15" s="408"/>
      <c r="TAW15" s="404"/>
      <c r="TAX15" s="405"/>
      <c r="TAY15" s="409"/>
      <c r="TAZ15" s="407"/>
      <c r="TBA15" s="407"/>
      <c r="TBB15" s="407"/>
      <c r="TBC15" s="407"/>
      <c r="TBD15" s="408"/>
      <c r="TBE15" s="404"/>
      <c r="TBF15" s="405"/>
      <c r="TBG15" s="409"/>
      <c r="TBH15" s="407"/>
      <c r="TBI15" s="407"/>
      <c r="TBJ15" s="407"/>
      <c r="TBK15" s="407"/>
      <c r="TBL15" s="408"/>
      <c r="TBM15" s="404"/>
      <c r="TBN15" s="405"/>
      <c r="TBO15" s="409"/>
      <c r="TBP15" s="407"/>
      <c r="TBQ15" s="407"/>
      <c r="TBR15" s="407"/>
      <c r="TBS15" s="407"/>
      <c r="TBT15" s="408"/>
      <c r="TBU15" s="404"/>
      <c r="TBV15" s="405"/>
      <c r="TBW15" s="409"/>
      <c r="TBX15" s="407"/>
      <c r="TBY15" s="407"/>
      <c r="TBZ15" s="407"/>
      <c r="TCA15" s="407"/>
      <c r="TCB15" s="408"/>
      <c r="TCC15" s="404"/>
      <c r="TCD15" s="405"/>
      <c r="TCE15" s="409"/>
      <c r="TCF15" s="407"/>
      <c r="TCG15" s="407"/>
      <c r="TCH15" s="407"/>
      <c r="TCI15" s="407"/>
      <c r="TCJ15" s="408"/>
      <c r="TCK15" s="404"/>
      <c r="TCL15" s="405"/>
      <c r="TCM15" s="409"/>
      <c r="TCN15" s="407"/>
      <c r="TCO15" s="407"/>
      <c r="TCP15" s="407"/>
      <c r="TCQ15" s="407"/>
      <c r="TCR15" s="408"/>
      <c r="TCS15" s="404"/>
      <c r="TCT15" s="405"/>
      <c r="TCU15" s="409"/>
      <c r="TCV15" s="407"/>
      <c r="TCW15" s="407"/>
      <c r="TCX15" s="407"/>
      <c r="TCY15" s="407"/>
      <c r="TCZ15" s="408"/>
      <c r="TDA15" s="404"/>
      <c r="TDB15" s="405"/>
      <c r="TDC15" s="409"/>
      <c r="TDD15" s="407"/>
      <c r="TDE15" s="407"/>
      <c r="TDF15" s="407"/>
      <c r="TDG15" s="407"/>
      <c r="TDH15" s="408"/>
      <c r="TDI15" s="404"/>
      <c r="TDJ15" s="405"/>
      <c r="TDK15" s="409"/>
      <c r="TDL15" s="407"/>
      <c r="TDM15" s="407"/>
      <c r="TDN15" s="407"/>
      <c r="TDO15" s="407"/>
      <c r="TDP15" s="408"/>
      <c r="TDQ15" s="404"/>
      <c r="TDR15" s="405"/>
      <c r="TDS15" s="409"/>
      <c r="TDT15" s="407"/>
      <c r="TDU15" s="407"/>
      <c r="TDV15" s="407"/>
      <c r="TDW15" s="407"/>
      <c r="TDX15" s="408"/>
      <c r="TDY15" s="404"/>
      <c r="TDZ15" s="405"/>
      <c r="TEA15" s="409"/>
      <c r="TEB15" s="407"/>
      <c r="TEC15" s="407"/>
      <c r="TED15" s="407"/>
      <c r="TEE15" s="407"/>
      <c r="TEF15" s="408"/>
      <c r="TEG15" s="404"/>
      <c r="TEH15" s="405"/>
      <c r="TEI15" s="409"/>
      <c r="TEJ15" s="407"/>
      <c r="TEK15" s="407"/>
      <c r="TEL15" s="407"/>
      <c r="TEM15" s="407"/>
      <c r="TEN15" s="408"/>
      <c r="TEO15" s="404"/>
      <c r="TEP15" s="405"/>
      <c r="TEQ15" s="409"/>
      <c r="TER15" s="407"/>
      <c r="TES15" s="407"/>
      <c r="TET15" s="407"/>
      <c r="TEU15" s="407"/>
      <c r="TEV15" s="408"/>
      <c r="TEW15" s="404"/>
      <c r="TEX15" s="405"/>
      <c r="TEY15" s="409"/>
      <c r="TEZ15" s="407"/>
      <c r="TFA15" s="407"/>
      <c r="TFB15" s="407"/>
      <c r="TFC15" s="407"/>
      <c r="TFD15" s="408"/>
      <c r="TFE15" s="404"/>
      <c r="TFF15" s="405"/>
      <c r="TFG15" s="409"/>
      <c r="TFH15" s="407"/>
      <c r="TFI15" s="407"/>
      <c r="TFJ15" s="407"/>
      <c r="TFK15" s="407"/>
      <c r="TFL15" s="408"/>
      <c r="TFM15" s="404"/>
      <c r="TFN15" s="405"/>
      <c r="TFO15" s="409"/>
      <c r="TFP15" s="407"/>
      <c r="TFQ15" s="407"/>
      <c r="TFR15" s="407"/>
      <c r="TFS15" s="407"/>
      <c r="TFT15" s="408"/>
      <c r="TFU15" s="404"/>
      <c r="TFV15" s="405"/>
      <c r="TFW15" s="409"/>
      <c r="TFX15" s="407"/>
      <c r="TFY15" s="407"/>
      <c r="TFZ15" s="407"/>
      <c r="TGA15" s="407"/>
      <c r="TGB15" s="408"/>
      <c r="TGC15" s="404"/>
      <c r="TGD15" s="405"/>
      <c r="TGE15" s="409"/>
      <c r="TGF15" s="407"/>
      <c r="TGG15" s="407"/>
      <c r="TGH15" s="407"/>
      <c r="TGI15" s="407"/>
      <c r="TGJ15" s="408"/>
      <c r="TGK15" s="404"/>
      <c r="TGL15" s="405"/>
      <c r="TGM15" s="409"/>
      <c r="TGN15" s="407"/>
      <c r="TGO15" s="407"/>
      <c r="TGP15" s="407"/>
      <c r="TGQ15" s="407"/>
      <c r="TGR15" s="408"/>
      <c r="TGS15" s="404"/>
      <c r="TGT15" s="405"/>
      <c r="TGU15" s="409"/>
      <c r="TGV15" s="407"/>
      <c r="TGW15" s="407"/>
      <c r="TGX15" s="407"/>
      <c r="TGY15" s="407"/>
      <c r="TGZ15" s="408"/>
      <c r="THA15" s="404"/>
      <c r="THB15" s="405"/>
      <c r="THC15" s="409"/>
      <c r="THD15" s="407"/>
      <c r="THE15" s="407"/>
      <c r="THF15" s="407"/>
      <c r="THG15" s="407"/>
      <c r="THH15" s="408"/>
      <c r="THI15" s="404"/>
      <c r="THJ15" s="405"/>
      <c r="THK15" s="409"/>
      <c r="THL15" s="407"/>
      <c r="THM15" s="407"/>
      <c r="THN15" s="407"/>
      <c r="THO15" s="407"/>
      <c r="THP15" s="408"/>
      <c r="THQ15" s="404"/>
      <c r="THR15" s="405"/>
      <c r="THS15" s="409"/>
      <c r="THT15" s="407"/>
      <c r="THU15" s="407"/>
      <c r="THV15" s="407"/>
      <c r="THW15" s="407"/>
      <c r="THX15" s="408"/>
      <c r="THY15" s="404"/>
      <c r="THZ15" s="405"/>
      <c r="TIA15" s="409"/>
      <c r="TIB15" s="407"/>
      <c r="TIC15" s="407"/>
      <c r="TID15" s="407"/>
      <c r="TIE15" s="407"/>
      <c r="TIF15" s="408"/>
      <c r="TIG15" s="404"/>
      <c r="TIH15" s="405"/>
      <c r="TII15" s="409"/>
      <c r="TIJ15" s="407"/>
      <c r="TIK15" s="407"/>
      <c r="TIL15" s="407"/>
      <c r="TIM15" s="407"/>
      <c r="TIN15" s="408"/>
      <c r="TIO15" s="404"/>
      <c r="TIP15" s="405"/>
      <c r="TIQ15" s="409"/>
      <c r="TIR15" s="407"/>
      <c r="TIS15" s="407"/>
      <c r="TIT15" s="407"/>
      <c r="TIU15" s="407"/>
      <c r="TIV15" s="408"/>
      <c r="TIW15" s="404"/>
      <c r="TIX15" s="405"/>
      <c r="TIY15" s="409"/>
      <c r="TIZ15" s="407"/>
      <c r="TJA15" s="407"/>
      <c r="TJB15" s="407"/>
      <c r="TJC15" s="407"/>
      <c r="TJD15" s="408"/>
      <c r="TJE15" s="404"/>
      <c r="TJF15" s="405"/>
      <c r="TJG15" s="409"/>
      <c r="TJH15" s="407"/>
      <c r="TJI15" s="407"/>
      <c r="TJJ15" s="407"/>
      <c r="TJK15" s="407"/>
      <c r="TJL15" s="408"/>
      <c r="TJM15" s="404"/>
      <c r="TJN15" s="405"/>
      <c r="TJO15" s="409"/>
      <c r="TJP15" s="407"/>
      <c r="TJQ15" s="407"/>
      <c r="TJR15" s="407"/>
      <c r="TJS15" s="407"/>
      <c r="TJT15" s="408"/>
      <c r="TJU15" s="404"/>
      <c r="TJV15" s="405"/>
      <c r="TJW15" s="409"/>
      <c r="TJX15" s="407"/>
      <c r="TJY15" s="407"/>
      <c r="TJZ15" s="407"/>
      <c r="TKA15" s="407"/>
      <c r="TKB15" s="408"/>
      <c r="TKC15" s="404"/>
      <c r="TKD15" s="405"/>
      <c r="TKE15" s="409"/>
      <c r="TKF15" s="407"/>
      <c r="TKG15" s="407"/>
      <c r="TKH15" s="407"/>
      <c r="TKI15" s="407"/>
      <c r="TKJ15" s="408"/>
      <c r="TKK15" s="404"/>
      <c r="TKL15" s="405"/>
      <c r="TKM15" s="409"/>
      <c r="TKN15" s="407"/>
      <c r="TKO15" s="407"/>
      <c r="TKP15" s="407"/>
      <c r="TKQ15" s="407"/>
      <c r="TKR15" s="408"/>
      <c r="TKS15" s="404"/>
      <c r="TKT15" s="405"/>
      <c r="TKU15" s="409"/>
      <c r="TKV15" s="407"/>
      <c r="TKW15" s="407"/>
      <c r="TKX15" s="407"/>
      <c r="TKY15" s="407"/>
      <c r="TKZ15" s="408"/>
      <c r="TLA15" s="404"/>
      <c r="TLB15" s="405"/>
      <c r="TLC15" s="409"/>
      <c r="TLD15" s="407"/>
      <c r="TLE15" s="407"/>
      <c r="TLF15" s="407"/>
      <c r="TLG15" s="407"/>
      <c r="TLH15" s="408"/>
      <c r="TLI15" s="404"/>
      <c r="TLJ15" s="405"/>
      <c r="TLK15" s="409"/>
      <c r="TLL15" s="407"/>
      <c r="TLM15" s="407"/>
      <c r="TLN15" s="407"/>
      <c r="TLO15" s="407"/>
      <c r="TLP15" s="408"/>
      <c r="TLQ15" s="404"/>
      <c r="TLR15" s="405"/>
      <c r="TLS15" s="409"/>
      <c r="TLT15" s="407"/>
      <c r="TLU15" s="407"/>
      <c r="TLV15" s="407"/>
      <c r="TLW15" s="407"/>
      <c r="TLX15" s="408"/>
      <c r="TLY15" s="404"/>
      <c r="TLZ15" s="405"/>
      <c r="TMA15" s="409"/>
      <c r="TMB15" s="407"/>
      <c r="TMC15" s="407"/>
      <c r="TMD15" s="407"/>
      <c r="TME15" s="407"/>
      <c r="TMF15" s="408"/>
      <c r="TMG15" s="404"/>
      <c r="TMH15" s="405"/>
      <c r="TMI15" s="409"/>
      <c r="TMJ15" s="407"/>
      <c r="TMK15" s="407"/>
      <c r="TML15" s="407"/>
      <c r="TMM15" s="407"/>
      <c r="TMN15" s="408"/>
      <c r="TMO15" s="404"/>
      <c r="TMP15" s="405"/>
      <c r="TMQ15" s="409"/>
      <c r="TMR15" s="407"/>
      <c r="TMS15" s="407"/>
      <c r="TMT15" s="407"/>
      <c r="TMU15" s="407"/>
      <c r="TMV15" s="408"/>
      <c r="TMW15" s="404"/>
      <c r="TMX15" s="405"/>
      <c r="TMY15" s="409"/>
      <c r="TMZ15" s="407"/>
      <c r="TNA15" s="407"/>
      <c r="TNB15" s="407"/>
      <c r="TNC15" s="407"/>
      <c r="TND15" s="408"/>
      <c r="TNE15" s="404"/>
      <c r="TNF15" s="405"/>
      <c r="TNG15" s="409"/>
      <c r="TNH15" s="407"/>
      <c r="TNI15" s="407"/>
      <c r="TNJ15" s="407"/>
      <c r="TNK15" s="407"/>
      <c r="TNL15" s="408"/>
      <c r="TNM15" s="404"/>
      <c r="TNN15" s="405"/>
      <c r="TNO15" s="409"/>
      <c r="TNP15" s="407"/>
      <c r="TNQ15" s="407"/>
      <c r="TNR15" s="407"/>
      <c r="TNS15" s="407"/>
      <c r="TNT15" s="408"/>
      <c r="TNU15" s="404"/>
      <c r="TNV15" s="405"/>
      <c r="TNW15" s="409"/>
      <c r="TNX15" s="407"/>
      <c r="TNY15" s="407"/>
      <c r="TNZ15" s="407"/>
      <c r="TOA15" s="407"/>
      <c r="TOB15" s="408"/>
      <c r="TOC15" s="404"/>
      <c r="TOD15" s="405"/>
      <c r="TOE15" s="409"/>
      <c r="TOF15" s="407"/>
      <c r="TOG15" s="407"/>
      <c r="TOH15" s="407"/>
      <c r="TOI15" s="407"/>
      <c r="TOJ15" s="408"/>
      <c r="TOK15" s="404"/>
      <c r="TOL15" s="405"/>
      <c r="TOM15" s="409"/>
      <c r="TON15" s="407"/>
      <c r="TOO15" s="407"/>
      <c r="TOP15" s="407"/>
      <c r="TOQ15" s="407"/>
      <c r="TOR15" s="408"/>
      <c r="TOS15" s="404"/>
      <c r="TOT15" s="405"/>
      <c r="TOU15" s="409"/>
      <c r="TOV15" s="407"/>
      <c r="TOW15" s="407"/>
      <c r="TOX15" s="407"/>
      <c r="TOY15" s="407"/>
      <c r="TOZ15" s="408"/>
      <c r="TPA15" s="404"/>
      <c r="TPB15" s="405"/>
      <c r="TPC15" s="409"/>
      <c r="TPD15" s="407"/>
      <c r="TPE15" s="407"/>
      <c r="TPF15" s="407"/>
      <c r="TPG15" s="407"/>
      <c r="TPH15" s="408"/>
      <c r="TPI15" s="404"/>
      <c r="TPJ15" s="405"/>
      <c r="TPK15" s="409"/>
      <c r="TPL15" s="407"/>
      <c r="TPM15" s="407"/>
      <c r="TPN15" s="407"/>
      <c r="TPO15" s="407"/>
      <c r="TPP15" s="408"/>
      <c r="TPQ15" s="404"/>
      <c r="TPR15" s="405"/>
      <c r="TPS15" s="409"/>
      <c r="TPT15" s="407"/>
      <c r="TPU15" s="407"/>
      <c r="TPV15" s="407"/>
      <c r="TPW15" s="407"/>
      <c r="TPX15" s="408"/>
      <c r="TPY15" s="404"/>
      <c r="TPZ15" s="405"/>
      <c r="TQA15" s="409"/>
      <c r="TQB15" s="407"/>
      <c r="TQC15" s="407"/>
      <c r="TQD15" s="407"/>
      <c r="TQE15" s="407"/>
      <c r="TQF15" s="408"/>
      <c r="TQG15" s="404"/>
      <c r="TQH15" s="405"/>
      <c r="TQI15" s="409"/>
      <c r="TQJ15" s="407"/>
      <c r="TQK15" s="407"/>
      <c r="TQL15" s="407"/>
      <c r="TQM15" s="407"/>
      <c r="TQN15" s="408"/>
      <c r="TQO15" s="404"/>
      <c r="TQP15" s="405"/>
      <c r="TQQ15" s="409"/>
      <c r="TQR15" s="407"/>
      <c r="TQS15" s="407"/>
      <c r="TQT15" s="407"/>
      <c r="TQU15" s="407"/>
      <c r="TQV15" s="408"/>
      <c r="TQW15" s="404"/>
      <c r="TQX15" s="405"/>
      <c r="TQY15" s="409"/>
      <c r="TQZ15" s="407"/>
      <c r="TRA15" s="407"/>
      <c r="TRB15" s="407"/>
      <c r="TRC15" s="407"/>
      <c r="TRD15" s="408"/>
      <c r="TRE15" s="404"/>
      <c r="TRF15" s="405"/>
      <c r="TRG15" s="409"/>
      <c r="TRH15" s="407"/>
      <c r="TRI15" s="407"/>
      <c r="TRJ15" s="407"/>
      <c r="TRK15" s="407"/>
      <c r="TRL15" s="408"/>
      <c r="TRM15" s="404"/>
      <c r="TRN15" s="405"/>
      <c r="TRO15" s="409"/>
      <c r="TRP15" s="407"/>
      <c r="TRQ15" s="407"/>
      <c r="TRR15" s="407"/>
      <c r="TRS15" s="407"/>
      <c r="TRT15" s="408"/>
      <c r="TRU15" s="404"/>
      <c r="TRV15" s="405"/>
      <c r="TRW15" s="409"/>
      <c r="TRX15" s="407"/>
      <c r="TRY15" s="407"/>
      <c r="TRZ15" s="407"/>
      <c r="TSA15" s="407"/>
      <c r="TSB15" s="408"/>
      <c r="TSC15" s="404"/>
      <c r="TSD15" s="405"/>
      <c r="TSE15" s="409"/>
      <c r="TSF15" s="407"/>
      <c r="TSG15" s="407"/>
      <c r="TSH15" s="407"/>
      <c r="TSI15" s="407"/>
      <c r="TSJ15" s="408"/>
      <c r="TSK15" s="404"/>
      <c r="TSL15" s="405"/>
      <c r="TSM15" s="409"/>
      <c r="TSN15" s="407"/>
      <c r="TSO15" s="407"/>
      <c r="TSP15" s="407"/>
      <c r="TSQ15" s="407"/>
      <c r="TSR15" s="408"/>
      <c r="TSS15" s="404"/>
      <c r="TST15" s="405"/>
      <c r="TSU15" s="409"/>
      <c r="TSV15" s="407"/>
      <c r="TSW15" s="407"/>
      <c r="TSX15" s="407"/>
      <c r="TSY15" s="407"/>
      <c r="TSZ15" s="408"/>
      <c r="TTA15" s="404"/>
      <c r="TTB15" s="405"/>
      <c r="TTC15" s="409"/>
      <c r="TTD15" s="407"/>
      <c r="TTE15" s="407"/>
      <c r="TTF15" s="407"/>
      <c r="TTG15" s="407"/>
      <c r="TTH15" s="408"/>
      <c r="TTI15" s="404"/>
      <c r="TTJ15" s="405"/>
      <c r="TTK15" s="409"/>
      <c r="TTL15" s="407"/>
      <c r="TTM15" s="407"/>
      <c r="TTN15" s="407"/>
      <c r="TTO15" s="407"/>
      <c r="TTP15" s="408"/>
      <c r="TTQ15" s="404"/>
      <c r="TTR15" s="405"/>
      <c r="TTS15" s="409"/>
      <c r="TTT15" s="407"/>
      <c r="TTU15" s="407"/>
      <c r="TTV15" s="407"/>
      <c r="TTW15" s="407"/>
      <c r="TTX15" s="408"/>
      <c r="TTY15" s="404"/>
      <c r="TTZ15" s="405"/>
      <c r="TUA15" s="409"/>
      <c r="TUB15" s="407"/>
      <c r="TUC15" s="407"/>
      <c r="TUD15" s="407"/>
      <c r="TUE15" s="407"/>
      <c r="TUF15" s="408"/>
      <c r="TUG15" s="404"/>
      <c r="TUH15" s="405"/>
      <c r="TUI15" s="409"/>
      <c r="TUJ15" s="407"/>
      <c r="TUK15" s="407"/>
      <c r="TUL15" s="407"/>
      <c r="TUM15" s="407"/>
      <c r="TUN15" s="408"/>
      <c r="TUO15" s="404"/>
      <c r="TUP15" s="405"/>
      <c r="TUQ15" s="409"/>
      <c r="TUR15" s="407"/>
      <c r="TUS15" s="407"/>
      <c r="TUT15" s="407"/>
      <c r="TUU15" s="407"/>
      <c r="TUV15" s="408"/>
      <c r="TUW15" s="404"/>
      <c r="TUX15" s="405"/>
      <c r="TUY15" s="409"/>
      <c r="TUZ15" s="407"/>
      <c r="TVA15" s="407"/>
      <c r="TVB15" s="407"/>
      <c r="TVC15" s="407"/>
      <c r="TVD15" s="408"/>
      <c r="TVE15" s="404"/>
      <c r="TVF15" s="405"/>
      <c r="TVG15" s="409"/>
      <c r="TVH15" s="407"/>
      <c r="TVI15" s="407"/>
      <c r="TVJ15" s="407"/>
      <c r="TVK15" s="407"/>
      <c r="TVL15" s="408"/>
      <c r="TVM15" s="404"/>
      <c r="TVN15" s="405"/>
      <c r="TVO15" s="409"/>
      <c r="TVP15" s="407"/>
      <c r="TVQ15" s="407"/>
      <c r="TVR15" s="407"/>
      <c r="TVS15" s="407"/>
      <c r="TVT15" s="408"/>
      <c r="TVU15" s="404"/>
      <c r="TVV15" s="405"/>
      <c r="TVW15" s="409"/>
      <c r="TVX15" s="407"/>
      <c r="TVY15" s="407"/>
      <c r="TVZ15" s="407"/>
      <c r="TWA15" s="407"/>
      <c r="TWB15" s="408"/>
      <c r="TWC15" s="404"/>
      <c r="TWD15" s="405"/>
      <c r="TWE15" s="409"/>
      <c r="TWF15" s="407"/>
      <c r="TWG15" s="407"/>
      <c r="TWH15" s="407"/>
      <c r="TWI15" s="407"/>
      <c r="TWJ15" s="408"/>
      <c r="TWK15" s="404"/>
      <c r="TWL15" s="405"/>
      <c r="TWM15" s="409"/>
      <c r="TWN15" s="407"/>
      <c r="TWO15" s="407"/>
      <c r="TWP15" s="407"/>
      <c r="TWQ15" s="407"/>
      <c r="TWR15" s="408"/>
      <c r="TWS15" s="404"/>
      <c r="TWT15" s="405"/>
      <c r="TWU15" s="409"/>
      <c r="TWV15" s="407"/>
      <c r="TWW15" s="407"/>
      <c r="TWX15" s="407"/>
      <c r="TWY15" s="407"/>
      <c r="TWZ15" s="408"/>
      <c r="TXA15" s="404"/>
      <c r="TXB15" s="405"/>
      <c r="TXC15" s="409"/>
      <c r="TXD15" s="407"/>
      <c r="TXE15" s="407"/>
      <c r="TXF15" s="407"/>
      <c r="TXG15" s="407"/>
      <c r="TXH15" s="408"/>
      <c r="TXI15" s="404"/>
      <c r="TXJ15" s="405"/>
      <c r="TXK15" s="409"/>
      <c r="TXL15" s="407"/>
      <c r="TXM15" s="407"/>
      <c r="TXN15" s="407"/>
      <c r="TXO15" s="407"/>
      <c r="TXP15" s="408"/>
      <c r="TXQ15" s="404"/>
      <c r="TXR15" s="405"/>
      <c r="TXS15" s="409"/>
      <c r="TXT15" s="407"/>
      <c r="TXU15" s="407"/>
      <c r="TXV15" s="407"/>
      <c r="TXW15" s="407"/>
      <c r="TXX15" s="408"/>
      <c r="TXY15" s="404"/>
      <c r="TXZ15" s="405"/>
      <c r="TYA15" s="409"/>
      <c r="TYB15" s="407"/>
      <c r="TYC15" s="407"/>
      <c r="TYD15" s="407"/>
      <c r="TYE15" s="407"/>
      <c r="TYF15" s="408"/>
      <c r="TYG15" s="404"/>
      <c r="TYH15" s="405"/>
      <c r="TYI15" s="409"/>
      <c r="TYJ15" s="407"/>
      <c r="TYK15" s="407"/>
      <c r="TYL15" s="407"/>
      <c r="TYM15" s="407"/>
      <c r="TYN15" s="408"/>
      <c r="TYO15" s="404"/>
      <c r="TYP15" s="405"/>
      <c r="TYQ15" s="409"/>
      <c r="TYR15" s="407"/>
      <c r="TYS15" s="407"/>
      <c r="TYT15" s="407"/>
      <c r="TYU15" s="407"/>
      <c r="TYV15" s="408"/>
      <c r="TYW15" s="404"/>
      <c r="TYX15" s="405"/>
      <c r="TYY15" s="409"/>
      <c r="TYZ15" s="407"/>
      <c r="TZA15" s="407"/>
      <c r="TZB15" s="407"/>
      <c r="TZC15" s="407"/>
      <c r="TZD15" s="408"/>
      <c r="TZE15" s="404"/>
      <c r="TZF15" s="405"/>
      <c r="TZG15" s="409"/>
      <c r="TZH15" s="407"/>
      <c r="TZI15" s="407"/>
      <c r="TZJ15" s="407"/>
      <c r="TZK15" s="407"/>
      <c r="TZL15" s="408"/>
      <c r="TZM15" s="404"/>
      <c r="TZN15" s="405"/>
      <c r="TZO15" s="409"/>
      <c r="TZP15" s="407"/>
      <c r="TZQ15" s="407"/>
      <c r="TZR15" s="407"/>
      <c r="TZS15" s="407"/>
      <c r="TZT15" s="408"/>
      <c r="TZU15" s="404"/>
      <c r="TZV15" s="405"/>
      <c r="TZW15" s="409"/>
      <c r="TZX15" s="407"/>
      <c r="TZY15" s="407"/>
      <c r="TZZ15" s="407"/>
      <c r="UAA15" s="407"/>
      <c r="UAB15" s="408"/>
      <c r="UAC15" s="404"/>
      <c r="UAD15" s="405"/>
      <c r="UAE15" s="409"/>
      <c r="UAF15" s="407"/>
      <c r="UAG15" s="407"/>
      <c r="UAH15" s="407"/>
      <c r="UAI15" s="407"/>
      <c r="UAJ15" s="408"/>
      <c r="UAK15" s="404"/>
      <c r="UAL15" s="405"/>
      <c r="UAM15" s="409"/>
      <c r="UAN15" s="407"/>
      <c r="UAO15" s="407"/>
      <c r="UAP15" s="407"/>
      <c r="UAQ15" s="407"/>
      <c r="UAR15" s="408"/>
      <c r="UAS15" s="404"/>
      <c r="UAT15" s="405"/>
      <c r="UAU15" s="409"/>
      <c r="UAV15" s="407"/>
      <c r="UAW15" s="407"/>
      <c r="UAX15" s="407"/>
      <c r="UAY15" s="407"/>
      <c r="UAZ15" s="408"/>
      <c r="UBA15" s="404"/>
      <c r="UBB15" s="405"/>
      <c r="UBC15" s="409"/>
      <c r="UBD15" s="407"/>
      <c r="UBE15" s="407"/>
      <c r="UBF15" s="407"/>
      <c r="UBG15" s="407"/>
      <c r="UBH15" s="408"/>
      <c r="UBI15" s="404"/>
      <c r="UBJ15" s="405"/>
      <c r="UBK15" s="409"/>
      <c r="UBL15" s="407"/>
      <c r="UBM15" s="407"/>
      <c r="UBN15" s="407"/>
      <c r="UBO15" s="407"/>
      <c r="UBP15" s="408"/>
      <c r="UBQ15" s="404"/>
      <c r="UBR15" s="405"/>
      <c r="UBS15" s="409"/>
      <c r="UBT15" s="407"/>
      <c r="UBU15" s="407"/>
      <c r="UBV15" s="407"/>
      <c r="UBW15" s="407"/>
      <c r="UBX15" s="408"/>
      <c r="UBY15" s="404"/>
      <c r="UBZ15" s="405"/>
      <c r="UCA15" s="409"/>
      <c r="UCB15" s="407"/>
      <c r="UCC15" s="407"/>
      <c r="UCD15" s="407"/>
      <c r="UCE15" s="407"/>
      <c r="UCF15" s="408"/>
      <c r="UCG15" s="404"/>
      <c r="UCH15" s="405"/>
      <c r="UCI15" s="409"/>
      <c r="UCJ15" s="407"/>
      <c r="UCK15" s="407"/>
      <c r="UCL15" s="407"/>
      <c r="UCM15" s="407"/>
      <c r="UCN15" s="408"/>
      <c r="UCO15" s="404"/>
      <c r="UCP15" s="405"/>
      <c r="UCQ15" s="409"/>
      <c r="UCR15" s="407"/>
      <c r="UCS15" s="407"/>
      <c r="UCT15" s="407"/>
      <c r="UCU15" s="407"/>
      <c r="UCV15" s="408"/>
      <c r="UCW15" s="404"/>
      <c r="UCX15" s="405"/>
      <c r="UCY15" s="409"/>
      <c r="UCZ15" s="407"/>
      <c r="UDA15" s="407"/>
      <c r="UDB15" s="407"/>
      <c r="UDC15" s="407"/>
      <c r="UDD15" s="408"/>
      <c r="UDE15" s="404"/>
      <c r="UDF15" s="405"/>
      <c r="UDG15" s="409"/>
      <c r="UDH15" s="407"/>
      <c r="UDI15" s="407"/>
      <c r="UDJ15" s="407"/>
      <c r="UDK15" s="407"/>
      <c r="UDL15" s="408"/>
      <c r="UDM15" s="404"/>
      <c r="UDN15" s="405"/>
      <c r="UDO15" s="409"/>
      <c r="UDP15" s="407"/>
      <c r="UDQ15" s="407"/>
      <c r="UDR15" s="407"/>
      <c r="UDS15" s="407"/>
      <c r="UDT15" s="408"/>
      <c r="UDU15" s="404"/>
      <c r="UDV15" s="405"/>
      <c r="UDW15" s="409"/>
      <c r="UDX15" s="407"/>
      <c r="UDY15" s="407"/>
      <c r="UDZ15" s="407"/>
      <c r="UEA15" s="407"/>
      <c r="UEB15" s="408"/>
      <c r="UEC15" s="404"/>
      <c r="UED15" s="405"/>
      <c r="UEE15" s="409"/>
      <c r="UEF15" s="407"/>
      <c r="UEG15" s="407"/>
      <c r="UEH15" s="407"/>
      <c r="UEI15" s="407"/>
      <c r="UEJ15" s="408"/>
      <c r="UEK15" s="404"/>
      <c r="UEL15" s="405"/>
      <c r="UEM15" s="409"/>
      <c r="UEN15" s="407"/>
      <c r="UEO15" s="407"/>
      <c r="UEP15" s="407"/>
      <c r="UEQ15" s="407"/>
      <c r="UER15" s="408"/>
      <c r="UES15" s="404"/>
      <c r="UET15" s="405"/>
      <c r="UEU15" s="409"/>
      <c r="UEV15" s="407"/>
      <c r="UEW15" s="407"/>
      <c r="UEX15" s="407"/>
      <c r="UEY15" s="407"/>
      <c r="UEZ15" s="408"/>
      <c r="UFA15" s="404"/>
      <c r="UFB15" s="405"/>
      <c r="UFC15" s="409"/>
      <c r="UFD15" s="407"/>
      <c r="UFE15" s="407"/>
      <c r="UFF15" s="407"/>
      <c r="UFG15" s="407"/>
      <c r="UFH15" s="408"/>
      <c r="UFI15" s="404"/>
      <c r="UFJ15" s="405"/>
      <c r="UFK15" s="409"/>
      <c r="UFL15" s="407"/>
      <c r="UFM15" s="407"/>
      <c r="UFN15" s="407"/>
      <c r="UFO15" s="407"/>
      <c r="UFP15" s="408"/>
      <c r="UFQ15" s="404"/>
      <c r="UFR15" s="405"/>
      <c r="UFS15" s="409"/>
      <c r="UFT15" s="407"/>
      <c r="UFU15" s="407"/>
      <c r="UFV15" s="407"/>
      <c r="UFW15" s="407"/>
      <c r="UFX15" s="408"/>
      <c r="UFY15" s="404"/>
      <c r="UFZ15" s="405"/>
      <c r="UGA15" s="409"/>
      <c r="UGB15" s="407"/>
      <c r="UGC15" s="407"/>
      <c r="UGD15" s="407"/>
      <c r="UGE15" s="407"/>
      <c r="UGF15" s="408"/>
      <c r="UGG15" s="404"/>
      <c r="UGH15" s="405"/>
      <c r="UGI15" s="409"/>
      <c r="UGJ15" s="407"/>
      <c r="UGK15" s="407"/>
      <c r="UGL15" s="407"/>
      <c r="UGM15" s="407"/>
      <c r="UGN15" s="408"/>
      <c r="UGO15" s="404"/>
      <c r="UGP15" s="405"/>
      <c r="UGQ15" s="409"/>
      <c r="UGR15" s="407"/>
      <c r="UGS15" s="407"/>
      <c r="UGT15" s="407"/>
      <c r="UGU15" s="407"/>
      <c r="UGV15" s="408"/>
      <c r="UGW15" s="404"/>
      <c r="UGX15" s="405"/>
      <c r="UGY15" s="409"/>
      <c r="UGZ15" s="407"/>
      <c r="UHA15" s="407"/>
      <c r="UHB15" s="407"/>
      <c r="UHC15" s="407"/>
      <c r="UHD15" s="408"/>
      <c r="UHE15" s="404"/>
      <c r="UHF15" s="405"/>
      <c r="UHG15" s="409"/>
      <c r="UHH15" s="407"/>
      <c r="UHI15" s="407"/>
      <c r="UHJ15" s="407"/>
      <c r="UHK15" s="407"/>
      <c r="UHL15" s="408"/>
      <c r="UHM15" s="404"/>
      <c r="UHN15" s="405"/>
      <c r="UHO15" s="409"/>
      <c r="UHP15" s="407"/>
      <c r="UHQ15" s="407"/>
      <c r="UHR15" s="407"/>
      <c r="UHS15" s="407"/>
      <c r="UHT15" s="408"/>
      <c r="UHU15" s="404"/>
      <c r="UHV15" s="405"/>
      <c r="UHW15" s="409"/>
      <c r="UHX15" s="407"/>
      <c r="UHY15" s="407"/>
      <c r="UHZ15" s="407"/>
      <c r="UIA15" s="407"/>
      <c r="UIB15" s="408"/>
      <c r="UIC15" s="404"/>
      <c r="UID15" s="405"/>
      <c r="UIE15" s="409"/>
      <c r="UIF15" s="407"/>
      <c r="UIG15" s="407"/>
      <c r="UIH15" s="407"/>
      <c r="UII15" s="407"/>
      <c r="UIJ15" s="408"/>
      <c r="UIK15" s="404"/>
      <c r="UIL15" s="405"/>
      <c r="UIM15" s="409"/>
      <c r="UIN15" s="407"/>
      <c r="UIO15" s="407"/>
      <c r="UIP15" s="407"/>
      <c r="UIQ15" s="407"/>
      <c r="UIR15" s="408"/>
      <c r="UIS15" s="404"/>
      <c r="UIT15" s="405"/>
      <c r="UIU15" s="409"/>
      <c r="UIV15" s="407"/>
      <c r="UIW15" s="407"/>
      <c r="UIX15" s="407"/>
      <c r="UIY15" s="407"/>
      <c r="UIZ15" s="408"/>
      <c r="UJA15" s="404"/>
      <c r="UJB15" s="405"/>
      <c r="UJC15" s="409"/>
      <c r="UJD15" s="407"/>
      <c r="UJE15" s="407"/>
      <c r="UJF15" s="407"/>
      <c r="UJG15" s="407"/>
      <c r="UJH15" s="408"/>
      <c r="UJI15" s="404"/>
      <c r="UJJ15" s="405"/>
      <c r="UJK15" s="409"/>
      <c r="UJL15" s="407"/>
      <c r="UJM15" s="407"/>
      <c r="UJN15" s="407"/>
      <c r="UJO15" s="407"/>
      <c r="UJP15" s="408"/>
      <c r="UJQ15" s="404"/>
      <c r="UJR15" s="405"/>
      <c r="UJS15" s="409"/>
      <c r="UJT15" s="407"/>
      <c r="UJU15" s="407"/>
      <c r="UJV15" s="407"/>
      <c r="UJW15" s="407"/>
      <c r="UJX15" s="408"/>
      <c r="UJY15" s="404"/>
      <c r="UJZ15" s="405"/>
      <c r="UKA15" s="409"/>
      <c r="UKB15" s="407"/>
      <c r="UKC15" s="407"/>
      <c r="UKD15" s="407"/>
      <c r="UKE15" s="407"/>
      <c r="UKF15" s="408"/>
      <c r="UKG15" s="404"/>
      <c r="UKH15" s="405"/>
      <c r="UKI15" s="409"/>
      <c r="UKJ15" s="407"/>
      <c r="UKK15" s="407"/>
      <c r="UKL15" s="407"/>
      <c r="UKM15" s="407"/>
      <c r="UKN15" s="408"/>
      <c r="UKO15" s="404"/>
      <c r="UKP15" s="405"/>
      <c r="UKQ15" s="409"/>
      <c r="UKR15" s="407"/>
      <c r="UKS15" s="407"/>
      <c r="UKT15" s="407"/>
      <c r="UKU15" s="407"/>
      <c r="UKV15" s="408"/>
      <c r="UKW15" s="404"/>
      <c r="UKX15" s="405"/>
      <c r="UKY15" s="409"/>
      <c r="UKZ15" s="407"/>
      <c r="ULA15" s="407"/>
      <c r="ULB15" s="407"/>
      <c r="ULC15" s="407"/>
      <c r="ULD15" s="408"/>
      <c r="ULE15" s="404"/>
      <c r="ULF15" s="405"/>
      <c r="ULG15" s="409"/>
      <c r="ULH15" s="407"/>
      <c r="ULI15" s="407"/>
      <c r="ULJ15" s="407"/>
      <c r="ULK15" s="407"/>
      <c r="ULL15" s="408"/>
      <c r="ULM15" s="404"/>
      <c r="ULN15" s="405"/>
      <c r="ULO15" s="409"/>
      <c r="ULP15" s="407"/>
      <c r="ULQ15" s="407"/>
      <c r="ULR15" s="407"/>
      <c r="ULS15" s="407"/>
      <c r="ULT15" s="408"/>
      <c r="ULU15" s="404"/>
      <c r="ULV15" s="405"/>
      <c r="ULW15" s="409"/>
      <c r="ULX15" s="407"/>
      <c r="ULY15" s="407"/>
      <c r="ULZ15" s="407"/>
      <c r="UMA15" s="407"/>
      <c r="UMB15" s="408"/>
      <c r="UMC15" s="404"/>
      <c r="UMD15" s="405"/>
      <c r="UME15" s="409"/>
      <c r="UMF15" s="407"/>
      <c r="UMG15" s="407"/>
      <c r="UMH15" s="407"/>
      <c r="UMI15" s="407"/>
      <c r="UMJ15" s="408"/>
      <c r="UMK15" s="404"/>
      <c r="UML15" s="405"/>
      <c r="UMM15" s="409"/>
      <c r="UMN15" s="407"/>
      <c r="UMO15" s="407"/>
      <c r="UMP15" s="407"/>
      <c r="UMQ15" s="407"/>
      <c r="UMR15" s="408"/>
      <c r="UMS15" s="404"/>
      <c r="UMT15" s="405"/>
      <c r="UMU15" s="409"/>
      <c r="UMV15" s="407"/>
      <c r="UMW15" s="407"/>
      <c r="UMX15" s="407"/>
      <c r="UMY15" s="407"/>
      <c r="UMZ15" s="408"/>
      <c r="UNA15" s="404"/>
      <c r="UNB15" s="405"/>
      <c r="UNC15" s="409"/>
      <c r="UND15" s="407"/>
      <c r="UNE15" s="407"/>
      <c r="UNF15" s="407"/>
      <c r="UNG15" s="407"/>
      <c r="UNH15" s="408"/>
      <c r="UNI15" s="404"/>
      <c r="UNJ15" s="405"/>
      <c r="UNK15" s="409"/>
      <c r="UNL15" s="407"/>
      <c r="UNM15" s="407"/>
      <c r="UNN15" s="407"/>
      <c r="UNO15" s="407"/>
      <c r="UNP15" s="408"/>
      <c r="UNQ15" s="404"/>
      <c r="UNR15" s="405"/>
      <c r="UNS15" s="409"/>
      <c r="UNT15" s="407"/>
      <c r="UNU15" s="407"/>
      <c r="UNV15" s="407"/>
      <c r="UNW15" s="407"/>
      <c r="UNX15" s="408"/>
      <c r="UNY15" s="404"/>
      <c r="UNZ15" s="405"/>
      <c r="UOA15" s="409"/>
      <c r="UOB15" s="407"/>
      <c r="UOC15" s="407"/>
      <c r="UOD15" s="407"/>
      <c r="UOE15" s="407"/>
      <c r="UOF15" s="408"/>
      <c r="UOG15" s="404"/>
      <c r="UOH15" s="405"/>
      <c r="UOI15" s="409"/>
      <c r="UOJ15" s="407"/>
      <c r="UOK15" s="407"/>
      <c r="UOL15" s="407"/>
      <c r="UOM15" s="407"/>
      <c r="UON15" s="408"/>
      <c r="UOO15" s="404"/>
      <c r="UOP15" s="405"/>
      <c r="UOQ15" s="409"/>
      <c r="UOR15" s="407"/>
      <c r="UOS15" s="407"/>
      <c r="UOT15" s="407"/>
      <c r="UOU15" s="407"/>
      <c r="UOV15" s="408"/>
      <c r="UOW15" s="404"/>
      <c r="UOX15" s="405"/>
      <c r="UOY15" s="409"/>
      <c r="UOZ15" s="407"/>
      <c r="UPA15" s="407"/>
      <c r="UPB15" s="407"/>
      <c r="UPC15" s="407"/>
      <c r="UPD15" s="408"/>
      <c r="UPE15" s="404"/>
      <c r="UPF15" s="405"/>
      <c r="UPG15" s="409"/>
      <c r="UPH15" s="407"/>
      <c r="UPI15" s="407"/>
      <c r="UPJ15" s="407"/>
      <c r="UPK15" s="407"/>
      <c r="UPL15" s="408"/>
      <c r="UPM15" s="404"/>
      <c r="UPN15" s="405"/>
      <c r="UPO15" s="409"/>
      <c r="UPP15" s="407"/>
      <c r="UPQ15" s="407"/>
      <c r="UPR15" s="407"/>
      <c r="UPS15" s="407"/>
      <c r="UPT15" s="408"/>
      <c r="UPU15" s="404"/>
      <c r="UPV15" s="405"/>
      <c r="UPW15" s="409"/>
      <c r="UPX15" s="407"/>
      <c r="UPY15" s="407"/>
      <c r="UPZ15" s="407"/>
      <c r="UQA15" s="407"/>
      <c r="UQB15" s="408"/>
      <c r="UQC15" s="404"/>
      <c r="UQD15" s="405"/>
      <c r="UQE15" s="409"/>
      <c r="UQF15" s="407"/>
      <c r="UQG15" s="407"/>
      <c r="UQH15" s="407"/>
      <c r="UQI15" s="407"/>
      <c r="UQJ15" s="408"/>
      <c r="UQK15" s="404"/>
      <c r="UQL15" s="405"/>
      <c r="UQM15" s="409"/>
      <c r="UQN15" s="407"/>
      <c r="UQO15" s="407"/>
      <c r="UQP15" s="407"/>
      <c r="UQQ15" s="407"/>
      <c r="UQR15" s="408"/>
      <c r="UQS15" s="404"/>
      <c r="UQT15" s="405"/>
      <c r="UQU15" s="409"/>
      <c r="UQV15" s="407"/>
      <c r="UQW15" s="407"/>
      <c r="UQX15" s="407"/>
      <c r="UQY15" s="407"/>
      <c r="UQZ15" s="408"/>
      <c r="URA15" s="404"/>
      <c r="URB15" s="405"/>
      <c r="URC15" s="409"/>
      <c r="URD15" s="407"/>
      <c r="URE15" s="407"/>
      <c r="URF15" s="407"/>
      <c r="URG15" s="407"/>
      <c r="URH15" s="408"/>
      <c r="URI15" s="404"/>
      <c r="URJ15" s="405"/>
      <c r="URK15" s="409"/>
      <c r="URL15" s="407"/>
      <c r="URM15" s="407"/>
      <c r="URN15" s="407"/>
      <c r="URO15" s="407"/>
      <c r="URP15" s="408"/>
      <c r="URQ15" s="404"/>
      <c r="URR15" s="405"/>
      <c r="URS15" s="409"/>
      <c r="URT15" s="407"/>
      <c r="URU15" s="407"/>
      <c r="URV15" s="407"/>
      <c r="URW15" s="407"/>
      <c r="URX15" s="408"/>
      <c r="URY15" s="404"/>
      <c r="URZ15" s="405"/>
      <c r="USA15" s="409"/>
      <c r="USB15" s="407"/>
      <c r="USC15" s="407"/>
      <c r="USD15" s="407"/>
      <c r="USE15" s="407"/>
      <c r="USF15" s="408"/>
      <c r="USG15" s="404"/>
      <c r="USH15" s="405"/>
      <c r="USI15" s="409"/>
      <c r="USJ15" s="407"/>
      <c r="USK15" s="407"/>
      <c r="USL15" s="407"/>
      <c r="USM15" s="407"/>
      <c r="USN15" s="408"/>
      <c r="USO15" s="404"/>
      <c r="USP15" s="405"/>
      <c r="USQ15" s="409"/>
      <c r="USR15" s="407"/>
      <c r="USS15" s="407"/>
      <c r="UST15" s="407"/>
      <c r="USU15" s="407"/>
      <c r="USV15" s="408"/>
      <c r="USW15" s="404"/>
      <c r="USX15" s="405"/>
      <c r="USY15" s="409"/>
      <c r="USZ15" s="407"/>
      <c r="UTA15" s="407"/>
      <c r="UTB15" s="407"/>
      <c r="UTC15" s="407"/>
      <c r="UTD15" s="408"/>
      <c r="UTE15" s="404"/>
      <c r="UTF15" s="405"/>
      <c r="UTG15" s="409"/>
      <c r="UTH15" s="407"/>
      <c r="UTI15" s="407"/>
      <c r="UTJ15" s="407"/>
      <c r="UTK15" s="407"/>
      <c r="UTL15" s="408"/>
      <c r="UTM15" s="404"/>
      <c r="UTN15" s="405"/>
      <c r="UTO15" s="409"/>
      <c r="UTP15" s="407"/>
      <c r="UTQ15" s="407"/>
      <c r="UTR15" s="407"/>
      <c r="UTS15" s="407"/>
      <c r="UTT15" s="408"/>
      <c r="UTU15" s="404"/>
      <c r="UTV15" s="405"/>
      <c r="UTW15" s="409"/>
      <c r="UTX15" s="407"/>
      <c r="UTY15" s="407"/>
      <c r="UTZ15" s="407"/>
      <c r="UUA15" s="407"/>
      <c r="UUB15" s="408"/>
      <c r="UUC15" s="404"/>
      <c r="UUD15" s="405"/>
      <c r="UUE15" s="409"/>
      <c r="UUF15" s="407"/>
      <c r="UUG15" s="407"/>
      <c r="UUH15" s="407"/>
      <c r="UUI15" s="407"/>
      <c r="UUJ15" s="408"/>
      <c r="UUK15" s="404"/>
      <c r="UUL15" s="405"/>
      <c r="UUM15" s="409"/>
      <c r="UUN15" s="407"/>
      <c r="UUO15" s="407"/>
      <c r="UUP15" s="407"/>
      <c r="UUQ15" s="407"/>
      <c r="UUR15" s="408"/>
      <c r="UUS15" s="404"/>
      <c r="UUT15" s="405"/>
      <c r="UUU15" s="409"/>
      <c r="UUV15" s="407"/>
      <c r="UUW15" s="407"/>
      <c r="UUX15" s="407"/>
      <c r="UUY15" s="407"/>
      <c r="UUZ15" s="408"/>
      <c r="UVA15" s="404"/>
      <c r="UVB15" s="405"/>
      <c r="UVC15" s="409"/>
      <c r="UVD15" s="407"/>
      <c r="UVE15" s="407"/>
      <c r="UVF15" s="407"/>
      <c r="UVG15" s="407"/>
      <c r="UVH15" s="408"/>
      <c r="UVI15" s="404"/>
      <c r="UVJ15" s="405"/>
      <c r="UVK15" s="409"/>
      <c r="UVL15" s="407"/>
      <c r="UVM15" s="407"/>
      <c r="UVN15" s="407"/>
      <c r="UVO15" s="407"/>
      <c r="UVP15" s="408"/>
      <c r="UVQ15" s="404"/>
      <c r="UVR15" s="405"/>
      <c r="UVS15" s="409"/>
      <c r="UVT15" s="407"/>
      <c r="UVU15" s="407"/>
      <c r="UVV15" s="407"/>
      <c r="UVW15" s="407"/>
      <c r="UVX15" s="408"/>
      <c r="UVY15" s="404"/>
      <c r="UVZ15" s="405"/>
      <c r="UWA15" s="409"/>
      <c r="UWB15" s="407"/>
      <c r="UWC15" s="407"/>
      <c r="UWD15" s="407"/>
      <c r="UWE15" s="407"/>
      <c r="UWF15" s="408"/>
      <c r="UWG15" s="404"/>
      <c r="UWH15" s="405"/>
      <c r="UWI15" s="409"/>
      <c r="UWJ15" s="407"/>
      <c r="UWK15" s="407"/>
      <c r="UWL15" s="407"/>
      <c r="UWM15" s="407"/>
      <c r="UWN15" s="408"/>
      <c r="UWO15" s="404"/>
      <c r="UWP15" s="405"/>
      <c r="UWQ15" s="409"/>
      <c r="UWR15" s="407"/>
      <c r="UWS15" s="407"/>
      <c r="UWT15" s="407"/>
      <c r="UWU15" s="407"/>
      <c r="UWV15" s="408"/>
      <c r="UWW15" s="404"/>
      <c r="UWX15" s="405"/>
      <c r="UWY15" s="409"/>
      <c r="UWZ15" s="407"/>
      <c r="UXA15" s="407"/>
      <c r="UXB15" s="407"/>
      <c r="UXC15" s="407"/>
      <c r="UXD15" s="408"/>
      <c r="UXE15" s="404"/>
      <c r="UXF15" s="405"/>
      <c r="UXG15" s="409"/>
      <c r="UXH15" s="407"/>
      <c r="UXI15" s="407"/>
      <c r="UXJ15" s="407"/>
      <c r="UXK15" s="407"/>
      <c r="UXL15" s="408"/>
      <c r="UXM15" s="404"/>
      <c r="UXN15" s="405"/>
      <c r="UXO15" s="409"/>
      <c r="UXP15" s="407"/>
      <c r="UXQ15" s="407"/>
      <c r="UXR15" s="407"/>
      <c r="UXS15" s="407"/>
      <c r="UXT15" s="408"/>
      <c r="UXU15" s="404"/>
      <c r="UXV15" s="405"/>
      <c r="UXW15" s="409"/>
      <c r="UXX15" s="407"/>
      <c r="UXY15" s="407"/>
      <c r="UXZ15" s="407"/>
      <c r="UYA15" s="407"/>
      <c r="UYB15" s="408"/>
      <c r="UYC15" s="404"/>
      <c r="UYD15" s="405"/>
      <c r="UYE15" s="409"/>
      <c r="UYF15" s="407"/>
      <c r="UYG15" s="407"/>
      <c r="UYH15" s="407"/>
      <c r="UYI15" s="407"/>
      <c r="UYJ15" s="408"/>
      <c r="UYK15" s="404"/>
      <c r="UYL15" s="405"/>
      <c r="UYM15" s="409"/>
      <c r="UYN15" s="407"/>
      <c r="UYO15" s="407"/>
      <c r="UYP15" s="407"/>
      <c r="UYQ15" s="407"/>
      <c r="UYR15" s="408"/>
      <c r="UYS15" s="404"/>
      <c r="UYT15" s="405"/>
      <c r="UYU15" s="409"/>
      <c r="UYV15" s="407"/>
      <c r="UYW15" s="407"/>
      <c r="UYX15" s="407"/>
      <c r="UYY15" s="407"/>
      <c r="UYZ15" s="408"/>
      <c r="UZA15" s="404"/>
      <c r="UZB15" s="405"/>
      <c r="UZC15" s="409"/>
      <c r="UZD15" s="407"/>
      <c r="UZE15" s="407"/>
      <c r="UZF15" s="407"/>
      <c r="UZG15" s="407"/>
      <c r="UZH15" s="408"/>
      <c r="UZI15" s="404"/>
      <c r="UZJ15" s="405"/>
      <c r="UZK15" s="409"/>
      <c r="UZL15" s="407"/>
      <c r="UZM15" s="407"/>
      <c r="UZN15" s="407"/>
      <c r="UZO15" s="407"/>
      <c r="UZP15" s="408"/>
      <c r="UZQ15" s="404"/>
      <c r="UZR15" s="405"/>
      <c r="UZS15" s="409"/>
      <c r="UZT15" s="407"/>
      <c r="UZU15" s="407"/>
      <c r="UZV15" s="407"/>
      <c r="UZW15" s="407"/>
      <c r="UZX15" s="408"/>
      <c r="UZY15" s="404"/>
      <c r="UZZ15" s="405"/>
      <c r="VAA15" s="409"/>
      <c r="VAB15" s="407"/>
      <c r="VAC15" s="407"/>
      <c r="VAD15" s="407"/>
      <c r="VAE15" s="407"/>
      <c r="VAF15" s="408"/>
      <c r="VAG15" s="404"/>
      <c r="VAH15" s="405"/>
      <c r="VAI15" s="409"/>
      <c r="VAJ15" s="407"/>
      <c r="VAK15" s="407"/>
      <c r="VAL15" s="407"/>
      <c r="VAM15" s="407"/>
      <c r="VAN15" s="408"/>
      <c r="VAO15" s="404"/>
      <c r="VAP15" s="405"/>
      <c r="VAQ15" s="409"/>
      <c r="VAR15" s="407"/>
      <c r="VAS15" s="407"/>
      <c r="VAT15" s="407"/>
      <c r="VAU15" s="407"/>
      <c r="VAV15" s="408"/>
      <c r="VAW15" s="404"/>
      <c r="VAX15" s="405"/>
      <c r="VAY15" s="409"/>
      <c r="VAZ15" s="407"/>
      <c r="VBA15" s="407"/>
      <c r="VBB15" s="407"/>
      <c r="VBC15" s="407"/>
      <c r="VBD15" s="408"/>
      <c r="VBE15" s="404"/>
      <c r="VBF15" s="405"/>
      <c r="VBG15" s="409"/>
      <c r="VBH15" s="407"/>
      <c r="VBI15" s="407"/>
      <c r="VBJ15" s="407"/>
      <c r="VBK15" s="407"/>
      <c r="VBL15" s="408"/>
      <c r="VBM15" s="404"/>
      <c r="VBN15" s="405"/>
      <c r="VBO15" s="409"/>
      <c r="VBP15" s="407"/>
      <c r="VBQ15" s="407"/>
      <c r="VBR15" s="407"/>
      <c r="VBS15" s="407"/>
      <c r="VBT15" s="408"/>
      <c r="VBU15" s="404"/>
      <c r="VBV15" s="405"/>
      <c r="VBW15" s="409"/>
      <c r="VBX15" s="407"/>
      <c r="VBY15" s="407"/>
      <c r="VBZ15" s="407"/>
      <c r="VCA15" s="407"/>
      <c r="VCB15" s="408"/>
      <c r="VCC15" s="404"/>
      <c r="VCD15" s="405"/>
      <c r="VCE15" s="409"/>
      <c r="VCF15" s="407"/>
      <c r="VCG15" s="407"/>
      <c r="VCH15" s="407"/>
      <c r="VCI15" s="407"/>
      <c r="VCJ15" s="408"/>
      <c r="VCK15" s="404"/>
      <c r="VCL15" s="405"/>
      <c r="VCM15" s="409"/>
      <c r="VCN15" s="407"/>
      <c r="VCO15" s="407"/>
      <c r="VCP15" s="407"/>
      <c r="VCQ15" s="407"/>
      <c r="VCR15" s="408"/>
      <c r="VCS15" s="404"/>
      <c r="VCT15" s="405"/>
      <c r="VCU15" s="409"/>
      <c r="VCV15" s="407"/>
      <c r="VCW15" s="407"/>
      <c r="VCX15" s="407"/>
      <c r="VCY15" s="407"/>
      <c r="VCZ15" s="408"/>
      <c r="VDA15" s="404"/>
      <c r="VDB15" s="405"/>
      <c r="VDC15" s="409"/>
      <c r="VDD15" s="407"/>
      <c r="VDE15" s="407"/>
      <c r="VDF15" s="407"/>
      <c r="VDG15" s="407"/>
      <c r="VDH15" s="408"/>
      <c r="VDI15" s="404"/>
      <c r="VDJ15" s="405"/>
      <c r="VDK15" s="409"/>
      <c r="VDL15" s="407"/>
      <c r="VDM15" s="407"/>
      <c r="VDN15" s="407"/>
      <c r="VDO15" s="407"/>
      <c r="VDP15" s="408"/>
      <c r="VDQ15" s="404"/>
      <c r="VDR15" s="405"/>
      <c r="VDS15" s="409"/>
      <c r="VDT15" s="407"/>
      <c r="VDU15" s="407"/>
      <c r="VDV15" s="407"/>
      <c r="VDW15" s="407"/>
      <c r="VDX15" s="408"/>
      <c r="VDY15" s="404"/>
      <c r="VDZ15" s="405"/>
      <c r="VEA15" s="409"/>
      <c r="VEB15" s="407"/>
      <c r="VEC15" s="407"/>
      <c r="VED15" s="407"/>
      <c r="VEE15" s="407"/>
      <c r="VEF15" s="408"/>
      <c r="VEG15" s="404"/>
      <c r="VEH15" s="405"/>
      <c r="VEI15" s="409"/>
      <c r="VEJ15" s="407"/>
      <c r="VEK15" s="407"/>
      <c r="VEL15" s="407"/>
      <c r="VEM15" s="407"/>
      <c r="VEN15" s="408"/>
      <c r="VEO15" s="404"/>
      <c r="VEP15" s="405"/>
      <c r="VEQ15" s="409"/>
      <c r="VER15" s="407"/>
      <c r="VES15" s="407"/>
      <c r="VET15" s="407"/>
      <c r="VEU15" s="407"/>
      <c r="VEV15" s="408"/>
      <c r="VEW15" s="404"/>
      <c r="VEX15" s="405"/>
      <c r="VEY15" s="409"/>
      <c r="VEZ15" s="407"/>
      <c r="VFA15" s="407"/>
      <c r="VFB15" s="407"/>
      <c r="VFC15" s="407"/>
      <c r="VFD15" s="408"/>
      <c r="VFE15" s="404"/>
      <c r="VFF15" s="405"/>
      <c r="VFG15" s="409"/>
      <c r="VFH15" s="407"/>
      <c r="VFI15" s="407"/>
      <c r="VFJ15" s="407"/>
      <c r="VFK15" s="407"/>
      <c r="VFL15" s="408"/>
      <c r="VFM15" s="404"/>
      <c r="VFN15" s="405"/>
      <c r="VFO15" s="409"/>
      <c r="VFP15" s="407"/>
      <c r="VFQ15" s="407"/>
      <c r="VFR15" s="407"/>
      <c r="VFS15" s="407"/>
      <c r="VFT15" s="408"/>
      <c r="VFU15" s="404"/>
      <c r="VFV15" s="405"/>
      <c r="VFW15" s="409"/>
      <c r="VFX15" s="407"/>
      <c r="VFY15" s="407"/>
      <c r="VFZ15" s="407"/>
      <c r="VGA15" s="407"/>
      <c r="VGB15" s="408"/>
      <c r="VGC15" s="404"/>
      <c r="VGD15" s="405"/>
      <c r="VGE15" s="409"/>
      <c r="VGF15" s="407"/>
      <c r="VGG15" s="407"/>
      <c r="VGH15" s="407"/>
      <c r="VGI15" s="407"/>
      <c r="VGJ15" s="408"/>
      <c r="VGK15" s="404"/>
      <c r="VGL15" s="405"/>
      <c r="VGM15" s="409"/>
      <c r="VGN15" s="407"/>
      <c r="VGO15" s="407"/>
      <c r="VGP15" s="407"/>
      <c r="VGQ15" s="407"/>
      <c r="VGR15" s="408"/>
      <c r="VGS15" s="404"/>
      <c r="VGT15" s="405"/>
      <c r="VGU15" s="409"/>
      <c r="VGV15" s="407"/>
      <c r="VGW15" s="407"/>
      <c r="VGX15" s="407"/>
      <c r="VGY15" s="407"/>
      <c r="VGZ15" s="408"/>
      <c r="VHA15" s="404"/>
      <c r="VHB15" s="405"/>
      <c r="VHC15" s="409"/>
      <c r="VHD15" s="407"/>
      <c r="VHE15" s="407"/>
      <c r="VHF15" s="407"/>
      <c r="VHG15" s="407"/>
      <c r="VHH15" s="408"/>
      <c r="VHI15" s="404"/>
      <c r="VHJ15" s="405"/>
      <c r="VHK15" s="409"/>
      <c r="VHL15" s="407"/>
      <c r="VHM15" s="407"/>
      <c r="VHN15" s="407"/>
      <c r="VHO15" s="407"/>
      <c r="VHP15" s="408"/>
      <c r="VHQ15" s="404"/>
      <c r="VHR15" s="405"/>
      <c r="VHS15" s="409"/>
      <c r="VHT15" s="407"/>
      <c r="VHU15" s="407"/>
      <c r="VHV15" s="407"/>
      <c r="VHW15" s="407"/>
      <c r="VHX15" s="408"/>
      <c r="VHY15" s="404"/>
      <c r="VHZ15" s="405"/>
      <c r="VIA15" s="409"/>
      <c r="VIB15" s="407"/>
      <c r="VIC15" s="407"/>
      <c r="VID15" s="407"/>
      <c r="VIE15" s="407"/>
      <c r="VIF15" s="408"/>
      <c r="VIG15" s="404"/>
      <c r="VIH15" s="405"/>
      <c r="VII15" s="409"/>
      <c r="VIJ15" s="407"/>
      <c r="VIK15" s="407"/>
      <c r="VIL15" s="407"/>
      <c r="VIM15" s="407"/>
      <c r="VIN15" s="408"/>
      <c r="VIO15" s="404"/>
      <c r="VIP15" s="405"/>
      <c r="VIQ15" s="409"/>
      <c r="VIR15" s="407"/>
      <c r="VIS15" s="407"/>
      <c r="VIT15" s="407"/>
      <c r="VIU15" s="407"/>
      <c r="VIV15" s="408"/>
      <c r="VIW15" s="404"/>
      <c r="VIX15" s="405"/>
      <c r="VIY15" s="409"/>
      <c r="VIZ15" s="407"/>
      <c r="VJA15" s="407"/>
      <c r="VJB15" s="407"/>
      <c r="VJC15" s="407"/>
      <c r="VJD15" s="408"/>
      <c r="VJE15" s="404"/>
      <c r="VJF15" s="405"/>
      <c r="VJG15" s="409"/>
      <c r="VJH15" s="407"/>
      <c r="VJI15" s="407"/>
      <c r="VJJ15" s="407"/>
      <c r="VJK15" s="407"/>
      <c r="VJL15" s="408"/>
      <c r="VJM15" s="404"/>
      <c r="VJN15" s="405"/>
      <c r="VJO15" s="409"/>
      <c r="VJP15" s="407"/>
      <c r="VJQ15" s="407"/>
      <c r="VJR15" s="407"/>
      <c r="VJS15" s="407"/>
      <c r="VJT15" s="408"/>
      <c r="VJU15" s="404"/>
      <c r="VJV15" s="405"/>
      <c r="VJW15" s="409"/>
      <c r="VJX15" s="407"/>
      <c r="VJY15" s="407"/>
      <c r="VJZ15" s="407"/>
      <c r="VKA15" s="407"/>
      <c r="VKB15" s="408"/>
      <c r="VKC15" s="404"/>
      <c r="VKD15" s="405"/>
      <c r="VKE15" s="409"/>
      <c r="VKF15" s="407"/>
      <c r="VKG15" s="407"/>
      <c r="VKH15" s="407"/>
      <c r="VKI15" s="407"/>
      <c r="VKJ15" s="408"/>
      <c r="VKK15" s="404"/>
      <c r="VKL15" s="405"/>
      <c r="VKM15" s="409"/>
      <c r="VKN15" s="407"/>
      <c r="VKO15" s="407"/>
      <c r="VKP15" s="407"/>
      <c r="VKQ15" s="407"/>
      <c r="VKR15" s="408"/>
      <c r="VKS15" s="404"/>
      <c r="VKT15" s="405"/>
      <c r="VKU15" s="409"/>
      <c r="VKV15" s="407"/>
      <c r="VKW15" s="407"/>
      <c r="VKX15" s="407"/>
      <c r="VKY15" s="407"/>
      <c r="VKZ15" s="408"/>
      <c r="VLA15" s="404"/>
      <c r="VLB15" s="405"/>
      <c r="VLC15" s="409"/>
      <c r="VLD15" s="407"/>
      <c r="VLE15" s="407"/>
      <c r="VLF15" s="407"/>
      <c r="VLG15" s="407"/>
      <c r="VLH15" s="408"/>
      <c r="VLI15" s="404"/>
      <c r="VLJ15" s="405"/>
      <c r="VLK15" s="409"/>
      <c r="VLL15" s="407"/>
      <c r="VLM15" s="407"/>
      <c r="VLN15" s="407"/>
      <c r="VLO15" s="407"/>
      <c r="VLP15" s="408"/>
      <c r="VLQ15" s="404"/>
      <c r="VLR15" s="405"/>
      <c r="VLS15" s="409"/>
      <c r="VLT15" s="407"/>
      <c r="VLU15" s="407"/>
      <c r="VLV15" s="407"/>
      <c r="VLW15" s="407"/>
      <c r="VLX15" s="408"/>
      <c r="VLY15" s="404"/>
      <c r="VLZ15" s="405"/>
      <c r="VMA15" s="409"/>
      <c r="VMB15" s="407"/>
      <c r="VMC15" s="407"/>
      <c r="VMD15" s="407"/>
      <c r="VME15" s="407"/>
      <c r="VMF15" s="408"/>
      <c r="VMG15" s="404"/>
      <c r="VMH15" s="405"/>
      <c r="VMI15" s="409"/>
      <c r="VMJ15" s="407"/>
      <c r="VMK15" s="407"/>
      <c r="VML15" s="407"/>
      <c r="VMM15" s="407"/>
      <c r="VMN15" s="408"/>
      <c r="VMO15" s="404"/>
      <c r="VMP15" s="405"/>
      <c r="VMQ15" s="409"/>
      <c r="VMR15" s="407"/>
      <c r="VMS15" s="407"/>
      <c r="VMT15" s="407"/>
      <c r="VMU15" s="407"/>
      <c r="VMV15" s="408"/>
      <c r="VMW15" s="404"/>
      <c r="VMX15" s="405"/>
      <c r="VMY15" s="409"/>
      <c r="VMZ15" s="407"/>
      <c r="VNA15" s="407"/>
      <c r="VNB15" s="407"/>
      <c r="VNC15" s="407"/>
      <c r="VND15" s="408"/>
      <c r="VNE15" s="404"/>
      <c r="VNF15" s="405"/>
      <c r="VNG15" s="409"/>
      <c r="VNH15" s="407"/>
      <c r="VNI15" s="407"/>
      <c r="VNJ15" s="407"/>
      <c r="VNK15" s="407"/>
      <c r="VNL15" s="408"/>
      <c r="VNM15" s="404"/>
      <c r="VNN15" s="405"/>
      <c r="VNO15" s="409"/>
      <c r="VNP15" s="407"/>
      <c r="VNQ15" s="407"/>
      <c r="VNR15" s="407"/>
      <c r="VNS15" s="407"/>
      <c r="VNT15" s="408"/>
      <c r="VNU15" s="404"/>
      <c r="VNV15" s="405"/>
      <c r="VNW15" s="409"/>
      <c r="VNX15" s="407"/>
      <c r="VNY15" s="407"/>
      <c r="VNZ15" s="407"/>
      <c r="VOA15" s="407"/>
      <c r="VOB15" s="408"/>
      <c r="VOC15" s="404"/>
      <c r="VOD15" s="405"/>
      <c r="VOE15" s="409"/>
      <c r="VOF15" s="407"/>
      <c r="VOG15" s="407"/>
      <c r="VOH15" s="407"/>
      <c r="VOI15" s="407"/>
      <c r="VOJ15" s="408"/>
      <c r="VOK15" s="404"/>
      <c r="VOL15" s="405"/>
      <c r="VOM15" s="409"/>
      <c r="VON15" s="407"/>
      <c r="VOO15" s="407"/>
      <c r="VOP15" s="407"/>
      <c r="VOQ15" s="407"/>
      <c r="VOR15" s="408"/>
      <c r="VOS15" s="404"/>
      <c r="VOT15" s="405"/>
      <c r="VOU15" s="409"/>
      <c r="VOV15" s="407"/>
      <c r="VOW15" s="407"/>
      <c r="VOX15" s="407"/>
      <c r="VOY15" s="407"/>
      <c r="VOZ15" s="408"/>
      <c r="VPA15" s="404"/>
      <c r="VPB15" s="405"/>
      <c r="VPC15" s="409"/>
      <c r="VPD15" s="407"/>
      <c r="VPE15" s="407"/>
      <c r="VPF15" s="407"/>
      <c r="VPG15" s="407"/>
      <c r="VPH15" s="408"/>
      <c r="VPI15" s="404"/>
      <c r="VPJ15" s="405"/>
      <c r="VPK15" s="409"/>
      <c r="VPL15" s="407"/>
      <c r="VPM15" s="407"/>
      <c r="VPN15" s="407"/>
      <c r="VPO15" s="407"/>
      <c r="VPP15" s="408"/>
      <c r="VPQ15" s="404"/>
      <c r="VPR15" s="405"/>
      <c r="VPS15" s="409"/>
      <c r="VPT15" s="407"/>
      <c r="VPU15" s="407"/>
      <c r="VPV15" s="407"/>
      <c r="VPW15" s="407"/>
      <c r="VPX15" s="408"/>
      <c r="VPY15" s="404"/>
      <c r="VPZ15" s="405"/>
      <c r="VQA15" s="409"/>
      <c r="VQB15" s="407"/>
      <c r="VQC15" s="407"/>
      <c r="VQD15" s="407"/>
      <c r="VQE15" s="407"/>
      <c r="VQF15" s="408"/>
      <c r="VQG15" s="404"/>
      <c r="VQH15" s="405"/>
      <c r="VQI15" s="409"/>
      <c r="VQJ15" s="407"/>
      <c r="VQK15" s="407"/>
      <c r="VQL15" s="407"/>
      <c r="VQM15" s="407"/>
      <c r="VQN15" s="408"/>
      <c r="VQO15" s="404"/>
      <c r="VQP15" s="405"/>
      <c r="VQQ15" s="409"/>
      <c r="VQR15" s="407"/>
      <c r="VQS15" s="407"/>
      <c r="VQT15" s="407"/>
      <c r="VQU15" s="407"/>
      <c r="VQV15" s="408"/>
      <c r="VQW15" s="404"/>
      <c r="VQX15" s="405"/>
      <c r="VQY15" s="409"/>
      <c r="VQZ15" s="407"/>
      <c r="VRA15" s="407"/>
      <c r="VRB15" s="407"/>
      <c r="VRC15" s="407"/>
      <c r="VRD15" s="408"/>
      <c r="VRE15" s="404"/>
      <c r="VRF15" s="405"/>
      <c r="VRG15" s="409"/>
      <c r="VRH15" s="407"/>
      <c r="VRI15" s="407"/>
      <c r="VRJ15" s="407"/>
      <c r="VRK15" s="407"/>
      <c r="VRL15" s="408"/>
      <c r="VRM15" s="404"/>
      <c r="VRN15" s="405"/>
      <c r="VRO15" s="409"/>
      <c r="VRP15" s="407"/>
      <c r="VRQ15" s="407"/>
      <c r="VRR15" s="407"/>
      <c r="VRS15" s="407"/>
      <c r="VRT15" s="408"/>
      <c r="VRU15" s="404"/>
      <c r="VRV15" s="405"/>
      <c r="VRW15" s="409"/>
      <c r="VRX15" s="407"/>
      <c r="VRY15" s="407"/>
      <c r="VRZ15" s="407"/>
      <c r="VSA15" s="407"/>
      <c r="VSB15" s="408"/>
      <c r="VSC15" s="404"/>
      <c r="VSD15" s="405"/>
      <c r="VSE15" s="409"/>
      <c r="VSF15" s="407"/>
      <c r="VSG15" s="407"/>
      <c r="VSH15" s="407"/>
      <c r="VSI15" s="407"/>
      <c r="VSJ15" s="408"/>
      <c r="VSK15" s="404"/>
      <c r="VSL15" s="405"/>
      <c r="VSM15" s="409"/>
      <c r="VSN15" s="407"/>
      <c r="VSO15" s="407"/>
      <c r="VSP15" s="407"/>
      <c r="VSQ15" s="407"/>
      <c r="VSR15" s="408"/>
      <c r="VSS15" s="404"/>
      <c r="VST15" s="405"/>
      <c r="VSU15" s="409"/>
      <c r="VSV15" s="407"/>
      <c r="VSW15" s="407"/>
      <c r="VSX15" s="407"/>
      <c r="VSY15" s="407"/>
      <c r="VSZ15" s="408"/>
      <c r="VTA15" s="404"/>
      <c r="VTB15" s="405"/>
      <c r="VTC15" s="409"/>
      <c r="VTD15" s="407"/>
      <c r="VTE15" s="407"/>
      <c r="VTF15" s="407"/>
      <c r="VTG15" s="407"/>
      <c r="VTH15" s="408"/>
      <c r="VTI15" s="404"/>
      <c r="VTJ15" s="405"/>
      <c r="VTK15" s="409"/>
      <c r="VTL15" s="407"/>
      <c r="VTM15" s="407"/>
      <c r="VTN15" s="407"/>
      <c r="VTO15" s="407"/>
      <c r="VTP15" s="408"/>
      <c r="VTQ15" s="404"/>
      <c r="VTR15" s="405"/>
      <c r="VTS15" s="409"/>
      <c r="VTT15" s="407"/>
      <c r="VTU15" s="407"/>
      <c r="VTV15" s="407"/>
      <c r="VTW15" s="407"/>
      <c r="VTX15" s="408"/>
      <c r="VTY15" s="404"/>
      <c r="VTZ15" s="405"/>
      <c r="VUA15" s="409"/>
      <c r="VUB15" s="407"/>
      <c r="VUC15" s="407"/>
      <c r="VUD15" s="407"/>
      <c r="VUE15" s="407"/>
      <c r="VUF15" s="408"/>
      <c r="VUG15" s="404"/>
      <c r="VUH15" s="405"/>
      <c r="VUI15" s="409"/>
      <c r="VUJ15" s="407"/>
      <c r="VUK15" s="407"/>
      <c r="VUL15" s="407"/>
      <c r="VUM15" s="407"/>
      <c r="VUN15" s="408"/>
      <c r="VUO15" s="404"/>
      <c r="VUP15" s="405"/>
      <c r="VUQ15" s="409"/>
      <c r="VUR15" s="407"/>
      <c r="VUS15" s="407"/>
      <c r="VUT15" s="407"/>
      <c r="VUU15" s="407"/>
      <c r="VUV15" s="408"/>
      <c r="VUW15" s="404"/>
      <c r="VUX15" s="405"/>
      <c r="VUY15" s="409"/>
      <c r="VUZ15" s="407"/>
      <c r="VVA15" s="407"/>
      <c r="VVB15" s="407"/>
      <c r="VVC15" s="407"/>
      <c r="VVD15" s="408"/>
      <c r="VVE15" s="404"/>
      <c r="VVF15" s="405"/>
      <c r="VVG15" s="409"/>
      <c r="VVH15" s="407"/>
      <c r="VVI15" s="407"/>
      <c r="VVJ15" s="407"/>
      <c r="VVK15" s="407"/>
      <c r="VVL15" s="408"/>
      <c r="VVM15" s="404"/>
      <c r="VVN15" s="405"/>
      <c r="VVO15" s="409"/>
      <c r="VVP15" s="407"/>
      <c r="VVQ15" s="407"/>
      <c r="VVR15" s="407"/>
      <c r="VVS15" s="407"/>
      <c r="VVT15" s="408"/>
      <c r="VVU15" s="404"/>
      <c r="VVV15" s="405"/>
      <c r="VVW15" s="409"/>
      <c r="VVX15" s="407"/>
      <c r="VVY15" s="407"/>
      <c r="VVZ15" s="407"/>
      <c r="VWA15" s="407"/>
      <c r="VWB15" s="408"/>
      <c r="VWC15" s="404"/>
      <c r="VWD15" s="405"/>
      <c r="VWE15" s="409"/>
      <c r="VWF15" s="407"/>
      <c r="VWG15" s="407"/>
      <c r="VWH15" s="407"/>
      <c r="VWI15" s="407"/>
      <c r="VWJ15" s="408"/>
      <c r="VWK15" s="404"/>
      <c r="VWL15" s="405"/>
      <c r="VWM15" s="409"/>
      <c r="VWN15" s="407"/>
      <c r="VWO15" s="407"/>
      <c r="VWP15" s="407"/>
      <c r="VWQ15" s="407"/>
      <c r="VWR15" s="408"/>
      <c r="VWS15" s="404"/>
      <c r="VWT15" s="405"/>
      <c r="VWU15" s="409"/>
      <c r="VWV15" s="407"/>
      <c r="VWW15" s="407"/>
      <c r="VWX15" s="407"/>
      <c r="VWY15" s="407"/>
      <c r="VWZ15" s="408"/>
      <c r="VXA15" s="404"/>
      <c r="VXB15" s="405"/>
      <c r="VXC15" s="409"/>
      <c r="VXD15" s="407"/>
      <c r="VXE15" s="407"/>
      <c r="VXF15" s="407"/>
      <c r="VXG15" s="407"/>
      <c r="VXH15" s="408"/>
      <c r="VXI15" s="404"/>
      <c r="VXJ15" s="405"/>
      <c r="VXK15" s="409"/>
      <c r="VXL15" s="407"/>
      <c r="VXM15" s="407"/>
      <c r="VXN15" s="407"/>
      <c r="VXO15" s="407"/>
      <c r="VXP15" s="408"/>
      <c r="VXQ15" s="404"/>
      <c r="VXR15" s="405"/>
      <c r="VXS15" s="409"/>
      <c r="VXT15" s="407"/>
      <c r="VXU15" s="407"/>
      <c r="VXV15" s="407"/>
      <c r="VXW15" s="407"/>
      <c r="VXX15" s="408"/>
      <c r="VXY15" s="404"/>
      <c r="VXZ15" s="405"/>
      <c r="VYA15" s="409"/>
      <c r="VYB15" s="407"/>
      <c r="VYC15" s="407"/>
      <c r="VYD15" s="407"/>
      <c r="VYE15" s="407"/>
      <c r="VYF15" s="408"/>
      <c r="VYG15" s="404"/>
      <c r="VYH15" s="405"/>
      <c r="VYI15" s="409"/>
      <c r="VYJ15" s="407"/>
      <c r="VYK15" s="407"/>
      <c r="VYL15" s="407"/>
      <c r="VYM15" s="407"/>
      <c r="VYN15" s="408"/>
      <c r="VYO15" s="404"/>
      <c r="VYP15" s="405"/>
      <c r="VYQ15" s="409"/>
      <c r="VYR15" s="407"/>
      <c r="VYS15" s="407"/>
      <c r="VYT15" s="407"/>
      <c r="VYU15" s="407"/>
      <c r="VYV15" s="408"/>
      <c r="VYW15" s="404"/>
      <c r="VYX15" s="405"/>
      <c r="VYY15" s="409"/>
      <c r="VYZ15" s="407"/>
      <c r="VZA15" s="407"/>
      <c r="VZB15" s="407"/>
      <c r="VZC15" s="407"/>
      <c r="VZD15" s="408"/>
      <c r="VZE15" s="404"/>
      <c r="VZF15" s="405"/>
      <c r="VZG15" s="409"/>
      <c r="VZH15" s="407"/>
      <c r="VZI15" s="407"/>
      <c r="VZJ15" s="407"/>
      <c r="VZK15" s="407"/>
      <c r="VZL15" s="408"/>
      <c r="VZM15" s="404"/>
      <c r="VZN15" s="405"/>
      <c r="VZO15" s="409"/>
      <c r="VZP15" s="407"/>
      <c r="VZQ15" s="407"/>
      <c r="VZR15" s="407"/>
      <c r="VZS15" s="407"/>
      <c r="VZT15" s="408"/>
      <c r="VZU15" s="404"/>
      <c r="VZV15" s="405"/>
      <c r="VZW15" s="409"/>
      <c r="VZX15" s="407"/>
      <c r="VZY15" s="407"/>
      <c r="VZZ15" s="407"/>
      <c r="WAA15" s="407"/>
      <c r="WAB15" s="408"/>
      <c r="WAC15" s="404"/>
      <c r="WAD15" s="405"/>
      <c r="WAE15" s="409"/>
      <c r="WAF15" s="407"/>
      <c r="WAG15" s="407"/>
      <c r="WAH15" s="407"/>
      <c r="WAI15" s="407"/>
      <c r="WAJ15" s="408"/>
      <c r="WAK15" s="404"/>
      <c r="WAL15" s="405"/>
      <c r="WAM15" s="409"/>
      <c r="WAN15" s="407"/>
      <c r="WAO15" s="407"/>
      <c r="WAP15" s="407"/>
      <c r="WAQ15" s="407"/>
      <c r="WAR15" s="408"/>
      <c r="WAS15" s="404"/>
      <c r="WAT15" s="405"/>
      <c r="WAU15" s="409"/>
      <c r="WAV15" s="407"/>
      <c r="WAW15" s="407"/>
      <c r="WAX15" s="407"/>
      <c r="WAY15" s="407"/>
      <c r="WAZ15" s="408"/>
      <c r="WBA15" s="404"/>
      <c r="WBB15" s="405"/>
      <c r="WBC15" s="409"/>
      <c r="WBD15" s="407"/>
      <c r="WBE15" s="407"/>
      <c r="WBF15" s="407"/>
      <c r="WBG15" s="407"/>
      <c r="WBH15" s="408"/>
      <c r="WBI15" s="404"/>
      <c r="WBJ15" s="405"/>
      <c r="WBK15" s="409"/>
      <c r="WBL15" s="407"/>
      <c r="WBM15" s="407"/>
      <c r="WBN15" s="407"/>
      <c r="WBO15" s="407"/>
      <c r="WBP15" s="408"/>
      <c r="WBQ15" s="404"/>
      <c r="WBR15" s="405"/>
      <c r="WBS15" s="409"/>
      <c r="WBT15" s="407"/>
      <c r="WBU15" s="407"/>
      <c r="WBV15" s="407"/>
      <c r="WBW15" s="407"/>
      <c r="WBX15" s="408"/>
      <c r="WBY15" s="404"/>
      <c r="WBZ15" s="405"/>
      <c r="WCA15" s="409"/>
      <c r="WCB15" s="407"/>
      <c r="WCC15" s="407"/>
      <c r="WCD15" s="407"/>
      <c r="WCE15" s="407"/>
      <c r="WCF15" s="408"/>
      <c r="WCG15" s="404"/>
      <c r="WCH15" s="405"/>
      <c r="WCI15" s="409"/>
      <c r="WCJ15" s="407"/>
      <c r="WCK15" s="407"/>
      <c r="WCL15" s="407"/>
      <c r="WCM15" s="407"/>
      <c r="WCN15" s="408"/>
      <c r="WCO15" s="404"/>
      <c r="WCP15" s="405"/>
      <c r="WCQ15" s="409"/>
      <c r="WCR15" s="407"/>
      <c r="WCS15" s="407"/>
      <c r="WCT15" s="407"/>
      <c r="WCU15" s="407"/>
      <c r="WCV15" s="408"/>
      <c r="WCW15" s="404"/>
      <c r="WCX15" s="405"/>
      <c r="WCY15" s="409"/>
      <c r="WCZ15" s="407"/>
      <c r="WDA15" s="407"/>
      <c r="WDB15" s="407"/>
      <c r="WDC15" s="407"/>
      <c r="WDD15" s="408"/>
      <c r="WDE15" s="404"/>
      <c r="WDF15" s="405"/>
      <c r="WDG15" s="409"/>
      <c r="WDH15" s="407"/>
      <c r="WDI15" s="407"/>
      <c r="WDJ15" s="407"/>
      <c r="WDK15" s="407"/>
      <c r="WDL15" s="408"/>
      <c r="WDM15" s="404"/>
      <c r="WDN15" s="405"/>
      <c r="WDO15" s="409"/>
      <c r="WDP15" s="407"/>
      <c r="WDQ15" s="407"/>
      <c r="WDR15" s="407"/>
      <c r="WDS15" s="407"/>
      <c r="WDT15" s="408"/>
      <c r="WDU15" s="404"/>
      <c r="WDV15" s="405"/>
      <c r="WDW15" s="409"/>
      <c r="WDX15" s="407"/>
      <c r="WDY15" s="407"/>
      <c r="WDZ15" s="407"/>
      <c r="WEA15" s="407"/>
      <c r="WEB15" s="408"/>
      <c r="WEC15" s="404"/>
      <c r="WED15" s="405"/>
      <c r="WEE15" s="409"/>
      <c r="WEF15" s="407"/>
      <c r="WEG15" s="407"/>
      <c r="WEH15" s="407"/>
      <c r="WEI15" s="407"/>
      <c r="WEJ15" s="408"/>
      <c r="WEK15" s="404"/>
      <c r="WEL15" s="405"/>
      <c r="WEM15" s="409"/>
      <c r="WEN15" s="407"/>
      <c r="WEO15" s="407"/>
      <c r="WEP15" s="407"/>
      <c r="WEQ15" s="407"/>
      <c r="WER15" s="408"/>
      <c r="WES15" s="404"/>
      <c r="WET15" s="405"/>
      <c r="WEU15" s="409"/>
      <c r="WEV15" s="407"/>
      <c r="WEW15" s="407"/>
      <c r="WEX15" s="407"/>
      <c r="WEY15" s="407"/>
      <c r="WEZ15" s="408"/>
      <c r="WFA15" s="404"/>
      <c r="WFB15" s="405"/>
      <c r="WFC15" s="409"/>
      <c r="WFD15" s="407"/>
      <c r="WFE15" s="407"/>
      <c r="WFF15" s="407"/>
      <c r="WFG15" s="407"/>
      <c r="WFH15" s="408"/>
      <c r="WFI15" s="404"/>
      <c r="WFJ15" s="405"/>
      <c r="WFK15" s="409"/>
      <c r="WFL15" s="407"/>
      <c r="WFM15" s="407"/>
      <c r="WFN15" s="407"/>
      <c r="WFO15" s="407"/>
      <c r="WFP15" s="408"/>
      <c r="WFQ15" s="404"/>
      <c r="WFR15" s="405"/>
      <c r="WFS15" s="409"/>
      <c r="WFT15" s="407"/>
      <c r="WFU15" s="407"/>
      <c r="WFV15" s="407"/>
      <c r="WFW15" s="407"/>
      <c r="WFX15" s="408"/>
      <c r="WFY15" s="404"/>
      <c r="WFZ15" s="405"/>
      <c r="WGA15" s="409"/>
      <c r="WGB15" s="407"/>
      <c r="WGC15" s="407"/>
      <c r="WGD15" s="407"/>
      <c r="WGE15" s="407"/>
      <c r="WGF15" s="408"/>
      <c r="WGG15" s="404"/>
      <c r="WGH15" s="405"/>
      <c r="WGI15" s="409"/>
      <c r="WGJ15" s="407"/>
      <c r="WGK15" s="407"/>
      <c r="WGL15" s="407"/>
      <c r="WGM15" s="407"/>
      <c r="WGN15" s="408"/>
      <c r="WGO15" s="404"/>
      <c r="WGP15" s="405"/>
      <c r="WGQ15" s="409"/>
      <c r="WGR15" s="407"/>
      <c r="WGS15" s="407"/>
      <c r="WGT15" s="407"/>
      <c r="WGU15" s="407"/>
      <c r="WGV15" s="408"/>
      <c r="WGW15" s="404"/>
      <c r="WGX15" s="405"/>
      <c r="WGY15" s="409"/>
      <c r="WGZ15" s="407"/>
      <c r="WHA15" s="407"/>
      <c r="WHB15" s="407"/>
      <c r="WHC15" s="407"/>
      <c r="WHD15" s="408"/>
      <c r="WHE15" s="404"/>
      <c r="WHF15" s="405"/>
      <c r="WHG15" s="409"/>
      <c r="WHH15" s="407"/>
      <c r="WHI15" s="407"/>
      <c r="WHJ15" s="407"/>
      <c r="WHK15" s="407"/>
      <c r="WHL15" s="408"/>
      <c r="WHM15" s="404"/>
      <c r="WHN15" s="405"/>
      <c r="WHO15" s="409"/>
      <c r="WHP15" s="407"/>
      <c r="WHQ15" s="407"/>
      <c r="WHR15" s="407"/>
      <c r="WHS15" s="407"/>
      <c r="WHT15" s="408"/>
      <c r="WHU15" s="404"/>
      <c r="WHV15" s="405"/>
      <c r="WHW15" s="409"/>
      <c r="WHX15" s="407"/>
      <c r="WHY15" s="407"/>
      <c r="WHZ15" s="407"/>
      <c r="WIA15" s="407"/>
      <c r="WIB15" s="408"/>
      <c r="WIC15" s="404"/>
      <c r="WID15" s="405"/>
      <c r="WIE15" s="409"/>
      <c r="WIF15" s="407"/>
      <c r="WIG15" s="407"/>
      <c r="WIH15" s="407"/>
      <c r="WII15" s="407"/>
      <c r="WIJ15" s="408"/>
      <c r="WIK15" s="404"/>
      <c r="WIL15" s="405"/>
      <c r="WIM15" s="409"/>
      <c r="WIN15" s="407"/>
      <c r="WIO15" s="407"/>
      <c r="WIP15" s="407"/>
      <c r="WIQ15" s="407"/>
      <c r="WIR15" s="408"/>
      <c r="WIS15" s="404"/>
      <c r="WIT15" s="405"/>
      <c r="WIU15" s="409"/>
      <c r="WIV15" s="407"/>
      <c r="WIW15" s="407"/>
      <c r="WIX15" s="407"/>
      <c r="WIY15" s="407"/>
      <c r="WIZ15" s="408"/>
      <c r="WJA15" s="404"/>
      <c r="WJB15" s="405"/>
      <c r="WJC15" s="409"/>
      <c r="WJD15" s="407"/>
      <c r="WJE15" s="407"/>
      <c r="WJF15" s="407"/>
      <c r="WJG15" s="407"/>
      <c r="WJH15" s="408"/>
      <c r="WJI15" s="404"/>
      <c r="WJJ15" s="405"/>
      <c r="WJK15" s="409"/>
      <c r="WJL15" s="407"/>
      <c r="WJM15" s="407"/>
      <c r="WJN15" s="407"/>
      <c r="WJO15" s="407"/>
      <c r="WJP15" s="408"/>
      <c r="WJQ15" s="404"/>
      <c r="WJR15" s="405"/>
      <c r="WJS15" s="409"/>
      <c r="WJT15" s="407"/>
      <c r="WJU15" s="407"/>
      <c r="WJV15" s="407"/>
      <c r="WJW15" s="407"/>
      <c r="WJX15" s="408"/>
      <c r="WJY15" s="404"/>
      <c r="WJZ15" s="405"/>
      <c r="WKA15" s="409"/>
      <c r="WKB15" s="407"/>
      <c r="WKC15" s="407"/>
      <c r="WKD15" s="407"/>
      <c r="WKE15" s="407"/>
      <c r="WKF15" s="408"/>
      <c r="WKG15" s="404"/>
      <c r="WKH15" s="405"/>
      <c r="WKI15" s="409"/>
      <c r="WKJ15" s="407"/>
      <c r="WKK15" s="407"/>
      <c r="WKL15" s="407"/>
      <c r="WKM15" s="407"/>
      <c r="WKN15" s="408"/>
      <c r="WKO15" s="404"/>
      <c r="WKP15" s="405"/>
      <c r="WKQ15" s="409"/>
      <c r="WKR15" s="407"/>
      <c r="WKS15" s="407"/>
      <c r="WKT15" s="407"/>
      <c r="WKU15" s="407"/>
      <c r="WKV15" s="408"/>
      <c r="WKW15" s="404"/>
      <c r="WKX15" s="405"/>
      <c r="WKY15" s="409"/>
      <c r="WKZ15" s="407"/>
      <c r="WLA15" s="407"/>
      <c r="WLB15" s="407"/>
      <c r="WLC15" s="407"/>
      <c r="WLD15" s="408"/>
      <c r="WLE15" s="404"/>
      <c r="WLF15" s="405"/>
      <c r="WLG15" s="409"/>
      <c r="WLH15" s="407"/>
      <c r="WLI15" s="407"/>
      <c r="WLJ15" s="407"/>
      <c r="WLK15" s="407"/>
      <c r="WLL15" s="408"/>
      <c r="WLM15" s="404"/>
      <c r="WLN15" s="405"/>
      <c r="WLO15" s="409"/>
      <c r="WLP15" s="407"/>
      <c r="WLQ15" s="407"/>
      <c r="WLR15" s="407"/>
      <c r="WLS15" s="407"/>
      <c r="WLT15" s="408"/>
      <c r="WLU15" s="404"/>
      <c r="WLV15" s="405"/>
      <c r="WLW15" s="409"/>
      <c r="WLX15" s="407"/>
      <c r="WLY15" s="407"/>
      <c r="WLZ15" s="407"/>
      <c r="WMA15" s="407"/>
      <c r="WMB15" s="408"/>
      <c r="WMC15" s="404"/>
      <c r="WMD15" s="405"/>
      <c r="WME15" s="409"/>
      <c r="WMF15" s="407"/>
      <c r="WMG15" s="407"/>
      <c r="WMH15" s="407"/>
      <c r="WMI15" s="407"/>
      <c r="WMJ15" s="408"/>
      <c r="WMK15" s="404"/>
      <c r="WML15" s="405"/>
      <c r="WMM15" s="409"/>
      <c r="WMN15" s="407"/>
      <c r="WMO15" s="407"/>
      <c r="WMP15" s="407"/>
      <c r="WMQ15" s="407"/>
      <c r="WMR15" s="408"/>
      <c r="WMS15" s="404"/>
      <c r="WMT15" s="405"/>
      <c r="WMU15" s="409"/>
      <c r="WMV15" s="407"/>
      <c r="WMW15" s="407"/>
      <c r="WMX15" s="407"/>
      <c r="WMY15" s="407"/>
      <c r="WMZ15" s="408"/>
      <c r="WNA15" s="404"/>
      <c r="WNB15" s="405"/>
      <c r="WNC15" s="409"/>
      <c r="WND15" s="407"/>
      <c r="WNE15" s="407"/>
      <c r="WNF15" s="407"/>
      <c r="WNG15" s="407"/>
      <c r="WNH15" s="408"/>
      <c r="WNI15" s="404"/>
      <c r="WNJ15" s="405"/>
      <c r="WNK15" s="409"/>
      <c r="WNL15" s="407"/>
      <c r="WNM15" s="407"/>
      <c r="WNN15" s="407"/>
      <c r="WNO15" s="407"/>
      <c r="WNP15" s="408"/>
      <c r="WNQ15" s="404"/>
      <c r="WNR15" s="405"/>
      <c r="WNS15" s="409"/>
      <c r="WNT15" s="407"/>
      <c r="WNU15" s="407"/>
      <c r="WNV15" s="407"/>
      <c r="WNW15" s="407"/>
      <c r="WNX15" s="408"/>
      <c r="WNY15" s="404"/>
      <c r="WNZ15" s="405"/>
      <c r="WOA15" s="409"/>
      <c r="WOB15" s="407"/>
      <c r="WOC15" s="407"/>
      <c r="WOD15" s="407"/>
      <c r="WOE15" s="407"/>
      <c r="WOF15" s="408"/>
      <c r="WOG15" s="404"/>
      <c r="WOH15" s="405"/>
      <c r="WOI15" s="409"/>
      <c r="WOJ15" s="407"/>
      <c r="WOK15" s="407"/>
      <c r="WOL15" s="407"/>
      <c r="WOM15" s="407"/>
      <c r="WON15" s="408"/>
      <c r="WOO15" s="404"/>
      <c r="WOP15" s="405"/>
      <c r="WOQ15" s="409"/>
      <c r="WOR15" s="407"/>
      <c r="WOS15" s="407"/>
      <c r="WOT15" s="407"/>
      <c r="WOU15" s="407"/>
      <c r="WOV15" s="408"/>
      <c r="WOW15" s="404"/>
      <c r="WOX15" s="405"/>
      <c r="WOY15" s="409"/>
      <c r="WOZ15" s="407"/>
      <c r="WPA15" s="407"/>
      <c r="WPB15" s="407"/>
      <c r="WPC15" s="407"/>
      <c r="WPD15" s="408"/>
      <c r="WPE15" s="404"/>
      <c r="WPF15" s="405"/>
      <c r="WPG15" s="409"/>
      <c r="WPH15" s="407"/>
      <c r="WPI15" s="407"/>
      <c r="WPJ15" s="407"/>
      <c r="WPK15" s="407"/>
      <c r="WPL15" s="408"/>
      <c r="WPM15" s="404"/>
      <c r="WPN15" s="405"/>
      <c r="WPO15" s="409"/>
      <c r="WPP15" s="407"/>
      <c r="WPQ15" s="407"/>
      <c r="WPR15" s="407"/>
      <c r="WPS15" s="407"/>
      <c r="WPT15" s="408"/>
      <c r="WPU15" s="404"/>
      <c r="WPV15" s="405"/>
      <c r="WPW15" s="409"/>
      <c r="WPX15" s="407"/>
      <c r="WPY15" s="407"/>
      <c r="WPZ15" s="407"/>
      <c r="WQA15" s="407"/>
      <c r="WQB15" s="408"/>
      <c r="WQC15" s="404"/>
      <c r="WQD15" s="405"/>
      <c r="WQE15" s="409"/>
      <c r="WQF15" s="407"/>
      <c r="WQG15" s="407"/>
      <c r="WQH15" s="407"/>
      <c r="WQI15" s="407"/>
      <c r="WQJ15" s="408"/>
      <c r="WQK15" s="404"/>
      <c r="WQL15" s="405"/>
      <c r="WQM15" s="409"/>
      <c r="WQN15" s="407"/>
      <c r="WQO15" s="407"/>
      <c r="WQP15" s="407"/>
      <c r="WQQ15" s="407"/>
      <c r="WQR15" s="408"/>
      <c r="WQS15" s="404"/>
      <c r="WQT15" s="405"/>
      <c r="WQU15" s="409"/>
      <c r="WQV15" s="407"/>
      <c r="WQW15" s="407"/>
      <c r="WQX15" s="407"/>
      <c r="WQY15" s="407"/>
      <c r="WQZ15" s="408"/>
      <c r="WRA15" s="404"/>
      <c r="WRB15" s="405"/>
      <c r="WRC15" s="409"/>
      <c r="WRD15" s="407"/>
      <c r="WRE15" s="407"/>
      <c r="WRF15" s="407"/>
      <c r="WRG15" s="407"/>
      <c r="WRH15" s="408"/>
      <c r="WRI15" s="404"/>
      <c r="WRJ15" s="405"/>
      <c r="WRK15" s="409"/>
      <c r="WRL15" s="407"/>
      <c r="WRM15" s="407"/>
      <c r="WRN15" s="407"/>
      <c r="WRO15" s="407"/>
      <c r="WRP15" s="408"/>
      <c r="WRQ15" s="404"/>
      <c r="WRR15" s="405"/>
      <c r="WRS15" s="409"/>
      <c r="WRT15" s="407"/>
      <c r="WRU15" s="407"/>
      <c r="WRV15" s="407"/>
      <c r="WRW15" s="407"/>
      <c r="WRX15" s="408"/>
      <c r="WRY15" s="404"/>
      <c r="WRZ15" s="405"/>
      <c r="WSA15" s="409"/>
      <c r="WSB15" s="407"/>
      <c r="WSC15" s="407"/>
      <c r="WSD15" s="407"/>
      <c r="WSE15" s="407"/>
      <c r="WSF15" s="408"/>
      <c r="WSG15" s="404"/>
      <c r="WSH15" s="405"/>
      <c r="WSI15" s="409"/>
      <c r="WSJ15" s="407"/>
      <c r="WSK15" s="407"/>
      <c r="WSL15" s="407"/>
      <c r="WSM15" s="407"/>
      <c r="WSN15" s="408"/>
      <c r="WSO15" s="404"/>
      <c r="WSP15" s="405"/>
      <c r="WSQ15" s="409"/>
      <c r="WSR15" s="407"/>
      <c r="WSS15" s="407"/>
      <c r="WST15" s="407"/>
      <c r="WSU15" s="407"/>
      <c r="WSV15" s="408"/>
      <c r="WSW15" s="404"/>
      <c r="WSX15" s="405"/>
      <c r="WSY15" s="409"/>
      <c r="WSZ15" s="407"/>
      <c r="WTA15" s="407"/>
      <c r="WTB15" s="407"/>
      <c r="WTC15" s="407"/>
      <c r="WTD15" s="408"/>
      <c r="WTE15" s="404"/>
      <c r="WTF15" s="405"/>
      <c r="WTG15" s="409"/>
      <c r="WTH15" s="407"/>
      <c r="WTI15" s="407"/>
      <c r="WTJ15" s="407"/>
      <c r="WTK15" s="407"/>
      <c r="WTL15" s="408"/>
      <c r="WTM15" s="404"/>
      <c r="WTN15" s="405"/>
      <c r="WTO15" s="409"/>
      <c r="WTP15" s="407"/>
      <c r="WTQ15" s="407"/>
      <c r="WTR15" s="407"/>
      <c r="WTS15" s="407"/>
      <c r="WTT15" s="408"/>
      <c r="WTU15" s="404"/>
      <c r="WTV15" s="405"/>
      <c r="WTW15" s="409"/>
      <c r="WTX15" s="407"/>
      <c r="WTY15" s="407"/>
      <c r="WTZ15" s="407"/>
      <c r="WUA15" s="407"/>
      <c r="WUB15" s="408"/>
      <c r="WUC15" s="404"/>
      <c r="WUD15" s="405"/>
      <c r="WUE15" s="409"/>
      <c r="WUF15" s="407"/>
      <c r="WUG15" s="407"/>
      <c r="WUH15" s="407"/>
      <c r="WUI15" s="407"/>
      <c r="WUJ15" s="408"/>
      <c r="WUK15" s="404"/>
      <c r="WUL15" s="405"/>
      <c r="WUM15" s="409"/>
      <c r="WUN15" s="407"/>
      <c r="WUO15" s="407"/>
      <c r="WUP15" s="407"/>
      <c r="WUQ15" s="407"/>
      <c r="WUR15" s="408"/>
      <c r="WUS15" s="404"/>
      <c r="WUT15" s="405"/>
      <c r="WUU15" s="409"/>
      <c r="WUV15" s="407"/>
      <c r="WUW15" s="407"/>
      <c r="WUX15" s="407"/>
      <c r="WUY15" s="407"/>
      <c r="WUZ15" s="408"/>
      <c r="WVA15" s="404"/>
      <c r="WVB15" s="405"/>
      <c r="WVC15" s="409"/>
      <c r="WVD15" s="407"/>
      <c r="WVE15" s="407"/>
      <c r="WVF15" s="407"/>
      <c r="WVG15" s="407"/>
      <c r="WVH15" s="408"/>
      <c r="WVI15" s="404"/>
      <c r="WVJ15" s="405"/>
      <c r="WVK15" s="409"/>
      <c r="WVL15" s="407"/>
      <c r="WVM15" s="407"/>
      <c r="WVN15" s="407"/>
      <c r="WVO15" s="407"/>
      <c r="WVP15" s="408"/>
      <c r="WVQ15" s="404"/>
      <c r="WVR15" s="405"/>
      <c r="WVS15" s="409"/>
      <c r="WVT15" s="407"/>
      <c r="WVU15" s="407"/>
      <c r="WVV15" s="407"/>
      <c r="WVW15" s="407"/>
      <c r="WVX15" s="408"/>
      <c r="WVY15" s="404"/>
      <c r="WVZ15" s="405"/>
      <c r="WWA15" s="409"/>
      <c r="WWB15" s="407"/>
      <c r="WWC15" s="407"/>
      <c r="WWD15" s="407"/>
      <c r="WWE15" s="407"/>
      <c r="WWF15" s="408"/>
      <c r="WWG15" s="404"/>
      <c r="WWH15" s="405"/>
      <c r="WWI15" s="409"/>
      <c r="WWJ15" s="407"/>
      <c r="WWK15" s="407"/>
      <c r="WWL15" s="407"/>
      <c r="WWM15" s="407"/>
      <c r="WWN15" s="408"/>
      <c r="WWO15" s="404"/>
      <c r="WWP15" s="405"/>
      <c r="WWQ15" s="409"/>
      <c r="WWR15" s="407"/>
      <c r="WWS15" s="407"/>
      <c r="WWT15" s="407"/>
      <c r="WWU15" s="407"/>
      <c r="WWV15" s="408"/>
      <c r="WWW15" s="404"/>
      <c r="WWX15" s="405"/>
      <c r="WWY15" s="409"/>
      <c r="WWZ15" s="407"/>
      <c r="WXA15" s="407"/>
      <c r="WXB15" s="407"/>
      <c r="WXC15" s="407"/>
      <c r="WXD15" s="408"/>
      <c r="WXE15" s="404"/>
      <c r="WXF15" s="405"/>
      <c r="WXG15" s="409"/>
      <c r="WXH15" s="407"/>
      <c r="WXI15" s="407"/>
      <c r="WXJ15" s="407"/>
      <c r="WXK15" s="407"/>
      <c r="WXL15" s="408"/>
      <c r="WXM15" s="404"/>
      <c r="WXN15" s="405"/>
      <c r="WXO15" s="409"/>
      <c r="WXP15" s="407"/>
      <c r="WXQ15" s="407"/>
      <c r="WXR15" s="407"/>
      <c r="WXS15" s="407"/>
      <c r="WXT15" s="408"/>
      <c r="WXU15" s="404"/>
      <c r="WXV15" s="405"/>
      <c r="WXW15" s="409"/>
      <c r="WXX15" s="407"/>
      <c r="WXY15" s="407"/>
      <c r="WXZ15" s="407"/>
      <c r="WYA15" s="407"/>
      <c r="WYB15" s="408"/>
      <c r="WYC15" s="404"/>
      <c r="WYD15" s="405"/>
      <c r="WYE15" s="409"/>
      <c r="WYF15" s="407"/>
      <c r="WYG15" s="407"/>
      <c r="WYH15" s="407"/>
      <c r="WYI15" s="407"/>
      <c r="WYJ15" s="408"/>
      <c r="WYK15" s="404"/>
      <c r="WYL15" s="405"/>
      <c r="WYM15" s="409"/>
      <c r="WYN15" s="407"/>
      <c r="WYO15" s="407"/>
      <c r="WYP15" s="407"/>
      <c r="WYQ15" s="407"/>
      <c r="WYR15" s="408"/>
      <c r="WYS15" s="404"/>
      <c r="WYT15" s="405"/>
      <c r="WYU15" s="409"/>
      <c r="WYV15" s="407"/>
      <c r="WYW15" s="407"/>
      <c r="WYX15" s="407"/>
      <c r="WYY15" s="407"/>
      <c r="WYZ15" s="408"/>
      <c r="WZA15" s="404"/>
      <c r="WZB15" s="405"/>
      <c r="WZC15" s="409"/>
      <c r="WZD15" s="407"/>
      <c r="WZE15" s="407"/>
      <c r="WZF15" s="407"/>
      <c r="WZG15" s="407"/>
      <c r="WZH15" s="408"/>
      <c r="WZI15" s="404"/>
      <c r="WZJ15" s="405"/>
      <c r="WZK15" s="409"/>
      <c r="WZL15" s="407"/>
      <c r="WZM15" s="407"/>
      <c r="WZN15" s="407"/>
      <c r="WZO15" s="407"/>
      <c r="WZP15" s="408"/>
      <c r="WZQ15" s="404"/>
      <c r="WZR15" s="405"/>
      <c r="WZS15" s="409"/>
      <c r="WZT15" s="407"/>
      <c r="WZU15" s="407"/>
      <c r="WZV15" s="407"/>
      <c r="WZW15" s="407"/>
      <c r="WZX15" s="408"/>
      <c r="WZY15" s="404"/>
      <c r="WZZ15" s="405"/>
      <c r="XAA15" s="409"/>
      <c r="XAB15" s="407"/>
      <c r="XAC15" s="407"/>
      <c r="XAD15" s="407"/>
      <c r="XAE15" s="407"/>
      <c r="XAF15" s="408"/>
      <c r="XAG15" s="404"/>
      <c r="XAH15" s="405"/>
      <c r="XAI15" s="409"/>
      <c r="XAJ15" s="407"/>
      <c r="XAK15" s="407"/>
      <c r="XAL15" s="407"/>
      <c r="XAM15" s="407"/>
      <c r="XAN15" s="408"/>
      <c r="XAO15" s="404"/>
      <c r="XAP15" s="405"/>
      <c r="XAQ15" s="409"/>
      <c r="XAR15" s="407"/>
      <c r="XAS15" s="407"/>
      <c r="XAT15" s="407"/>
      <c r="XAU15" s="407"/>
      <c r="XAV15" s="408"/>
      <c r="XAW15" s="404"/>
      <c r="XAX15" s="405"/>
      <c r="XAY15" s="409"/>
      <c r="XAZ15" s="407"/>
      <c r="XBA15" s="407"/>
      <c r="XBB15" s="407"/>
      <c r="XBC15" s="407"/>
      <c r="XBD15" s="408"/>
      <c r="XBE15" s="404"/>
      <c r="XBF15" s="405"/>
      <c r="XBG15" s="409"/>
      <c r="XBH15" s="407"/>
      <c r="XBI15" s="407"/>
      <c r="XBJ15" s="407"/>
      <c r="XBK15" s="407"/>
      <c r="XBL15" s="408"/>
      <c r="XBM15" s="404"/>
      <c r="XBN15" s="405"/>
      <c r="XBO15" s="409"/>
      <c r="XBP15" s="407"/>
      <c r="XBQ15" s="407"/>
      <c r="XBR15" s="407"/>
      <c r="XBS15" s="407"/>
      <c r="XBT15" s="408"/>
      <c r="XBU15" s="404"/>
      <c r="XBV15" s="405"/>
      <c r="XBW15" s="409"/>
      <c r="XBX15" s="407"/>
      <c r="XBY15" s="407"/>
      <c r="XBZ15" s="407"/>
      <c r="XCA15" s="407"/>
      <c r="XCB15" s="408"/>
      <c r="XCC15" s="404"/>
      <c r="XCD15" s="405"/>
      <c r="XCE15" s="409"/>
      <c r="XCF15" s="407"/>
      <c r="XCG15" s="407"/>
      <c r="XCH15" s="407"/>
      <c r="XCI15" s="407"/>
      <c r="XCJ15" s="408"/>
      <c r="XCK15" s="404"/>
      <c r="XCL15" s="405"/>
      <c r="XCM15" s="409"/>
      <c r="XCN15" s="407"/>
      <c r="XCO15" s="407"/>
      <c r="XCP15" s="407"/>
      <c r="XCQ15" s="407"/>
      <c r="XCR15" s="408"/>
      <c r="XCS15" s="404"/>
      <c r="XCT15" s="405"/>
      <c r="XCU15" s="409"/>
      <c r="XCV15" s="407"/>
      <c r="XCW15" s="407"/>
      <c r="XCX15" s="407"/>
      <c r="XCY15" s="407"/>
      <c r="XCZ15" s="408"/>
      <c r="XDA15" s="404"/>
      <c r="XDB15" s="405"/>
      <c r="XDC15" s="409"/>
      <c r="XDD15" s="407"/>
      <c r="XDE15" s="407"/>
      <c r="XDF15" s="407"/>
      <c r="XDG15" s="407"/>
      <c r="XDH15" s="408"/>
      <c r="XDI15" s="404"/>
      <c r="XDJ15" s="405"/>
      <c r="XDK15" s="409"/>
      <c r="XDL15" s="407"/>
      <c r="XDM15" s="407"/>
      <c r="XDN15" s="407"/>
      <c r="XDO15" s="407"/>
      <c r="XDP15" s="408"/>
      <c r="XDQ15" s="404"/>
      <c r="XDR15" s="405"/>
      <c r="XDS15" s="409"/>
      <c r="XDT15" s="407"/>
      <c r="XDU15" s="407"/>
      <c r="XDV15" s="407"/>
      <c r="XDW15" s="407"/>
      <c r="XDX15" s="408"/>
      <c r="XDY15" s="404"/>
      <c r="XDZ15" s="405"/>
      <c r="XEA15" s="409"/>
      <c r="XEB15" s="407"/>
      <c r="XEC15" s="407"/>
      <c r="XED15" s="407"/>
      <c r="XEE15" s="407"/>
      <c r="XEF15" s="408"/>
      <c r="XEG15" s="404"/>
      <c r="XEH15" s="405"/>
      <c r="XEI15" s="409"/>
      <c r="XEJ15" s="407"/>
      <c r="XEK15" s="407"/>
      <c r="XEL15" s="407"/>
      <c r="XEM15" s="407"/>
      <c r="XEN15" s="408"/>
      <c r="XEO15" s="404"/>
      <c r="XEP15" s="405"/>
      <c r="XEQ15" s="409"/>
      <c r="XER15" s="407"/>
      <c r="XES15" s="407"/>
      <c r="XET15" s="407"/>
      <c r="XEU15" s="407"/>
      <c r="XEV15" s="408"/>
      <c r="XEW15" s="404"/>
      <c r="XEX15" s="405"/>
      <c r="XEY15" s="409"/>
      <c r="XEZ15" s="407"/>
      <c r="XFA15" s="407"/>
      <c r="XFB15" s="407"/>
      <c r="XFC15" s="407"/>
      <c r="XFD15" s="408"/>
    </row>
    <row r="16" spans="1:16384" ht="15.75" thickBot="1" x14ac:dyDescent="0.3"/>
    <row r="17" spans="1:8" ht="20.25" x14ac:dyDescent="0.25">
      <c r="A17" s="1066" t="s">
        <v>281</v>
      </c>
      <c r="B17" s="1067"/>
      <c r="C17" s="1067"/>
      <c r="D17" s="1067"/>
      <c r="E17" s="1067"/>
      <c r="F17" s="1067"/>
      <c r="G17" s="1067"/>
      <c r="H17" s="1068"/>
    </row>
    <row r="18" spans="1:8" ht="25.5" x14ac:dyDescent="0.25">
      <c r="A18" s="445" t="s">
        <v>25</v>
      </c>
      <c r="B18" s="573" t="s">
        <v>282</v>
      </c>
      <c r="C18" s="573" t="s">
        <v>283</v>
      </c>
      <c r="D18" s="573" t="s">
        <v>284</v>
      </c>
      <c r="E18" s="573" t="s">
        <v>285</v>
      </c>
      <c r="F18" s="573" t="s">
        <v>286</v>
      </c>
      <c r="G18" s="573" t="s">
        <v>287</v>
      </c>
      <c r="H18" s="574" t="s">
        <v>288</v>
      </c>
    </row>
    <row r="19" spans="1:8" ht="30" hidden="1" x14ac:dyDescent="0.25">
      <c r="A19" s="447" t="s">
        <v>289</v>
      </c>
      <c r="B19" s="448" t="s">
        <v>290</v>
      </c>
      <c r="C19" s="449">
        <v>6969964000</v>
      </c>
      <c r="D19" s="449">
        <v>6969964000</v>
      </c>
      <c r="E19" s="449">
        <v>3583000</v>
      </c>
      <c r="F19" s="449">
        <v>0</v>
      </c>
      <c r="G19" s="449">
        <v>0</v>
      </c>
      <c r="H19" s="450">
        <v>0</v>
      </c>
    </row>
    <row r="20" spans="1:8" ht="30" hidden="1" x14ac:dyDescent="0.25">
      <c r="A20" s="447" t="s">
        <v>291</v>
      </c>
      <c r="B20" s="448" t="s">
        <v>290</v>
      </c>
      <c r="C20" s="449">
        <v>6969964000</v>
      </c>
      <c r="D20" s="449">
        <v>6969964000</v>
      </c>
      <c r="E20" s="451">
        <v>1892298000</v>
      </c>
      <c r="F20" s="451">
        <v>824100</v>
      </c>
      <c r="G20" s="451">
        <v>824100</v>
      </c>
      <c r="H20" s="452">
        <f t="shared" ref="H20:H29" si="1">G20/E20</f>
        <v>4.3550223062118122E-4</v>
      </c>
    </row>
    <row r="21" spans="1:8" ht="30" hidden="1" x14ac:dyDescent="0.25">
      <c r="A21" s="447" t="s">
        <v>292</v>
      </c>
      <c r="B21" s="448" t="s">
        <v>290</v>
      </c>
      <c r="C21" s="449">
        <v>6969964000</v>
      </c>
      <c r="D21" s="449">
        <v>6969964000</v>
      </c>
      <c r="E21" s="451">
        <v>4211646000</v>
      </c>
      <c r="F21" s="451">
        <v>60616765</v>
      </c>
      <c r="G21" s="451">
        <v>60616765</v>
      </c>
      <c r="H21" s="452">
        <f t="shared" si="1"/>
        <v>1.4392654320899714E-2</v>
      </c>
    </row>
    <row r="22" spans="1:8" ht="30" hidden="1" x14ac:dyDescent="0.25">
      <c r="A22" s="447" t="s">
        <v>293</v>
      </c>
      <c r="B22" s="448" t="s">
        <v>290</v>
      </c>
      <c r="C22" s="449">
        <v>6969964000</v>
      </c>
      <c r="D22" s="449">
        <v>6969964000</v>
      </c>
      <c r="E22" s="451">
        <v>4460247000</v>
      </c>
      <c r="F22" s="451">
        <v>358335329</v>
      </c>
      <c r="G22" s="451">
        <v>358335329</v>
      </c>
      <c r="H22" s="452">
        <f t="shared" si="1"/>
        <v>8.0339794858894586E-2</v>
      </c>
    </row>
    <row r="23" spans="1:8" ht="30" hidden="1" x14ac:dyDescent="0.25">
      <c r="A23" s="447" t="s">
        <v>294</v>
      </c>
      <c r="B23" s="448" t="s">
        <v>290</v>
      </c>
      <c r="C23" s="449">
        <v>6969964000</v>
      </c>
      <c r="D23" s="449">
        <v>6969964000</v>
      </c>
      <c r="E23" s="451">
        <v>4512343400</v>
      </c>
      <c r="F23" s="451">
        <v>819906330</v>
      </c>
      <c r="G23" s="451">
        <v>819906330</v>
      </c>
      <c r="H23" s="452">
        <f t="shared" si="1"/>
        <v>0.18170299937721937</v>
      </c>
    </row>
    <row r="24" spans="1:8" ht="30" hidden="1" x14ac:dyDescent="0.25">
      <c r="A24" s="447" t="s">
        <v>295</v>
      </c>
      <c r="B24" s="448" t="s">
        <v>290</v>
      </c>
      <c r="C24" s="449">
        <v>6969964000</v>
      </c>
      <c r="D24" s="449">
        <v>6969964000</v>
      </c>
      <c r="E24" s="451">
        <v>5754644300</v>
      </c>
      <c r="F24" s="451">
        <v>1319728797</v>
      </c>
      <c r="G24" s="451">
        <v>1319728797</v>
      </c>
      <c r="H24" s="452">
        <f t="shared" si="1"/>
        <v>0.22933281853754192</v>
      </c>
    </row>
    <row r="25" spans="1:8" ht="30" hidden="1" x14ac:dyDescent="0.25">
      <c r="A25" s="447" t="s">
        <v>296</v>
      </c>
      <c r="B25" s="448" t="s">
        <v>290</v>
      </c>
      <c r="C25" s="449">
        <v>6969964000</v>
      </c>
      <c r="D25" s="449">
        <v>6969964000</v>
      </c>
      <c r="E25" s="451">
        <v>5908639300</v>
      </c>
      <c r="F25" s="451">
        <v>1813945497</v>
      </c>
      <c r="G25" s="451">
        <v>1813945497</v>
      </c>
      <c r="H25" s="452">
        <f t="shared" si="1"/>
        <v>0.30699885454168779</v>
      </c>
    </row>
    <row r="26" spans="1:8" ht="30" hidden="1" x14ac:dyDescent="0.25">
      <c r="A26" s="447" t="s">
        <v>297</v>
      </c>
      <c r="B26" s="448" t="s">
        <v>290</v>
      </c>
      <c r="C26" s="449">
        <v>6969964000</v>
      </c>
      <c r="D26" s="449">
        <v>6969964000</v>
      </c>
      <c r="E26" s="451">
        <v>5914869300</v>
      </c>
      <c r="F26" s="451">
        <v>2361676850</v>
      </c>
      <c r="G26" s="451">
        <v>2361676850</v>
      </c>
      <c r="H26" s="452">
        <f t="shared" si="1"/>
        <v>0.39927794347036544</v>
      </c>
    </row>
    <row r="27" spans="1:8" ht="30" hidden="1" x14ac:dyDescent="0.25">
      <c r="A27" s="447" t="s">
        <v>298</v>
      </c>
      <c r="B27" s="448" t="s">
        <v>290</v>
      </c>
      <c r="C27" s="449">
        <v>6969964000</v>
      </c>
      <c r="D27" s="449">
        <v>6969964000</v>
      </c>
      <c r="E27" s="451">
        <v>6161858924</v>
      </c>
      <c r="F27" s="451">
        <v>2924913454</v>
      </c>
      <c r="G27" s="451">
        <v>2924913454</v>
      </c>
      <c r="H27" s="452">
        <f t="shared" si="1"/>
        <v>0.47468036676524211</v>
      </c>
    </row>
    <row r="28" spans="1:8" ht="30" hidden="1" x14ac:dyDescent="0.25">
      <c r="A28" s="447" t="s">
        <v>299</v>
      </c>
      <c r="B28" s="448" t="s">
        <v>290</v>
      </c>
      <c r="C28" s="449">
        <v>6969964000</v>
      </c>
      <c r="D28" s="449">
        <v>6969964000</v>
      </c>
      <c r="E28" s="449">
        <v>6281852891</v>
      </c>
      <c r="F28" s="449">
        <v>3544265207</v>
      </c>
      <c r="G28" s="449">
        <v>3544265207</v>
      </c>
      <c r="H28" s="452">
        <f t="shared" si="1"/>
        <v>0.56420697340395587</v>
      </c>
    </row>
    <row r="29" spans="1:8" ht="30" hidden="1" x14ac:dyDescent="0.25">
      <c r="A29" s="447" t="s">
        <v>300</v>
      </c>
      <c r="B29" s="448" t="s">
        <v>290</v>
      </c>
      <c r="C29" s="449">
        <v>6969964000</v>
      </c>
      <c r="D29" s="451">
        <v>6969964000</v>
      </c>
      <c r="E29" s="451">
        <v>6428269958</v>
      </c>
      <c r="F29" s="451">
        <v>4560168170</v>
      </c>
      <c r="G29" s="451">
        <v>4560168170</v>
      </c>
      <c r="H29" s="452">
        <f t="shared" si="1"/>
        <v>0.70939276038413068</v>
      </c>
    </row>
    <row r="30" spans="1:8" ht="30.75" thickBot="1" x14ac:dyDescent="0.3">
      <c r="A30" s="453" t="s">
        <v>301</v>
      </c>
      <c r="B30" s="454" t="s">
        <v>290</v>
      </c>
      <c r="C30" s="455">
        <v>6969964000</v>
      </c>
      <c r="D30" s="456">
        <v>7198869814</v>
      </c>
      <c r="E30" s="456">
        <v>6899439384</v>
      </c>
      <c r="F30" s="456">
        <v>5802018863</v>
      </c>
      <c r="G30" s="456">
        <v>5802018863</v>
      </c>
      <c r="H30" s="457">
        <f>G30/E30</f>
        <v>0.84094062431435368</v>
      </c>
    </row>
    <row r="32" spans="1:8" ht="15.75" thickBot="1" x14ac:dyDescent="0.3"/>
    <row r="33" spans="1:8" ht="20.25" x14ac:dyDescent="0.25">
      <c r="A33" s="1066" t="s">
        <v>302</v>
      </c>
      <c r="B33" s="1067"/>
      <c r="C33" s="1067"/>
      <c r="D33" s="1067"/>
      <c r="E33" s="1067"/>
      <c r="F33" s="1067"/>
      <c r="G33" s="1067"/>
      <c r="H33" s="1068"/>
    </row>
    <row r="34" spans="1:8" ht="27.75" customHeight="1" x14ac:dyDescent="0.25">
      <c r="A34" s="445" t="s">
        <v>26</v>
      </c>
      <c r="B34" s="573" t="s">
        <v>282</v>
      </c>
      <c r="C34" s="573" t="s">
        <v>283</v>
      </c>
      <c r="D34" s="573" t="s">
        <v>284</v>
      </c>
      <c r="E34" s="573" t="s">
        <v>285</v>
      </c>
      <c r="F34" s="573" t="s">
        <v>286</v>
      </c>
      <c r="G34" s="573" t="s">
        <v>287</v>
      </c>
      <c r="H34" s="574" t="s">
        <v>288</v>
      </c>
    </row>
    <row r="35" spans="1:8" ht="27.75" customHeight="1" x14ac:dyDescent="0.25">
      <c r="A35" s="458" t="s">
        <v>289</v>
      </c>
      <c r="B35" s="448" t="s">
        <v>290</v>
      </c>
      <c r="C35" s="451">
        <v>10605227000</v>
      </c>
      <c r="D35" s="451">
        <v>10605227000</v>
      </c>
      <c r="E35" s="451">
        <v>9651627000</v>
      </c>
      <c r="F35" s="451">
        <v>0</v>
      </c>
      <c r="G35" s="451">
        <v>0</v>
      </c>
      <c r="H35" s="521">
        <f t="shared" ref="H35:H46" si="2">G35/E35</f>
        <v>0</v>
      </c>
    </row>
    <row r="36" spans="1:8" ht="27.75" customHeight="1" x14ac:dyDescent="0.25">
      <c r="A36" s="458" t="s">
        <v>291</v>
      </c>
      <c r="B36" s="448" t="s">
        <v>290</v>
      </c>
      <c r="C36" s="451">
        <v>10605227000</v>
      </c>
      <c r="D36" s="451">
        <v>10605227000</v>
      </c>
      <c r="E36" s="451">
        <v>9651627000</v>
      </c>
      <c r="F36" s="451">
        <v>61618431</v>
      </c>
      <c r="G36" s="451">
        <v>61618431</v>
      </c>
      <c r="H36" s="533">
        <f t="shared" si="2"/>
        <v>6.3842532455926863E-3</v>
      </c>
    </row>
    <row r="37" spans="1:8" ht="27.75" customHeight="1" x14ac:dyDescent="0.25">
      <c r="A37" s="458" t="s">
        <v>292</v>
      </c>
      <c r="B37" s="448" t="s">
        <v>290</v>
      </c>
      <c r="C37" s="451">
        <v>10605227000</v>
      </c>
      <c r="D37" s="451">
        <v>10605227000</v>
      </c>
      <c r="E37" s="451">
        <v>9705858000</v>
      </c>
      <c r="F37" s="451">
        <v>1088570242</v>
      </c>
      <c r="G37" s="451">
        <v>1088570242</v>
      </c>
      <c r="H37" s="533">
        <f t="shared" si="2"/>
        <v>0.11215600331263861</v>
      </c>
    </row>
    <row r="38" spans="1:8" ht="27.75" customHeight="1" x14ac:dyDescent="0.25">
      <c r="A38" s="458" t="s">
        <v>293</v>
      </c>
      <c r="B38" s="448" t="s">
        <v>290</v>
      </c>
      <c r="C38" s="451">
        <v>10605227000</v>
      </c>
      <c r="D38" s="451">
        <v>10605227000</v>
      </c>
      <c r="E38" s="451">
        <v>9705858000</v>
      </c>
      <c r="F38" s="451">
        <v>1738427142</v>
      </c>
      <c r="G38" s="451">
        <v>1738427142</v>
      </c>
      <c r="H38" s="533">
        <f t="shared" si="2"/>
        <v>0.17911112464245818</v>
      </c>
    </row>
    <row r="39" spans="1:8" ht="27.75" customHeight="1" x14ac:dyDescent="0.25">
      <c r="A39" s="458" t="s">
        <v>294</v>
      </c>
      <c r="B39" s="448" t="s">
        <v>290</v>
      </c>
      <c r="C39" s="451">
        <v>10605227000</v>
      </c>
      <c r="D39" s="451">
        <v>10605227000</v>
      </c>
      <c r="E39" s="451">
        <v>9705858000</v>
      </c>
      <c r="F39" s="451">
        <v>2881527845</v>
      </c>
      <c r="G39" s="451">
        <v>2881527845</v>
      </c>
      <c r="H39" s="533">
        <f t="shared" si="2"/>
        <v>0.29688543197314449</v>
      </c>
    </row>
    <row r="40" spans="1:8" ht="27.75" customHeight="1" x14ac:dyDescent="0.25">
      <c r="A40" s="458" t="s">
        <v>295</v>
      </c>
      <c r="B40" s="448" t="s">
        <v>290</v>
      </c>
      <c r="C40" s="449">
        <v>10605227000</v>
      </c>
      <c r="D40" s="449">
        <v>10605227000</v>
      </c>
      <c r="E40" s="451">
        <v>9705858000</v>
      </c>
      <c r="F40" s="451">
        <v>3537117245</v>
      </c>
      <c r="G40" s="451">
        <v>3537117245</v>
      </c>
      <c r="H40" s="533">
        <f t="shared" si="2"/>
        <v>0.3644311759970113</v>
      </c>
    </row>
    <row r="41" spans="1:8" ht="27.75" customHeight="1" x14ac:dyDescent="0.25">
      <c r="A41" s="458" t="s">
        <v>296</v>
      </c>
      <c r="B41" s="448" t="s">
        <v>290</v>
      </c>
      <c r="C41" s="449">
        <v>10605227000</v>
      </c>
      <c r="D41" s="449">
        <v>10605227000</v>
      </c>
      <c r="E41" s="451">
        <v>9741220000</v>
      </c>
      <c r="F41" s="451">
        <v>4615235929</v>
      </c>
      <c r="G41" s="451">
        <v>4615235929</v>
      </c>
      <c r="H41" s="533">
        <f t="shared" si="2"/>
        <v>0.47378417990765015</v>
      </c>
    </row>
    <row r="42" spans="1:8" ht="27.75" customHeight="1" x14ac:dyDescent="0.25">
      <c r="A42" s="458" t="s">
        <v>297</v>
      </c>
      <c r="B42" s="448" t="s">
        <v>290</v>
      </c>
      <c r="C42" s="449">
        <v>10605227000</v>
      </c>
      <c r="D42" s="449">
        <v>10605227000</v>
      </c>
      <c r="E42" s="451">
        <v>9741220000</v>
      </c>
      <c r="F42" s="451">
        <v>5249115662</v>
      </c>
      <c r="G42" s="451">
        <v>5249115662</v>
      </c>
      <c r="H42" s="533">
        <f t="shared" ref="H42:H43" si="3">G42/E42</f>
        <v>0.53885608394020457</v>
      </c>
    </row>
    <row r="43" spans="1:8" ht="27.75" customHeight="1" x14ac:dyDescent="0.25">
      <c r="A43" s="458" t="s">
        <v>298</v>
      </c>
      <c r="B43" s="448" t="s">
        <v>290</v>
      </c>
      <c r="C43" s="449">
        <v>10605227000</v>
      </c>
      <c r="D43" s="449">
        <v>10605227000</v>
      </c>
      <c r="E43" s="451">
        <v>9780187867</v>
      </c>
      <c r="F43" s="451">
        <v>6483422118</v>
      </c>
      <c r="G43" s="451">
        <v>6483422118</v>
      </c>
      <c r="H43" s="533">
        <f t="shared" si="3"/>
        <v>0.66291386281813236</v>
      </c>
    </row>
    <row r="44" spans="1:8" ht="27.75" customHeight="1" x14ac:dyDescent="0.25">
      <c r="A44" s="458" t="s">
        <v>299</v>
      </c>
      <c r="B44" s="448" t="s">
        <v>290</v>
      </c>
      <c r="C44" s="449">
        <v>10605227000</v>
      </c>
      <c r="D44" s="449">
        <v>10605227000</v>
      </c>
      <c r="E44" s="421"/>
      <c r="F44" s="421"/>
      <c r="G44" s="421"/>
      <c r="H44" s="459" t="e">
        <f t="shared" si="2"/>
        <v>#DIV/0!</v>
      </c>
    </row>
    <row r="45" spans="1:8" ht="27.75" customHeight="1" x14ac:dyDescent="0.25">
      <c r="A45" s="458" t="s">
        <v>300</v>
      </c>
      <c r="B45" s="448" t="s">
        <v>290</v>
      </c>
      <c r="C45" s="449">
        <v>10605227000</v>
      </c>
      <c r="D45" s="449">
        <v>10605227000</v>
      </c>
      <c r="E45" s="421"/>
      <c r="F45" s="421"/>
      <c r="G45" s="421"/>
      <c r="H45" s="459" t="e">
        <f t="shared" si="2"/>
        <v>#DIV/0!</v>
      </c>
    </row>
    <row r="46" spans="1:8" ht="27.75" customHeight="1" thickBot="1" x14ac:dyDescent="0.3">
      <c r="A46" s="460" t="s">
        <v>301</v>
      </c>
      <c r="B46" s="461" t="s">
        <v>290</v>
      </c>
      <c r="C46" s="455">
        <v>10605227000</v>
      </c>
      <c r="D46" s="455">
        <v>10605227000</v>
      </c>
      <c r="E46" s="462"/>
      <c r="F46" s="462"/>
      <c r="G46" s="462"/>
      <c r="H46" s="463" t="e">
        <f t="shared" si="2"/>
        <v>#DIV/0!</v>
      </c>
    </row>
    <row r="47" spans="1:8" ht="27.75" customHeight="1" thickBot="1" x14ac:dyDescent="0.3"/>
    <row r="48" spans="1:8" ht="20.25" x14ac:dyDescent="0.25">
      <c r="A48" s="1065" t="s">
        <v>303</v>
      </c>
      <c r="B48" s="1065"/>
      <c r="C48" s="1065"/>
      <c r="D48" s="1065"/>
      <c r="E48" s="1065"/>
      <c r="F48" s="1065"/>
      <c r="G48" s="1065"/>
      <c r="H48" s="1065"/>
    </row>
    <row r="49" spans="1:8" ht="25.5" x14ac:dyDescent="0.25">
      <c r="A49" s="287" t="s">
        <v>27</v>
      </c>
      <c r="B49" s="575" t="s">
        <v>282</v>
      </c>
      <c r="C49" s="575" t="s">
        <v>283</v>
      </c>
      <c r="D49" s="575" t="s">
        <v>284</v>
      </c>
      <c r="E49" s="575" t="s">
        <v>285</v>
      </c>
      <c r="F49" s="575" t="s">
        <v>286</v>
      </c>
      <c r="G49" s="575" t="s">
        <v>287</v>
      </c>
      <c r="H49" s="576" t="s">
        <v>288</v>
      </c>
    </row>
    <row r="50" spans="1:8" hidden="1" x14ac:dyDescent="0.25">
      <c r="A50" s="292" t="s">
        <v>289</v>
      </c>
      <c r="B50" s="293"/>
      <c r="C50" s="293"/>
      <c r="D50" s="293"/>
      <c r="E50" s="293"/>
      <c r="F50" s="293"/>
      <c r="G50" s="293"/>
      <c r="H50" s="294" t="e">
        <f t="shared" ref="H50:H61" si="4">G50/E50</f>
        <v>#DIV/0!</v>
      </c>
    </row>
    <row r="51" spans="1:8" hidden="1" x14ac:dyDescent="0.25">
      <c r="A51" s="292" t="s">
        <v>291</v>
      </c>
      <c r="B51" s="293"/>
      <c r="C51" s="293"/>
      <c r="D51" s="293"/>
      <c r="E51" s="293"/>
      <c r="F51" s="293"/>
      <c r="G51" s="293"/>
      <c r="H51" s="294" t="e">
        <f t="shared" si="4"/>
        <v>#DIV/0!</v>
      </c>
    </row>
    <row r="52" spans="1:8" hidden="1" x14ac:dyDescent="0.25">
      <c r="A52" s="292" t="s">
        <v>292</v>
      </c>
      <c r="B52" s="293"/>
      <c r="C52" s="293"/>
      <c r="D52" s="293"/>
      <c r="E52" s="293"/>
      <c r="F52" s="293"/>
      <c r="G52" s="293"/>
      <c r="H52" s="294" t="e">
        <f t="shared" si="4"/>
        <v>#DIV/0!</v>
      </c>
    </row>
    <row r="53" spans="1:8" hidden="1" x14ac:dyDescent="0.25">
      <c r="A53" s="292" t="s">
        <v>293</v>
      </c>
      <c r="B53" s="293"/>
      <c r="C53" s="293"/>
      <c r="D53" s="293"/>
      <c r="E53" s="293"/>
      <c r="F53" s="293"/>
      <c r="G53" s="293"/>
      <c r="H53" s="294" t="e">
        <f t="shared" si="4"/>
        <v>#DIV/0!</v>
      </c>
    </row>
    <row r="54" spans="1:8" hidden="1" x14ac:dyDescent="0.25">
      <c r="A54" s="292" t="s">
        <v>294</v>
      </c>
      <c r="B54" s="293"/>
      <c r="C54" s="293"/>
      <c r="D54" s="293"/>
      <c r="E54" s="293"/>
      <c r="F54" s="293"/>
      <c r="G54" s="293"/>
      <c r="H54" s="294" t="e">
        <f t="shared" si="4"/>
        <v>#DIV/0!</v>
      </c>
    </row>
    <row r="55" spans="1:8" hidden="1" x14ac:dyDescent="0.25">
      <c r="A55" s="292" t="s">
        <v>295</v>
      </c>
      <c r="B55" s="293"/>
      <c r="C55" s="293"/>
      <c r="D55" s="293"/>
      <c r="E55" s="293"/>
      <c r="F55" s="293"/>
      <c r="G55" s="293"/>
      <c r="H55" s="294" t="e">
        <f t="shared" si="4"/>
        <v>#DIV/0!</v>
      </c>
    </row>
    <row r="56" spans="1:8" hidden="1" x14ac:dyDescent="0.25">
      <c r="A56" s="292" t="s">
        <v>296</v>
      </c>
      <c r="B56" s="293"/>
      <c r="C56" s="293"/>
      <c r="D56" s="293"/>
      <c r="E56" s="293"/>
      <c r="F56" s="293"/>
      <c r="G56" s="293"/>
      <c r="H56" s="294" t="e">
        <f t="shared" si="4"/>
        <v>#DIV/0!</v>
      </c>
    </row>
    <row r="57" spans="1:8" hidden="1" x14ac:dyDescent="0.25">
      <c r="A57" s="292" t="s">
        <v>297</v>
      </c>
      <c r="B57" s="293"/>
      <c r="C57" s="293"/>
      <c r="D57" s="293"/>
      <c r="E57" s="293"/>
      <c r="F57" s="293"/>
      <c r="G57" s="293"/>
      <c r="H57" s="294" t="e">
        <f t="shared" si="4"/>
        <v>#DIV/0!</v>
      </c>
    </row>
    <row r="58" spans="1:8" hidden="1" x14ac:dyDescent="0.25">
      <c r="A58" s="292" t="s">
        <v>298</v>
      </c>
      <c r="B58" s="293"/>
      <c r="C58" s="293"/>
      <c r="D58" s="293"/>
      <c r="E58" s="293"/>
      <c r="F58" s="293"/>
      <c r="G58" s="293"/>
      <c r="H58" s="294" t="e">
        <f t="shared" si="4"/>
        <v>#DIV/0!</v>
      </c>
    </row>
    <row r="59" spans="1:8" hidden="1" x14ac:dyDescent="0.25">
      <c r="A59" s="292" t="s">
        <v>299</v>
      </c>
      <c r="B59" s="293"/>
      <c r="C59" s="293"/>
      <c r="D59" s="293"/>
      <c r="E59" s="293"/>
      <c r="F59" s="293"/>
      <c r="G59" s="293"/>
      <c r="H59" s="294" t="e">
        <f t="shared" si="4"/>
        <v>#DIV/0!</v>
      </c>
    </row>
    <row r="60" spans="1:8" hidden="1" x14ac:dyDescent="0.25">
      <c r="A60" s="292" t="s">
        <v>300</v>
      </c>
      <c r="B60" s="293"/>
      <c r="C60" s="293"/>
      <c r="D60" s="293"/>
      <c r="E60" s="293"/>
      <c r="F60" s="293"/>
      <c r="G60" s="293"/>
      <c r="H60" s="294" t="e">
        <f t="shared" si="4"/>
        <v>#DIV/0!</v>
      </c>
    </row>
    <row r="61" spans="1:8" ht="15.75" hidden="1" thickBot="1" x14ac:dyDescent="0.3">
      <c r="A61" s="295" t="s">
        <v>301</v>
      </c>
      <c r="B61" s="296"/>
      <c r="C61" s="296"/>
      <c r="D61" s="296"/>
      <c r="E61" s="296"/>
      <c r="F61" s="296"/>
      <c r="G61" s="296"/>
      <c r="H61" s="294" t="e">
        <f t="shared" si="4"/>
        <v>#DIV/0!</v>
      </c>
    </row>
    <row r="62" spans="1:8" ht="15.75" thickBot="1" x14ac:dyDescent="0.3"/>
    <row r="63" spans="1:8" ht="20.25" x14ac:dyDescent="0.25">
      <c r="A63" s="1065" t="s">
        <v>304</v>
      </c>
      <c r="B63" s="1065"/>
      <c r="C63" s="1065"/>
      <c r="D63" s="1065"/>
      <c r="E63" s="1065"/>
      <c r="F63" s="1065"/>
      <c r="G63" s="1065"/>
      <c r="H63" s="1065"/>
    </row>
    <row r="64" spans="1:8" ht="25.5" x14ac:dyDescent="0.25">
      <c r="A64" s="287" t="s">
        <v>28</v>
      </c>
      <c r="B64" s="575" t="s">
        <v>282</v>
      </c>
      <c r="C64" s="575" t="s">
        <v>283</v>
      </c>
      <c r="D64" s="575" t="s">
        <v>284</v>
      </c>
      <c r="E64" s="575" t="s">
        <v>285</v>
      </c>
      <c r="F64" s="575" t="s">
        <v>286</v>
      </c>
      <c r="G64" s="575" t="s">
        <v>287</v>
      </c>
      <c r="H64" s="576" t="s">
        <v>288</v>
      </c>
    </row>
    <row r="65" spans="1:14" hidden="1" x14ac:dyDescent="0.25">
      <c r="A65" s="292" t="s">
        <v>289</v>
      </c>
      <c r="B65" s="293"/>
      <c r="C65" s="293"/>
      <c r="D65" s="293"/>
      <c r="E65" s="293"/>
      <c r="F65" s="293"/>
      <c r="G65" s="293"/>
      <c r="H65" s="294" t="e">
        <f t="shared" ref="H65:H76" si="5">G65/E65</f>
        <v>#DIV/0!</v>
      </c>
    </row>
    <row r="66" spans="1:14" hidden="1" x14ac:dyDescent="0.25">
      <c r="A66" s="292" t="s">
        <v>291</v>
      </c>
      <c r="B66" s="293"/>
      <c r="C66" s="293"/>
      <c r="D66" s="293"/>
      <c r="E66" s="293"/>
      <c r="F66" s="293"/>
      <c r="G66" s="293"/>
      <c r="H66" s="294" t="e">
        <f t="shared" si="5"/>
        <v>#DIV/0!</v>
      </c>
    </row>
    <row r="67" spans="1:14" hidden="1" x14ac:dyDescent="0.25">
      <c r="A67" s="292" t="s">
        <v>292</v>
      </c>
      <c r="B67" s="293"/>
      <c r="C67" s="293"/>
      <c r="D67" s="293"/>
      <c r="E67" s="293"/>
      <c r="F67" s="293"/>
      <c r="G67" s="293"/>
      <c r="H67" s="294" t="e">
        <f t="shared" si="5"/>
        <v>#DIV/0!</v>
      </c>
    </row>
    <row r="68" spans="1:14" hidden="1" x14ac:dyDescent="0.25">
      <c r="A68" s="292" t="s">
        <v>293</v>
      </c>
      <c r="B68" s="293"/>
      <c r="C68" s="293"/>
      <c r="D68" s="293"/>
      <c r="E68" s="293"/>
      <c r="F68" s="293"/>
      <c r="G68" s="293"/>
      <c r="H68" s="294" t="e">
        <f t="shared" si="5"/>
        <v>#DIV/0!</v>
      </c>
    </row>
    <row r="69" spans="1:14" hidden="1" x14ac:dyDescent="0.25">
      <c r="A69" s="292" t="s">
        <v>294</v>
      </c>
      <c r="B69" s="293"/>
      <c r="C69" s="293"/>
      <c r="D69" s="293"/>
      <c r="E69" s="293"/>
      <c r="F69" s="293"/>
      <c r="G69" s="293"/>
      <c r="H69" s="294" t="e">
        <f t="shared" si="5"/>
        <v>#DIV/0!</v>
      </c>
    </row>
    <row r="70" spans="1:14" hidden="1" x14ac:dyDescent="0.25">
      <c r="A70" s="292" t="s">
        <v>295</v>
      </c>
      <c r="B70" s="293"/>
      <c r="C70" s="293"/>
      <c r="D70" s="293"/>
      <c r="E70" s="293"/>
      <c r="F70" s="293"/>
      <c r="G70" s="293"/>
      <c r="H70" s="294" t="e">
        <f t="shared" si="5"/>
        <v>#DIV/0!</v>
      </c>
    </row>
    <row r="71" spans="1:14" hidden="1" x14ac:dyDescent="0.25">
      <c r="A71" s="292" t="s">
        <v>296</v>
      </c>
      <c r="B71" s="293"/>
      <c r="C71" s="293"/>
      <c r="D71" s="293"/>
      <c r="E71" s="293"/>
      <c r="F71" s="293"/>
      <c r="G71" s="293"/>
      <c r="H71" s="294" t="e">
        <f t="shared" si="5"/>
        <v>#DIV/0!</v>
      </c>
    </row>
    <row r="72" spans="1:14" hidden="1" x14ac:dyDescent="0.25">
      <c r="A72" s="292" t="s">
        <v>297</v>
      </c>
      <c r="B72" s="293"/>
      <c r="C72" s="293"/>
      <c r="D72" s="293"/>
      <c r="E72" s="293"/>
      <c r="F72" s="293"/>
      <c r="G72" s="293"/>
      <c r="H72" s="294" t="e">
        <f t="shared" si="5"/>
        <v>#DIV/0!</v>
      </c>
    </row>
    <row r="73" spans="1:14" hidden="1" x14ac:dyDescent="0.25">
      <c r="A73" s="292" t="s">
        <v>298</v>
      </c>
      <c r="B73" s="293"/>
      <c r="C73" s="293"/>
      <c r="D73" s="293"/>
      <c r="E73" s="293"/>
      <c r="F73" s="293"/>
      <c r="G73" s="293"/>
      <c r="H73" s="294" t="e">
        <f t="shared" si="5"/>
        <v>#DIV/0!</v>
      </c>
    </row>
    <row r="74" spans="1:14" hidden="1" x14ac:dyDescent="0.25">
      <c r="A74" s="292" t="s">
        <v>299</v>
      </c>
      <c r="B74" s="293"/>
      <c r="C74" s="293"/>
      <c r="D74" s="293"/>
      <c r="E74" s="293"/>
      <c r="F74" s="293"/>
      <c r="G74" s="293"/>
      <c r="H74" s="294" t="e">
        <f t="shared" si="5"/>
        <v>#DIV/0!</v>
      </c>
    </row>
    <row r="75" spans="1:14" hidden="1" x14ac:dyDescent="0.25">
      <c r="A75" s="292" t="s">
        <v>300</v>
      </c>
      <c r="B75" s="293"/>
      <c r="C75" s="293"/>
      <c r="D75" s="293"/>
      <c r="E75" s="293"/>
      <c r="F75" s="293"/>
      <c r="G75" s="293"/>
      <c r="H75" s="294" t="e">
        <f t="shared" si="5"/>
        <v>#DIV/0!</v>
      </c>
    </row>
    <row r="76" spans="1:14" ht="15.75" hidden="1" thickBot="1" x14ac:dyDescent="0.3">
      <c r="A76" s="295" t="s">
        <v>301</v>
      </c>
      <c r="B76" s="296"/>
      <c r="C76" s="296"/>
      <c r="D76" s="296"/>
      <c r="E76" s="296"/>
      <c r="F76" s="296"/>
      <c r="G76" s="296"/>
      <c r="H76" s="294" t="e">
        <f t="shared" si="5"/>
        <v>#DIV/0!</v>
      </c>
    </row>
    <row r="77" spans="1:14" ht="15.75" thickBot="1" x14ac:dyDescent="0.3"/>
    <row r="78" spans="1:14" ht="20.25" x14ac:dyDescent="0.25">
      <c r="A78" s="1073" t="s">
        <v>403</v>
      </c>
      <c r="B78" s="1074"/>
      <c r="C78" s="1074"/>
      <c r="D78" s="1074"/>
      <c r="E78" s="1074"/>
      <c r="F78" s="1074"/>
      <c r="G78" s="1074"/>
      <c r="H78" s="1074"/>
      <c r="I78" s="1074"/>
      <c r="J78" s="1074"/>
      <c r="K78" s="1074"/>
      <c r="L78" s="1074"/>
      <c r="M78" s="1074"/>
      <c r="N78" s="1075"/>
    </row>
    <row r="79" spans="1:14" ht="45.75" customHeight="1" x14ac:dyDescent="0.25">
      <c r="A79" s="392" t="s">
        <v>24</v>
      </c>
      <c r="B79" s="393" t="s">
        <v>306</v>
      </c>
      <c r="C79" s="393" t="s">
        <v>307</v>
      </c>
      <c r="D79" s="393" t="s">
        <v>308</v>
      </c>
      <c r="E79" s="393" t="s">
        <v>309</v>
      </c>
      <c r="F79" s="393" t="s">
        <v>404</v>
      </c>
      <c r="G79" s="393" t="s">
        <v>311</v>
      </c>
      <c r="H79" s="393" t="s">
        <v>405</v>
      </c>
      <c r="I79" s="393" t="s">
        <v>406</v>
      </c>
      <c r="J79" s="410" t="s">
        <v>407</v>
      </c>
      <c r="K79" s="393" t="s">
        <v>315</v>
      </c>
      <c r="L79" s="393" t="s">
        <v>316</v>
      </c>
      <c r="M79" s="393" t="s">
        <v>317</v>
      </c>
      <c r="N79" s="394" t="s">
        <v>318</v>
      </c>
    </row>
    <row r="80" spans="1:14" ht="60" hidden="1" x14ac:dyDescent="0.25">
      <c r="A80" s="1070" t="s">
        <v>296</v>
      </c>
      <c r="B80" s="411" t="s">
        <v>319</v>
      </c>
      <c r="C80" s="412" t="s">
        <v>320</v>
      </c>
      <c r="D80" s="412" t="s">
        <v>321</v>
      </c>
      <c r="E80" s="356" t="s">
        <v>84</v>
      </c>
      <c r="F80" s="356">
        <v>100</v>
      </c>
      <c r="G80" s="356">
        <v>5</v>
      </c>
      <c r="H80" s="356">
        <v>1</v>
      </c>
      <c r="I80" s="356">
        <v>0</v>
      </c>
      <c r="J80" s="480">
        <f t="shared" ref="J80:J91" si="6">I80/H80</f>
        <v>0</v>
      </c>
      <c r="K80" s="247"/>
      <c r="L80" s="247"/>
      <c r="M80" s="481" t="e">
        <f t="shared" ref="M80:M86" si="7">L80/K80</f>
        <v>#DIV/0!</v>
      </c>
      <c r="N80" s="482" t="s">
        <v>522</v>
      </c>
    </row>
    <row r="81" spans="1:14" ht="105" hidden="1" x14ac:dyDescent="0.25">
      <c r="A81" s="1076"/>
      <c r="B81" s="411" t="s">
        <v>322</v>
      </c>
      <c r="C81" s="412" t="s">
        <v>323</v>
      </c>
      <c r="D81" s="412" t="s">
        <v>324</v>
      </c>
      <c r="E81" s="356" t="s">
        <v>84</v>
      </c>
      <c r="F81" s="356">
        <v>100</v>
      </c>
      <c r="G81" s="356">
        <v>5</v>
      </c>
      <c r="H81" s="356">
        <v>1</v>
      </c>
      <c r="I81" s="356">
        <v>0</v>
      </c>
      <c r="J81" s="480">
        <f t="shared" si="6"/>
        <v>0</v>
      </c>
      <c r="K81" s="247"/>
      <c r="L81" s="247"/>
      <c r="M81" s="481" t="e">
        <f t="shared" si="7"/>
        <v>#DIV/0!</v>
      </c>
      <c r="N81" s="482" t="s">
        <v>522</v>
      </c>
    </row>
    <row r="82" spans="1:14" ht="90" hidden="1" x14ac:dyDescent="0.25">
      <c r="A82" s="1070" t="s">
        <v>297</v>
      </c>
      <c r="B82" s="411" t="s">
        <v>319</v>
      </c>
      <c r="C82" s="412" t="s">
        <v>320</v>
      </c>
      <c r="D82" s="412" t="s">
        <v>321</v>
      </c>
      <c r="E82" s="356" t="s">
        <v>84</v>
      </c>
      <c r="F82" s="356">
        <v>100</v>
      </c>
      <c r="G82" s="356">
        <v>5</v>
      </c>
      <c r="H82" s="356">
        <v>1</v>
      </c>
      <c r="I82" s="356">
        <v>0.28000000000000003</v>
      </c>
      <c r="J82" s="480">
        <f t="shared" si="6"/>
        <v>0.28000000000000003</v>
      </c>
      <c r="K82" s="247"/>
      <c r="L82" s="247"/>
      <c r="M82" s="481" t="e">
        <f t="shared" si="7"/>
        <v>#DIV/0!</v>
      </c>
      <c r="N82" s="483" t="s">
        <v>523</v>
      </c>
    </row>
    <row r="83" spans="1:14" ht="105" hidden="1" x14ac:dyDescent="0.25">
      <c r="A83" s="1076"/>
      <c r="B83" s="411" t="s">
        <v>322</v>
      </c>
      <c r="C83" s="412" t="s">
        <v>323</v>
      </c>
      <c r="D83" s="412" t="s">
        <v>324</v>
      </c>
      <c r="E83" s="356" t="s">
        <v>84</v>
      </c>
      <c r="F83" s="356">
        <v>100</v>
      </c>
      <c r="G83" s="356">
        <v>5</v>
      </c>
      <c r="H83" s="356">
        <v>1</v>
      </c>
      <c r="I83" s="356">
        <v>0.15</v>
      </c>
      <c r="J83" s="484">
        <f t="shared" si="6"/>
        <v>0.15</v>
      </c>
      <c r="K83" s="247"/>
      <c r="L83" s="247"/>
      <c r="M83" s="481" t="e">
        <f t="shared" si="7"/>
        <v>#DIV/0!</v>
      </c>
      <c r="N83" s="483" t="s">
        <v>524</v>
      </c>
    </row>
    <row r="84" spans="1:14" ht="105" hidden="1" x14ac:dyDescent="0.25">
      <c r="A84" s="1070" t="s">
        <v>298</v>
      </c>
      <c r="B84" s="411" t="s">
        <v>319</v>
      </c>
      <c r="C84" s="412" t="s">
        <v>320</v>
      </c>
      <c r="D84" s="412" t="s">
        <v>321</v>
      </c>
      <c r="E84" s="356" t="s">
        <v>84</v>
      </c>
      <c r="F84" s="356">
        <v>100</v>
      </c>
      <c r="G84" s="356">
        <v>5</v>
      </c>
      <c r="H84" s="356">
        <v>1</v>
      </c>
      <c r="I84" s="356">
        <v>0.38</v>
      </c>
      <c r="J84" s="484">
        <f t="shared" si="6"/>
        <v>0.38</v>
      </c>
      <c r="K84" s="247"/>
      <c r="L84" s="247"/>
      <c r="M84" s="481" t="e">
        <f t="shared" si="7"/>
        <v>#DIV/0!</v>
      </c>
      <c r="N84" s="483" t="s">
        <v>525</v>
      </c>
    </row>
    <row r="85" spans="1:14" ht="105" hidden="1" x14ac:dyDescent="0.25">
      <c r="A85" s="1076"/>
      <c r="B85" s="411" t="s">
        <v>322</v>
      </c>
      <c r="C85" s="412" t="s">
        <v>323</v>
      </c>
      <c r="D85" s="412" t="s">
        <v>324</v>
      </c>
      <c r="E85" s="356" t="s">
        <v>84</v>
      </c>
      <c r="F85" s="356">
        <v>100</v>
      </c>
      <c r="G85" s="356">
        <v>5</v>
      </c>
      <c r="H85" s="356">
        <v>1</v>
      </c>
      <c r="I85" s="356">
        <v>0.34</v>
      </c>
      <c r="J85" s="484">
        <f t="shared" si="6"/>
        <v>0.34</v>
      </c>
      <c r="K85" s="247"/>
      <c r="L85" s="247"/>
      <c r="M85" s="481" t="e">
        <v>#DIV/0!</v>
      </c>
      <c r="N85" s="483" t="s">
        <v>524</v>
      </c>
    </row>
    <row r="86" spans="1:14" ht="90" hidden="1" x14ac:dyDescent="0.25">
      <c r="A86" s="1070" t="s">
        <v>299</v>
      </c>
      <c r="B86" s="411" t="s">
        <v>319</v>
      </c>
      <c r="C86" s="412" t="s">
        <v>320</v>
      </c>
      <c r="D86" s="412" t="s">
        <v>321</v>
      </c>
      <c r="E86" s="356" t="s">
        <v>84</v>
      </c>
      <c r="F86" s="356">
        <v>100</v>
      </c>
      <c r="G86" s="356">
        <v>5</v>
      </c>
      <c r="H86" s="356">
        <v>1</v>
      </c>
      <c r="I86" s="356">
        <v>0.6</v>
      </c>
      <c r="J86" s="480">
        <f t="shared" si="6"/>
        <v>0.6</v>
      </c>
      <c r="K86" s="247"/>
      <c r="L86" s="247"/>
      <c r="M86" s="481" t="e">
        <f t="shared" si="7"/>
        <v>#DIV/0!</v>
      </c>
      <c r="N86" s="483" t="s">
        <v>526</v>
      </c>
    </row>
    <row r="87" spans="1:14" ht="105" hidden="1" x14ac:dyDescent="0.25">
      <c r="A87" s="1076"/>
      <c r="B87" s="411" t="s">
        <v>322</v>
      </c>
      <c r="C87" s="412" t="s">
        <v>323</v>
      </c>
      <c r="D87" s="412" t="s">
        <v>324</v>
      </c>
      <c r="E87" s="356" t="s">
        <v>84</v>
      </c>
      <c r="F87" s="356">
        <v>100</v>
      </c>
      <c r="G87" s="356">
        <v>5</v>
      </c>
      <c r="H87" s="356">
        <v>1</v>
      </c>
      <c r="I87" s="356">
        <v>0.4</v>
      </c>
      <c r="J87" s="480">
        <f t="shared" si="6"/>
        <v>0.4</v>
      </c>
      <c r="K87" s="247"/>
      <c r="L87" s="247"/>
      <c r="M87" s="481" t="e">
        <v>#DIV/0!</v>
      </c>
      <c r="N87" s="483" t="s">
        <v>527</v>
      </c>
    </row>
    <row r="88" spans="1:14" ht="90" hidden="1" x14ac:dyDescent="0.25">
      <c r="A88" s="1070" t="s">
        <v>300</v>
      </c>
      <c r="B88" s="413" t="s">
        <v>319</v>
      </c>
      <c r="C88" s="413" t="s">
        <v>320</v>
      </c>
      <c r="D88" s="411" t="s">
        <v>321</v>
      </c>
      <c r="E88" s="356" t="s">
        <v>84</v>
      </c>
      <c r="F88" s="356">
        <v>100</v>
      </c>
      <c r="G88" s="356">
        <v>5</v>
      </c>
      <c r="H88" s="356">
        <v>1</v>
      </c>
      <c r="I88" s="356">
        <v>0</v>
      </c>
      <c r="J88" s="480">
        <f t="shared" si="6"/>
        <v>0</v>
      </c>
      <c r="K88" s="247"/>
      <c r="L88" s="247"/>
      <c r="M88" s="481" t="e">
        <f t="shared" ref="M88:M89" si="8">L88/K88</f>
        <v>#DIV/0!</v>
      </c>
      <c r="N88" s="485" t="s">
        <v>526</v>
      </c>
    </row>
    <row r="89" spans="1:14" ht="105" hidden="1" x14ac:dyDescent="0.25">
      <c r="A89" s="1076"/>
      <c r="B89" s="414" t="s">
        <v>322</v>
      </c>
      <c r="C89" s="414" t="s">
        <v>323</v>
      </c>
      <c r="D89" s="415" t="s">
        <v>324</v>
      </c>
      <c r="E89" s="416" t="s">
        <v>84</v>
      </c>
      <c r="F89" s="416">
        <v>100</v>
      </c>
      <c r="G89" s="416">
        <v>5</v>
      </c>
      <c r="H89" s="416">
        <v>1</v>
      </c>
      <c r="I89" s="356">
        <v>0.78</v>
      </c>
      <c r="J89" s="480">
        <f t="shared" si="6"/>
        <v>0.78</v>
      </c>
      <c r="K89" s="265"/>
      <c r="L89" s="265"/>
      <c r="M89" s="481" t="e">
        <f t="shared" si="8"/>
        <v>#DIV/0!</v>
      </c>
      <c r="N89" s="486" t="s">
        <v>528</v>
      </c>
    </row>
    <row r="90" spans="1:14" ht="90" x14ac:dyDescent="0.25">
      <c r="A90" s="1070" t="s">
        <v>301</v>
      </c>
      <c r="B90" s="414" t="s">
        <v>319</v>
      </c>
      <c r="C90" s="414" t="s">
        <v>320</v>
      </c>
      <c r="D90" s="415" t="s">
        <v>321</v>
      </c>
      <c r="E90" s="416" t="s">
        <v>84</v>
      </c>
      <c r="F90" s="416">
        <v>100</v>
      </c>
      <c r="G90" s="416">
        <v>5</v>
      </c>
      <c r="H90" s="416">
        <v>1</v>
      </c>
      <c r="I90" s="356">
        <v>1</v>
      </c>
      <c r="J90" s="480">
        <f t="shared" si="6"/>
        <v>1</v>
      </c>
      <c r="K90" s="265"/>
      <c r="L90" s="265"/>
      <c r="M90" s="481"/>
      <c r="N90" s="486" t="s">
        <v>529</v>
      </c>
    </row>
    <row r="91" spans="1:14" ht="105.75" thickBot="1" x14ac:dyDescent="0.3">
      <c r="A91" s="1071"/>
      <c r="B91" s="417" t="s">
        <v>322</v>
      </c>
      <c r="C91" s="417" t="s">
        <v>323</v>
      </c>
      <c r="D91" s="418" t="s">
        <v>324</v>
      </c>
      <c r="E91" s="401" t="s">
        <v>84</v>
      </c>
      <c r="F91" s="401">
        <v>100</v>
      </c>
      <c r="G91" s="401">
        <v>5</v>
      </c>
      <c r="H91" s="401">
        <v>1</v>
      </c>
      <c r="I91" s="401">
        <v>1</v>
      </c>
      <c r="J91" s="487">
        <f t="shared" si="6"/>
        <v>1</v>
      </c>
      <c r="K91" s="488"/>
      <c r="L91" s="488"/>
      <c r="M91" s="489"/>
      <c r="N91" s="490" t="s">
        <v>530</v>
      </c>
    </row>
    <row r="93" spans="1:14" ht="15.75" thickBot="1" x14ac:dyDescent="0.3"/>
    <row r="94" spans="1:14" ht="20.25" x14ac:dyDescent="0.25">
      <c r="A94" s="1065" t="s">
        <v>305</v>
      </c>
      <c r="B94" s="1065"/>
      <c r="C94" s="1065"/>
      <c r="D94" s="1065"/>
      <c r="E94" s="1065"/>
      <c r="F94" s="1065"/>
      <c r="G94" s="1065"/>
      <c r="H94" s="1065"/>
      <c r="I94" s="1065"/>
      <c r="J94" s="1065"/>
      <c r="K94" s="1065"/>
      <c r="L94" s="1065"/>
      <c r="M94" s="1065"/>
      <c r="N94" s="1065"/>
    </row>
    <row r="95" spans="1:14" ht="36.75" customHeight="1" x14ac:dyDescent="0.25">
      <c r="A95" s="287" t="s">
        <v>25</v>
      </c>
      <c r="B95" s="575" t="s">
        <v>306</v>
      </c>
      <c r="C95" s="575" t="s">
        <v>307</v>
      </c>
      <c r="D95" s="575" t="s">
        <v>308</v>
      </c>
      <c r="E95" s="575" t="s">
        <v>309</v>
      </c>
      <c r="F95" s="575" t="s">
        <v>310</v>
      </c>
      <c r="G95" s="575" t="s">
        <v>311</v>
      </c>
      <c r="H95" s="575" t="s">
        <v>312</v>
      </c>
      <c r="I95" s="575" t="s">
        <v>313</v>
      </c>
      <c r="J95" s="577" t="s">
        <v>314</v>
      </c>
      <c r="K95" s="575" t="s">
        <v>315</v>
      </c>
      <c r="L95" s="575" t="s">
        <v>316</v>
      </c>
      <c r="M95" s="575" t="s">
        <v>317</v>
      </c>
      <c r="N95" s="576" t="s">
        <v>318</v>
      </c>
    </row>
    <row r="96" spans="1:14" ht="90" hidden="1" x14ac:dyDescent="0.25">
      <c r="A96" s="1050" t="s">
        <v>289</v>
      </c>
      <c r="B96" s="297" t="s">
        <v>319</v>
      </c>
      <c r="C96" s="298" t="s">
        <v>320</v>
      </c>
      <c r="D96" s="298" t="s">
        <v>321</v>
      </c>
      <c r="E96" s="290" t="s">
        <v>84</v>
      </c>
      <c r="F96" s="290">
        <v>100</v>
      </c>
      <c r="G96" s="290">
        <v>5</v>
      </c>
      <c r="H96" s="290">
        <v>1</v>
      </c>
      <c r="I96" s="290">
        <v>1</v>
      </c>
      <c r="J96" s="299">
        <f t="shared" ref="J96:J119" si="9">I96/H96</f>
        <v>1</v>
      </c>
      <c r="K96" s="293"/>
      <c r="L96" s="293"/>
      <c r="M96" s="300"/>
      <c r="N96" s="301" t="s">
        <v>187</v>
      </c>
    </row>
    <row r="97" spans="1:14" ht="105" hidden="1" x14ac:dyDescent="0.25">
      <c r="A97" s="1050"/>
      <c r="B97" s="297" t="s">
        <v>322</v>
      </c>
      <c r="C97" s="298" t="s">
        <v>323</v>
      </c>
      <c r="D97" s="298" t="s">
        <v>324</v>
      </c>
      <c r="E97" s="290" t="s">
        <v>84</v>
      </c>
      <c r="F97" s="290">
        <v>100</v>
      </c>
      <c r="G97" s="290">
        <v>5</v>
      </c>
      <c r="H97" s="290">
        <v>1</v>
      </c>
      <c r="I97" s="290">
        <v>0</v>
      </c>
      <c r="J97" s="299">
        <f t="shared" si="9"/>
        <v>0</v>
      </c>
      <c r="K97" s="293"/>
      <c r="L97" s="293"/>
      <c r="M97" s="300"/>
      <c r="N97" s="301" t="s">
        <v>325</v>
      </c>
    </row>
    <row r="98" spans="1:14" ht="90" hidden="1" x14ac:dyDescent="0.25">
      <c r="A98" s="1050" t="s">
        <v>291</v>
      </c>
      <c r="B98" s="297" t="s">
        <v>319</v>
      </c>
      <c r="C98" s="298" t="s">
        <v>320</v>
      </c>
      <c r="D98" s="298" t="s">
        <v>321</v>
      </c>
      <c r="E98" s="290" t="s">
        <v>84</v>
      </c>
      <c r="F98" s="290">
        <v>100</v>
      </c>
      <c r="G98" s="290">
        <v>5</v>
      </c>
      <c r="H98" s="290">
        <v>1</v>
      </c>
      <c r="I98" s="290">
        <v>1</v>
      </c>
      <c r="J98" s="299">
        <f t="shared" si="9"/>
        <v>1</v>
      </c>
      <c r="K98" s="293"/>
      <c r="L98" s="293"/>
      <c r="M98" s="300"/>
      <c r="N98" s="301" t="s">
        <v>187</v>
      </c>
    </row>
    <row r="99" spans="1:14" ht="105" hidden="1" x14ac:dyDescent="0.25">
      <c r="A99" s="1050"/>
      <c r="B99" s="297" t="s">
        <v>322</v>
      </c>
      <c r="C99" s="298" t="s">
        <v>323</v>
      </c>
      <c r="D99" s="298" t="s">
        <v>324</v>
      </c>
      <c r="E99" s="290" t="s">
        <v>84</v>
      </c>
      <c r="F99" s="290">
        <v>100</v>
      </c>
      <c r="G99" s="290">
        <v>5</v>
      </c>
      <c r="H99" s="290">
        <v>1</v>
      </c>
      <c r="I99" s="290">
        <v>0</v>
      </c>
      <c r="J99" s="299">
        <f t="shared" si="9"/>
        <v>0</v>
      </c>
      <c r="K99" s="293"/>
      <c r="L99" s="293"/>
      <c r="M99" s="300"/>
      <c r="N99" s="301" t="s">
        <v>325</v>
      </c>
    </row>
    <row r="100" spans="1:14" ht="90" hidden="1" x14ac:dyDescent="0.25">
      <c r="A100" s="1050" t="s">
        <v>292</v>
      </c>
      <c r="B100" s="297" t="s">
        <v>319</v>
      </c>
      <c r="C100" s="298" t="s">
        <v>320</v>
      </c>
      <c r="D100" s="298" t="s">
        <v>321</v>
      </c>
      <c r="E100" s="290" t="s">
        <v>84</v>
      </c>
      <c r="F100" s="290">
        <v>100</v>
      </c>
      <c r="G100" s="290">
        <v>5</v>
      </c>
      <c r="H100" s="290">
        <v>1</v>
      </c>
      <c r="I100" s="290">
        <v>1</v>
      </c>
      <c r="J100" s="299">
        <f t="shared" si="9"/>
        <v>1</v>
      </c>
      <c r="K100" s="293"/>
      <c r="L100" s="293"/>
      <c r="M100" s="300"/>
      <c r="N100" s="301" t="s">
        <v>187</v>
      </c>
    </row>
    <row r="101" spans="1:14" ht="105" hidden="1" x14ac:dyDescent="0.25">
      <c r="A101" s="1050"/>
      <c r="B101" s="297" t="s">
        <v>322</v>
      </c>
      <c r="C101" s="298" t="s">
        <v>323</v>
      </c>
      <c r="D101" s="298" t="s">
        <v>324</v>
      </c>
      <c r="E101" s="290" t="s">
        <v>84</v>
      </c>
      <c r="F101" s="290">
        <v>100</v>
      </c>
      <c r="G101" s="290">
        <v>5</v>
      </c>
      <c r="H101" s="290">
        <v>1</v>
      </c>
      <c r="I101" s="290">
        <v>0</v>
      </c>
      <c r="J101" s="299">
        <f t="shared" si="9"/>
        <v>0</v>
      </c>
      <c r="K101" s="293"/>
      <c r="L101" s="293"/>
      <c r="M101" s="300"/>
      <c r="N101" s="301" t="s">
        <v>325</v>
      </c>
    </row>
    <row r="102" spans="1:14" ht="90" hidden="1" x14ac:dyDescent="0.25">
      <c r="A102" s="1050" t="s">
        <v>293</v>
      </c>
      <c r="B102" s="297" t="s">
        <v>319</v>
      </c>
      <c r="C102" s="298" t="s">
        <v>320</v>
      </c>
      <c r="D102" s="298" t="s">
        <v>321</v>
      </c>
      <c r="E102" s="290" t="s">
        <v>84</v>
      </c>
      <c r="F102" s="290">
        <v>100</v>
      </c>
      <c r="G102" s="290">
        <v>5</v>
      </c>
      <c r="H102" s="290">
        <v>1</v>
      </c>
      <c r="I102" s="290">
        <v>1</v>
      </c>
      <c r="J102" s="299">
        <f t="shared" si="9"/>
        <v>1</v>
      </c>
      <c r="K102" s="293"/>
      <c r="L102" s="293"/>
      <c r="M102" s="300"/>
      <c r="N102" s="301" t="s">
        <v>187</v>
      </c>
    </row>
    <row r="103" spans="1:14" ht="105" hidden="1" x14ac:dyDescent="0.25">
      <c r="A103" s="1050"/>
      <c r="B103" s="297" t="s">
        <v>322</v>
      </c>
      <c r="C103" s="298" t="s">
        <v>323</v>
      </c>
      <c r="D103" s="298" t="s">
        <v>324</v>
      </c>
      <c r="E103" s="290" t="s">
        <v>84</v>
      </c>
      <c r="F103" s="290">
        <v>100</v>
      </c>
      <c r="G103" s="290">
        <v>5</v>
      </c>
      <c r="H103" s="290">
        <v>1</v>
      </c>
      <c r="I103" s="290">
        <v>0</v>
      </c>
      <c r="J103" s="299">
        <f t="shared" si="9"/>
        <v>0</v>
      </c>
      <c r="K103" s="293"/>
      <c r="L103" s="293"/>
      <c r="M103" s="300"/>
      <c r="N103" s="301" t="s">
        <v>325</v>
      </c>
    </row>
    <row r="104" spans="1:14" ht="90" hidden="1" x14ac:dyDescent="0.25">
      <c r="A104" s="1050" t="s">
        <v>294</v>
      </c>
      <c r="B104" s="297" t="s">
        <v>319</v>
      </c>
      <c r="C104" s="298" t="s">
        <v>320</v>
      </c>
      <c r="D104" s="298" t="s">
        <v>321</v>
      </c>
      <c r="E104" s="290" t="s">
        <v>84</v>
      </c>
      <c r="F104" s="290">
        <v>100</v>
      </c>
      <c r="G104" s="290">
        <v>5</v>
      </c>
      <c r="H104" s="290">
        <v>1</v>
      </c>
      <c r="I104" s="290">
        <v>1</v>
      </c>
      <c r="J104" s="299">
        <f t="shared" si="9"/>
        <v>1</v>
      </c>
      <c r="K104" s="293"/>
      <c r="L104" s="293"/>
      <c r="M104" s="300"/>
      <c r="N104" s="301" t="s">
        <v>187</v>
      </c>
    </row>
    <row r="105" spans="1:14" ht="105" hidden="1" x14ac:dyDescent="0.25">
      <c r="A105" s="1050"/>
      <c r="B105" s="297" t="s">
        <v>322</v>
      </c>
      <c r="C105" s="298" t="s">
        <v>323</v>
      </c>
      <c r="D105" s="298" t="s">
        <v>324</v>
      </c>
      <c r="E105" s="290" t="s">
        <v>84</v>
      </c>
      <c r="F105" s="290">
        <v>100</v>
      </c>
      <c r="G105" s="290">
        <v>5</v>
      </c>
      <c r="H105" s="290">
        <v>1</v>
      </c>
      <c r="I105" s="290">
        <v>0</v>
      </c>
      <c r="J105" s="299">
        <f t="shared" si="9"/>
        <v>0</v>
      </c>
      <c r="K105" s="293"/>
      <c r="L105" s="293"/>
      <c r="M105" s="300"/>
      <c r="N105" s="301" t="s">
        <v>325</v>
      </c>
    </row>
    <row r="106" spans="1:14" ht="90" hidden="1" x14ac:dyDescent="0.25">
      <c r="A106" s="1050" t="s">
        <v>295</v>
      </c>
      <c r="B106" s="297" t="s">
        <v>319</v>
      </c>
      <c r="C106" s="298" t="s">
        <v>320</v>
      </c>
      <c r="D106" s="298" t="s">
        <v>321</v>
      </c>
      <c r="E106" s="290" t="s">
        <v>84</v>
      </c>
      <c r="F106" s="290">
        <v>100</v>
      </c>
      <c r="G106" s="290">
        <v>5</v>
      </c>
      <c r="H106" s="290">
        <v>1</v>
      </c>
      <c r="I106" s="290">
        <v>1</v>
      </c>
      <c r="J106" s="299">
        <f t="shared" si="9"/>
        <v>1</v>
      </c>
      <c r="K106" s="293"/>
      <c r="L106" s="293"/>
      <c r="M106" s="300"/>
      <c r="N106" s="301" t="s">
        <v>187</v>
      </c>
    </row>
    <row r="107" spans="1:14" ht="105" hidden="1" x14ac:dyDescent="0.25">
      <c r="A107" s="1050"/>
      <c r="B107" s="297" t="s">
        <v>322</v>
      </c>
      <c r="C107" s="298" t="s">
        <v>323</v>
      </c>
      <c r="D107" s="298" t="s">
        <v>324</v>
      </c>
      <c r="E107" s="290" t="s">
        <v>84</v>
      </c>
      <c r="F107" s="290">
        <v>100</v>
      </c>
      <c r="G107" s="290">
        <v>5</v>
      </c>
      <c r="H107" s="290">
        <v>1</v>
      </c>
      <c r="I107" s="290">
        <v>0</v>
      </c>
      <c r="J107" s="299">
        <f t="shared" si="9"/>
        <v>0</v>
      </c>
      <c r="K107" s="293"/>
      <c r="L107" s="293"/>
      <c r="M107" s="300"/>
      <c r="N107" s="301" t="s">
        <v>325</v>
      </c>
    </row>
    <row r="108" spans="1:14" ht="90" hidden="1" x14ac:dyDescent="0.25">
      <c r="A108" s="1050" t="s">
        <v>296</v>
      </c>
      <c r="B108" s="297" t="s">
        <v>319</v>
      </c>
      <c r="C108" s="298" t="s">
        <v>320</v>
      </c>
      <c r="D108" s="298" t="s">
        <v>321</v>
      </c>
      <c r="E108" s="290" t="s">
        <v>84</v>
      </c>
      <c r="F108" s="290">
        <v>100</v>
      </c>
      <c r="G108" s="290">
        <v>5</v>
      </c>
      <c r="H108" s="290">
        <v>1</v>
      </c>
      <c r="I108" s="290">
        <v>1</v>
      </c>
      <c r="J108" s="299">
        <f t="shared" si="9"/>
        <v>1</v>
      </c>
      <c r="K108" s="293"/>
      <c r="L108" s="293"/>
      <c r="M108" s="300"/>
      <c r="N108" s="301" t="s">
        <v>187</v>
      </c>
    </row>
    <row r="109" spans="1:14" ht="105" hidden="1" x14ac:dyDescent="0.25">
      <c r="A109" s="1050"/>
      <c r="B109" s="297" t="s">
        <v>322</v>
      </c>
      <c r="C109" s="298" t="s">
        <v>323</v>
      </c>
      <c r="D109" s="298" t="s">
        <v>324</v>
      </c>
      <c r="E109" s="290" t="s">
        <v>84</v>
      </c>
      <c r="F109" s="290">
        <v>100</v>
      </c>
      <c r="G109" s="290">
        <v>5</v>
      </c>
      <c r="H109" s="290">
        <v>1</v>
      </c>
      <c r="I109" s="290">
        <v>0</v>
      </c>
      <c r="J109" s="299">
        <f t="shared" si="9"/>
        <v>0</v>
      </c>
      <c r="K109" s="293"/>
      <c r="L109" s="293"/>
      <c r="M109" s="300"/>
      <c r="N109" s="301" t="s">
        <v>325</v>
      </c>
    </row>
    <row r="110" spans="1:14" ht="90" hidden="1" x14ac:dyDescent="0.25">
      <c r="A110" s="1050" t="s">
        <v>297</v>
      </c>
      <c r="B110" s="297" t="s">
        <v>319</v>
      </c>
      <c r="C110" s="298" t="s">
        <v>320</v>
      </c>
      <c r="D110" s="298" t="s">
        <v>321</v>
      </c>
      <c r="E110" s="290" t="s">
        <v>84</v>
      </c>
      <c r="F110" s="290">
        <v>100</v>
      </c>
      <c r="G110" s="290">
        <v>5</v>
      </c>
      <c r="H110" s="290">
        <v>1</v>
      </c>
      <c r="I110" s="290">
        <v>1</v>
      </c>
      <c r="J110" s="299">
        <f t="shared" si="9"/>
        <v>1</v>
      </c>
      <c r="K110" s="293"/>
      <c r="L110" s="293"/>
      <c r="M110" s="300"/>
      <c r="N110" s="302" t="s">
        <v>187</v>
      </c>
    </row>
    <row r="111" spans="1:14" ht="105" hidden="1" x14ac:dyDescent="0.25">
      <c r="A111" s="1050"/>
      <c r="B111" s="297" t="s">
        <v>322</v>
      </c>
      <c r="C111" s="298" t="s">
        <v>323</v>
      </c>
      <c r="D111" s="298" t="s">
        <v>324</v>
      </c>
      <c r="E111" s="290" t="s">
        <v>84</v>
      </c>
      <c r="F111" s="290">
        <v>100</v>
      </c>
      <c r="G111" s="290">
        <v>5</v>
      </c>
      <c r="H111" s="290">
        <v>1</v>
      </c>
      <c r="I111" s="290">
        <v>0</v>
      </c>
      <c r="J111" s="303">
        <f t="shared" si="9"/>
        <v>0</v>
      </c>
      <c r="K111" s="293"/>
      <c r="L111" s="293"/>
      <c r="M111" s="300"/>
      <c r="N111" s="302" t="s">
        <v>325</v>
      </c>
    </row>
    <row r="112" spans="1:14" ht="90" hidden="1" x14ac:dyDescent="0.25">
      <c r="A112" s="1050" t="s">
        <v>298</v>
      </c>
      <c r="B112" s="297" t="s">
        <v>319</v>
      </c>
      <c r="C112" s="298" t="s">
        <v>320</v>
      </c>
      <c r="D112" s="298" t="s">
        <v>321</v>
      </c>
      <c r="E112" s="290" t="s">
        <v>84</v>
      </c>
      <c r="F112" s="290">
        <v>100</v>
      </c>
      <c r="G112" s="290">
        <v>5</v>
      </c>
      <c r="H112" s="290">
        <v>1</v>
      </c>
      <c r="I112" s="290">
        <v>1</v>
      </c>
      <c r="J112" s="303">
        <f t="shared" si="9"/>
        <v>1</v>
      </c>
      <c r="K112" s="293"/>
      <c r="L112" s="293"/>
      <c r="M112" s="300"/>
      <c r="N112" s="302" t="s">
        <v>187</v>
      </c>
    </row>
    <row r="113" spans="1:14" ht="105" hidden="1" x14ac:dyDescent="0.25">
      <c r="A113" s="1050"/>
      <c r="B113" s="297" t="s">
        <v>322</v>
      </c>
      <c r="C113" s="298" t="s">
        <v>323</v>
      </c>
      <c r="D113" s="298" t="s">
        <v>324</v>
      </c>
      <c r="E113" s="290" t="s">
        <v>84</v>
      </c>
      <c r="F113" s="290">
        <v>100</v>
      </c>
      <c r="G113" s="290">
        <v>5</v>
      </c>
      <c r="H113" s="290">
        <v>1</v>
      </c>
      <c r="I113" s="290">
        <v>0</v>
      </c>
      <c r="J113" s="303">
        <f t="shared" si="9"/>
        <v>0</v>
      </c>
      <c r="K113" s="293"/>
      <c r="L113" s="293"/>
      <c r="M113" s="300"/>
      <c r="N113" s="302" t="s">
        <v>325</v>
      </c>
    </row>
    <row r="114" spans="1:14" ht="90" hidden="1" x14ac:dyDescent="0.25">
      <c r="A114" s="1050" t="s">
        <v>299</v>
      </c>
      <c r="B114" s="297" t="s">
        <v>319</v>
      </c>
      <c r="C114" s="298" t="s">
        <v>320</v>
      </c>
      <c r="D114" s="298" t="s">
        <v>321</v>
      </c>
      <c r="E114" s="290" t="s">
        <v>84</v>
      </c>
      <c r="F114" s="290">
        <v>100</v>
      </c>
      <c r="G114" s="290">
        <v>5</v>
      </c>
      <c r="H114" s="290">
        <v>1</v>
      </c>
      <c r="I114" s="290">
        <v>1</v>
      </c>
      <c r="J114" s="299">
        <f t="shared" si="9"/>
        <v>1</v>
      </c>
      <c r="K114" s="293"/>
      <c r="L114" s="293"/>
      <c r="M114" s="300"/>
      <c r="N114" s="302" t="s">
        <v>187</v>
      </c>
    </row>
    <row r="115" spans="1:14" ht="105" hidden="1" x14ac:dyDescent="0.25">
      <c r="A115" s="1050"/>
      <c r="B115" s="297" t="s">
        <v>322</v>
      </c>
      <c r="C115" s="298" t="s">
        <v>323</v>
      </c>
      <c r="D115" s="298" t="s">
        <v>324</v>
      </c>
      <c r="E115" s="290" t="s">
        <v>84</v>
      </c>
      <c r="F115" s="290">
        <v>100</v>
      </c>
      <c r="G115" s="290">
        <v>5</v>
      </c>
      <c r="H115" s="290">
        <v>1</v>
      </c>
      <c r="I115" s="290">
        <v>0</v>
      </c>
      <c r="J115" s="299">
        <f t="shared" si="9"/>
        <v>0</v>
      </c>
      <c r="K115" s="293"/>
      <c r="L115" s="293"/>
      <c r="M115" s="300"/>
      <c r="N115" s="302" t="s">
        <v>325</v>
      </c>
    </row>
    <row r="116" spans="1:14" ht="90" hidden="1" x14ac:dyDescent="0.25">
      <c r="A116" s="1050" t="s">
        <v>300</v>
      </c>
      <c r="B116" s="304" t="s">
        <v>319</v>
      </c>
      <c r="C116" s="304" t="s">
        <v>320</v>
      </c>
      <c r="D116" s="297" t="s">
        <v>321</v>
      </c>
      <c r="E116" s="290" t="s">
        <v>84</v>
      </c>
      <c r="F116" s="290">
        <v>100</v>
      </c>
      <c r="G116" s="290">
        <v>5</v>
      </c>
      <c r="H116" s="290">
        <v>1</v>
      </c>
      <c r="I116" s="290">
        <v>1</v>
      </c>
      <c r="J116" s="299">
        <f t="shared" si="9"/>
        <v>1</v>
      </c>
      <c r="K116" s="293"/>
      <c r="L116" s="293"/>
      <c r="M116" s="300"/>
      <c r="N116" s="383" t="s">
        <v>187</v>
      </c>
    </row>
    <row r="117" spans="1:14" ht="105" hidden="1" x14ac:dyDescent="0.25">
      <c r="A117" s="1050"/>
      <c r="B117" s="305" t="s">
        <v>322</v>
      </c>
      <c r="C117" s="305" t="s">
        <v>323</v>
      </c>
      <c r="D117" s="306" t="s">
        <v>324</v>
      </c>
      <c r="E117" s="307" t="s">
        <v>84</v>
      </c>
      <c r="F117" s="307">
        <v>100</v>
      </c>
      <c r="G117" s="307">
        <v>5</v>
      </c>
      <c r="H117" s="307">
        <v>1</v>
      </c>
      <c r="I117" s="290">
        <v>0</v>
      </c>
      <c r="J117" s="299">
        <f t="shared" si="9"/>
        <v>0</v>
      </c>
      <c r="K117" s="308"/>
      <c r="L117" s="308"/>
      <c r="M117" s="300"/>
      <c r="N117" s="384" t="s">
        <v>325</v>
      </c>
    </row>
    <row r="118" spans="1:14" ht="90.75" thickBot="1" x14ac:dyDescent="0.3">
      <c r="A118" s="1072" t="s">
        <v>301</v>
      </c>
      <c r="B118" s="305" t="s">
        <v>319</v>
      </c>
      <c r="C118" s="305" t="s">
        <v>320</v>
      </c>
      <c r="D118" s="306" t="s">
        <v>321</v>
      </c>
      <c r="E118" s="307" t="s">
        <v>84</v>
      </c>
      <c r="F118" s="307">
        <v>100</v>
      </c>
      <c r="G118" s="307">
        <v>5</v>
      </c>
      <c r="H118" s="307">
        <v>1</v>
      </c>
      <c r="I118" s="290">
        <v>1</v>
      </c>
      <c r="J118" s="299">
        <f t="shared" si="9"/>
        <v>1</v>
      </c>
      <c r="K118" s="308"/>
      <c r="L118" s="308"/>
      <c r="M118" s="300"/>
      <c r="N118" s="383" t="s">
        <v>187</v>
      </c>
    </row>
    <row r="119" spans="1:14" ht="105.75" thickBot="1" x14ac:dyDescent="0.3">
      <c r="A119" s="1072"/>
      <c r="B119" s="309" t="s">
        <v>322</v>
      </c>
      <c r="C119" s="309" t="s">
        <v>323</v>
      </c>
      <c r="D119" s="310" t="s">
        <v>324</v>
      </c>
      <c r="E119" s="291" t="s">
        <v>84</v>
      </c>
      <c r="F119" s="291">
        <v>100</v>
      </c>
      <c r="G119" s="291">
        <v>5</v>
      </c>
      <c r="H119" s="291">
        <v>1</v>
      </c>
      <c r="I119" s="291">
        <v>1</v>
      </c>
      <c r="J119" s="311">
        <f t="shared" si="9"/>
        <v>1</v>
      </c>
      <c r="K119" s="296"/>
      <c r="L119" s="296"/>
      <c r="M119" s="312"/>
      <c r="N119" s="491" t="s">
        <v>504</v>
      </c>
    </row>
    <row r="121" spans="1:14" ht="15.75" thickBot="1" x14ac:dyDescent="0.3"/>
    <row r="122" spans="1:14" ht="20.25" x14ac:dyDescent="0.25">
      <c r="A122" s="1066" t="s">
        <v>326</v>
      </c>
      <c r="B122" s="1067"/>
      <c r="C122" s="1067"/>
      <c r="D122" s="1067"/>
      <c r="E122" s="1067"/>
      <c r="F122" s="1067"/>
      <c r="G122" s="1067"/>
      <c r="H122" s="1067"/>
      <c r="I122" s="1067"/>
      <c r="J122" s="1067"/>
      <c r="K122" s="1067"/>
      <c r="L122" s="1067"/>
      <c r="M122" s="1067"/>
      <c r="N122" s="1068"/>
    </row>
    <row r="123" spans="1:14" ht="30" customHeight="1" x14ac:dyDescent="0.25">
      <c r="A123" s="445" t="s">
        <v>26</v>
      </c>
      <c r="B123" s="573" t="s">
        <v>306</v>
      </c>
      <c r="C123" s="573" t="s">
        <v>307</v>
      </c>
      <c r="D123" s="573" t="s">
        <v>308</v>
      </c>
      <c r="E123" s="573" t="s">
        <v>309</v>
      </c>
      <c r="F123" s="573" t="s">
        <v>327</v>
      </c>
      <c r="G123" s="573" t="s">
        <v>311</v>
      </c>
      <c r="H123" s="573" t="s">
        <v>328</v>
      </c>
      <c r="I123" s="573" t="s">
        <v>329</v>
      </c>
      <c r="J123" s="578" t="s">
        <v>330</v>
      </c>
      <c r="K123" s="573" t="s">
        <v>315</v>
      </c>
      <c r="L123" s="573" t="s">
        <v>316</v>
      </c>
      <c r="M123" s="573" t="s">
        <v>317</v>
      </c>
      <c r="N123" s="574" t="s">
        <v>318</v>
      </c>
    </row>
    <row r="124" spans="1:14" ht="30" customHeight="1" x14ac:dyDescent="0.25">
      <c r="A124" s="1096" t="s">
        <v>289</v>
      </c>
      <c r="B124" s="466" t="s">
        <v>319</v>
      </c>
      <c r="C124" s="467" t="s">
        <v>320</v>
      </c>
      <c r="D124" s="467" t="s">
        <v>321</v>
      </c>
      <c r="E124" s="468" t="s">
        <v>84</v>
      </c>
      <c r="F124" s="468">
        <v>100</v>
      </c>
      <c r="G124" s="468">
        <v>5</v>
      </c>
      <c r="H124" s="468">
        <v>1</v>
      </c>
      <c r="I124" s="520">
        <v>0</v>
      </c>
      <c r="J124" s="520">
        <f>I124/H124</f>
        <v>0</v>
      </c>
      <c r="K124" s="464"/>
      <c r="L124" s="464"/>
      <c r="M124" s="464"/>
      <c r="N124" s="519" t="s">
        <v>550</v>
      </c>
    </row>
    <row r="125" spans="1:14" ht="30" customHeight="1" x14ac:dyDescent="0.25">
      <c r="A125" s="1096"/>
      <c r="B125" s="466" t="s">
        <v>322</v>
      </c>
      <c r="C125" s="467" t="s">
        <v>323</v>
      </c>
      <c r="D125" s="467" t="s">
        <v>324</v>
      </c>
      <c r="E125" s="468" t="s">
        <v>84</v>
      </c>
      <c r="F125" s="468">
        <v>100</v>
      </c>
      <c r="G125" s="468">
        <v>5</v>
      </c>
      <c r="H125" s="468">
        <v>1</v>
      </c>
      <c r="I125" s="520">
        <v>0</v>
      </c>
      <c r="J125" s="520">
        <f>I125/H125</f>
        <v>0</v>
      </c>
      <c r="K125" s="464"/>
      <c r="L125" s="464"/>
      <c r="M125" s="464"/>
      <c r="N125" s="519" t="s">
        <v>551</v>
      </c>
    </row>
    <row r="126" spans="1:14" ht="30" customHeight="1" x14ac:dyDescent="0.25">
      <c r="A126" s="1096" t="s">
        <v>291</v>
      </c>
      <c r="B126" s="466" t="s">
        <v>319</v>
      </c>
      <c r="C126" s="467" t="s">
        <v>320</v>
      </c>
      <c r="D126" s="467" t="s">
        <v>321</v>
      </c>
      <c r="E126" s="468" t="s">
        <v>84</v>
      </c>
      <c r="F126" s="468">
        <v>100</v>
      </c>
      <c r="G126" s="468">
        <v>5</v>
      </c>
      <c r="H126" s="468">
        <v>1</v>
      </c>
      <c r="I126" s="520">
        <v>1</v>
      </c>
      <c r="J126" s="534">
        <f>I126/H126</f>
        <v>1</v>
      </c>
      <c r="K126" s="464"/>
      <c r="L126" s="464"/>
      <c r="M126" s="464"/>
      <c r="N126" s="519" t="s">
        <v>553</v>
      </c>
    </row>
    <row r="127" spans="1:14" ht="30" customHeight="1" x14ac:dyDescent="0.25">
      <c r="A127" s="1096"/>
      <c r="B127" s="466" t="s">
        <v>322</v>
      </c>
      <c r="C127" s="467" t="s">
        <v>323</v>
      </c>
      <c r="D127" s="467" t="s">
        <v>324</v>
      </c>
      <c r="E127" s="468" t="s">
        <v>84</v>
      </c>
      <c r="F127" s="468">
        <v>100</v>
      </c>
      <c r="G127" s="468">
        <v>5</v>
      </c>
      <c r="H127" s="468">
        <v>1</v>
      </c>
      <c r="I127" s="520">
        <v>0</v>
      </c>
      <c r="J127" s="520">
        <v>0</v>
      </c>
      <c r="K127" s="464"/>
      <c r="L127" s="464"/>
      <c r="M127" s="464"/>
      <c r="N127" s="519" t="s">
        <v>551</v>
      </c>
    </row>
    <row r="128" spans="1:14" ht="30" customHeight="1" x14ac:dyDescent="0.25">
      <c r="A128" s="1096" t="s">
        <v>292</v>
      </c>
      <c r="B128" s="466" t="s">
        <v>319</v>
      </c>
      <c r="C128" s="467" t="s">
        <v>320</v>
      </c>
      <c r="D128" s="467" t="s">
        <v>321</v>
      </c>
      <c r="E128" s="468" t="s">
        <v>84</v>
      </c>
      <c r="F128" s="468">
        <v>100</v>
      </c>
      <c r="G128" s="468">
        <v>5</v>
      </c>
      <c r="H128" s="468">
        <v>1</v>
      </c>
      <c r="I128" s="520">
        <v>1</v>
      </c>
      <c r="J128" s="534">
        <f>I128/H128</f>
        <v>1</v>
      </c>
      <c r="K128" s="464"/>
      <c r="L128" s="464"/>
      <c r="M128" s="464"/>
      <c r="N128" s="519" t="s">
        <v>553</v>
      </c>
    </row>
    <row r="129" spans="1:14" ht="30" customHeight="1" x14ac:dyDescent="0.25">
      <c r="A129" s="1096"/>
      <c r="B129" s="466" t="s">
        <v>322</v>
      </c>
      <c r="C129" s="467" t="s">
        <v>323</v>
      </c>
      <c r="D129" s="467" t="s">
        <v>324</v>
      </c>
      <c r="E129" s="468" t="s">
        <v>84</v>
      </c>
      <c r="F129" s="468">
        <v>100</v>
      </c>
      <c r="G129" s="468">
        <v>5</v>
      </c>
      <c r="H129" s="468">
        <v>1</v>
      </c>
      <c r="I129" s="520">
        <v>0</v>
      </c>
      <c r="J129" s="520">
        <v>0</v>
      </c>
      <c r="K129" s="464"/>
      <c r="L129" s="464"/>
      <c r="M129" s="464"/>
      <c r="N129" s="519" t="s">
        <v>551</v>
      </c>
    </row>
    <row r="130" spans="1:14" ht="30" customHeight="1" x14ac:dyDescent="0.25">
      <c r="A130" s="1096" t="s">
        <v>293</v>
      </c>
      <c r="B130" s="466" t="s">
        <v>319</v>
      </c>
      <c r="C130" s="467" t="s">
        <v>320</v>
      </c>
      <c r="D130" s="467" t="s">
        <v>321</v>
      </c>
      <c r="E130" s="468" t="s">
        <v>84</v>
      </c>
      <c r="F130" s="468">
        <v>100</v>
      </c>
      <c r="G130" s="468">
        <v>5</v>
      </c>
      <c r="H130" s="468">
        <v>1</v>
      </c>
      <c r="I130" s="520">
        <v>1</v>
      </c>
      <c r="J130" s="534">
        <f>I130/H130</f>
        <v>1</v>
      </c>
      <c r="K130" s="464"/>
      <c r="L130" s="464"/>
      <c r="M130" s="464"/>
      <c r="N130" s="519" t="s">
        <v>553</v>
      </c>
    </row>
    <row r="131" spans="1:14" ht="30" customHeight="1" x14ac:dyDescent="0.25">
      <c r="A131" s="1096"/>
      <c r="B131" s="466" t="s">
        <v>322</v>
      </c>
      <c r="C131" s="467" t="s">
        <v>323</v>
      </c>
      <c r="D131" s="467" t="s">
        <v>324</v>
      </c>
      <c r="E131" s="468" t="s">
        <v>84</v>
      </c>
      <c r="F131" s="468">
        <v>100</v>
      </c>
      <c r="G131" s="468">
        <v>5</v>
      </c>
      <c r="H131" s="468">
        <v>1</v>
      </c>
      <c r="I131" s="520">
        <v>0</v>
      </c>
      <c r="J131" s="520">
        <v>0</v>
      </c>
      <c r="K131" s="464"/>
      <c r="L131" s="464"/>
      <c r="M131" s="464"/>
      <c r="N131" s="519" t="s">
        <v>551</v>
      </c>
    </row>
    <row r="132" spans="1:14" ht="30" customHeight="1" x14ac:dyDescent="0.25">
      <c r="A132" s="1096" t="s">
        <v>294</v>
      </c>
      <c r="B132" s="466" t="s">
        <v>319</v>
      </c>
      <c r="C132" s="467" t="s">
        <v>320</v>
      </c>
      <c r="D132" s="467" t="s">
        <v>321</v>
      </c>
      <c r="E132" s="468" t="s">
        <v>84</v>
      </c>
      <c r="F132" s="468">
        <v>100</v>
      </c>
      <c r="G132" s="468">
        <v>5</v>
      </c>
      <c r="H132" s="468">
        <v>1</v>
      </c>
      <c r="I132" s="520">
        <v>1</v>
      </c>
      <c r="J132" s="534">
        <f>I132/H132</f>
        <v>1</v>
      </c>
      <c r="K132" s="464"/>
      <c r="L132" s="464"/>
      <c r="M132" s="464"/>
      <c r="N132" s="519" t="s">
        <v>553</v>
      </c>
    </row>
    <row r="133" spans="1:14" ht="30" customHeight="1" x14ac:dyDescent="0.25">
      <c r="A133" s="1096"/>
      <c r="B133" s="466" t="s">
        <v>322</v>
      </c>
      <c r="C133" s="467" t="s">
        <v>323</v>
      </c>
      <c r="D133" s="467" t="s">
        <v>324</v>
      </c>
      <c r="E133" s="468" t="s">
        <v>84</v>
      </c>
      <c r="F133" s="468">
        <v>100</v>
      </c>
      <c r="G133" s="468">
        <v>5</v>
      </c>
      <c r="H133" s="468">
        <v>1</v>
      </c>
      <c r="I133" s="520">
        <v>0</v>
      </c>
      <c r="J133" s="520">
        <v>0</v>
      </c>
      <c r="K133" s="464"/>
      <c r="L133" s="464"/>
      <c r="M133" s="464"/>
      <c r="N133" s="519" t="s">
        <v>551</v>
      </c>
    </row>
    <row r="134" spans="1:14" ht="30" customHeight="1" x14ac:dyDescent="0.25">
      <c r="A134" s="1096" t="s">
        <v>295</v>
      </c>
      <c r="B134" s="466" t="s">
        <v>319</v>
      </c>
      <c r="C134" s="467" t="s">
        <v>320</v>
      </c>
      <c r="D134" s="467" t="s">
        <v>321</v>
      </c>
      <c r="E134" s="468" t="s">
        <v>84</v>
      </c>
      <c r="F134" s="468">
        <v>100</v>
      </c>
      <c r="G134" s="468">
        <v>5</v>
      </c>
      <c r="H134" s="468">
        <v>1</v>
      </c>
      <c r="I134" s="520">
        <v>1</v>
      </c>
      <c r="J134" s="534">
        <f>I134/H134</f>
        <v>1</v>
      </c>
      <c r="K134" s="464"/>
      <c r="L134" s="464"/>
      <c r="M134" s="464"/>
      <c r="N134" s="519" t="s">
        <v>553</v>
      </c>
    </row>
    <row r="135" spans="1:14" ht="30" customHeight="1" x14ac:dyDescent="0.25">
      <c r="A135" s="1096"/>
      <c r="B135" s="466" t="s">
        <v>322</v>
      </c>
      <c r="C135" s="467" t="s">
        <v>323</v>
      </c>
      <c r="D135" s="467" t="s">
        <v>324</v>
      </c>
      <c r="E135" s="468" t="s">
        <v>84</v>
      </c>
      <c r="F135" s="468">
        <v>100</v>
      </c>
      <c r="G135" s="468">
        <v>5</v>
      </c>
      <c r="H135" s="468">
        <v>1</v>
      </c>
      <c r="I135" s="520">
        <v>0</v>
      </c>
      <c r="J135" s="520">
        <v>0</v>
      </c>
      <c r="K135" s="464"/>
      <c r="L135" s="464"/>
      <c r="M135" s="464"/>
      <c r="N135" s="519" t="s">
        <v>551</v>
      </c>
    </row>
    <row r="136" spans="1:14" ht="30" customHeight="1" x14ac:dyDescent="0.25">
      <c r="A136" s="1096" t="s">
        <v>296</v>
      </c>
      <c r="B136" s="466" t="s">
        <v>319</v>
      </c>
      <c r="C136" s="467" t="s">
        <v>320</v>
      </c>
      <c r="D136" s="467" t="s">
        <v>321</v>
      </c>
      <c r="E136" s="468" t="s">
        <v>84</v>
      </c>
      <c r="F136" s="468">
        <v>100</v>
      </c>
      <c r="G136" s="468">
        <v>5</v>
      </c>
      <c r="H136" s="468">
        <v>1</v>
      </c>
      <c r="I136" s="520">
        <v>1</v>
      </c>
      <c r="J136" s="534">
        <v>1</v>
      </c>
      <c r="K136" s="464"/>
      <c r="L136" s="464"/>
      <c r="M136" s="464"/>
      <c r="N136" s="519" t="s">
        <v>553</v>
      </c>
    </row>
    <row r="137" spans="1:14" ht="30" customHeight="1" x14ac:dyDescent="0.25">
      <c r="A137" s="1096"/>
      <c r="B137" s="466" t="s">
        <v>322</v>
      </c>
      <c r="C137" s="467" t="s">
        <v>323</v>
      </c>
      <c r="D137" s="467" t="s">
        <v>324</v>
      </c>
      <c r="E137" s="468" t="s">
        <v>84</v>
      </c>
      <c r="F137" s="468">
        <v>100</v>
      </c>
      <c r="G137" s="468">
        <v>5</v>
      </c>
      <c r="H137" s="468">
        <v>1</v>
      </c>
      <c r="I137" s="579">
        <v>0</v>
      </c>
      <c r="J137" s="579">
        <v>0</v>
      </c>
      <c r="K137" s="580"/>
      <c r="L137" s="580"/>
      <c r="M137" s="580"/>
      <c r="N137" s="581" t="s">
        <v>551</v>
      </c>
    </row>
    <row r="138" spans="1:14" ht="30" customHeight="1" x14ac:dyDescent="0.25">
      <c r="A138" s="1096" t="s">
        <v>297</v>
      </c>
      <c r="B138" s="466" t="s">
        <v>319</v>
      </c>
      <c r="C138" s="467" t="s">
        <v>320</v>
      </c>
      <c r="D138" s="467" t="s">
        <v>321</v>
      </c>
      <c r="E138" s="468" t="s">
        <v>84</v>
      </c>
      <c r="F138" s="468">
        <v>100</v>
      </c>
      <c r="G138" s="468">
        <v>5</v>
      </c>
      <c r="H138" s="468">
        <v>1</v>
      </c>
      <c r="I138" s="579">
        <v>1</v>
      </c>
      <c r="J138" s="534">
        <v>1</v>
      </c>
      <c r="K138" s="580"/>
      <c r="L138" s="580"/>
      <c r="M138" s="580"/>
      <c r="N138" s="581" t="s">
        <v>553</v>
      </c>
    </row>
    <row r="139" spans="1:14" ht="30" customHeight="1" x14ac:dyDescent="0.25">
      <c r="A139" s="1096"/>
      <c r="B139" s="466" t="s">
        <v>322</v>
      </c>
      <c r="C139" s="467" t="s">
        <v>323</v>
      </c>
      <c r="D139" s="467" t="s">
        <v>324</v>
      </c>
      <c r="E139" s="468" t="s">
        <v>84</v>
      </c>
      <c r="F139" s="468">
        <v>100</v>
      </c>
      <c r="G139" s="468">
        <v>5</v>
      </c>
      <c r="H139" s="468">
        <v>1</v>
      </c>
      <c r="I139" s="579">
        <v>0</v>
      </c>
      <c r="J139" s="579">
        <v>0</v>
      </c>
      <c r="K139" s="580"/>
      <c r="L139" s="580"/>
      <c r="M139" s="580"/>
      <c r="N139" s="581" t="s">
        <v>551</v>
      </c>
    </row>
    <row r="140" spans="1:14" ht="30" customHeight="1" x14ac:dyDescent="0.25">
      <c r="A140" s="1096" t="s">
        <v>298</v>
      </c>
      <c r="B140" s="466" t="s">
        <v>319</v>
      </c>
      <c r="C140" s="467" t="s">
        <v>320</v>
      </c>
      <c r="D140" s="467" t="s">
        <v>321</v>
      </c>
      <c r="E140" s="468" t="s">
        <v>84</v>
      </c>
      <c r="F140" s="468">
        <v>100</v>
      </c>
      <c r="G140" s="468">
        <v>5</v>
      </c>
      <c r="H140" s="468">
        <v>1</v>
      </c>
      <c r="I140" s="464"/>
      <c r="J140" s="465"/>
      <c r="K140" s="464"/>
      <c r="L140" s="464"/>
      <c r="M140" s="464"/>
      <c r="N140" s="469"/>
    </row>
    <row r="141" spans="1:14" ht="30" customHeight="1" x14ac:dyDescent="0.25">
      <c r="A141" s="1096"/>
      <c r="B141" s="466" t="s">
        <v>322</v>
      </c>
      <c r="C141" s="467" t="s">
        <v>323</v>
      </c>
      <c r="D141" s="467" t="s">
        <v>324</v>
      </c>
      <c r="E141" s="468" t="s">
        <v>84</v>
      </c>
      <c r="F141" s="468">
        <v>100</v>
      </c>
      <c r="G141" s="468">
        <v>5</v>
      </c>
      <c r="H141" s="468">
        <v>1</v>
      </c>
      <c r="I141" s="464"/>
      <c r="J141" s="465"/>
      <c r="K141" s="464"/>
      <c r="L141" s="464"/>
      <c r="M141" s="464"/>
      <c r="N141" s="469"/>
    </row>
    <row r="142" spans="1:14" ht="30" customHeight="1" x14ac:dyDescent="0.25">
      <c r="A142" s="1096" t="s">
        <v>299</v>
      </c>
      <c r="B142" s="466" t="s">
        <v>319</v>
      </c>
      <c r="C142" s="467" t="s">
        <v>320</v>
      </c>
      <c r="D142" s="467" t="s">
        <v>321</v>
      </c>
      <c r="E142" s="468" t="s">
        <v>84</v>
      </c>
      <c r="F142" s="468">
        <v>100</v>
      </c>
      <c r="G142" s="468">
        <v>5</v>
      </c>
      <c r="H142" s="468">
        <v>1</v>
      </c>
      <c r="I142" s="464"/>
      <c r="J142" s="465"/>
      <c r="K142" s="464"/>
      <c r="L142" s="464"/>
      <c r="M142" s="464"/>
      <c r="N142" s="469"/>
    </row>
    <row r="143" spans="1:14" ht="30" customHeight="1" x14ac:dyDescent="0.25">
      <c r="A143" s="1096"/>
      <c r="B143" s="466" t="s">
        <v>322</v>
      </c>
      <c r="C143" s="467" t="s">
        <v>323</v>
      </c>
      <c r="D143" s="467" t="s">
        <v>324</v>
      </c>
      <c r="E143" s="468" t="s">
        <v>84</v>
      </c>
      <c r="F143" s="468">
        <v>100</v>
      </c>
      <c r="G143" s="468">
        <v>5</v>
      </c>
      <c r="H143" s="468">
        <v>1</v>
      </c>
      <c r="I143" s="464"/>
      <c r="J143" s="465"/>
      <c r="K143" s="464"/>
      <c r="L143" s="464"/>
      <c r="M143" s="464"/>
      <c r="N143" s="469"/>
    </row>
    <row r="144" spans="1:14" ht="30" customHeight="1" x14ac:dyDescent="0.25">
      <c r="A144" s="1096" t="s">
        <v>300</v>
      </c>
      <c r="B144" s="470" t="s">
        <v>319</v>
      </c>
      <c r="C144" s="470" t="s">
        <v>320</v>
      </c>
      <c r="D144" s="466" t="s">
        <v>321</v>
      </c>
      <c r="E144" s="468" t="s">
        <v>84</v>
      </c>
      <c r="F144" s="468">
        <v>100</v>
      </c>
      <c r="G144" s="468">
        <v>5</v>
      </c>
      <c r="H144" s="468">
        <v>1</v>
      </c>
      <c r="I144" s="464"/>
      <c r="J144" s="465"/>
      <c r="K144" s="464"/>
      <c r="L144" s="464"/>
      <c r="M144" s="464"/>
      <c r="N144" s="469"/>
    </row>
    <row r="145" spans="1:14" ht="30" customHeight="1" x14ac:dyDescent="0.25">
      <c r="A145" s="1096"/>
      <c r="B145" s="471" t="s">
        <v>322</v>
      </c>
      <c r="C145" s="471" t="s">
        <v>323</v>
      </c>
      <c r="D145" s="472" t="s">
        <v>324</v>
      </c>
      <c r="E145" s="473" t="s">
        <v>84</v>
      </c>
      <c r="F145" s="473">
        <v>100</v>
      </c>
      <c r="G145" s="473">
        <v>5</v>
      </c>
      <c r="H145" s="473">
        <v>1</v>
      </c>
      <c r="I145" s="464"/>
      <c r="J145" s="465"/>
      <c r="K145" s="464"/>
      <c r="L145" s="464"/>
      <c r="M145" s="464"/>
      <c r="N145" s="469"/>
    </row>
    <row r="146" spans="1:14" ht="30" customHeight="1" thickBot="1" x14ac:dyDescent="0.3">
      <c r="A146" s="1097" t="s">
        <v>301</v>
      </c>
      <c r="B146" s="471" t="s">
        <v>319</v>
      </c>
      <c r="C146" s="471" t="s">
        <v>320</v>
      </c>
      <c r="D146" s="472" t="s">
        <v>321</v>
      </c>
      <c r="E146" s="473" t="s">
        <v>84</v>
      </c>
      <c r="F146" s="473">
        <v>100</v>
      </c>
      <c r="G146" s="473">
        <v>5</v>
      </c>
      <c r="H146" s="473">
        <v>1</v>
      </c>
      <c r="I146" s="464"/>
      <c r="J146" s="465"/>
      <c r="K146" s="464"/>
      <c r="L146" s="464"/>
      <c r="M146" s="464"/>
      <c r="N146" s="469"/>
    </row>
    <row r="147" spans="1:14" ht="30" customHeight="1" thickBot="1" x14ac:dyDescent="0.3">
      <c r="A147" s="1098"/>
      <c r="B147" s="474" t="s">
        <v>322</v>
      </c>
      <c r="C147" s="474" t="s">
        <v>323</v>
      </c>
      <c r="D147" s="475" t="s">
        <v>324</v>
      </c>
      <c r="E147" s="476" t="s">
        <v>84</v>
      </c>
      <c r="F147" s="476">
        <v>100</v>
      </c>
      <c r="G147" s="476">
        <v>5</v>
      </c>
      <c r="H147" s="476">
        <v>1</v>
      </c>
      <c r="I147" s="477"/>
      <c r="J147" s="478"/>
      <c r="K147" s="477"/>
      <c r="L147" s="477"/>
      <c r="M147" s="477"/>
      <c r="N147" s="479"/>
    </row>
    <row r="148" spans="1:14" ht="30" customHeight="1" thickBot="1" x14ac:dyDescent="0.3"/>
    <row r="149" spans="1:14" ht="20.25" x14ac:dyDescent="0.25">
      <c r="A149" s="1065" t="s">
        <v>331</v>
      </c>
      <c r="B149" s="1065"/>
      <c r="C149" s="1065"/>
      <c r="D149" s="1065"/>
      <c r="E149" s="1065"/>
      <c r="F149" s="1065"/>
      <c r="G149" s="1065"/>
      <c r="H149" s="1065"/>
      <c r="I149" s="1065"/>
      <c r="J149" s="1065"/>
      <c r="K149" s="1065"/>
      <c r="L149" s="1065"/>
      <c r="M149" s="1065"/>
      <c r="N149" s="1065"/>
    </row>
    <row r="150" spans="1:14" ht="25.5" x14ac:dyDescent="0.25">
      <c r="A150" s="287" t="s">
        <v>27</v>
      </c>
      <c r="B150" s="575" t="s">
        <v>306</v>
      </c>
      <c r="C150" s="575" t="s">
        <v>307</v>
      </c>
      <c r="D150" s="575" t="s">
        <v>308</v>
      </c>
      <c r="E150" s="575" t="s">
        <v>309</v>
      </c>
      <c r="F150" s="575" t="s">
        <v>332</v>
      </c>
      <c r="G150" s="575" t="s">
        <v>311</v>
      </c>
      <c r="H150" s="575" t="s">
        <v>333</v>
      </c>
      <c r="I150" s="575" t="s">
        <v>334</v>
      </c>
      <c r="J150" s="577" t="s">
        <v>335</v>
      </c>
      <c r="K150" s="575" t="s">
        <v>315</v>
      </c>
      <c r="L150" s="575" t="s">
        <v>316</v>
      </c>
      <c r="M150" s="575" t="s">
        <v>317</v>
      </c>
      <c r="N150" s="576" t="s">
        <v>318</v>
      </c>
    </row>
    <row r="151" spans="1:14" hidden="1" x14ac:dyDescent="0.25">
      <c r="A151" s="292" t="s">
        <v>289</v>
      </c>
      <c r="B151" s="293"/>
      <c r="C151" s="293"/>
      <c r="D151" s="293"/>
      <c r="E151" s="293"/>
      <c r="F151" s="293"/>
      <c r="G151" s="293"/>
      <c r="H151" s="293"/>
      <c r="I151" s="293"/>
      <c r="J151" s="293" t="e">
        <f t="shared" ref="J151:J162" si="10">I151/H151</f>
        <v>#DIV/0!</v>
      </c>
      <c r="K151" s="293"/>
      <c r="L151" s="293"/>
      <c r="M151" s="293" t="e">
        <f t="shared" ref="M151:M162" si="11">L151/K151</f>
        <v>#DIV/0!</v>
      </c>
      <c r="N151" s="294"/>
    </row>
    <row r="152" spans="1:14" hidden="1" x14ac:dyDescent="0.25">
      <c r="A152" s="292" t="s">
        <v>291</v>
      </c>
      <c r="B152" s="293"/>
      <c r="C152" s="293"/>
      <c r="D152" s="293"/>
      <c r="E152" s="293"/>
      <c r="F152" s="293"/>
      <c r="G152" s="293"/>
      <c r="H152" s="293"/>
      <c r="I152" s="293"/>
      <c r="J152" s="293" t="e">
        <f t="shared" si="10"/>
        <v>#DIV/0!</v>
      </c>
      <c r="K152" s="293"/>
      <c r="L152" s="293"/>
      <c r="M152" s="293" t="e">
        <f t="shared" si="11"/>
        <v>#DIV/0!</v>
      </c>
      <c r="N152" s="294"/>
    </row>
    <row r="153" spans="1:14" hidden="1" x14ac:dyDescent="0.25">
      <c r="A153" s="292" t="s">
        <v>292</v>
      </c>
      <c r="B153" s="293"/>
      <c r="C153" s="293"/>
      <c r="D153" s="293"/>
      <c r="E153" s="293"/>
      <c r="F153" s="293"/>
      <c r="G153" s="293"/>
      <c r="H153" s="293"/>
      <c r="I153" s="293"/>
      <c r="J153" s="293" t="e">
        <f t="shared" si="10"/>
        <v>#DIV/0!</v>
      </c>
      <c r="K153" s="293"/>
      <c r="L153" s="293"/>
      <c r="M153" s="293" t="e">
        <f t="shared" si="11"/>
        <v>#DIV/0!</v>
      </c>
      <c r="N153" s="294"/>
    </row>
    <row r="154" spans="1:14" hidden="1" x14ac:dyDescent="0.25">
      <c r="A154" s="292" t="s">
        <v>293</v>
      </c>
      <c r="B154" s="293"/>
      <c r="C154" s="293"/>
      <c r="D154" s="293"/>
      <c r="E154" s="293"/>
      <c r="F154" s="293"/>
      <c r="G154" s="293"/>
      <c r="H154" s="293"/>
      <c r="I154" s="293"/>
      <c r="J154" s="293" t="e">
        <f t="shared" si="10"/>
        <v>#DIV/0!</v>
      </c>
      <c r="K154" s="293"/>
      <c r="L154" s="293"/>
      <c r="M154" s="293" t="e">
        <f t="shared" si="11"/>
        <v>#DIV/0!</v>
      </c>
      <c r="N154" s="294"/>
    </row>
    <row r="155" spans="1:14" hidden="1" x14ac:dyDescent="0.25">
      <c r="A155" s="292" t="s">
        <v>294</v>
      </c>
      <c r="B155" s="293"/>
      <c r="C155" s="293"/>
      <c r="D155" s="293"/>
      <c r="E155" s="293"/>
      <c r="F155" s="293"/>
      <c r="G155" s="293"/>
      <c r="H155" s="293"/>
      <c r="I155" s="293"/>
      <c r="J155" s="293" t="e">
        <f t="shared" si="10"/>
        <v>#DIV/0!</v>
      </c>
      <c r="K155" s="293"/>
      <c r="L155" s="293"/>
      <c r="M155" s="293" t="e">
        <f t="shared" si="11"/>
        <v>#DIV/0!</v>
      </c>
      <c r="N155" s="294"/>
    </row>
    <row r="156" spans="1:14" hidden="1" x14ac:dyDescent="0.25">
      <c r="A156" s="292" t="s">
        <v>295</v>
      </c>
      <c r="B156" s="293"/>
      <c r="C156" s="293"/>
      <c r="D156" s="293"/>
      <c r="E156" s="293"/>
      <c r="F156" s="293"/>
      <c r="G156" s="293"/>
      <c r="H156" s="293"/>
      <c r="I156" s="293"/>
      <c r="J156" s="293" t="e">
        <f t="shared" si="10"/>
        <v>#DIV/0!</v>
      </c>
      <c r="K156" s="293"/>
      <c r="L156" s="293"/>
      <c r="M156" s="293" t="e">
        <f t="shared" si="11"/>
        <v>#DIV/0!</v>
      </c>
      <c r="N156" s="294"/>
    </row>
    <row r="157" spans="1:14" hidden="1" x14ac:dyDescent="0.25">
      <c r="A157" s="292" t="s">
        <v>296</v>
      </c>
      <c r="B157" s="293"/>
      <c r="C157" s="293"/>
      <c r="D157" s="293"/>
      <c r="E157" s="293"/>
      <c r="F157" s="293"/>
      <c r="G157" s="293"/>
      <c r="H157" s="293"/>
      <c r="I157" s="293"/>
      <c r="J157" s="293" t="e">
        <f t="shared" si="10"/>
        <v>#DIV/0!</v>
      </c>
      <c r="K157" s="293"/>
      <c r="L157" s="293"/>
      <c r="M157" s="293" t="e">
        <f t="shared" si="11"/>
        <v>#DIV/0!</v>
      </c>
      <c r="N157" s="294"/>
    </row>
    <row r="158" spans="1:14" hidden="1" x14ac:dyDescent="0.25">
      <c r="A158" s="292" t="s">
        <v>297</v>
      </c>
      <c r="B158" s="293"/>
      <c r="C158" s="293"/>
      <c r="D158" s="293"/>
      <c r="E158" s="293"/>
      <c r="F158" s="293"/>
      <c r="G158" s="293"/>
      <c r="H158" s="293"/>
      <c r="I158" s="293"/>
      <c r="J158" s="293" t="e">
        <f t="shared" si="10"/>
        <v>#DIV/0!</v>
      </c>
      <c r="K158" s="293"/>
      <c r="L158" s="293"/>
      <c r="M158" s="293" t="e">
        <f t="shared" si="11"/>
        <v>#DIV/0!</v>
      </c>
      <c r="N158" s="294"/>
    </row>
    <row r="159" spans="1:14" hidden="1" x14ac:dyDescent="0.25">
      <c r="A159" s="292" t="s">
        <v>298</v>
      </c>
      <c r="B159" s="293"/>
      <c r="C159" s="293"/>
      <c r="D159" s="293"/>
      <c r="E159" s="293"/>
      <c r="F159" s="293"/>
      <c r="G159" s="293"/>
      <c r="H159" s="293"/>
      <c r="I159" s="293"/>
      <c r="J159" s="293" t="e">
        <f t="shared" si="10"/>
        <v>#DIV/0!</v>
      </c>
      <c r="K159" s="293"/>
      <c r="L159" s="293"/>
      <c r="M159" s="293" t="e">
        <f t="shared" si="11"/>
        <v>#DIV/0!</v>
      </c>
      <c r="N159" s="294"/>
    </row>
    <row r="160" spans="1:14" hidden="1" x14ac:dyDescent="0.25">
      <c r="A160" s="292" t="s">
        <v>299</v>
      </c>
      <c r="B160" s="293"/>
      <c r="C160" s="293"/>
      <c r="D160" s="293"/>
      <c r="E160" s="293"/>
      <c r="F160" s="293"/>
      <c r="G160" s="293"/>
      <c r="H160" s="293"/>
      <c r="I160" s="293"/>
      <c r="J160" s="293" t="e">
        <f t="shared" si="10"/>
        <v>#DIV/0!</v>
      </c>
      <c r="K160" s="293"/>
      <c r="L160" s="293"/>
      <c r="M160" s="293" t="e">
        <f t="shared" si="11"/>
        <v>#DIV/0!</v>
      </c>
      <c r="N160" s="294"/>
    </row>
    <row r="161" spans="1:14" hidden="1" x14ac:dyDescent="0.25">
      <c r="A161" s="292" t="s">
        <v>300</v>
      </c>
      <c r="B161" s="293"/>
      <c r="C161" s="293"/>
      <c r="D161" s="293"/>
      <c r="E161" s="293"/>
      <c r="F161" s="293"/>
      <c r="G161" s="293"/>
      <c r="H161" s="293"/>
      <c r="I161" s="293"/>
      <c r="J161" s="293" t="e">
        <f t="shared" si="10"/>
        <v>#DIV/0!</v>
      </c>
      <c r="K161" s="293"/>
      <c r="L161" s="293"/>
      <c r="M161" s="293" t="e">
        <f t="shared" si="11"/>
        <v>#DIV/0!</v>
      </c>
      <c r="N161" s="294"/>
    </row>
    <row r="162" spans="1:14" ht="15.75" hidden="1" thickBot="1" x14ac:dyDescent="0.3">
      <c r="A162" s="295" t="s">
        <v>301</v>
      </c>
      <c r="B162" s="296"/>
      <c r="C162" s="296"/>
      <c r="D162" s="296"/>
      <c r="E162" s="296"/>
      <c r="F162" s="296"/>
      <c r="G162" s="296"/>
      <c r="H162" s="296"/>
      <c r="I162" s="296"/>
      <c r="J162" s="296" t="e">
        <f t="shared" si="10"/>
        <v>#DIV/0!</v>
      </c>
      <c r="K162" s="296"/>
      <c r="L162" s="296"/>
      <c r="M162" s="296" t="e">
        <f t="shared" si="11"/>
        <v>#DIV/0!</v>
      </c>
      <c r="N162" s="313"/>
    </row>
    <row r="163" spans="1:14" ht="15.75" thickBot="1" x14ac:dyDescent="0.3"/>
    <row r="164" spans="1:14" ht="20.25" x14ac:dyDescent="0.25">
      <c r="A164" s="1065" t="s">
        <v>336</v>
      </c>
      <c r="B164" s="1065"/>
      <c r="C164" s="1065"/>
      <c r="D164" s="1065"/>
      <c r="E164" s="1065"/>
      <c r="F164" s="1065"/>
      <c r="G164" s="1065"/>
      <c r="H164" s="1065"/>
      <c r="I164" s="1065"/>
      <c r="J164" s="1065"/>
      <c r="K164" s="1065"/>
      <c r="L164" s="1065"/>
      <c r="M164" s="1065"/>
      <c r="N164" s="1065"/>
    </row>
    <row r="165" spans="1:14" ht="25.5" x14ac:dyDescent="0.25">
      <c r="A165" s="287" t="s">
        <v>28</v>
      </c>
      <c r="B165" s="575" t="s">
        <v>306</v>
      </c>
      <c r="C165" s="575" t="s">
        <v>307</v>
      </c>
      <c r="D165" s="575" t="s">
        <v>308</v>
      </c>
      <c r="E165" s="575" t="s">
        <v>309</v>
      </c>
      <c r="F165" s="575" t="s">
        <v>337</v>
      </c>
      <c r="G165" s="575" t="s">
        <v>311</v>
      </c>
      <c r="H165" s="575" t="s">
        <v>338</v>
      </c>
      <c r="I165" s="575" t="s">
        <v>339</v>
      </c>
      <c r="J165" s="577" t="s">
        <v>340</v>
      </c>
      <c r="K165" s="575" t="s">
        <v>315</v>
      </c>
      <c r="L165" s="575" t="s">
        <v>316</v>
      </c>
      <c r="M165" s="575" t="s">
        <v>317</v>
      </c>
      <c r="N165" s="576" t="s">
        <v>318</v>
      </c>
    </row>
    <row r="166" spans="1:14" hidden="1" x14ac:dyDescent="0.25">
      <c r="A166" s="292" t="s">
        <v>289</v>
      </c>
      <c r="B166" s="293"/>
      <c r="C166" s="293"/>
      <c r="D166" s="293"/>
      <c r="E166" s="293"/>
      <c r="F166" s="293"/>
      <c r="G166" s="293"/>
      <c r="H166" s="293"/>
      <c r="I166" s="293"/>
      <c r="J166" s="293" t="e">
        <f t="shared" ref="J166:J177" si="12">I166/H166</f>
        <v>#DIV/0!</v>
      </c>
      <c r="K166" s="293"/>
      <c r="L166" s="293"/>
      <c r="M166" s="293" t="e">
        <f t="shared" ref="M166:M177" si="13">L166/K166</f>
        <v>#DIV/0!</v>
      </c>
      <c r="N166" s="294"/>
    </row>
    <row r="167" spans="1:14" hidden="1" x14ac:dyDescent="0.25">
      <c r="A167" s="292" t="s">
        <v>291</v>
      </c>
      <c r="B167" s="293"/>
      <c r="C167" s="293"/>
      <c r="D167" s="293"/>
      <c r="E167" s="293"/>
      <c r="F167" s="293"/>
      <c r="G167" s="293"/>
      <c r="H167" s="293"/>
      <c r="I167" s="293"/>
      <c r="J167" s="293" t="e">
        <f t="shared" si="12"/>
        <v>#DIV/0!</v>
      </c>
      <c r="K167" s="293"/>
      <c r="L167" s="293"/>
      <c r="M167" s="293" t="e">
        <f t="shared" si="13"/>
        <v>#DIV/0!</v>
      </c>
      <c r="N167" s="294"/>
    </row>
    <row r="168" spans="1:14" hidden="1" x14ac:dyDescent="0.25">
      <c r="A168" s="292" t="s">
        <v>292</v>
      </c>
      <c r="B168" s="293"/>
      <c r="C168" s="293"/>
      <c r="D168" s="293"/>
      <c r="E168" s="293"/>
      <c r="F168" s="293"/>
      <c r="G168" s="293"/>
      <c r="H168" s="293"/>
      <c r="I168" s="293"/>
      <c r="J168" s="293" t="e">
        <f t="shared" si="12"/>
        <v>#DIV/0!</v>
      </c>
      <c r="K168" s="293"/>
      <c r="L168" s="293"/>
      <c r="M168" s="293" t="e">
        <f t="shared" si="13"/>
        <v>#DIV/0!</v>
      </c>
      <c r="N168" s="294"/>
    </row>
    <row r="169" spans="1:14" hidden="1" x14ac:dyDescent="0.25">
      <c r="A169" s="292" t="s">
        <v>293</v>
      </c>
      <c r="B169" s="293"/>
      <c r="C169" s="293"/>
      <c r="D169" s="293"/>
      <c r="E169" s="293"/>
      <c r="F169" s="293"/>
      <c r="G169" s="293"/>
      <c r="H169" s="293"/>
      <c r="I169" s="293"/>
      <c r="J169" s="293" t="e">
        <f t="shared" si="12"/>
        <v>#DIV/0!</v>
      </c>
      <c r="K169" s="293"/>
      <c r="L169" s="293"/>
      <c r="M169" s="293" t="e">
        <f t="shared" si="13"/>
        <v>#DIV/0!</v>
      </c>
      <c r="N169" s="294"/>
    </row>
    <row r="170" spans="1:14" hidden="1" x14ac:dyDescent="0.25">
      <c r="A170" s="292" t="s">
        <v>294</v>
      </c>
      <c r="B170" s="293"/>
      <c r="C170" s="293"/>
      <c r="D170" s="293"/>
      <c r="E170" s="293"/>
      <c r="F170" s="293"/>
      <c r="G170" s="293"/>
      <c r="H170" s="293"/>
      <c r="I170" s="293"/>
      <c r="J170" s="293" t="e">
        <f t="shared" si="12"/>
        <v>#DIV/0!</v>
      </c>
      <c r="K170" s="293"/>
      <c r="L170" s="293"/>
      <c r="M170" s="293" t="e">
        <f t="shared" si="13"/>
        <v>#DIV/0!</v>
      </c>
      <c r="N170" s="294"/>
    </row>
    <row r="171" spans="1:14" hidden="1" x14ac:dyDescent="0.25">
      <c r="A171" s="292" t="s">
        <v>295</v>
      </c>
      <c r="B171" s="293"/>
      <c r="C171" s="293"/>
      <c r="D171" s="293"/>
      <c r="E171" s="293"/>
      <c r="F171" s="293"/>
      <c r="G171" s="293"/>
      <c r="H171" s="293"/>
      <c r="I171" s="293"/>
      <c r="J171" s="293" t="e">
        <f t="shared" si="12"/>
        <v>#DIV/0!</v>
      </c>
      <c r="K171" s="293"/>
      <c r="L171" s="293"/>
      <c r="M171" s="293" t="e">
        <f t="shared" si="13"/>
        <v>#DIV/0!</v>
      </c>
      <c r="N171" s="294"/>
    </row>
    <row r="172" spans="1:14" hidden="1" x14ac:dyDescent="0.25">
      <c r="A172" s="292" t="s">
        <v>296</v>
      </c>
      <c r="B172" s="293"/>
      <c r="C172" s="293"/>
      <c r="D172" s="293"/>
      <c r="E172" s="293"/>
      <c r="F172" s="293"/>
      <c r="G172" s="293"/>
      <c r="H172" s="293"/>
      <c r="I172" s="293"/>
      <c r="J172" s="293" t="e">
        <f t="shared" si="12"/>
        <v>#DIV/0!</v>
      </c>
      <c r="K172" s="293"/>
      <c r="L172" s="293"/>
      <c r="M172" s="293" t="e">
        <f t="shared" si="13"/>
        <v>#DIV/0!</v>
      </c>
      <c r="N172" s="294"/>
    </row>
    <row r="173" spans="1:14" hidden="1" x14ac:dyDescent="0.25">
      <c r="A173" s="292" t="s">
        <v>297</v>
      </c>
      <c r="B173" s="293"/>
      <c r="C173" s="293"/>
      <c r="D173" s="293"/>
      <c r="E173" s="293"/>
      <c r="F173" s="293"/>
      <c r="G173" s="293"/>
      <c r="H173" s="293"/>
      <c r="I173" s="293"/>
      <c r="J173" s="293" t="e">
        <f t="shared" si="12"/>
        <v>#DIV/0!</v>
      </c>
      <c r="K173" s="293"/>
      <c r="L173" s="293"/>
      <c r="M173" s="293" t="e">
        <f t="shared" si="13"/>
        <v>#DIV/0!</v>
      </c>
      <c r="N173" s="294"/>
    </row>
    <row r="174" spans="1:14" hidden="1" x14ac:dyDescent="0.25">
      <c r="A174" s="292" t="s">
        <v>298</v>
      </c>
      <c r="B174" s="293"/>
      <c r="C174" s="293"/>
      <c r="D174" s="293"/>
      <c r="E174" s="293"/>
      <c r="F174" s="293"/>
      <c r="G174" s="293"/>
      <c r="H174" s="293"/>
      <c r="I174" s="293"/>
      <c r="J174" s="293" t="e">
        <f t="shared" si="12"/>
        <v>#DIV/0!</v>
      </c>
      <c r="K174" s="293"/>
      <c r="L174" s="293"/>
      <c r="M174" s="293" t="e">
        <f t="shared" si="13"/>
        <v>#DIV/0!</v>
      </c>
      <c r="N174" s="294"/>
    </row>
    <row r="175" spans="1:14" hidden="1" x14ac:dyDescent="0.25">
      <c r="A175" s="292" t="s">
        <v>299</v>
      </c>
      <c r="B175" s="293"/>
      <c r="C175" s="293"/>
      <c r="D175" s="293"/>
      <c r="E175" s="293"/>
      <c r="F175" s="293"/>
      <c r="G175" s="293"/>
      <c r="H175" s="293"/>
      <c r="I175" s="293"/>
      <c r="J175" s="293" t="e">
        <f t="shared" si="12"/>
        <v>#DIV/0!</v>
      </c>
      <c r="K175" s="293"/>
      <c r="L175" s="293"/>
      <c r="M175" s="293" t="e">
        <f t="shared" si="13"/>
        <v>#DIV/0!</v>
      </c>
      <c r="N175" s="294"/>
    </row>
    <row r="176" spans="1:14" hidden="1" x14ac:dyDescent="0.25">
      <c r="A176" s="292" t="s">
        <v>300</v>
      </c>
      <c r="B176" s="293"/>
      <c r="C176" s="293"/>
      <c r="D176" s="293"/>
      <c r="E176" s="293"/>
      <c r="F176" s="293"/>
      <c r="G176" s="293"/>
      <c r="H176" s="293"/>
      <c r="I176" s="293"/>
      <c r="J176" s="293" t="e">
        <f t="shared" si="12"/>
        <v>#DIV/0!</v>
      </c>
      <c r="K176" s="293"/>
      <c r="L176" s="293"/>
      <c r="M176" s="293" t="e">
        <f t="shared" si="13"/>
        <v>#DIV/0!</v>
      </c>
      <c r="N176" s="294"/>
    </row>
    <row r="177" spans="1:14" ht="15.75" hidden="1" thickBot="1" x14ac:dyDescent="0.3">
      <c r="A177" s="295" t="s">
        <v>301</v>
      </c>
      <c r="B177" s="296"/>
      <c r="C177" s="296"/>
      <c r="D177" s="296"/>
      <c r="E177" s="296"/>
      <c r="F177" s="296"/>
      <c r="G177" s="296"/>
      <c r="H177" s="296"/>
      <c r="I177" s="296"/>
      <c r="J177" s="296" t="e">
        <f t="shared" si="12"/>
        <v>#DIV/0!</v>
      </c>
      <c r="K177" s="296"/>
      <c r="L177" s="296"/>
      <c r="M177" s="296" t="e">
        <f t="shared" si="13"/>
        <v>#DIV/0!</v>
      </c>
      <c r="N177" s="313"/>
    </row>
    <row r="178" spans="1:14" ht="15.75" thickBot="1" x14ac:dyDescent="0.3"/>
    <row r="179" spans="1:14" ht="20.25" x14ac:dyDescent="0.3">
      <c r="A179" s="1084" t="s">
        <v>436</v>
      </c>
      <c r="B179" s="1085"/>
      <c r="C179" s="1085"/>
      <c r="D179" s="1085"/>
      <c r="E179" s="1085"/>
      <c r="F179" s="1085"/>
      <c r="G179" s="1086"/>
    </row>
    <row r="180" spans="1:14" ht="39" thickBot="1" x14ac:dyDescent="0.3">
      <c r="A180" s="392" t="s">
        <v>24</v>
      </c>
      <c r="B180" s="419" t="s">
        <v>306</v>
      </c>
      <c r="C180" s="419" t="s">
        <v>307</v>
      </c>
      <c r="D180" s="419" t="s">
        <v>342</v>
      </c>
      <c r="E180" s="419" t="s">
        <v>437</v>
      </c>
      <c r="F180" s="419" t="s">
        <v>438</v>
      </c>
      <c r="G180" s="420" t="s">
        <v>345</v>
      </c>
    </row>
    <row r="181" spans="1:14" ht="99.75" hidden="1" x14ac:dyDescent="0.25">
      <c r="A181" s="1087" t="s">
        <v>296</v>
      </c>
      <c r="B181" s="1078" t="s">
        <v>319</v>
      </c>
      <c r="C181" s="1080" t="s">
        <v>320</v>
      </c>
      <c r="D181" s="492" t="s">
        <v>346</v>
      </c>
      <c r="E181" s="493">
        <v>400000000</v>
      </c>
      <c r="F181" s="494">
        <v>0</v>
      </c>
      <c r="G181" s="495" t="s">
        <v>531</v>
      </c>
    </row>
    <row r="182" spans="1:14" ht="114" hidden="1" x14ac:dyDescent="0.25">
      <c r="A182" s="1088"/>
      <c r="B182" s="1079"/>
      <c r="C182" s="1081"/>
      <c r="D182" s="492" t="s">
        <v>348</v>
      </c>
      <c r="E182" s="493">
        <v>455600000</v>
      </c>
      <c r="F182" s="494">
        <v>0</v>
      </c>
      <c r="G182" s="495" t="s">
        <v>531</v>
      </c>
    </row>
    <row r="183" spans="1:14" ht="114" hidden="1" x14ac:dyDescent="0.25">
      <c r="A183" s="1088"/>
      <c r="B183" s="1079"/>
      <c r="C183" s="1081"/>
      <c r="D183" s="496" t="s">
        <v>349</v>
      </c>
      <c r="E183" s="493">
        <v>815555000</v>
      </c>
      <c r="F183" s="494">
        <v>0</v>
      </c>
      <c r="G183" s="495" t="s">
        <v>531</v>
      </c>
    </row>
    <row r="184" spans="1:14" ht="128.25" hidden="1" x14ac:dyDescent="0.25">
      <c r="A184" s="1088"/>
      <c r="B184" s="1078" t="s">
        <v>322</v>
      </c>
      <c r="C184" s="1080" t="s">
        <v>323</v>
      </c>
      <c r="D184" s="492" t="s">
        <v>350</v>
      </c>
      <c r="E184" s="493">
        <v>1984550000</v>
      </c>
      <c r="F184" s="494">
        <v>0</v>
      </c>
      <c r="G184" s="495" t="s">
        <v>531</v>
      </c>
    </row>
    <row r="185" spans="1:14" ht="85.5" hidden="1" x14ac:dyDescent="0.25">
      <c r="A185" s="1089"/>
      <c r="B185" s="1082"/>
      <c r="C185" s="1083"/>
      <c r="D185" s="492" t="s">
        <v>351</v>
      </c>
      <c r="E185" s="493">
        <v>101225000</v>
      </c>
      <c r="F185" s="494">
        <v>0</v>
      </c>
      <c r="G185" s="495" t="s">
        <v>531</v>
      </c>
    </row>
    <row r="186" spans="1:14" ht="156.75" hidden="1" x14ac:dyDescent="0.25">
      <c r="A186" s="1070" t="s">
        <v>297</v>
      </c>
      <c r="B186" s="1078" t="s">
        <v>319</v>
      </c>
      <c r="C186" s="1080" t="s">
        <v>320</v>
      </c>
      <c r="D186" s="492" t="s">
        <v>346</v>
      </c>
      <c r="E186" s="497">
        <v>400000000</v>
      </c>
      <c r="F186" s="498">
        <v>0</v>
      </c>
      <c r="G186" s="499" t="s">
        <v>532</v>
      </c>
    </row>
    <row r="187" spans="1:14" ht="142.5" hidden="1" x14ac:dyDescent="0.25">
      <c r="A187" s="1077"/>
      <c r="B187" s="1079"/>
      <c r="C187" s="1081"/>
      <c r="D187" s="492" t="s">
        <v>348</v>
      </c>
      <c r="E187" s="497">
        <v>455600000</v>
      </c>
      <c r="F187" s="498">
        <v>0</v>
      </c>
      <c r="G187" s="499" t="s">
        <v>533</v>
      </c>
    </row>
    <row r="188" spans="1:14" ht="114" hidden="1" x14ac:dyDescent="0.25">
      <c r="A188" s="1077"/>
      <c r="B188" s="1079"/>
      <c r="C188" s="1081"/>
      <c r="D188" s="496" t="s">
        <v>349</v>
      </c>
      <c r="E188" s="500">
        <v>815555000</v>
      </c>
      <c r="F188" s="501">
        <v>0</v>
      </c>
      <c r="G188" s="502" t="s">
        <v>534</v>
      </c>
    </row>
    <row r="189" spans="1:14" ht="156.75" hidden="1" x14ac:dyDescent="0.25">
      <c r="A189" s="1077"/>
      <c r="B189" s="1078" t="s">
        <v>322</v>
      </c>
      <c r="C189" s="1080" t="s">
        <v>323</v>
      </c>
      <c r="D189" s="492" t="s">
        <v>350</v>
      </c>
      <c r="E189" s="497">
        <v>1984550000</v>
      </c>
      <c r="F189" s="498">
        <v>0</v>
      </c>
      <c r="G189" s="502" t="s">
        <v>535</v>
      </c>
    </row>
    <row r="190" spans="1:14" ht="156.75" hidden="1" x14ac:dyDescent="0.25">
      <c r="A190" s="1076"/>
      <c r="B190" s="1082"/>
      <c r="C190" s="1083"/>
      <c r="D190" s="503" t="s">
        <v>351</v>
      </c>
      <c r="E190" s="504">
        <v>101225000</v>
      </c>
      <c r="F190" s="494">
        <v>0</v>
      </c>
      <c r="G190" s="505" t="s">
        <v>536</v>
      </c>
    </row>
    <row r="191" spans="1:14" ht="171" hidden="1" x14ac:dyDescent="0.25">
      <c r="A191" s="1070" t="s">
        <v>298</v>
      </c>
      <c r="B191" s="1078" t="s">
        <v>319</v>
      </c>
      <c r="C191" s="1080" t="s">
        <v>320</v>
      </c>
      <c r="D191" s="492" t="s">
        <v>346</v>
      </c>
      <c r="E191" s="497">
        <v>400000000</v>
      </c>
      <c r="F191" s="506">
        <v>12849934</v>
      </c>
      <c r="G191" s="499" t="s">
        <v>537</v>
      </c>
    </row>
    <row r="192" spans="1:14" ht="185.25" hidden="1" x14ac:dyDescent="0.25">
      <c r="A192" s="1077"/>
      <c r="B192" s="1079"/>
      <c r="C192" s="1081"/>
      <c r="D192" s="492" t="s">
        <v>348</v>
      </c>
      <c r="E192" s="497">
        <v>455600000</v>
      </c>
      <c r="F192" s="506">
        <v>19085666</v>
      </c>
      <c r="G192" s="499" t="s">
        <v>538</v>
      </c>
    </row>
    <row r="193" spans="1:7" ht="114" hidden="1" x14ac:dyDescent="0.25">
      <c r="A193" s="1077"/>
      <c r="B193" s="1079"/>
      <c r="C193" s="1081"/>
      <c r="D193" s="496" t="s">
        <v>349</v>
      </c>
      <c r="E193" s="500">
        <v>815555000</v>
      </c>
      <c r="F193" s="506">
        <v>67817001</v>
      </c>
      <c r="G193" s="499" t="s">
        <v>534</v>
      </c>
    </row>
    <row r="194" spans="1:7" ht="156.75" hidden="1" x14ac:dyDescent="0.25">
      <c r="A194" s="1077"/>
      <c r="B194" s="1078" t="s">
        <v>322</v>
      </c>
      <c r="C194" s="1080" t="s">
        <v>323</v>
      </c>
      <c r="D194" s="492" t="s">
        <v>350</v>
      </c>
      <c r="E194" s="497">
        <v>1984550000</v>
      </c>
      <c r="F194" s="506">
        <v>20174333</v>
      </c>
      <c r="G194" s="499" t="s">
        <v>539</v>
      </c>
    </row>
    <row r="195" spans="1:7" ht="185.25" hidden="1" x14ac:dyDescent="0.25">
      <c r="A195" s="1076"/>
      <c r="B195" s="1082"/>
      <c r="C195" s="1083"/>
      <c r="D195" s="503" t="s">
        <v>351</v>
      </c>
      <c r="E195" s="504">
        <v>101225000</v>
      </c>
      <c r="F195" s="506">
        <v>5045800</v>
      </c>
      <c r="G195" s="499" t="s">
        <v>540</v>
      </c>
    </row>
    <row r="196" spans="1:7" ht="156.75" hidden="1" x14ac:dyDescent="0.25">
      <c r="A196" s="1070" t="s">
        <v>299</v>
      </c>
      <c r="B196" s="1078" t="s">
        <v>319</v>
      </c>
      <c r="C196" s="1080" t="s">
        <v>320</v>
      </c>
      <c r="D196" s="492" t="s">
        <v>346</v>
      </c>
      <c r="E196" s="497">
        <v>400000000</v>
      </c>
      <c r="F196" s="506">
        <v>75766367</v>
      </c>
      <c r="G196" s="499" t="s">
        <v>541</v>
      </c>
    </row>
    <row r="197" spans="1:7" ht="171.75" hidden="1" x14ac:dyDescent="0.25">
      <c r="A197" s="1077"/>
      <c r="B197" s="1079"/>
      <c r="C197" s="1081"/>
      <c r="D197" s="492" t="s">
        <v>348</v>
      </c>
      <c r="E197" s="497">
        <v>455600000</v>
      </c>
      <c r="F197" s="506">
        <v>73758867</v>
      </c>
      <c r="G197" s="507" t="s">
        <v>542</v>
      </c>
    </row>
    <row r="198" spans="1:7" ht="114" hidden="1" x14ac:dyDescent="0.25">
      <c r="A198" s="1077"/>
      <c r="B198" s="1079"/>
      <c r="C198" s="1081"/>
      <c r="D198" s="496" t="s">
        <v>349</v>
      </c>
      <c r="E198" s="500">
        <v>815555000</v>
      </c>
      <c r="F198" s="506">
        <v>176067701</v>
      </c>
      <c r="G198" s="508" t="s">
        <v>534</v>
      </c>
    </row>
    <row r="199" spans="1:7" ht="171" hidden="1" x14ac:dyDescent="0.25">
      <c r="A199" s="1077"/>
      <c r="B199" s="1078" t="s">
        <v>322</v>
      </c>
      <c r="C199" s="1080" t="s">
        <v>323</v>
      </c>
      <c r="D199" s="492" t="s">
        <v>350</v>
      </c>
      <c r="E199" s="497">
        <v>1984550000</v>
      </c>
      <c r="F199" s="506">
        <v>61606267</v>
      </c>
      <c r="G199" s="508" t="s">
        <v>543</v>
      </c>
    </row>
    <row r="200" spans="1:7" ht="114" hidden="1" x14ac:dyDescent="0.25">
      <c r="A200" s="1076"/>
      <c r="B200" s="1082"/>
      <c r="C200" s="1083"/>
      <c r="D200" s="503" t="s">
        <v>351</v>
      </c>
      <c r="E200" s="504">
        <v>101225000</v>
      </c>
      <c r="F200" s="506">
        <v>8791800</v>
      </c>
      <c r="G200" s="499" t="s">
        <v>527</v>
      </c>
    </row>
    <row r="201" spans="1:7" ht="156.75" hidden="1" x14ac:dyDescent="0.25">
      <c r="A201" s="1070" t="s">
        <v>300</v>
      </c>
      <c r="B201" s="1078" t="s">
        <v>319</v>
      </c>
      <c r="C201" s="1080" t="s">
        <v>320</v>
      </c>
      <c r="D201" s="492" t="s">
        <v>346</v>
      </c>
      <c r="E201" s="497">
        <v>400000000</v>
      </c>
      <c r="F201" s="497">
        <v>147185834</v>
      </c>
      <c r="G201" s="499" t="s">
        <v>544</v>
      </c>
    </row>
    <row r="202" spans="1:7" ht="156.75" hidden="1" x14ac:dyDescent="0.25">
      <c r="A202" s="1077"/>
      <c r="B202" s="1079"/>
      <c r="C202" s="1081"/>
      <c r="D202" s="492" t="s">
        <v>348</v>
      </c>
      <c r="E202" s="497">
        <v>455600000</v>
      </c>
      <c r="F202" s="497">
        <v>138920967</v>
      </c>
      <c r="G202" s="499" t="s">
        <v>545</v>
      </c>
    </row>
    <row r="203" spans="1:7" ht="114" hidden="1" x14ac:dyDescent="0.25">
      <c r="A203" s="1077"/>
      <c r="B203" s="1079"/>
      <c r="C203" s="1081"/>
      <c r="D203" s="496" t="s">
        <v>349</v>
      </c>
      <c r="E203" s="500">
        <v>815555000</v>
      </c>
      <c r="F203" s="497">
        <v>295333634</v>
      </c>
      <c r="G203" s="508" t="s">
        <v>534</v>
      </c>
    </row>
    <row r="204" spans="1:7" ht="171" hidden="1" x14ac:dyDescent="0.25">
      <c r="A204" s="1077"/>
      <c r="B204" s="1078" t="s">
        <v>322</v>
      </c>
      <c r="C204" s="1080" t="s">
        <v>323</v>
      </c>
      <c r="D204" s="492" t="s">
        <v>350</v>
      </c>
      <c r="E204" s="497">
        <v>1984550000</v>
      </c>
      <c r="F204" s="497">
        <v>121500167</v>
      </c>
      <c r="G204" s="508" t="s">
        <v>543</v>
      </c>
    </row>
    <row r="205" spans="1:7" ht="114" hidden="1" x14ac:dyDescent="0.25">
      <c r="A205" s="1076"/>
      <c r="B205" s="1082"/>
      <c r="C205" s="1083"/>
      <c r="D205" s="503" t="s">
        <v>351</v>
      </c>
      <c r="E205" s="504">
        <v>101225000</v>
      </c>
      <c r="F205" s="497">
        <v>14929800</v>
      </c>
      <c r="G205" s="499" t="s">
        <v>528</v>
      </c>
    </row>
    <row r="206" spans="1:7" ht="68.25" customHeight="1" x14ac:dyDescent="0.25">
      <c r="A206" s="1070" t="s">
        <v>301</v>
      </c>
      <c r="B206" s="1078" t="s">
        <v>319</v>
      </c>
      <c r="C206" s="1080" t="s">
        <v>320</v>
      </c>
      <c r="D206" s="492" t="s">
        <v>346</v>
      </c>
      <c r="E206" s="497">
        <v>428958000</v>
      </c>
      <c r="F206" s="497">
        <v>246485834</v>
      </c>
      <c r="G206" s="499" t="s">
        <v>546</v>
      </c>
    </row>
    <row r="207" spans="1:7" ht="68.25" customHeight="1" x14ac:dyDescent="0.25">
      <c r="A207" s="1077"/>
      <c r="B207" s="1079"/>
      <c r="C207" s="1081"/>
      <c r="D207" s="492" t="s">
        <v>348</v>
      </c>
      <c r="E207" s="497">
        <v>553758000</v>
      </c>
      <c r="F207" s="497">
        <v>234021967</v>
      </c>
      <c r="G207" s="499" t="s">
        <v>547</v>
      </c>
    </row>
    <row r="208" spans="1:7" ht="68.25" customHeight="1" x14ac:dyDescent="0.25">
      <c r="A208" s="1077"/>
      <c r="B208" s="1079"/>
      <c r="C208" s="1081"/>
      <c r="D208" s="496" t="s">
        <v>349</v>
      </c>
      <c r="E208" s="497">
        <v>937597000</v>
      </c>
      <c r="F208" s="497">
        <v>500893234</v>
      </c>
      <c r="G208" s="508" t="s">
        <v>534</v>
      </c>
    </row>
    <row r="209" spans="1:7" ht="68.25" customHeight="1" x14ac:dyDescent="0.25">
      <c r="A209" s="1077"/>
      <c r="B209" s="1078" t="s">
        <v>322</v>
      </c>
      <c r="C209" s="1080" t="s">
        <v>323</v>
      </c>
      <c r="D209" s="492" t="s">
        <v>350</v>
      </c>
      <c r="E209" s="497">
        <v>1735392000</v>
      </c>
      <c r="F209" s="497">
        <v>199223367</v>
      </c>
      <c r="G209" s="508" t="s">
        <v>543</v>
      </c>
    </row>
    <row r="210" spans="1:7" ht="68.25" customHeight="1" x14ac:dyDescent="0.25">
      <c r="A210" s="1076"/>
      <c r="B210" s="1082"/>
      <c r="C210" s="1083"/>
      <c r="D210" s="503" t="s">
        <v>351</v>
      </c>
      <c r="E210" s="497">
        <v>101225000</v>
      </c>
      <c r="F210" s="497">
        <v>34697800</v>
      </c>
      <c r="G210" s="499" t="s">
        <v>548</v>
      </c>
    </row>
    <row r="212" spans="1:7" ht="15.75" thickBot="1" x14ac:dyDescent="0.3"/>
    <row r="213" spans="1:7" ht="20.25" x14ac:dyDescent="0.3">
      <c r="A213" s="1051" t="s">
        <v>341</v>
      </c>
      <c r="B213" s="1051"/>
      <c r="C213" s="1051"/>
      <c r="D213" s="1051"/>
      <c r="E213" s="1051"/>
      <c r="F213" s="1051"/>
      <c r="G213" s="1051"/>
    </row>
    <row r="214" spans="1:7" ht="39" thickBot="1" x14ac:dyDescent="0.3">
      <c r="A214" s="287" t="s">
        <v>25</v>
      </c>
      <c r="B214" s="582" t="s">
        <v>306</v>
      </c>
      <c r="C214" s="582" t="s">
        <v>307</v>
      </c>
      <c r="D214" s="582" t="s">
        <v>342</v>
      </c>
      <c r="E214" s="582" t="s">
        <v>343</v>
      </c>
      <c r="F214" s="582" t="s">
        <v>344</v>
      </c>
      <c r="G214" s="583" t="s">
        <v>345</v>
      </c>
    </row>
    <row r="215" spans="1:7" ht="100.5" hidden="1" thickBot="1" x14ac:dyDescent="0.3">
      <c r="A215" s="1047" t="s">
        <v>289</v>
      </c>
      <c r="B215" s="1056" t="s">
        <v>319</v>
      </c>
      <c r="C215" s="1057" t="s">
        <v>320</v>
      </c>
      <c r="D215" s="314" t="s">
        <v>346</v>
      </c>
      <c r="E215" s="315">
        <v>1585211000</v>
      </c>
      <c r="F215" s="316">
        <v>0</v>
      </c>
      <c r="G215" s="317" t="s">
        <v>347</v>
      </c>
    </row>
    <row r="216" spans="1:7" ht="114.75" hidden="1" thickBot="1" x14ac:dyDescent="0.3">
      <c r="A216" s="1047"/>
      <c r="B216" s="1056"/>
      <c r="C216" s="1057"/>
      <c r="D216" s="314" t="s">
        <v>348</v>
      </c>
      <c r="E216" s="315">
        <v>881587000</v>
      </c>
      <c r="F216" s="316">
        <v>0</v>
      </c>
      <c r="G216" s="317" t="s">
        <v>347</v>
      </c>
    </row>
    <row r="217" spans="1:7" ht="114" hidden="1" x14ac:dyDescent="0.25">
      <c r="A217" s="1047"/>
      <c r="B217" s="1056"/>
      <c r="C217" s="1057"/>
      <c r="D217" s="318" t="s">
        <v>349</v>
      </c>
      <c r="E217" s="315">
        <v>1647133000</v>
      </c>
      <c r="F217" s="316">
        <v>0</v>
      </c>
      <c r="G217" s="317" t="s">
        <v>347</v>
      </c>
    </row>
    <row r="218" spans="1:7" ht="128.25" hidden="1" x14ac:dyDescent="0.25">
      <c r="A218" s="1047"/>
      <c r="B218" s="1048" t="s">
        <v>322</v>
      </c>
      <c r="C218" s="1049" t="s">
        <v>323</v>
      </c>
      <c r="D218" s="314" t="s">
        <v>350</v>
      </c>
      <c r="E218" s="315">
        <v>2651371000</v>
      </c>
      <c r="F218" s="316">
        <v>0</v>
      </c>
      <c r="G218" s="317" t="s">
        <v>347</v>
      </c>
    </row>
    <row r="219" spans="1:7" ht="85.5" hidden="1" x14ac:dyDescent="0.25">
      <c r="A219" s="1047"/>
      <c r="B219" s="1048"/>
      <c r="C219" s="1049"/>
      <c r="D219" s="314" t="s">
        <v>351</v>
      </c>
      <c r="E219" s="315">
        <v>204662000</v>
      </c>
      <c r="F219" s="316">
        <v>0</v>
      </c>
      <c r="G219" s="317" t="s">
        <v>347</v>
      </c>
    </row>
    <row r="220" spans="1:7" ht="99.75" hidden="1" x14ac:dyDescent="0.25">
      <c r="A220" s="1047" t="s">
        <v>291</v>
      </c>
      <c r="B220" s="1048" t="s">
        <v>319</v>
      </c>
      <c r="C220" s="1049" t="s">
        <v>320</v>
      </c>
      <c r="D220" s="314" t="s">
        <v>346</v>
      </c>
      <c r="E220" s="315">
        <v>1585211000</v>
      </c>
      <c r="F220" s="316">
        <v>0</v>
      </c>
      <c r="G220" s="317" t="s">
        <v>352</v>
      </c>
    </row>
    <row r="221" spans="1:7" ht="142.5" hidden="1" x14ac:dyDescent="0.25">
      <c r="A221" s="1047"/>
      <c r="B221" s="1048"/>
      <c r="C221" s="1049"/>
      <c r="D221" s="314" t="s">
        <v>348</v>
      </c>
      <c r="E221" s="315">
        <v>881587000</v>
      </c>
      <c r="F221" s="315">
        <v>824100</v>
      </c>
      <c r="G221" s="317" t="s">
        <v>353</v>
      </c>
    </row>
    <row r="222" spans="1:7" ht="114" hidden="1" x14ac:dyDescent="0.25">
      <c r="A222" s="1047"/>
      <c r="B222" s="1048"/>
      <c r="C222" s="1049"/>
      <c r="D222" s="318" t="s">
        <v>349</v>
      </c>
      <c r="E222" s="315">
        <v>1647133000</v>
      </c>
      <c r="F222" s="315">
        <v>0</v>
      </c>
      <c r="G222" s="317" t="s">
        <v>354</v>
      </c>
    </row>
    <row r="223" spans="1:7" ht="128.25" hidden="1" x14ac:dyDescent="0.25">
      <c r="A223" s="1047"/>
      <c r="B223" s="1048" t="s">
        <v>322</v>
      </c>
      <c r="C223" s="1049" t="s">
        <v>323</v>
      </c>
      <c r="D223" s="314" t="s">
        <v>350</v>
      </c>
      <c r="E223" s="315">
        <v>2651371000</v>
      </c>
      <c r="F223" s="316">
        <v>0</v>
      </c>
      <c r="G223" s="317" t="s">
        <v>355</v>
      </c>
    </row>
    <row r="224" spans="1:7" ht="85.5" hidden="1" x14ac:dyDescent="0.25">
      <c r="A224" s="1047"/>
      <c r="B224" s="1048"/>
      <c r="C224" s="1049"/>
      <c r="D224" s="314" t="s">
        <v>351</v>
      </c>
      <c r="E224" s="315">
        <v>204662000</v>
      </c>
      <c r="F224" s="316">
        <v>0</v>
      </c>
      <c r="G224" s="317" t="s">
        <v>356</v>
      </c>
    </row>
    <row r="225" spans="1:7" ht="99.75" hidden="1" x14ac:dyDescent="0.25">
      <c r="A225" s="1047" t="s">
        <v>292</v>
      </c>
      <c r="B225" s="1048" t="s">
        <v>319</v>
      </c>
      <c r="C225" s="1049" t="s">
        <v>320</v>
      </c>
      <c r="D225" s="314" t="s">
        <v>346</v>
      </c>
      <c r="E225" s="315">
        <v>1585211000</v>
      </c>
      <c r="F225" s="315">
        <v>32719366</v>
      </c>
      <c r="G225" s="317" t="s">
        <v>352</v>
      </c>
    </row>
    <row r="226" spans="1:7" ht="142.5" hidden="1" x14ac:dyDescent="0.25">
      <c r="A226" s="1047"/>
      <c r="B226" s="1048"/>
      <c r="C226" s="1049"/>
      <c r="D226" s="314" t="s">
        <v>348</v>
      </c>
      <c r="E226" s="315">
        <v>881587000</v>
      </c>
      <c r="F226" s="315">
        <v>3479033</v>
      </c>
      <c r="G226" s="317" t="s">
        <v>353</v>
      </c>
    </row>
    <row r="227" spans="1:7" ht="114" hidden="1" x14ac:dyDescent="0.25">
      <c r="A227" s="1047"/>
      <c r="B227" s="1048"/>
      <c r="C227" s="1049"/>
      <c r="D227" s="318" t="s">
        <v>349</v>
      </c>
      <c r="E227" s="315">
        <v>1647133000</v>
      </c>
      <c r="F227" s="315">
        <v>21782566</v>
      </c>
      <c r="G227" s="317" t="s">
        <v>354</v>
      </c>
    </row>
    <row r="228" spans="1:7" ht="128.25" hidden="1" x14ac:dyDescent="0.25">
      <c r="A228" s="1047"/>
      <c r="B228" s="1048" t="s">
        <v>322</v>
      </c>
      <c r="C228" s="1049" t="s">
        <v>323</v>
      </c>
      <c r="D228" s="314" t="s">
        <v>350</v>
      </c>
      <c r="E228" s="315">
        <v>2651371000</v>
      </c>
      <c r="F228" s="315">
        <v>2635800</v>
      </c>
      <c r="G228" s="317" t="s">
        <v>355</v>
      </c>
    </row>
    <row r="229" spans="1:7" ht="85.5" hidden="1" x14ac:dyDescent="0.25">
      <c r="A229" s="1047"/>
      <c r="B229" s="1048"/>
      <c r="C229" s="1049"/>
      <c r="D229" s="314" t="s">
        <v>351</v>
      </c>
      <c r="E229" s="315">
        <v>204662000</v>
      </c>
      <c r="F229" s="316">
        <v>0</v>
      </c>
      <c r="G229" s="317" t="s">
        <v>356</v>
      </c>
    </row>
    <row r="230" spans="1:7" ht="99.75" hidden="1" x14ac:dyDescent="0.25">
      <c r="A230" s="1047" t="s">
        <v>293</v>
      </c>
      <c r="B230" s="1048" t="s">
        <v>319</v>
      </c>
      <c r="C230" s="1049" t="s">
        <v>320</v>
      </c>
      <c r="D230" s="314" t="s">
        <v>346</v>
      </c>
      <c r="E230" s="315">
        <v>1585211000</v>
      </c>
      <c r="F230" s="315">
        <v>137337233</v>
      </c>
      <c r="G230" s="317" t="s">
        <v>352</v>
      </c>
    </row>
    <row r="231" spans="1:7" ht="142.5" hidden="1" x14ac:dyDescent="0.25">
      <c r="A231" s="1047"/>
      <c r="B231" s="1048"/>
      <c r="C231" s="1049"/>
      <c r="D231" s="314" t="s">
        <v>348</v>
      </c>
      <c r="E231" s="315">
        <v>881587000</v>
      </c>
      <c r="F231" s="315">
        <v>56359465</v>
      </c>
      <c r="G231" s="317" t="s">
        <v>353</v>
      </c>
    </row>
    <row r="232" spans="1:7" ht="114" hidden="1" x14ac:dyDescent="0.25">
      <c r="A232" s="1047"/>
      <c r="B232" s="1048"/>
      <c r="C232" s="1049"/>
      <c r="D232" s="318" t="s">
        <v>349</v>
      </c>
      <c r="E232" s="315">
        <v>1647133000</v>
      </c>
      <c r="F232" s="315">
        <v>120103399</v>
      </c>
      <c r="G232" s="317" t="s">
        <v>354</v>
      </c>
    </row>
    <row r="233" spans="1:7" ht="128.25" hidden="1" x14ac:dyDescent="0.25">
      <c r="A233" s="1047"/>
      <c r="B233" s="1048" t="s">
        <v>322</v>
      </c>
      <c r="C233" s="1049" t="s">
        <v>323</v>
      </c>
      <c r="D233" s="314" t="s">
        <v>350</v>
      </c>
      <c r="E233" s="315">
        <v>2651371000</v>
      </c>
      <c r="F233" s="315">
        <v>37221866</v>
      </c>
      <c r="G233" s="317" t="s">
        <v>355</v>
      </c>
    </row>
    <row r="234" spans="1:7" ht="85.5" hidden="1" x14ac:dyDescent="0.25">
      <c r="A234" s="1047"/>
      <c r="B234" s="1048"/>
      <c r="C234" s="1049"/>
      <c r="D234" s="314" t="s">
        <v>351</v>
      </c>
      <c r="E234" s="321">
        <v>204662000</v>
      </c>
      <c r="F234" s="321">
        <v>7313366</v>
      </c>
      <c r="G234" s="368" t="s">
        <v>356</v>
      </c>
    </row>
    <row r="235" spans="1:7" ht="99.75" hidden="1" x14ac:dyDescent="0.25">
      <c r="A235" s="1047" t="s">
        <v>294</v>
      </c>
      <c r="B235" s="1048" t="s">
        <v>319</v>
      </c>
      <c r="C235" s="1049" t="s">
        <v>320</v>
      </c>
      <c r="D235" s="319" t="s">
        <v>346</v>
      </c>
      <c r="E235" s="315">
        <v>1585211000</v>
      </c>
      <c r="F235" s="369">
        <v>306152866</v>
      </c>
      <c r="G235" s="370" t="s">
        <v>352</v>
      </c>
    </row>
    <row r="236" spans="1:7" ht="142.5" hidden="1" x14ac:dyDescent="0.25">
      <c r="A236" s="1047"/>
      <c r="B236" s="1048"/>
      <c r="C236" s="1049"/>
      <c r="D236" s="319" t="s">
        <v>348</v>
      </c>
      <c r="E236" s="315">
        <v>881587000</v>
      </c>
      <c r="F236" s="369">
        <v>117231099</v>
      </c>
      <c r="G236" s="370" t="s">
        <v>353</v>
      </c>
    </row>
    <row r="237" spans="1:7" ht="114" hidden="1" x14ac:dyDescent="0.25">
      <c r="A237" s="1047"/>
      <c r="B237" s="1048"/>
      <c r="C237" s="1049"/>
      <c r="D237" s="320" t="s">
        <v>349</v>
      </c>
      <c r="E237" s="315">
        <v>1647133000</v>
      </c>
      <c r="F237" s="369">
        <v>272278432</v>
      </c>
      <c r="G237" s="370" t="s">
        <v>354</v>
      </c>
    </row>
    <row r="238" spans="1:7" ht="128.25" hidden="1" x14ac:dyDescent="0.25">
      <c r="A238" s="1047"/>
      <c r="B238" s="1048" t="s">
        <v>322</v>
      </c>
      <c r="C238" s="1049" t="s">
        <v>323</v>
      </c>
      <c r="D238" s="319" t="s">
        <v>350</v>
      </c>
      <c r="E238" s="315">
        <v>2651371000</v>
      </c>
      <c r="F238" s="369">
        <v>99454900</v>
      </c>
      <c r="G238" s="370" t="s">
        <v>355</v>
      </c>
    </row>
    <row r="239" spans="1:7" ht="85.5" hidden="1" x14ac:dyDescent="0.25">
      <c r="A239" s="1047"/>
      <c r="B239" s="1048"/>
      <c r="C239" s="1049"/>
      <c r="D239" s="319" t="s">
        <v>351</v>
      </c>
      <c r="E239" s="321">
        <v>204662000</v>
      </c>
      <c r="F239" s="369">
        <v>24789033</v>
      </c>
      <c r="G239" s="370" t="s">
        <v>356</v>
      </c>
    </row>
    <row r="240" spans="1:7" ht="99.75" hidden="1" x14ac:dyDescent="0.25">
      <c r="A240" s="1047" t="s">
        <v>295</v>
      </c>
      <c r="B240" s="1048" t="s">
        <v>319</v>
      </c>
      <c r="C240" s="1049" t="s">
        <v>320</v>
      </c>
      <c r="D240" s="319" t="s">
        <v>346</v>
      </c>
      <c r="E240" s="371">
        <v>1585211000</v>
      </c>
      <c r="F240" s="371">
        <v>470061333</v>
      </c>
      <c r="G240" s="372" t="s">
        <v>352</v>
      </c>
    </row>
    <row r="241" spans="1:7" ht="142.5" hidden="1" x14ac:dyDescent="0.25">
      <c r="A241" s="1047"/>
      <c r="B241" s="1048"/>
      <c r="C241" s="1049"/>
      <c r="D241" s="314" t="s">
        <v>348</v>
      </c>
      <c r="E241" s="315">
        <v>881587000</v>
      </c>
      <c r="F241" s="315">
        <v>198375199</v>
      </c>
      <c r="G241" s="317" t="s">
        <v>353</v>
      </c>
    </row>
    <row r="242" spans="1:7" ht="114" hidden="1" x14ac:dyDescent="0.25">
      <c r="A242" s="1047"/>
      <c r="B242" s="1048"/>
      <c r="C242" s="1049"/>
      <c r="D242" s="318" t="s">
        <v>349</v>
      </c>
      <c r="E242" s="315">
        <v>1647133000</v>
      </c>
      <c r="F242" s="315">
        <v>429093932</v>
      </c>
      <c r="G242" s="317" t="s">
        <v>354</v>
      </c>
    </row>
    <row r="243" spans="1:7" ht="128.25" hidden="1" x14ac:dyDescent="0.25">
      <c r="A243" s="1047"/>
      <c r="B243" s="1048" t="s">
        <v>322</v>
      </c>
      <c r="C243" s="1049" t="s">
        <v>323</v>
      </c>
      <c r="D243" s="314" t="s">
        <v>350</v>
      </c>
      <c r="E243" s="315">
        <v>2651371000</v>
      </c>
      <c r="F243" s="315">
        <v>178936300</v>
      </c>
      <c r="G243" s="317" t="s">
        <v>355</v>
      </c>
    </row>
    <row r="244" spans="1:7" ht="85.5" hidden="1" x14ac:dyDescent="0.25">
      <c r="A244" s="1047"/>
      <c r="B244" s="1048"/>
      <c r="C244" s="1049"/>
      <c r="D244" s="314" t="s">
        <v>351</v>
      </c>
      <c r="E244" s="315">
        <v>204662000</v>
      </c>
      <c r="F244" s="315">
        <v>43262033</v>
      </c>
      <c r="G244" s="317" t="s">
        <v>356</v>
      </c>
    </row>
    <row r="245" spans="1:7" ht="99.75" hidden="1" x14ac:dyDescent="0.25">
      <c r="A245" s="1047" t="s">
        <v>296</v>
      </c>
      <c r="B245" s="1048" t="s">
        <v>319</v>
      </c>
      <c r="C245" s="1049" t="s">
        <v>320</v>
      </c>
      <c r="D245" s="314" t="s">
        <v>346</v>
      </c>
      <c r="E245" s="315">
        <v>1585211000</v>
      </c>
      <c r="F245" s="315">
        <v>633918333</v>
      </c>
      <c r="G245" s="317" t="s">
        <v>352</v>
      </c>
    </row>
    <row r="246" spans="1:7" ht="142.5" hidden="1" x14ac:dyDescent="0.25">
      <c r="A246" s="1047"/>
      <c r="B246" s="1048"/>
      <c r="C246" s="1049"/>
      <c r="D246" s="314" t="s">
        <v>348</v>
      </c>
      <c r="E246" s="315">
        <v>881587000</v>
      </c>
      <c r="F246" s="315">
        <v>268178599</v>
      </c>
      <c r="G246" s="317" t="s">
        <v>353</v>
      </c>
    </row>
    <row r="247" spans="1:7" ht="114" hidden="1" x14ac:dyDescent="0.25">
      <c r="A247" s="1047"/>
      <c r="B247" s="1048"/>
      <c r="C247" s="1049"/>
      <c r="D247" s="318" t="s">
        <v>349</v>
      </c>
      <c r="E247" s="315">
        <v>1647133000</v>
      </c>
      <c r="F247" s="315">
        <v>584930799</v>
      </c>
      <c r="G247" s="317" t="s">
        <v>354</v>
      </c>
    </row>
    <row r="248" spans="1:7" ht="128.25" hidden="1" x14ac:dyDescent="0.25">
      <c r="A248" s="1047"/>
      <c r="B248" s="1048" t="s">
        <v>322</v>
      </c>
      <c r="C248" s="1049" t="s">
        <v>323</v>
      </c>
      <c r="D248" s="314" t="s">
        <v>350</v>
      </c>
      <c r="E248" s="315">
        <v>2651371000</v>
      </c>
      <c r="F248" s="315">
        <v>265182733</v>
      </c>
      <c r="G248" s="317" t="s">
        <v>480</v>
      </c>
    </row>
    <row r="249" spans="1:7" ht="85.5" hidden="1" x14ac:dyDescent="0.25">
      <c r="A249" s="1047"/>
      <c r="B249" s="1048"/>
      <c r="C249" s="1049"/>
      <c r="D249" s="314" t="s">
        <v>351</v>
      </c>
      <c r="E249" s="315">
        <v>204662000</v>
      </c>
      <c r="F249" s="315">
        <v>61735033</v>
      </c>
      <c r="G249" s="317" t="s">
        <v>356</v>
      </c>
    </row>
    <row r="250" spans="1:7" ht="99.75" hidden="1" x14ac:dyDescent="0.25">
      <c r="A250" s="1050" t="s">
        <v>297</v>
      </c>
      <c r="B250" s="1048" t="s">
        <v>319</v>
      </c>
      <c r="C250" s="1049" t="s">
        <v>320</v>
      </c>
      <c r="D250" s="314" t="s">
        <v>346</v>
      </c>
      <c r="E250" s="322">
        <v>1585211000</v>
      </c>
      <c r="F250" s="322">
        <v>795660333</v>
      </c>
      <c r="G250" s="317" t="s">
        <v>352</v>
      </c>
    </row>
    <row r="251" spans="1:7" ht="142.5" hidden="1" x14ac:dyDescent="0.25">
      <c r="A251" s="1050"/>
      <c r="B251" s="1048"/>
      <c r="C251" s="1049"/>
      <c r="D251" s="314" t="s">
        <v>348</v>
      </c>
      <c r="E251" s="322">
        <v>881587000</v>
      </c>
      <c r="F251" s="322">
        <v>357347450</v>
      </c>
      <c r="G251" s="317" t="s">
        <v>353</v>
      </c>
    </row>
    <row r="252" spans="1:7" ht="114" hidden="1" x14ac:dyDescent="0.25">
      <c r="A252" s="1050"/>
      <c r="B252" s="1048"/>
      <c r="C252" s="1049"/>
      <c r="D252" s="318" t="s">
        <v>349</v>
      </c>
      <c r="E252" s="322">
        <v>1647133000</v>
      </c>
      <c r="F252" s="322">
        <v>772986150</v>
      </c>
      <c r="G252" s="317" t="s">
        <v>354</v>
      </c>
    </row>
    <row r="253" spans="1:7" ht="128.25" hidden="1" x14ac:dyDescent="0.25">
      <c r="A253" s="1050"/>
      <c r="B253" s="1048" t="s">
        <v>322</v>
      </c>
      <c r="C253" s="1049" t="s">
        <v>323</v>
      </c>
      <c r="D253" s="314" t="s">
        <v>350</v>
      </c>
      <c r="E253" s="322">
        <v>2651371000</v>
      </c>
      <c r="F253" s="322">
        <v>353169284</v>
      </c>
      <c r="G253" s="317" t="s">
        <v>480</v>
      </c>
    </row>
    <row r="254" spans="1:7" ht="85.5" hidden="1" x14ac:dyDescent="0.25">
      <c r="A254" s="1050"/>
      <c r="B254" s="1048"/>
      <c r="C254" s="1049"/>
      <c r="D254" s="326" t="s">
        <v>351</v>
      </c>
      <c r="E254" s="322">
        <v>204662000</v>
      </c>
      <c r="F254" s="322">
        <v>82513633</v>
      </c>
      <c r="G254" s="317" t="s">
        <v>356</v>
      </c>
    </row>
    <row r="255" spans="1:7" ht="99.75" hidden="1" x14ac:dyDescent="0.25">
      <c r="A255" s="1050" t="s">
        <v>298</v>
      </c>
      <c r="B255" s="1048" t="s">
        <v>319</v>
      </c>
      <c r="C255" s="1049" t="s">
        <v>320</v>
      </c>
      <c r="D255" s="314" t="s">
        <v>346</v>
      </c>
      <c r="E255" s="322">
        <v>1585211000</v>
      </c>
      <c r="F255" s="328">
        <v>979533333</v>
      </c>
      <c r="G255" s="317" t="s">
        <v>352</v>
      </c>
    </row>
    <row r="256" spans="1:7" ht="142.5" hidden="1" x14ac:dyDescent="0.25">
      <c r="A256" s="1050"/>
      <c r="B256" s="1048"/>
      <c r="C256" s="1049"/>
      <c r="D256" s="314" t="s">
        <v>348</v>
      </c>
      <c r="E256" s="322">
        <v>881587000</v>
      </c>
      <c r="F256" s="328">
        <v>439605656</v>
      </c>
      <c r="G256" s="317" t="s">
        <v>353</v>
      </c>
    </row>
    <row r="257" spans="1:7" ht="114" hidden="1" x14ac:dyDescent="0.25">
      <c r="A257" s="1050"/>
      <c r="B257" s="1048"/>
      <c r="C257" s="1049"/>
      <c r="D257" s="318" t="s">
        <v>349</v>
      </c>
      <c r="E257" s="325">
        <v>1647133000</v>
      </c>
      <c r="F257" s="328">
        <v>961467242</v>
      </c>
      <c r="G257" s="317" t="s">
        <v>354</v>
      </c>
    </row>
    <row r="258" spans="1:7" ht="128.25" hidden="1" x14ac:dyDescent="0.25">
      <c r="A258" s="1050"/>
      <c r="B258" s="1048" t="s">
        <v>322</v>
      </c>
      <c r="C258" s="1049" t="s">
        <v>323</v>
      </c>
      <c r="D258" s="314" t="s">
        <v>350</v>
      </c>
      <c r="E258" s="322">
        <v>2651371000</v>
      </c>
      <c r="F258" s="328">
        <v>438997590</v>
      </c>
      <c r="G258" s="317" t="s">
        <v>480</v>
      </c>
    </row>
    <row r="259" spans="1:7" ht="85.5" hidden="1" x14ac:dyDescent="0.25">
      <c r="A259" s="1050"/>
      <c r="B259" s="1048"/>
      <c r="C259" s="1049"/>
      <c r="D259" s="326" t="s">
        <v>351</v>
      </c>
      <c r="E259" s="327">
        <v>204662000</v>
      </c>
      <c r="F259" s="328">
        <v>105309633</v>
      </c>
      <c r="G259" s="317" t="s">
        <v>356</v>
      </c>
    </row>
    <row r="260" spans="1:7" ht="99.75" hidden="1" x14ac:dyDescent="0.25">
      <c r="A260" s="1050" t="s">
        <v>299</v>
      </c>
      <c r="B260" s="1048" t="s">
        <v>319</v>
      </c>
      <c r="C260" s="1049" t="s">
        <v>320</v>
      </c>
      <c r="D260" s="314" t="s">
        <v>346</v>
      </c>
      <c r="E260" s="322">
        <v>1585211000</v>
      </c>
      <c r="F260" s="328">
        <v>1154682333</v>
      </c>
      <c r="G260" s="317" t="s">
        <v>352</v>
      </c>
    </row>
    <row r="261" spans="1:7" ht="142.5" hidden="1" x14ac:dyDescent="0.25">
      <c r="A261" s="1050"/>
      <c r="B261" s="1048"/>
      <c r="C261" s="1049"/>
      <c r="D261" s="314" t="s">
        <v>348</v>
      </c>
      <c r="E261" s="322">
        <v>881587000</v>
      </c>
      <c r="F261" s="328">
        <v>544711302</v>
      </c>
      <c r="G261" s="317" t="s">
        <v>353</v>
      </c>
    </row>
    <row r="262" spans="1:7" ht="114" hidden="1" x14ac:dyDescent="0.25">
      <c r="A262" s="1050"/>
      <c r="B262" s="1048"/>
      <c r="C262" s="1049"/>
      <c r="D262" s="318" t="s">
        <v>349</v>
      </c>
      <c r="E262" s="325">
        <v>1647133000</v>
      </c>
      <c r="F262" s="328">
        <v>1190991936</v>
      </c>
      <c r="G262" s="317" t="s">
        <v>354</v>
      </c>
    </row>
    <row r="263" spans="1:7" ht="128.25" hidden="1" x14ac:dyDescent="0.25">
      <c r="A263" s="1050"/>
      <c r="B263" s="1048" t="s">
        <v>322</v>
      </c>
      <c r="C263" s="1049" t="s">
        <v>323</v>
      </c>
      <c r="D263" s="314" t="s">
        <v>350</v>
      </c>
      <c r="E263" s="322">
        <v>2651371000</v>
      </c>
      <c r="F263" s="328">
        <v>525774003</v>
      </c>
      <c r="G263" s="317" t="s">
        <v>480</v>
      </c>
    </row>
    <row r="264" spans="1:7" ht="85.5" hidden="1" x14ac:dyDescent="0.25">
      <c r="A264" s="1050"/>
      <c r="B264" s="1048"/>
      <c r="C264" s="1049"/>
      <c r="D264" s="326" t="s">
        <v>351</v>
      </c>
      <c r="E264" s="327">
        <v>204662000</v>
      </c>
      <c r="F264" s="328">
        <v>128105633</v>
      </c>
      <c r="G264" s="317" t="s">
        <v>356</v>
      </c>
    </row>
    <row r="265" spans="1:7" ht="99.75" hidden="1" x14ac:dyDescent="0.25">
      <c r="A265" s="1050" t="s">
        <v>300</v>
      </c>
      <c r="B265" s="1048" t="s">
        <v>319</v>
      </c>
      <c r="C265" s="1049" t="s">
        <v>320</v>
      </c>
      <c r="D265" s="314" t="s">
        <v>346</v>
      </c>
      <c r="E265" s="322">
        <v>1585211000</v>
      </c>
      <c r="F265" s="322">
        <v>1329831333</v>
      </c>
      <c r="G265" s="324" t="s">
        <v>352</v>
      </c>
    </row>
    <row r="266" spans="1:7" ht="142.5" hidden="1" x14ac:dyDescent="0.25">
      <c r="A266" s="1050"/>
      <c r="B266" s="1048"/>
      <c r="C266" s="1049"/>
      <c r="D266" s="314" t="s">
        <v>348</v>
      </c>
      <c r="E266" s="322">
        <v>881587000</v>
      </c>
      <c r="F266" s="322">
        <v>646540328</v>
      </c>
      <c r="G266" s="324" t="s">
        <v>353</v>
      </c>
    </row>
    <row r="267" spans="1:7" ht="114" hidden="1" x14ac:dyDescent="0.25">
      <c r="A267" s="1050"/>
      <c r="B267" s="1048"/>
      <c r="C267" s="1049"/>
      <c r="D267" s="318" t="s">
        <v>349</v>
      </c>
      <c r="E267" s="325">
        <v>1647133000</v>
      </c>
      <c r="F267" s="322">
        <v>1400958072</v>
      </c>
      <c r="G267" s="330" t="s">
        <v>354</v>
      </c>
    </row>
    <row r="268" spans="1:7" ht="128.25" hidden="1" x14ac:dyDescent="0.25">
      <c r="A268" s="1050"/>
      <c r="B268" s="1048" t="s">
        <v>322</v>
      </c>
      <c r="C268" s="1049" t="s">
        <v>323</v>
      </c>
      <c r="D268" s="314" t="s">
        <v>350</v>
      </c>
      <c r="E268" s="322">
        <v>2651371000</v>
      </c>
      <c r="F268" s="322">
        <v>1031936804</v>
      </c>
      <c r="G268" s="330" t="s">
        <v>483</v>
      </c>
    </row>
    <row r="269" spans="1:7" ht="85.5" hidden="1" x14ac:dyDescent="0.25">
      <c r="A269" s="1050"/>
      <c r="B269" s="1048"/>
      <c r="C269" s="1049"/>
      <c r="D269" s="326" t="s">
        <v>351</v>
      </c>
      <c r="E269" s="327">
        <v>204662000</v>
      </c>
      <c r="F269" s="322">
        <v>150901633</v>
      </c>
      <c r="G269" s="324" t="s">
        <v>356</v>
      </c>
    </row>
    <row r="270" spans="1:7" ht="89.25" customHeight="1" x14ac:dyDescent="0.25">
      <c r="A270" s="1050" t="s">
        <v>301</v>
      </c>
      <c r="B270" s="1048" t="s">
        <v>319</v>
      </c>
      <c r="C270" s="1049" t="s">
        <v>320</v>
      </c>
      <c r="D270" s="314" t="s">
        <v>346</v>
      </c>
      <c r="E270" s="322">
        <v>1650484302</v>
      </c>
      <c r="F270" s="322">
        <v>1583722499</v>
      </c>
      <c r="G270" s="324" t="s">
        <v>352</v>
      </c>
    </row>
    <row r="271" spans="1:7" ht="89.25" customHeight="1" x14ac:dyDescent="0.25">
      <c r="A271" s="1050"/>
      <c r="B271" s="1048"/>
      <c r="C271" s="1049"/>
      <c r="D271" s="314" t="s">
        <v>348</v>
      </c>
      <c r="E271" s="322">
        <v>956528000</v>
      </c>
      <c r="F271" s="322">
        <v>813244790</v>
      </c>
      <c r="G271" s="324" t="s">
        <v>353</v>
      </c>
    </row>
    <row r="272" spans="1:7" ht="89.25" customHeight="1" x14ac:dyDescent="0.25">
      <c r="A272" s="1050"/>
      <c r="B272" s="1048"/>
      <c r="C272" s="1049"/>
      <c r="D272" s="318" t="s">
        <v>349</v>
      </c>
      <c r="E272" s="322">
        <v>1985589466</v>
      </c>
      <c r="F272" s="322">
        <v>1692065903</v>
      </c>
      <c r="G272" s="330" t="s">
        <v>354</v>
      </c>
    </row>
    <row r="273" spans="1:7" ht="89.25" customHeight="1" x14ac:dyDescent="0.25">
      <c r="A273" s="1050"/>
      <c r="B273" s="1048" t="s">
        <v>322</v>
      </c>
      <c r="C273" s="1049" t="s">
        <v>323</v>
      </c>
      <c r="D273" s="314" t="s">
        <v>350</v>
      </c>
      <c r="E273" s="322">
        <v>2401606046</v>
      </c>
      <c r="F273" s="322">
        <v>1535452038</v>
      </c>
      <c r="G273" s="330" t="s">
        <v>483</v>
      </c>
    </row>
    <row r="274" spans="1:7" ht="89.25" customHeight="1" x14ac:dyDescent="0.25">
      <c r="A274" s="1050"/>
      <c r="B274" s="1048"/>
      <c r="C274" s="1049"/>
      <c r="D274" s="326" t="s">
        <v>351</v>
      </c>
      <c r="E274" s="322">
        <v>204662000</v>
      </c>
      <c r="F274" s="322">
        <v>177533633</v>
      </c>
      <c r="G274" s="324" t="s">
        <v>356</v>
      </c>
    </row>
    <row r="276" spans="1:7" hidden="1" x14ac:dyDescent="0.25">
      <c r="A276" s="292" t="s">
        <v>291</v>
      </c>
      <c r="B276" s="293"/>
      <c r="C276" s="293"/>
      <c r="D276" s="293"/>
      <c r="E276" s="293"/>
      <c r="F276" s="293"/>
      <c r="G276" s="294"/>
    </row>
    <row r="277" spans="1:7" hidden="1" x14ac:dyDescent="0.25">
      <c r="A277" s="292" t="s">
        <v>292</v>
      </c>
      <c r="B277" s="293"/>
      <c r="C277" s="293"/>
      <c r="D277" s="293"/>
      <c r="E277" s="293"/>
      <c r="F277" s="293"/>
      <c r="G277" s="294"/>
    </row>
    <row r="278" spans="1:7" hidden="1" x14ac:dyDescent="0.25">
      <c r="A278" s="292" t="s">
        <v>293</v>
      </c>
      <c r="B278" s="293"/>
      <c r="C278" s="293"/>
      <c r="D278" s="293"/>
      <c r="E278" s="293"/>
      <c r="F278" s="293"/>
      <c r="G278" s="294"/>
    </row>
    <row r="279" spans="1:7" hidden="1" x14ac:dyDescent="0.25">
      <c r="A279" s="292" t="s">
        <v>294</v>
      </c>
      <c r="B279" s="293"/>
      <c r="C279" s="293"/>
      <c r="D279" s="293"/>
      <c r="E279" s="293"/>
      <c r="F279" s="293"/>
      <c r="G279" s="294"/>
    </row>
    <row r="280" spans="1:7" hidden="1" x14ac:dyDescent="0.25">
      <c r="A280" s="292" t="s">
        <v>295</v>
      </c>
      <c r="B280" s="293"/>
      <c r="C280" s="293"/>
      <c r="D280" s="293"/>
      <c r="E280" s="293"/>
      <c r="F280" s="293"/>
      <c r="G280" s="294"/>
    </row>
    <row r="281" spans="1:7" hidden="1" x14ac:dyDescent="0.25">
      <c r="A281" s="331" t="s">
        <v>296</v>
      </c>
      <c r="B281" s="332"/>
      <c r="C281" s="332"/>
      <c r="D281" s="332"/>
      <c r="E281" s="332"/>
      <c r="F281" s="332"/>
      <c r="G281" s="333"/>
    </row>
    <row r="282" spans="1:7" hidden="1" x14ac:dyDescent="0.25">
      <c r="A282" s="292" t="s">
        <v>297</v>
      </c>
      <c r="B282" s="293"/>
      <c r="C282" s="293"/>
      <c r="D282" s="293"/>
      <c r="E282" s="293"/>
      <c r="F282" s="293"/>
      <c r="G282" s="294"/>
    </row>
    <row r="283" spans="1:7" hidden="1" x14ac:dyDescent="0.25">
      <c r="A283" s="292" t="s">
        <v>298</v>
      </c>
      <c r="B283" s="293"/>
      <c r="C283" s="293"/>
      <c r="D283" s="293"/>
      <c r="E283" s="293"/>
      <c r="F283" s="293"/>
      <c r="G283" s="294"/>
    </row>
    <row r="284" spans="1:7" hidden="1" x14ac:dyDescent="0.25">
      <c r="A284" s="292" t="s">
        <v>299</v>
      </c>
      <c r="B284" s="293"/>
      <c r="C284" s="293"/>
      <c r="D284" s="293"/>
      <c r="E284" s="293"/>
      <c r="F284" s="293"/>
      <c r="G284" s="294"/>
    </row>
    <row r="285" spans="1:7" hidden="1" x14ac:dyDescent="0.25">
      <c r="A285" s="292" t="s">
        <v>300</v>
      </c>
      <c r="B285" s="293"/>
      <c r="C285" s="293"/>
      <c r="D285" s="293"/>
      <c r="E285" s="293"/>
      <c r="F285" s="293"/>
      <c r="G285" s="294"/>
    </row>
    <row r="286" spans="1:7" ht="15.75" hidden="1" thickBot="1" x14ac:dyDescent="0.3">
      <c r="A286" s="295" t="s">
        <v>301</v>
      </c>
      <c r="B286" s="296"/>
      <c r="C286" s="296"/>
      <c r="D286" s="296"/>
      <c r="E286" s="296"/>
      <c r="F286" s="296"/>
      <c r="G286" s="443"/>
    </row>
    <row r="287" spans="1:7" x14ac:dyDescent="0.25">
      <c r="A287" s="334"/>
    </row>
    <row r="288" spans="1:7" ht="15.75" thickBot="1" x14ac:dyDescent="0.3">
      <c r="A288" s="334"/>
    </row>
    <row r="289" spans="1:7" ht="21" thickBot="1" x14ac:dyDescent="0.35">
      <c r="A289" s="1052" t="s">
        <v>357</v>
      </c>
      <c r="B289" s="1053"/>
      <c r="C289" s="1053"/>
      <c r="D289" s="1053"/>
      <c r="E289" s="1053"/>
      <c r="F289" s="1053"/>
      <c r="G289" s="1054"/>
    </row>
    <row r="290" spans="1:7" ht="39" thickBot="1" x14ac:dyDescent="0.3">
      <c r="A290" s="444" t="s">
        <v>26</v>
      </c>
      <c r="B290" s="584" t="s">
        <v>306</v>
      </c>
      <c r="C290" s="584" t="s">
        <v>307</v>
      </c>
      <c r="D290" s="584" t="s">
        <v>342</v>
      </c>
      <c r="E290" s="584" t="s">
        <v>358</v>
      </c>
      <c r="F290" s="584" t="s">
        <v>359</v>
      </c>
      <c r="G290" s="585" t="s">
        <v>345</v>
      </c>
    </row>
    <row r="291" spans="1:7" ht="29.25" customHeight="1" thickBot="1" x14ac:dyDescent="0.3">
      <c r="A291" s="1047" t="s">
        <v>289</v>
      </c>
      <c r="B291" s="1056" t="s">
        <v>319</v>
      </c>
      <c r="C291" s="1057" t="s">
        <v>320</v>
      </c>
      <c r="D291" s="314" t="s">
        <v>346</v>
      </c>
      <c r="E291" s="315">
        <v>1230176000</v>
      </c>
      <c r="F291" s="316">
        <v>0</v>
      </c>
      <c r="G291" s="317" t="s">
        <v>347</v>
      </c>
    </row>
    <row r="292" spans="1:7" ht="29.25" customHeight="1" thickBot="1" x14ac:dyDescent="0.3">
      <c r="A292" s="1047"/>
      <c r="B292" s="1056"/>
      <c r="C292" s="1057"/>
      <c r="D292" s="314" t="s">
        <v>348</v>
      </c>
      <c r="E292" s="315">
        <v>1967432000</v>
      </c>
      <c r="F292" s="316">
        <v>0</v>
      </c>
      <c r="G292" s="317" t="s">
        <v>347</v>
      </c>
    </row>
    <row r="293" spans="1:7" ht="29.25" customHeight="1" x14ac:dyDescent="0.25">
      <c r="A293" s="1047"/>
      <c r="B293" s="1056"/>
      <c r="C293" s="1057"/>
      <c r="D293" s="318" t="s">
        <v>349</v>
      </c>
      <c r="E293" s="315">
        <v>3438586000</v>
      </c>
      <c r="F293" s="316">
        <v>0</v>
      </c>
      <c r="G293" s="317" t="s">
        <v>347</v>
      </c>
    </row>
    <row r="294" spans="1:7" ht="29.25" customHeight="1" x14ac:dyDescent="0.25">
      <c r="A294" s="1047"/>
      <c r="B294" s="1048" t="s">
        <v>322</v>
      </c>
      <c r="C294" s="1049" t="s">
        <v>323</v>
      </c>
      <c r="D294" s="314" t="s">
        <v>350</v>
      </c>
      <c r="E294" s="315">
        <v>3658882000</v>
      </c>
      <c r="F294" s="316">
        <v>0</v>
      </c>
      <c r="G294" s="317" t="s">
        <v>347</v>
      </c>
    </row>
    <row r="295" spans="1:7" ht="29.25" customHeight="1" x14ac:dyDescent="0.25">
      <c r="A295" s="1047"/>
      <c r="B295" s="1048"/>
      <c r="C295" s="1049"/>
      <c r="D295" s="314" t="s">
        <v>351</v>
      </c>
      <c r="E295" s="315">
        <v>310151000</v>
      </c>
      <c r="F295" s="316">
        <v>0</v>
      </c>
      <c r="G295" s="317" t="s">
        <v>347</v>
      </c>
    </row>
    <row r="296" spans="1:7" ht="29.25" customHeight="1" x14ac:dyDescent="0.25">
      <c r="A296" s="1047" t="s">
        <v>291</v>
      </c>
      <c r="B296" s="1048" t="s">
        <v>319</v>
      </c>
      <c r="C296" s="1049" t="s">
        <v>320</v>
      </c>
      <c r="D296" s="314" t="s">
        <v>346</v>
      </c>
      <c r="E296" s="315">
        <v>1230176000</v>
      </c>
      <c r="F296" s="315">
        <v>18275701</v>
      </c>
      <c r="G296" s="317" t="s">
        <v>352</v>
      </c>
    </row>
    <row r="297" spans="1:7" ht="29.25" customHeight="1" x14ac:dyDescent="0.25">
      <c r="A297" s="1047"/>
      <c r="B297" s="1048"/>
      <c r="C297" s="1049"/>
      <c r="D297" s="314" t="s">
        <v>348</v>
      </c>
      <c r="E297" s="315">
        <v>1967432000</v>
      </c>
      <c r="F297" s="315">
        <v>13130566</v>
      </c>
      <c r="G297" s="317" t="s">
        <v>353</v>
      </c>
    </row>
    <row r="298" spans="1:7" ht="29.25" customHeight="1" x14ac:dyDescent="0.25">
      <c r="A298" s="1047"/>
      <c r="B298" s="1048"/>
      <c r="C298" s="1049"/>
      <c r="D298" s="318" t="s">
        <v>349</v>
      </c>
      <c r="E298" s="315">
        <v>3438586000</v>
      </c>
      <c r="F298" s="315">
        <v>21706299</v>
      </c>
      <c r="G298" s="317" t="s">
        <v>354</v>
      </c>
    </row>
    <row r="299" spans="1:7" ht="29.25" customHeight="1" x14ac:dyDescent="0.25">
      <c r="A299" s="1047"/>
      <c r="B299" s="1048" t="s">
        <v>322</v>
      </c>
      <c r="C299" s="1049" t="s">
        <v>323</v>
      </c>
      <c r="D299" s="314" t="s">
        <v>350</v>
      </c>
      <c r="E299" s="315">
        <v>3658882000</v>
      </c>
      <c r="F299" s="315">
        <v>6155167</v>
      </c>
      <c r="G299" s="317" t="s">
        <v>355</v>
      </c>
    </row>
    <row r="300" spans="1:7" ht="29.25" customHeight="1" x14ac:dyDescent="0.25">
      <c r="A300" s="1047"/>
      <c r="B300" s="1048"/>
      <c r="C300" s="1049"/>
      <c r="D300" s="314" t="s">
        <v>351</v>
      </c>
      <c r="E300" s="315">
        <v>310151000</v>
      </c>
      <c r="F300" s="315">
        <v>2350700</v>
      </c>
      <c r="G300" s="317" t="s">
        <v>356</v>
      </c>
    </row>
    <row r="301" spans="1:7" ht="29.25" customHeight="1" x14ac:dyDescent="0.25">
      <c r="A301" s="1047" t="s">
        <v>292</v>
      </c>
      <c r="B301" s="1048" t="s">
        <v>319</v>
      </c>
      <c r="C301" s="1049" t="s">
        <v>320</v>
      </c>
      <c r="D301" s="314" t="s">
        <v>346</v>
      </c>
      <c r="E301" s="315">
        <v>1230176000</v>
      </c>
      <c r="F301" s="315">
        <v>135237301</v>
      </c>
      <c r="G301" s="317" t="s">
        <v>352</v>
      </c>
    </row>
    <row r="302" spans="1:7" ht="29.25" customHeight="1" x14ac:dyDescent="0.25">
      <c r="A302" s="1047"/>
      <c r="B302" s="1048"/>
      <c r="C302" s="1049"/>
      <c r="D302" s="314" t="s">
        <v>348</v>
      </c>
      <c r="E302" s="315">
        <v>1967432000</v>
      </c>
      <c r="F302" s="315">
        <v>171104300</v>
      </c>
      <c r="G302" s="317" t="s">
        <v>353</v>
      </c>
    </row>
    <row r="303" spans="1:7" ht="29.25" customHeight="1" x14ac:dyDescent="0.25">
      <c r="A303" s="1047"/>
      <c r="B303" s="1048"/>
      <c r="C303" s="1049"/>
      <c r="D303" s="318" t="s">
        <v>349</v>
      </c>
      <c r="E303" s="315">
        <v>3438586000</v>
      </c>
      <c r="F303" s="315">
        <v>271578164</v>
      </c>
      <c r="G303" s="317" t="s">
        <v>354</v>
      </c>
    </row>
    <row r="304" spans="1:7" ht="29.25" customHeight="1" x14ac:dyDescent="0.25">
      <c r="A304" s="1047"/>
      <c r="B304" s="1048" t="s">
        <v>322</v>
      </c>
      <c r="C304" s="1049" t="s">
        <v>323</v>
      </c>
      <c r="D304" s="314" t="s">
        <v>350</v>
      </c>
      <c r="E304" s="315">
        <v>3658882000</v>
      </c>
      <c r="F304" s="315">
        <v>488122777</v>
      </c>
      <c r="G304" s="317" t="s">
        <v>355</v>
      </c>
    </row>
    <row r="305" spans="1:7" ht="29.25" customHeight="1" x14ac:dyDescent="0.25">
      <c r="A305" s="1047"/>
      <c r="B305" s="1048"/>
      <c r="C305" s="1049"/>
      <c r="D305" s="314" t="s">
        <v>351</v>
      </c>
      <c r="E305" s="315">
        <v>310151000</v>
      </c>
      <c r="F305" s="315">
        <v>22527700</v>
      </c>
      <c r="G305" s="317" t="s">
        <v>356</v>
      </c>
    </row>
    <row r="306" spans="1:7" ht="29.25" customHeight="1" x14ac:dyDescent="0.25">
      <c r="A306" s="1047" t="s">
        <v>293</v>
      </c>
      <c r="B306" s="1048" t="s">
        <v>319</v>
      </c>
      <c r="C306" s="1049" t="s">
        <v>320</v>
      </c>
      <c r="D306" s="314" t="s">
        <v>346</v>
      </c>
      <c r="E306" s="315">
        <v>1230176000</v>
      </c>
      <c r="F306" s="315">
        <v>249765501</v>
      </c>
      <c r="G306" s="317" t="s">
        <v>352</v>
      </c>
    </row>
    <row r="307" spans="1:7" ht="29.25" customHeight="1" x14ac:dyDescent="0.25">
      <c r="A307" s="1047"/>
      <c r="B307" s="1048"/>
      <c r="C307" s="1049"/>
      <c r="D307" s="314" t="s">
        <v>348</v>
      </c>
      <c r="E307" s="315">
        <v>1967432000</v>
      </c>
      <c r="F307" s="315">
        <v>337664000</v>
      </c>
      <c r="G307" s="317" t="s">
        <v>353</v>
      </c>
    </row>
    <row r="308" spans="1:7" ht="29.25" customHeight="1" x14ac:dyDescent="0.25">
      <c r="A308" s="1047"/>
      <c r="B308" s="1048"/>
      <c r="C308" s="1049"/>
      <c r="D308" s="318" t="s">
        <v>349</v>
      </c>
      <c r="E308" s="315">
        <v>3458586000</v>
      </c>
      <c r="F308" s="315">
        <v>530466164</v>
      </c>
      <c r="G308" s="317" t="s">
        <v>354</v>
      </c>
    </row>
    <row r="309" spans="1:7" ht="29.25" customHeight="1" x14ac:dyDescent="0.25">
      <c r="A309" s="1047"/>
      <c r="B309" s="1048" t="s">
        <v>322</v>
      </c>
      <c r="C309" s="1049" t="s">
        <v>323</v>
      </c>
      <c r="D309" s="314" t="s">
        <v>350</v>
      </c>
      <c r="E309" s="315">
        <v>3638882000</v>
      </c>
      <c r="F309" s="315">
        <v>577826777</v>
      </c>
      <c r="G309" s="317" t="s">
        <v>355</v>
      </c>
    </row>
    <row r="310" spans="1:7" ht="29.25" customHeight="1" x14ac:dyDescent="0.25">
      <c r="A310" s="1047"/>
      <c r="B310" s="1048"/>
      <c r="C310" s="1049"/>
      <c r="D310" s="314" t="s">
        <v>351</v>
      </c>
      <c r="E310" s="315">
        <v>310151000</v>
      </c>
      <c r="F310" s="535">
        <v>42704700</v>
      </c>
      <c r="G310" s="317" t="s">
        <v>356</v>
      </c>
    </row>
    <row r="311" spans="1:7" ht="29.25" customHeight="1" x14ac:dyDescent="0.25">
      <c r="A311" s="1047" t="s">
        <v>294</v>
      </c>
      <c r="B311" s="1048" t="s">
        <v>319</v>
      </c>
      <c r="C311" s="1049" t="s">
        <v>320</v>
      </c>
      <c r="D311" s="319" t="s">
        <v>346</v>
      </c>
      <c r="E311" s="315">
        <v>1230176000</v>
      </c>
      <c r="F311" s="369">
        <v>371561501</v>
      </c>
      <c r="G311" s="317" t="s">
        <v>352</v>
      </c>
    </row>
    <row r="312" spans="1:7" ht="29.25" customHeight="1" x14ac:dyDescent="0.25">
      <c r="A312" s="1047"/>
      <c r="B312" s="1048"/>
      <c r="C312" s="1049"/>
      <c r="D312" s="319" t="s">
        <v>348</v>
      </c>
      <c r="E312" s="315">
        <v>1967432000</v>
      </c>
      <c r="F312" s="369">
        <v>511445000</v>
      </c>
      <c r="G312" s="317" t="s">
        <v>353</v>
      </c>
    </row>
    <row r="313" spans="1:7" ht="29.25" customHeight="1" x14ac:dyDescent="0.25">
      <c r="A313" s="1047"/>
      <c r="B313" s="1048"/>
      <c r="C313" s="1049"/>
      <c r="D313" s="320" t="s">
        <v>349</v>
      </c>
      <c r="E313" s="315">
        <v>3458586000</v>
      </c>
      <c r="F313" s="369">
        <v>832021164</v>
      </c>
      <c r="G313" s="317" t="s">
        <v>354</v>
      </c>
    </row>
    <row r="314" spans="1:7" ht="29.25" customHeight="1" x14ac:dyDescent="0.25">
      <c r="A314" s="1047"/>
      <c r="B314" s="1048" t="s">
        <v>322</v>
      </c>
      <c r="C314" s="1049" t="s">
        <v>323</v>
      </c>
      <c r="D314" s="319" t="s">
        <v>350</v>
      </c>
      <c r="E314" s="315">
        <v>3638882000</v>
      </c>
      <c r="F314" s="369">
        <v>1103618480</v>
      </c>
      <c r="G314" s="317" t="s">
        <v>355</v>
      </c>
    </row>
    <row r="315" spans="1:7" ht="29.25" customHeight="1" x14ac:dyDescent="0.25">
      <c r="A315" s="1047"/>
      <c r="B315" s="1048"/>
      <c r="C315" s="1049"/>
      <c r="D315" s="319" t="s">
        <v>351</v>
      </c>
      <c r="E315" s="315">
        <v>310151000</v>
      </c>
      <c r="F315" s="369">
        <v>62881700</v>
      </c>
      <c r="G315" s="317" t="s">
        <v>356</v>
      </c>
    </row>
    <row r="316" spans="1:7" ht="29.25" customHeight="1" x14ac:dyDescent="0.25">
      <c r="A316" s="1047" t="s">
        <v>295</v>
      </c>
      <c r="B316" s="1048" t="s">
        <v>319</v>
      </c>
      <c r="C316" s="1049" t="s">
        <v>320</v>
      </c>
      <c r="D316" s="319" t="s">
        <v>346</v>
      </c>
      <c r="E316" s="315">
        <v>1230176000</v>
      </c>
      <c r="F316" s="371">
        <v>495758734</v>
      </c>
      <c r="G316" s="317" t="s">
        <v>352</v>
      </c>
    </row>
    <row r="317" spans="1:7" ht="29.25" customHeight="1" x14ac:dyDescent="0.25">
      <c r="A317" s="1047"/>
      <c r="B317" s="1048"/>
      <c r="C317" s="1049"/>
      <c r="D317" s="314" t="s">
        <v>348</v>
      </c>
      <c r="E317" s="315">
        <v>1967432000</v>
      </c>
      <c r="F317" s="315">
        <v>670123000</v>
      </c>
      <c r="G317" s="317" t="s">
        <v>353</v>
      </c>
    </row>
    <row r="318" spans="1:7" ht="29.25" customHeight="1" x14ac:dyDescent="0.25">
      <c r="A318" s="1047"/>
      <c r="B318" s="1048"/>
      <c r="C318" s="1049"/>
      <c r="D318" s="318" t="s">
        <v>349</v>
      </c>
      <c r="E318" s="315">
        <v>3458586000</v>
      </c>
      <c r="F318" s="315">
        <v>1095985164</v>
      </c>
      <c r="G318" s="317" t="s">
        <v>354</v>
      </c>
    </row>
    <row r="319" spans="1:7" ht="29.25" customHeight="1" x14ac:dyDescent="0.25">
      <c r="A319" s="1047"/>
      <c r="B319" s="1048" t="s">
        <v>322</v>
      </c>
      <c r="C319" s="1049" t="s">
        <v>323</v>
      </c>
      <c r="D319" s="314" t="s">
        <v>350</v>
      </c>
      <c r="E319" s="315">
        <v>3638882000</v>
      </c>
      <c r="F319" s="315">
        <v>1192191647</v>
      </c>
      <c r="G319" s="317" t="s">
        <v>355</v>
      </c>
    </row>
    <row r="320" spans="1:7" ht="29.25" customHeight="1" x14ac:dyDescent="0.25">
      <c r="A320" s="1047"/>
      <c r="B320" s="1048"/>
      <c r="C320" s="1049"/>
      <c r="D320" s="314" t="s">
        <v>351</v>
      </c>
      <c r="E320" s="315">
        <v>310151000</v>
      </c>
      <c r="F320" s="315">
        <v>83058700</v>
      </c>
      <c r="G320" s="317" t="s">
        <v>356</v>
      </c>
    </row>
    <row r="321" spans="1:7" ht="29.25" customHeight="1" x14ac:dyDescent="0.25">
      <c r="A321" s="1047" t="s">
        <v>296</v>
      </c>
      <c r="B321" s="1048" t="s">
        <v>319</v>
      </c>
      <c r="C321" s="1049" t="s">
        <v>320</v>
      </c>
      <c r="D321" s="314" t="s">
        <v>346</v>
      </c>
      <c r="E321" s="315">
        <v>1230176000</v>
      </c>
      <c r="F321" s="315">
        <v>627624767</v>
      </c>
      <c r="G321" s="317" t="s">
        <v>352</v>
      </c>
    </row>
    <row r="322" spans="1:7" ht="29.25" customHeight="1" x14ac:dyDescent="0.25">
      <c r="A322" s="1047"/>
      <c r="B322" s="1048"/>
      <c r="C322" s="1049"/>
      <c r="D322" s="314" t="s">
        <v>348</v>
      </c>
      <c r="E322" s="315">
        <v>1967432000</v>
      </c>
      <c r="F322" s="315">
        <v>847953367</v>
      </c>
      <c r="G322" s="317" t="s">
        <v>353</v>
      </c>
    </row>
    <row r="323" spans="1:7" ht="29.25" customHeight="1" x14ac:dyDescent="0.25">
      <c r="A323" s="1047"/>
      <c r="B323" s="1048"/>
      <c r="C323" s="1049"/>
      <c r="D323" s="318" t="s">
        <v>349</v>
      </c>
      <c r="E323" s="315">
        <v>3458586000</v>
      </c>
      <c r="F323" s="315">
        <v>1392558172</v>
      </c>
      <c r="G323" s="317" t="s">
        <v>354</v>
      </c>
    </row>
    <row r="324" spans="1:7" ht="29.25" customHeight="1" x14ac:dyDescent="0.25">
      <c r="A324" s="1047"/>
      <c r="B324" s="1048" t="s">
        <v>322</v>
      </c>
      <c r="C324" s="1049" t="s">
        <v>323</v>
      </c>
      <c r="D324" s="314" t="s">
        <v>350</v>
      </c>
      <c r="E324" s="315">
        <v>3638882000</v>
      </c>
      <c r="F324" s="315">
        <v>1643863923</v>
      </c>
      <c r="G324" s="317" t="s">
        <v>355</v>
      </c>
    </row>
    <row r="325" spans="1:7" ht="29.25" customHeight="1" x14ac:dyDescent="0.25">
      <c r="A325" s="1047"/>
      <c r="B325" s="1048"/>
      <c r="C325" s="1049"/>
      <c r="D325" s="314" t="s">
        <v>351</v>
      </c>
      <c r="E325" s="315">
        <v>310151000</v>
      </c>
      <c r="F325" s="315">
        <v>103235700</v>
      </c>
      <c r="G325" s="317" t="s">
        <v>356</v>
      </c>
    </row>
    <row r="326" spans="1:7" ht="29.25" customHeight="1" x14ac:dyDescent="0.25">
      <c r="A326" s="1050" t="s">
        <v>297</v>
      </c>
      <c r="B326" s="1048" t="s">
        <v>319</v>
      </c>
      <c r="C326" s="1049" t="s">
        <v>320</v>
      </c>
      <c r="D326" s="314" t="s">
        <v>346</v>
      </c>
      <c r="E326" s="315">
        <v>1230176000</v>
      </c>
      <c r="F326" s="315">
        <v>747715100</v>
      </c>
      <c r="G326" s="317" t="s">
        <v>352</v>
      </c>
    </row>
    <row r="327" spans="1:7" ht="29.25" customHeight="1" x14ac:dyDescent="0.25">
      <c r="A327" s="1050"/>
      <c r="B327" s="1048"/>
      <c r="C327" s="1049"/>
      <c r="D327" s="314" t="s">
        <v>348</v>
      </c>
      <c r="E327" s="315">
        <v>1967432000</v>
      </c>
      <c r="F327" s="315">
        <v>997316367</v>
      </c>
      <c r="G327" s="317" t="s">
        <v>353</v>
      </c>
    </row>
    <row r="328" spans="1:7" ht="29.25" customHeight="1" x14ac:dyDescent="0.25">
      <c r="A328" s="1050"/>
      <c r="B328" s="1048"/>
      <c r="C328" s="1049"/>
      <c r="D328" s="318" t="s">
        <v>349</v>
      </c>
      <c r="E328" s="315">
        <v>3458586000</v>
      </c>
      <c r="F328" s="315">
        <v>1654496584</v>
      </c>
      <c r="G328" s="317" t="s">
        <v>354</v>
      </c>
    </row>
    <row r="329" spans="1:7" ht="29.25" customHeight="1" x14ac:dyDescent="0.25">
      <c r="A329" s="1050"/>
      <c r="B329" s="1048" t="s">
        <v>322</v>
      </c>
      <c r="C329" s="1049" t="s">
        <v>323</v>
      </c>
      <c r="D329" s="314" t="s">
        <v>350</v>
      </c>
      <c r="E329" s="315">
        <v>3638882000</v>
      </c>
      <c r="F329" s="315">
        <v>1726174911</v>
      </c>
      <c r="G329" s="586" t="s">
        <v>355</v>
      </c>
    </row>
    <row r="330" spans="1:7" ht="29.25" customHeight="1" x14ac:dyDescent="0.25">
      <c r="A330" s="1050"/>
      <c r="B330" s="1048"/>
      <c r="C330" s="1049"/>
      <c r="D330" s="326" t="s">
        <v>351</v>
      </c>
      <c r="E330" s="315">
        <v>310151000</v>
      </c>
      <c r="F330" s="315">
        <v>123412700</v>
      </c>
      <c r="G330" s="586" t="s">
        <v>356</v>
      </c>
    </row>
    <row r="331" spans="1:7" ht="29.25" customHeight="1" x14ac:dyDescent="0.25">
      <c r="A331" s="1050" t="s">
        <v>298</v>
      </c>
      <c r="B331" s="1048" t="s">
        <v>319</v>
      </c>
      <c r="C331" s="1049" t="s">
        <v>320</v>
      </c>
      <c r="D331" s="314" t="s">
        <v>346</v>
      </c>
      <c r="E331" s="315">
        <v>1230176000</v>
      </c>
      <c r="F331" s="328">
        <v>866330100</v>
      </c>
      <c r="G331" s="586" t="s">
        <v>352</v>
      </c>
    </row>
    <row r="332" spans="1:7" ht="29.25" customHeight="1" x14ac:dyDescent="0.25">
      <c r="A332" s="1050"/>
      <c r="B332" s="1048"/>
      <c r="C332" s="1049"/>
      <c r="D332" s="314" t="s">
        <v>348</v>
      </c>
      <c r="E332" s="315">
        <v>1967432000</v>
      </c>
      <c r="F332" s="328">
        <v>1236209790</v>
      </c>
      <c r="G332" s="586" t="s">
        <v>353</v>
      </c>
    </row>
    <row r="333" spans="1:7" ht="29.25" customHeight="1" x14ac:dyDescent="0.25">
      <c r="A333" s="1050"/>
      <c r="B333" s="1048"/>
      <c r="C333" s="1049"/>
      <c r="D333" s="318" t="s">
        <v>349</v>
      </c>
      <c r="E333" s="315">
        <v>3458586000</v>
      </c>
      <c r="F333" s="328">
        <v>2006637641</v>
      </c>
      <c r="G333" s="586" t="s">
        <v>354</v>
      </c>
    </row>
    <row r="334" spans="1:7" ht="29.25" customHeight="1" x14ac:dyDescent="0.25">
      <c r="A334" s="1050"/>
      <c r="B334" s="1048" t="s">
        <v>322</v>
      </c>
      <c r="C334" s="1049" t="s">
        <v>323</v>
      </c>
      <c r="D334" s="314" t="s">
        <v>350</v>
      </c>
      <c r="E334" s="315">
        <v>3638882000</v>
      </c>
      <c r="F334" s="328">
        <v>2230654887</v>
      </c>
      <c r="G334" s="586" t="s">
        <v>355</v>
      </c>
    </row>
    <row r="335" spans="1:7" ht="29.25" customHeight="1" x14ac:dyDescent="0.25">
      <c r="A335" s="1050"/>
      <c r="B335" s="1048"/>
      <c r="C335" s="1049"/>
      <c r="D335" s="326" t="s">
        <v>351</v>
      </c>
      <c r="E335" s="315">
        <v>310151000</v>
      </c>
      <c r="F335" s="328">
        <v>143589700</v>
      </c>
      <c r="G335" s="586" t="s">
        <v>356</v>
      </c>
    </row>
    <row r="336" spans="1:7" ht="29.25" customHeight="1" x14ac:dyDescent="0.25">
      <c r="A336" s="1050" t="s">
        <v>299</v>
      </c>
      <c r="B336" s="1048" t="s">
        <v>319</v>
      </c>
      <c r="C336" s="1049" t="s">
        <v>320</v>
      </c>
      <c r="D336" s="314" t="s">
        <v>346</v>
      </c>
      <c r="E336" s="430"/>
      <c r="F336" s="431"/>
      <c r="G336" s="429"/>
    </row>
    <row r="337" spans="1:7" ht="29.25" customHeight="1" x14ac:dyDescent="0.25">
      <c r="A337" s="1050"/>
      <c r="B337" s="1048"/>
      <c r="C337" s="1049"/>
      <c r="D337" s="314" t="s">
        <v>348</v>
      </c>
      <c r="E337" s="430"/>
      <c r="F337" s="431"/>
      <c r="G337" s="429"/>
    </row>
    <row r="338" spans="1:7" ht="29.25" customHeight="1" x14ac:dyDescent="0.25">
      <c r="A338" s="1050"/>
      <c r="B338" s="1048"/>
      <c r="C338" s="1049"/>
      <c r="D338" s="318" t="s">
        <v>349</v>
      </c>
      <c r="E338" s="432"/>
      <c r="F338" s="431"/>
      <c r="G338" s="429"/>
    </row>
    <row r="339" spans="1:7" ht="29.25" customHeight="1" x14ac:dyDescent="0.25">
      <c r="A339" s="1050"/>
      <c r="B339" s="1048" t="s">
        <v>322</v>
      </c>
      <c r="C339" s="1049" t="s">
        <v>323</v>
      </c>
      <c r="D339" s="314" t="s">
        <v>350</v>
      </c>
      <c r="E339" s="430"/>
      <c r="F339" s="431"/>
      <c r="G339" s="429"/>
    </row>
    <row r="340" spans="1:7" ht="29.25" customHeight="1" x14ac:dyDescent="0.25">
      <c r="A340" s="1050"/>
      <c r="B340" s="1048"/>
      <c r="C340" s="1049"/>
      <c r="D340" s="326" t="s">
        <v>351</v>
      </c>
      <c r="E340" s="433"/>
      <c r="F340" s="431"/>
      <c r="G340" s="429"/>
    </row>
    <row r="341" spans="1:7" ht="29.25" customHeight="1" x14ac:dyDescent="0.25">
      <c r="A341" s="1050" t="s">
        <v>300</v>
      </c>
      <c r="B341" s="1048" t="s">
        <v>319</v>
      </c>
      <c r="C341" s="1049" t="s">
        <v>320</v>
      </c>
      <c r="D341" s="314" t="s">
        <v>346</v>
      </c>
      <c r="E341" s="430"/>
      <c r="F341" s="430"/>
      <c r="G341" s="434"/>
    </row>
    <row r="342" spans="1:7" ht="29.25" customHeight="1" x14ac:dyDescent="0.25">
      <c r="A342" s="1050"/>
      <c r="B342" s="1048"/>
      <c r="C342" s="1049"/>
      <c r="D342" s="314" t="s">
        <v>348</v>
      </c>
      <c r="E342" s="430"/>
      <c r="F342" s="430"/>
      <c r="G342" s="434"/>
    </row>
    <row r="343" spans="1:7" ht="29.25" customHeight="1" x14ac:dyDescent="0.25">
      <c r="A343" s="1050"/>
      <c r="B343" s="1048"/>
      <c r="C343" s="1049"/>
      <c r="D343" s="318" t="s">
        <v>349</v>
      </c>
      <c r="E343" s="432"/>
      <c r="F343" s="430"/>
      <c r="G343" s="435"/>
    </row>
    <row r="344" spans="1:7" ht="29.25" customHeight="1" x14ac:dyDescent="0.25">
      <c r="A344" s="1050"/>
      <c r="B344" s="1048" t="s">
        <v>322</v>
      </c>
      <c r="C344" s="1049" t="s">
        <v>323</v>
      </c>
      <c r="D344" s="314" t="s">
        <v>350</v>
      </c>
      <c r="E344" s="430"/>
      <c r="F344" s="430"/>
      <c r="G344" s="435"/>
    </row>
    <row r="345" spans="1:7" ht="29.25" customHeight="1" x14ac:dyDescent="0.25">
      <c r="A345" s="1050"/>
      <c r="B345" s="1048"/>
      <c r="C345" s="1049"/>
      <c r="D345" s="326" t="s">
        <v>351</v>
      </c>
      <c r="E345" s="433"/>
      <c r="F345" s="430"/>
      <c r="G345" s="434"/>
    </row>
    <row r="346" spans="1:7" ht="29.25" customHeight="1" x14ac:dyDescent="0.25">
      <c r="A346" s="1090" t="s">
        <v>301</v>
      </c>
      <c r="B346" s="1092" t="s">
        <v>319</v>
      </c>
      <c r="C346" s="1093" t="s">
        <v>320</v>
      </c>
      <c r="D346" s="426" t="s">
        <v>346</v>
      </c>
      <c r="E346" s="436"/>
      <c r="F346" s="436"/>
      <c r="G346" s="437"/>
    </row>
    <row r="347" spans="1:7" ht="29.25" customHeight="1" x14ac:dyDescent="0.25">
      <c r="A347" s="1090"/>
      <c r="B347" s="1092"/>
      <c r="C347" s="1093"/>
      <c r="D347" s="426" t="s">
        <v>348</v>
      </c>
      <c r="E347" s="436"/>
      <c r="F347" s="436"/>
      <c r="G347" s="437"/>
    </row>
    <row r="348" spans="1:7" ht="29.25" customHeight="1" x14ac:dyDescent="0.25">
      <c r="A348" s="1090"/>
      <c r="B348" s="1092"/>
      <c r="C348" s="1093"/>
      <c r="D348" s="427" t="s">
        <v>349</v>
      </c>
      <c r="E348" s="436"/>
      <c r="F348" s="436"/>
      <c r="G348" s="438"/>
    </row>
    <row r="349" spans="1:7" ht="29.25" customHeight="1" x14ac:dyDescent="0.25">
      <c r="A349" s="1090"/>
      <c r="B349" s="1092" t="s">
        <v>322</v>
      </c>
      <c r="C349" s="1093" t="s">
        <v>323</v>
      </c>
      <c r="D349" s="426" t="s">
        <v>350</v>
      </c>
      <c r="E349" s="436"/>
      <c r="F349" s="436"/>
      <c r="G349" s="438"/>
    </row>
    <row r="350" spans="1:7" ht="29.25" customHeight="1" thickBot="1" x14ac:dyDescent="0.3">
      <c r="A350" s="1091"/>
      <c r="B350" s="1094"/>
      <c r="C350" s="1095"/>
      <c r="D350" s="428" t="s">
        <v>351</v>
      </c>
      <c r="E350" s="439"/>
      <c r="F350" s="439"/>
      <c r="G350" s="440"/>
    </row>
    <row r="351" spans="1:7" ht="29.25" customHeight="1" x14ac:dyDescent="0.25">
      <c r="A351" s="422"/>
      <c r="B351" s="405"/>
      <c r="C351" s="423"/>
      <c r="D351" s="424"/>
      <c r="E351" s="425"/>
      <c r="F351" s="425"/>
      <c r="G351" s="424"/>
    </row>
    <row r="352" spans="1:7" x14ac:dyDescent="0.25">
      <c r="A352" s="403"/>
      <c r="B352" s="403"/>
      <c r="C352" s="403"/>
      <c r="D352" s="403"/>
      <c r="E352" s="403"/>
      <c r="F352" s="403"/>
      <c r="G352" s="403"/>
    </row>
    <row r="353" spans="1:7" ht="20.25" x14ac:dyDescent="0.3">
      <c r="A353" s="1055" t="s">
        <v>360</v>
      </c>
      <c r="B353" s="1055"/>
      <c r="C353" s="1055"/>
      <c r="D353" s="1055"/>
      <c r="E353" s="1055"/>
      <c r="F353" s="1055"/>
      <c r="G353" s="1055"/>
    </row>
    <row r="354" spans="1:7" ht="39" thickBot="1" x14ac:dyDescent="0.3">
      <c r="A354" s="287" t="s">
        <v>27</v>
      </c>
      <c r="B354" s="582" t="s">
        <v>306</v>
      </c>
      <c r="C354" s="582" t="s">
        <v>307</v>
      </c>
      <c r="D354" s="582" t="s">
        <v>342</v>
      </c>
      <c r="E354" s="582" t="s">
        <v>361</v>
      </c>
      <c r="F354" s="582" t="s">
        <v>362</v>
      </c>
      <c r="G354" s="583" t="s">
        <v>345</v>
      </c>
    </row>
    <row r="355" spans="1:7" x14ac:dyDescent="0.25">
      <c r="A355" s="292" t="s">
        <v>289</v>
      </c>
      <c r="B355" s="293"/>
      <c r="C355" s="293"/>
      <c r="D355" s="293"/>
      <c r="E355" s="293"/>
      <c r="F355" s="293"/>
      <c r="G355" s="294"/>
    </row>
    <row r="356" spans="1:7" hidden="1" x14ac:dyDescent="0.25">
      <c r="A356" s="292" t="s">
        <v>291</v>
      </c>
      <c r="B356" s="293"/>
      <c r="C356" s="293"/>
      <c r="D356" s="293"/>
      <c r="E356" s="293"/>
      <c r="F356" s="293"/>
      <c r="G356" s="294"/>
    </row>
    <row r="357" spans="1:7" hidden="1" x14ac:dyDescent="0.25">
      <c r="A357" s="292" t="s">
        <v>292</v>
      </c>
      <c r="B357" s="293"/>
      <c r="C357" s="293"/>
      <c r="D357" s="293"/>
      <c r="E357" s="293"/>
      <c r="F357" s="293"/>
      <c r="G357" s="294"/>
    </row>
    <row r="358" spans="1:7" hidden="1" x14ac:dyDescent="0.25">
      <c r="A358" s="292" t="s">
        <v>293</v>
      </c>
      <c r="B358" s="293"/>
      <c r="C358" s="293"/>
      <c r="D358" s="293"/>
      <c r="E358" s="293"/>
      <c r="F358" s="293"/>
      <c r="G358" s="294"/>
    </row>
    <row r="359" spans="1:7" hidden="1" x14ac:dyDescent="0.25">
      <c r="A359" s="292" t="s">
        <v>294</v>
      </c>
      <c r="B359" s="293"/>
      <c r="C359" s="293"/>
      <c r="D359" s="293"/>
      <c r="E359" s="293"/>
      <c r="F359" s="293"/>
      <c r="G359" s="294"/>
    </row>
    <row r="360" spans="1:7" hidden="1" x14ac:dyDescent="0.25">
      <c r="A360" s="292" t="s">
        <v>295</v>
      </c>
      <c r="B360" s="293"/>
      <c r="C360" s="293"/>
      <c r="D360" s="293"/>
      <c r="E360" s="293"/>
      <c r="F360" s="293"/>
      <c r="G360" s="294"/>
    </row>
    <row r="361" spans="1:7" hidden="1" x14ac:dyDescent="0.25">
      <c r="A361" s="331" t="s">
        <v>296</v>
      </c>
      <c r="B361" s="332"/>
      <c r="C361" s="332"/>
      <c r="D361" s="332"/>
      <c r="E361" s="332"/>
      <c r="F361" s="332"/>
      <c r="G361" s="333"/>
    </row>
    <row r="362" spans="1:7" hidden="1" x14ac:dyDescent="0.25">
      <c r="A362" s="292" t="s">
        <v>297</v>
      </c>
      <c r="B362" s="293"/>
      <c r="C362" s="293"/>
      <c r="D362" s="293"/>
      <c r="E362" s="293"/>
      <c r="F362" s="293"/>
      <c r="G362" s="294"/>
    </row>
    <row r="363" spans="1:7" hidden="1" x14ac:dyDescent="0.25">
      <c r="A363" s="292" t="s">
        <v>298</v>
      </c>
      <c r="B363" s="293"/>
      <c r="C363" s="293"/>
      <c r="D363" s="293"/>
      <c r="E363" s="293"/>
      <c r="F363" s="293"/>
      <c r="G363" s="294"/>
    </row>
    <row r="364" spans="1:7" hidden="1" x14ac:dyDescent="0.25">
      <c r="A364" s="292" t="s">
        <v>299</v>
      </c>
      <c r="B364" s="293"/>
      <c r="C364" s="293"/>
      <c r="D364" s="293"/>
      <c r="E364" s="293"/>
      <c r="F364" s="293"/>
      <c r="G364" s="294"/>
    </row>
    <row r="365" spans="1:7" hidden="1" x14ac:dyDescent="0.25">
      <c r="A365" s="292" t="s">
        <v>300</v>
      </c>
      <c r="B365" s="293"/>
      <c r="C365" s="293"/>
      <c r="D365" s="293"/>
      <c r="E365" s="293"/>
      <c r="F365" s="293"/>
      <c r="G365" s="294"/>
    </row>
    <row r="366" spans="1:7" ht="15.75" hidden="1" thickBot="1" x14ac:dyDescent="0.3">
      <c r="A366" s="295" t="s">
        <v>301</v>
      </c>
      <c r="B366" s="296"/>
      <c r="C366" s="296"/>
      <c r="D366" s="296"/>
      <c r="E366" s="296"/>
      <c r="F366" s="296"/>
      <c r="G366" s="313"/>
    </row>
    <row r="367" spans="1:7" ht="15.75" thickBot="1" x14ac:dyDescent="0.3">
      <c r="A367" s="334"/>
      <c r="G367" s="335"/>
    </row>
    <row r="368" spans="1:7" ht="20.25" x14ac:dyDescent="0.3">
      <c r="A368" s="1051" t="s">
        <v>363</v>
      </c>
      <c r="B368" s="1051"/>
      <c r="C368" s="1051"/>
      <c r="D368" s="1051"/>
      <c r="E368" s="1051"/>
      <c r="F368" s="1051"/>
      <c r="G368" s="1051"/>
    </row>
    <row r="369" spans="1:8" ht="39" thickBot="1" x14ac:dyDescent="0.3">
      <c r="A369" s="287" t="s">
        <v>28</v>
      </c>
      <c r="B369" s="582" t="s">
        <v>306</v>
      </c>
      <c r="C369" s="582" t="s">
        <v>307</v>
      </c>
      <c r="D369" s="582" t="s">
        <v>342</v>
      </c>
      <c r="E369" s="582" t="s">
        <v>364</v>
      </c>
      <c r="F369" s="582" t="s">
        <v>365</v>
      </c>
      <c r="G369" s="583" t="s">
        <v>345</v>
      </c>
    </row>
    <row r="370" spans="1:8" hidden="1" x14ac:dyDescent="0.25">
      <c r="A370" s="292" t="s">
        <v>289</v>
      </c>
      <c r="B370" s="293"/>
      <c r="C370" s="293"/>
      <c r="D370" s="293"/>
      <c r="E370" s="293"/>
      <c r="F370" s="293"/>
      <c r="G370" s="294"/>
    </row>
    <row r="371" spans="1:8" hidden="1" x14ac:dyDescent="0.25">
      <c r="A371" s="292" t="s">
        <v>291</v>
      </c>
      <c r="B371" s="293"/>
      <c r="C371" s="293"/>
      <c r="D371" s="293"/>
      <c r="E371" s="293"/>
      <c r="F371" s="293"/>
      <c r="G371" s="294"/>
    </row>
    <row r="372" spans="1:8" hidden="1" x14ac:dyDescent="0.25">
      <c r="A372" s="292" t="s">
        <v>292</v>
      </c>
      <c r="B372" s="293"/>
      <c r="C372" s="293"/>
      <c r="D372" s="293"/>
      <c r="E372" s="293"/>
      <c r="F372" s="293"/>
      <c r="G372" s="294"/>
    </row>
    <row r="373" spans="1:8" hidden="1" x14ac:dyDescent="0.25">
      <c r="A373" s="292" t="s">
        <v>293</v>
      </c>
      <c r="B373" s="293"/>
      <c r="C373" s="293"/>
      <c r="D373" s="293"/>
      <c r="E373" s="293"/>
      <c r="F373" s="293"/>
      <c r="G373" s="294"/>
    </row>
    <row r="374" spans="1:8" hidden="1" x14ac:dyDescent="0.25">
      <c r="A374" s="292" t="s">
        <v>294</v>
      </c>
      <c r="B374" s="293"/>
      <c r="C374" s="293"/>
      <c r="D374" s="293"/>
      <c r="E374" s="293"/>
      <c r="F374" s="293"/>
      <c r="G374" s="294"/>
    </row>
    <row r="375" spans="1:8" hidden="1" x14ac:dyDescent="0.25">
      <c r="A375" s="292" t="s">
        <v>295</v>
      </c>
      <c r="B375" s="293"/>
      <c r="C375" s="293"/>
      <c r="D375" s="293"/>
      <c r="E375" s="293"/>
      <c r="F375" s="293"/>
      <c r="G375" s="294"/>
    </row>
    <row r="376" spans="1:8" hidden="1" x14ac:dyDescent="0.25">
      <c r="A376" s="331" t="s">
        <v>296</v>
      </c>
      <c r="B376" s="332"/>
      <c r="C376" s="332"/>
      <c r="D376" s="332"/>
      <c r="E376" s="332"/>
      <c r="F376" s="332"/>
      <c r="G376" s="333"/>
    </row>
    <row r="377" spans="1:8" hidden="1" x14ac:dyDescent="0.25">
      <c r="A377" s="292" t="s">
        <v>297</v>
      </c>
      <c r="B377" s="293"/>
      <c r="C377" s="293"/>
      <c r="D377" s="293"/>
      <c r="E377" s="293"/>
      <c r="F377" s="293"/>
      <c r="G377" s="294"/>
    </row>
    <row r="378" spans="1:8" hidden="1" x14ac:dyDescent="0.25">
      <c r="A378" s="292" t="s">
        <v>298</v>
      </c>
      <c r="B378" s="293"/>
      <c r="C378" s="293"/>
      <c r="D378" s="293"/>
      <c r="E378" s="293"/>
      <c r="F378" s="293"/>
      <c r="G378" s="294"/>
    </row>
    <row r="379" spans="1:8" hidden="1" x14ac:dyDescent="0.25">
      <c r="A379" s="292" t="s">
        <v>299</v>
      </c>
      <c r="B379" s="293"/>
      <c r="C379" s="293"/>
      <c r="D379" s="293"/>
      <c r="E379" s="293"/>
      <c r="F379" s="293"/>
      <c r="G379" s="294"/>
    </row>
    <row r="380" spans="1:8" hidden="1" x14ac:dyDescent="0.25">
      <c r="A380" s="292" t="s">
        <v>300</v>
      </c>
      <c r="B380" s="293"/>
      <c r="C380" s="293"/>
      <c r="D380" s="293"/>
      <c r="E380" s="293"/>
      <c r="F380" s="293"/>
      <c r="G380" s="294"/>
    </row>
    <row r="381" spans="1:8" ht="15.75" hidden="1" thickBot="1" x14ac:dyDescent="0.3">
      <c r="A381" s="295" t="s">
        <v>301</v>
      </c>
      <c r="B381" s="296"/>
      <c r="C381" s="296"/>
      <c r="D381" s="296"/>
      <c r="E381" s="296"/>
      <c r="F381" s="296"/>
      <c r="G381" s="313"/>
    </row>
    <row r="382" spans="1:8" ht="15.75" thickBot="1" x14ac:dyDescent="0.3"/>
    <row r="383" spans="1:8" ht="20.25" x14ac:dyDescent="0.3">
      <c r="A383" s="1084" t="s">
        <v>458</v>
      </c>
      <c r="B383" s="1085"/>
      <c r="C383" s="1085"/>
      <c r="D383" s="1085"/>
      <c r="E383" s="1085"/>
      <c r="F383" s="1085"/>
      <c r="G383" s="1085"/>
      <c r="H383" s="1086"/>
    </row>
    <row r="384" spans="1:8" ht="30" x14ac:dyDescent="0.25">
      <c r="A384" s="392" t="s">
        <v>24</v>
      </c>
      <c r="B384" s="393" t="s">
        <v>367</v>
      </c>
      <c r="C384" s="441" t="s">
        <v>309</v>
      </c>
      <c r="D384" s="441" t="s">
        <v>404</v>
      </c>
      <c r="E384" s="441" t="s">
        <v>459</v>
      </c>
      <c r="F384" s="441" t="s">
        <v>460</v>
      </c>
      <c r="G384" s="441" t="s">
        <v>461</v>
      </c>
      <c r="H384" s="394" t="s">
        <v>345</v>
      </c>
    </row>
    <row r="385" spans="1:8" ht="29.25" hidden="1" x14ac:dyDescent="0.25">
      <c r="A385" s="509" t="s">
        <v>296</v>
      </c>
      <c r="B385" s="510" t="s">
        <v>371</v>
      </c>
      <c r="C385" s="510" t="s">
        <v>88</v>
      </c>
      <c r="D385" s="498">
        <v>100</v>
      </c>
      <c r="E385" s="498">
        <v>26</v>
      </c>
      <c r="F385" s="498">
        <v>0</v>
      </c>
      <c r="G385" s="498">
        <v>0</v>
      </c>
      <c r="H385" s="507" t="s">
        <v>372</v>
      </c>
    </row>
    <row r="386" spans="1:8" ht="29.25" hidden="1" x14ac:dyDescent="0.25">
      <c r="A386" s="395" t="s">
        <v>297</v>
      </c>
      <c r="B386" s="510" t="s">
        <v>371</v>
      </c>
      <c r="C386" s="510" t="s">
        <v>88</v>
      </c>
      <c r="D386" s="511">
        <v>100</v>
      </c>
      <c r="E386" s="511">
        <v>26</v>
      </c>
      <c r="F386" s="511">
        <v>0</v>
      </c>
      <c r="G386" s="512">
        <v>0</v>
      </c>
      <c r="H386" s="507" t="s">
        <v>372</v>
      </c>
    </row>
    <row r="387" spans="1:8" ht="29.25" hidden="1" x14ac:dyDescent="0.25">
      <c r="A387" s="395" t="s">
        <v>298</v>
      </c>
      <c r="B387" s="510" t="s">
        <v>371</v>
      </c>
      <c r="C387" s="510" t="s">
        <v>88</v>
      </c>
      <c r="D387" s="511">
        <v>100</v>
      </c>
      <c r="E387" s="511">
        <v>26</v>
      </c>
      <c r="F387" s="511">
        <v>0</v>
      </c>
      <c r="G387" s="512">
        <v>0</v>
      </c>
      <c r="H387" s="507" t="s">
        <v>372</v>
      </c>
    </row>
    <row r="388" spans="1:8" ht="29.25" hidden="1" x14ac:dyDescent="0.25">
      <c r="A388" s="513" t="s">
        <v>299</v>
      </c>
      <c r="B388" s="510" t="s">
        <v>371</v>
      </c>
      <c r="C388" s="510" t="s">
        <v>88</v>
      </c>
      <c r="D388" s="511">
        <v>100</v>
      </c>
      <c r="E388" s="511">
        <v>26</v>
      </c>
      <c r="F388" s="511">
        <v>0</v>
      </c>
      <c r="G388" s="514">
        <v>0</v>
      </c>
      <c r="H388" s="507" t="s">
        <v>372</v>
      </c>
    </row>
    <row r="389" spans="1:8" ht="29.25" hidden="1" x14ac:dyDescent="0.25">
      <c r="A389" s="395" t="s">
        <v>300</v>
      </c>
      <c r="B389" s="510" t="s">
        <v>371</v>
      </c>
      <c r="C389" s="510" t="s">
        <v>88</v>
      </c>
      <c r="D389" s="511">
        <v>100</v>
      </c>
      <c r="E389" s="511">
        <v>26</v>
      </c>
      <c r="F389" s="511">
        <v>0</v>
      </c>
      <c r="G389" s="514">
        <v>0</v>
      </c>
      <c r="H389" s="507" t="s">
        <v>372</v>
      </c>
    </row>
    <row r="390" spans="1:8" ht="72" thickBot="1" x14ac:dyDescent="0.3">
      <c r="A390" s="399" t="s">
        <v>301</v>
      </c>
      <c r="B390" s="515" t="s">
        <v>371</v>
      </c>
      <c r="C390" s="515" t="s">
        <v>88</v>
      </c>
      <c r="D390" s="516">
        <v>100</v>
      </c>
      <c r="E390" s="516">
        <v>26</v>
      </c>
      <c r="F390" s="516">
        <v>26.95</v>
      </c>
      <c r="G390" s="517">
        <v>0</v>
      </c>
      <c r="H390" s="518" t="s">
        <v>549</v>
      </c>
    </row>
    <row r="393" spans="1:8" ht="15.75" thickBot="1" x14ac:dyDescent="0.3"/>
    <row r="394" spans="1:8" ht="20.25" x14ac:dyDescent="0.3">
      <c r="A394" s="1051" t="s">
        <v>366</v>
      </c>
      <c r="B394" s="1051"/>
      <c r="C394" s="1051"/>
      <c r="D394" s="1051"/>
      <c r="E394" s="1051"/>
      <c r="F394" s="1051"/>
      <c r="G394" s="1051"/>
      <c r="H394" s="1051"/>
    </row>
    <row r="395" spans="1:8" ht="30" x14ac:dyDescent="0.25">
      <c r="A395" s="287" t="s">
        <v>25</v>
      </c>
      <c r="B395" s="575" t="s">
        <v>367</v>
      </c>
      <c r="C395" s="587" t="s">
        <v>309</v>
      </c>
      <c r="D395" s="587" t="s">
        <v>310</v>
      </c>
      <c r="E395" s="587" t="s">
        <v>368</v>
      </c>
      <c r="F395" s="587" t="s">
        <v>369</v>
      </c>
      <c r="G395" s="587" t="s">
        <v>370</v>
      </c>
      <c r="H395" s="576" t="s">
        <v>345</v>
      </c>
    </row>
    <row r="396" spans="1:8" ht="29.25" hidden="1" x14ac:dyDescent="0.25">
      <c r="A396" s="337" t="s">
        <v>289</v>
      </c>
      <c r="B396" s="338" t="s">
        <v>371</v>
      </c>
      <c r="C396" s="338" t="s">
        <v>88</v>
      </c>
      <c r="D396" s="323">
        <v>100</v>
      </c>
      <c r="E396" s="323">
        <v>30</v>
      </c>
      <c r="F396" s="323">
        <v>26.95</v>
      </c>
      <c r="G396" s="339">
        <f>F396/E396</f>
        <v>0.89833333333333332</v>
      </c>
      <c r="H396" s="329" t="s">
        <v>372</v>
      </c>
    </row>
    <row r="397" spans="1:8" ht="28.5" hidden="1" x14ac:dyDescent="0.25">
      <c r="A397" s="340" t="s">
        <v>291</v>
      </c>
      <c r="B397" s="338" t="s">
        <v>371</v>
      </c>
      <c r="C397" s="338" t="s">
        <v>88</v>
      </c>
      <c r="D397" s="341">
        <v>100</v>
      </c>
      <c r="E397" s="323">
        <v>30</v>
      </c>
      <c r="F397" s="341">
        <v>26.95</v>
      </c>
      <c r="G397" s="339">
        <v>0.89833333333333332</v>
      </c>
      <c r="H397" s="324" t="s">
        <v>372</v>
      </c>
    </row>
    <row r="398" spans="1:8" ht="28.5" hidden="1" x14ac:dyDescent="0.25">
      <c r="A398" s="340" t="s">
        <v>292</v>
      </c>
      <c r="B398" s="338" t="s">
        <v>371</v>
      </c>
      <c r="C398" s="338" t="s">
        <v>88</v>
      </c>
      <c r="D398" s="341">
        <v>100</v>
      </c>
      <c r="E398" s="323">
        <v>30</v>
      </c>
      <c r="F398" s="341">
        <v>26.95</v>
      </c>
      <c r="G398" s="339">
        <v>0.89833333333333332</v>
      </c>
      <c r="H398" s="324" t="s">
        <v>372</v>
      </c>
    </row>
    <row r="399" spans="1:8" ht="28.5" hidden="1" x14ac:dyDescent="0.25">
      <c r="A399" s="342" t="s">
        <v>293</v>
      </c>
      <c r="B399" s="338" t="s">
        <v>371</v>
      </c>
      <c r="C399" s="338" t="s">
        <v>88</v>
      </c>
      <c r="D399" s="341">
        <v>100</v>
      </c>
      <c r="E399" s="323">
        <v>30</v>
      </c>
      <c r="F399" s="341">
        <v>26.95</v>
      </c>
      <c r="G399" s="339">
        <v>0.89833333333333332</v>
      </c>
      <c r="H399" s="324" t="s">
        <v>372</v>
      </c>
    </row>
    <row r="400" spans="1:8" ht="29.25" hidden="1" x14ac:dyDescent="0.25">
      <c r="A400" s="340" t="s">
        <v>294</v>
      </c>
      <c r="B400" s="338" t="s">
        <v>371</v>
      </c>
      <c r="C400" s="338" t="s">
        <v>88</v>
      </c>
      <c r="D400" s="341">
        <v>100</v>
      </c>
      <c r="E400" s="323">
        <v>30</v>
      </c>
      <c r="F400" s="341">
        <v>26.95</v>
      </c>
      <c r="G400" s="351">
        <v>0.89833333333333332</v>
      </c>
      <c r="H400" s="329" t="s">
        <v>372</v>
      </c>
    </row>
    <row r="401" spans="1:8" ht="29.25" hidden="1" x14ac:dyDescent="0.25">
      <c r="A401" s="340" t="s">
        <v>295</v>
      </c>
      <c r="B401" s="338" t="s">
        <v>371</v>
      </c>
      <c r="C401" s="338" t="s">
        <v>88</v>
      </c>
      <c r="D401" s="341">
        <v>100</v>
      </c>
      <c r="E401" s="323">
        <v>30</v>
      </c>
      <c r="F401" s="341">
        <v>26.95</v>
      </c>
      <c r="G401" s="339">
        <v>0.89833333333333332</v>
      </c>
      <c r="H401" s="329" t="s">
        <v>372</v>
      </c>
    </row>
    <row r="402" spans="1:8" ht="29.25" hidden="1" x14ac:dyDescent="0.25">
      <c r="A402" s="337" t="s">
        <v>296</v>
      </c>
      <c r="B402" s="338" t="s">
        <v>371</v>
      </c>
      <c r="C402" s="338" t="s">
        <v>88</v>
      </c>
      <c r="D402" s="323">
        <v>100</v>
      </c>
      <c r="E402" s="323">
        <v>30</v>
      </c>
      <c r="F402" s="341">
        <v>26.95</v>
      </c>
      <c r="G402" s="339">
        <v>0.89833333333333332</v>
      </c>
      <c r="H402" s="329" t="s">
        <v>372</v>
      </c>
    </row>
    <row r="403" spans="1:8" ht="29.25" hidden="1" x14ac:dyDescent="0.25">
      <c r="A403" s="340" t="s">
        <v>297</v>
      </c>
      <c r="B403" s="338" t="s">
        <v>371</v>
      </c>
      <c r="C403" s="338" t="s">
        <v>88</v>
      </c>
      <c r="D403" s="341">
        <v>100</v>
      </c>
      <c r="E403" s="323">
        <v>30</v>
      </c>
      <c r="F403" s="341">
        <v>26.95</v>
      </c>
      <c r="G403" s="339">
        <v>0.89833333333333332</v>
      </c>
      <c r="H403" s="329" t="s">
        <v>372</v>
      </c>
    </row>
    <row r="404" spans="1:8" ht="29.25" hidden="1" x14ac:dyDescent="0.25">
      <c r="A404" s="340" t="s">
        <v>298</v>
      </c>
      <c r="B404" s="338" t="s">
        <v>371</v>
      </c>
      <c r="C404" s="338" t="s">
        <v>88</v>
      </c>
      <c r="D404" s="341">
        <v>100</v>
      </c>
      <c r="E404" s="323">
        <v>30</v>
      </c>
      <c r="F404" s="341">
        <v>26.95</v>
      </c>
      <c r="G404" s="339">
        <v>0.89833333333333332</v>
      </c>
      <c r="H404" s="329" t="s">
        <v>372</v>
      </c>
    </row>
    <row r="405" spans="1:8" ht="29.25" hidden="1" x14ac:dyDescent="0.25">
      <c r="A405" s="342" t="s">
        <v>299</v>
      </c>
      <c r="B405" s="338" t="s">
        <v>371</v>
      </c>
      <c r="C405" s="338" t="s">
        <v>88</v>
      </c>
      <c r="D405" s="341">
        <v>100</v>
      </c>
      <c r="E405" s="323">
        <v>30</v>
      </c>
      <c r="F405" s="341">
        <v>26.95</v>
      </c>
      <c r="G405" s="339">
        <v>0.89833333333333332</v>
      </c>
      <c r="H405" s="329" t="s">
        <v>372</v>
      </c>
    </row>
    <row r="406" spans="1:8" ht="29.25" hidden="1" x14ac:dyDescent="0.25">
      <c r="A406" s="340" t="s">
        <v>300</v>
      </c>
      <c r="B406" s="338" t="s">
        <v>371</v>
      </c>
      <c r="C406" s="338" t="s">
        <v>88</v>
      </c>
      <c r="D406" s="341">
        <v>100</v>
      </c>
      <c r="E406" s="323">
        <v>30</v>
      </c>
      <c r="F406" s="341">
        <v>26.95</v>
      </c>
      <c r="G406" s="339">
        <v>0.89833333333333332</v>
      </c>
      <c r="H406" s="329" t="s">
        <v>372</v>
      </c>
    </row>
    <row r="407" spans="1:8" ht="34.5" customHeight="1" thickBot="1" x14ac:dyDescent="0.3">
      <c r="A407" s="343" t="s">
        <v>301</v>
      </c>
      <c r="B407" s="344" t="s">
        <v>371</v>
      </c>
      <c r="C407" s="344" t="s">
        <v>88</v>
      </c>
      <c r="D407" s="345">
        <v>100</v>
      </c>
      <c r="E407" s="345">
        <v>30</v>
      </c>
      <c r="F407" s="345">
        <v>26.95</v>
      </c>
      <c r="G407" s="442">
        <v>0.89833333333333332</v>
      </c>
      <c r="H407" s="324" t="s">
        <v>503</v>
      </c>
    </row>
    <row r="409" spans="1:8" ht="15.75" thickBot="1" x14ac:dyDescent="0.3"/>
    <row r="410" spans="1:8" ht="20.25" x14ac:dyDescent="0.3">
      <c r="A410" s="1051" t="s">
        <v>373</v>
      </c>
      <c r="B410" s="1051"/>
      <c r="C410" s="1051"/>
      <c r="D410" s="1051"/>
      <c r="E410" s="1051"/>
      <c r="F410" s="1051"/>
      <c r="G410" s="1051"/>
      <c r="H410" s="1051"/>
    </row>
    <row r="411" spans="1:8" ht="30" x14ac:dyDescent="0.25">
      <c r="A411" s="287" t="s">
        <v>26</v>
      </c>
      <c r="B411" s="575" t="s">
        <v>367</v>
      </c>
      <c r="C411" s="587" t="s">
        <v>309</v>
      </c>
      <c r="D411" s="587" t="s">
        <v>327</v>
      </c>
      <c r="E411" s="587" t="s">
        <v>374</v>
      </c>
      <c r="F411" s="587" t="s">
        <v>375</v>
      </c>
      <c r="G411" s="587" t="s">
        <v>376</v>
      </c>
      <c r="H411" s="576" t="s">
        <v>345</v>
      </c>
    </row>
    <row r="412" spans="1:8" ht="29.25" x14ac:dyDescent="0.25">
      <c r="A412" s="522" t="s">
        <v>289</v>
      </c>
      <c r="B412" s="338" t="s">
        <v>371</v>
      </c>
      <c r="C412" s="338" t="s">
        <v>88</v>
      </c>
      <c r="D412" s="323">
        <v>100</v>
      </c>
      <c r="E412" s="323">
        <v>34</v>
      </c>
      <c r="F412" s="323">
        <v>26.95</v>
      </c>
      <c r="G412" s="339">
        <f t="shared" ref="G412:G417" si="14">F412/E412</f>
        <v>0.79264705882352937</v>
      </c>
      <c r="H412" s="329" t="s">
        <v>372</v>
      </c>
    </row>
    <row r="413" spans="1:8" ht="29.25" x14ac:dyDescent="0.25">
      <c r="A413" s="292" t="s">
        <v>291</v>
      </c>
      <c r="B413" s="338" t="s">
        <v>371</v>
      </c>
      <c r="C413" s="338" t="s">
        <v>88</v>
      </c>
      <c r="D413" s="323">
        <v>100</v>
      </c>
      <c r="E413" s="323">
        <v>34</v>
      </c>
      <c r="F413" s="323">
        <v>26.95</v>
      </c>
      <c r="G413" s="339">
        <f t="shared" si="14"/>
        <v>0.79264705882352937</v>
      </c>
      <c r="H413" s="329" t="s">
        <v>372</v>
      </c>
    </row>
    <row r="414" spans="1:8" ht="29.25" x14ac:dyDescent="0.25">
      <c r="A414" s="292" t="s">
        <v>292</v>
      </c>
      <c r="B414" s="338" t="s">
        <v>371</v>
      </c>
      <c r="C414" s="338" t="s">
        <v>88</v>
      </c>
      <c r="D414" s="323">
        <v>100</v>
      </c>
      <c r="E414" s="323">
        <v>34</v>
      </c>
      <c r="F414" s="323">
        <v>26.95</v>
      </c>
      <c r="G414" s="339">
        <f t="shared" si="14"/>
        <v>0.79264705882352937</v>
      </c>
      <c r="H414" s="329" t="s">
        <v>372</v>
      </c>
    </row>
    <row r="415" spans="1:8" ht="29.25" x14ac:dyDescent="0.25">
      <c r="A415" s="292" t="s">
        <v>293</v>
      </c>
      <c r="B415" s="338" t="s">
        <v>371</v>
      </c>
      <c r="C415" s="338" t="s">
        <v>88</v>
      </c>
      <c r="D415" s="323">
        <v>100</v>
      </c>
      <c r="E415" s="323">
        <v>34</v>
      </c>
      <c r="F415" s="323">
        <v>26.95</v>
      </c>
      <c r="G415" s="339">
        <f t="shared" si="14"/>
        <v>0.79264705882352937</v>
      </c>
      <c r="H415" s="329" t="s">
        <v>372</v>
      </c>
    </row>
    <row r="416" spans="1:8" ht="29.25" x14ac:dyDescent="0.25">
      <c r="A416" s="292" t="s">
        <v>294</v>
      </c>
      <c r="B416" s="338" t="s">
        <v>371</v>
      </c>
      <c r="C416" s="338" t="s">
        <v>88</v>
      </c>
      <c r="D416" s="323">
        <v>100</v>
      </c>
      <c r="E416" s="323">
        <v>34</v>
      </c>
      <c r="F416" s="323">
        <v>26.95</v>
      </c>
      <c r="G416" s="339">
        <f t="shared" si="14"/>
        <v>0.79264705882352937</v>
      </c>
      <c r="H416" s="329" t="s">
        <v>372</v>
      </c>
    </row>
    <row r="417" spans="1:8" ht="29.25" x14ac:dyDescent="0.25">
      <c r="A417" s="292" t="s">
        <v>295</v>
      </c>
      <c r="B417" s="338" t="s">
        <v>371</v>
      </c>
      <c r="C417" s="338" t="s">
        <v>88</v>
      </c>
      <c r="D417" s="323">
        <v>100</v>
      </c>
      <c r="E417" s="323">
        <v>34</v>
      </c>
      <c r="F417" s="323">
        <v>26.95</v>
      </c>
      <c r="G417" s="339">
        <f t="shared" si="14"/>
        <v>0.79264705882352937</v>
      </c>
      <c r="H417" s="329" t="s">
        <v>372</v>
      </c>
    </row>
    <row r="418" spans="1:8" ht="29.25" x14ac:dyDescent="0.25">
      <c r="A418" s="292" t="s">
        <v>296</v>
      </c>
      <c r="B418" s="338" t="s">
        <v>371</v>
      </c>
      <c r="C418" s="338" t="s">
        <v>88</v>
      </c>
      <c r="D418" s="323">
        <v>100</v>
      </c>
      <c r="E418" s="323">
        <v>34</v>
      </c>
      <c r="F418" s="323">
        <v>26.95</v>
      </c>
      <c r="G418" s="339">
        <f t="shared" ref="G418:G419" si="15">F418/E418</f>
        <v>0.79264705882352937</v>
      </c>
      <c r="H418" s="329" t="s">
        <v>372</v>
      </c>
    </row>
    <row r="419" spans="1:8" ht="29.25" x14ac:dyDescent="0.25">
      <c r="A419" s="292" t="s">
        <v>297</v>
      </c>
      <c r="B419" s="588" t="s">
        <v>371</v>
      </c>
      <c r="C419" s="588" t="s">
        <v>88</v>
      </c>
      <c r="D419" s="589">
        <v>100</v>
      </c>
      <c r="E419" s="589">
        <v>34</v>
      </c>
      <c r="F419" s="589">
        <v>26.95</v>
      </c>
      <c r="G419" s="339">
        <f t="shared" si="15"/>
        <v>0.79264705882352937</v>
      </c>
      <c r="H419" s="590" t="s">
        <v>372</v>
      </c>
    </row>
    <row r="420" spans="1:8" x14ac:dyDescent="0.25">
      <c r="A420" s="292" t="s">
        <v>298</v>
      </c>
      <c r="B420" s="591"/>
      <c r="C420" s="591"/>
      <c r="D420" s="591"/>
      <c r="E420" s="591"/>
      <c r="F420" s="591"/>
      <c r="G420" s="591" t="e">
        <f t="shared" ref="G420:G423" si="16">F420/E420</f>
        <v>#DIV/0!</v>
      </c>
      <c r="H420" s="592"/>
    </row>
    <row r="421" spans="1:8" x14ac:dyDescent="0.25">
      <c r="A421" s="292" t="s">
        <v>299</v>
      </c>
      <c r="B421" s="293"/>
      <c r="C421" s="293"/>
      <c r="D421" s="293"/>
      <c r="E421" s="293"/>
      <c r="F421" s="293"/>
      <c r="G421" s="293" t="e">
        <f t="shared" si="16"/>
        <v>#DIV/0!</v>
      </c>
      <c r="H421" s="294"/>
    </row>
    <row r="422" spans="1:8" x14ac:dyDescent="0.25">
      <c r="A422" s="292" t="s">
        <v>300</v>
      </c>
      <c r="B422" s="293"/>
      <c r="C422" s="293"/>
      <c r="D422" s="293"/>
      <c r="E422" s="293"/>
      <c r="F422" s="293"/>
      <c r="G422" s="293" t="e">
        <f t="shared" si="16"/>
        <v>#DIV/0!</v>
      </c>
      <c r="H422" s="294"/>
    </row>
    <row r="423" spans="1:8" ht="15.75" thickBot="1" x14ac:dyDescent="0.3">
      <c r="A423" s="295" t="s">
        <v>301</v>
      </c>
      <c r="B423" s="296"/>
      <c r="C423" s="296"/>
      <c r="D423" s="296"/>
      <c r="E423" s="296"/>
      <c r="F423" s="296"/>
      <c r="G423" s="296" t="e">
        <f t="shared" si="16"/>
        <v>#DIV/0!</v>
      </c>
      <c r="H423" s="313"/>
    </row>
    <row r="424" spans="1:8" ht="15.75" thickBot="1" x14ac:dyDescent="0.3"/>
    <row r="425" spans="1:8" ht="20.25" x14ac:dyDescent="0.3">
      <c r="A425" s="1051" t="s">
        <v>377</v>
      </c>
      <c r="B425" s="1051"/>
      <c r="C425" s="1051"/>
      <c r="D425" s="1051"/>
      <c r="E425" s="1051"/>
      <c r="F425" s="1051"/>
      <c r="G425" s="1051"/>
      <c r="H425" s="1051"/>
    </row>
    <row r="426" spans="1:8" ht="30" x14ac:dyDescent="0.25">
      <c r="A426" s="287" t="s">
        <v>27</v>
      </c>
      <c r="B426" s="575" t="s">
        <v>367</v>
      </c>
      <c r="C426" s="587" t="s">
        <v>309</v>
      </c>
      <c r="D426" s="587" t="s">
        <v>332</v>
      </c>
      <c r="E426" s="587" t="s">
        <v>378</v>
      </c>
      <c r="F426" s="587" t="s">
        <v>379</v>
      </c>
      <c r="G426" s="587" t="s">
        <v>380</v>
      </c>
      <c r="H426" s="576" t="s">
        <v>345</v>
      </c>
    </row>
    <row r="427" spans="1:8" x14ac:dyDescent="0.25">
      <c r="A427" s="292" t="s">
        <v>289</v>
      </c>
      <c r="B427" s="293"/>
      <c r="C427" s="293"/>
      <c r="D427" s="293"/>
      <c r="E427" s="293"/>
      <c r="F427" s="293"/>
      <c r="G427" s="293" t="e">
        <f t="shared" ref="G427:G438" si="17">F427/E427</f>
        <v>#DIV/0!</v>
      </c>
      <c r="H427" s="294"/>
    </row>
    <row r="428" spans="1:8" x14ac:dyDescent="0.25">
      <c r="A428" s="292" t="s">
        <v>291</v>
      </c>
      <c r="B428" s="293"/>
      <c r="C428" s="293"/>
      <c r="D428" s="293"/>
      <c r="E428" s="293"/>
      <c r="F428" s="293"/>
      <c r="G428" s="293" t="e">
        <f t="shared" si="17"/>
        <v>#DIV/0!</v>
      </c>
      <c r="H428" s="294"/>
    </row>
    <row r="429" spans="1:8" x14ac:dyDescent="0.25">
      <c r="A429" s="292" t="s">
        <v>292</v>
      </c>
      <c r="B429" s="293"/>
      <c r="C429" s="293"/>
      <c r="D429" s="293"/>
      <c r="E429" s="293"/>
      <c r="F429" s="293"/>
      <c r="G429" s="293" t="e">
        <f t="shared" si="17"/>
        <v>#DIV/0!</v>
      </c>
      <c r="H429" s="294"/>
    </row>
    <row r="430" spans="1:8" x14ac:dyDescent="0.25">
      <c r="A430" s="292" t="s">
        <v>293</v>
      </c>
      <c r="B430" s="293"/>
      <c r="C430" s="293"/>
      <c r="D430" s="293"/>
      <c r="E430" s="293"/>
      <c r="F430" s="293"/>
      <c r="G430" s="293" t="e">
        <f t="shared" si="17"/>
        <v>#DIV/0!</v>
      </c>
      <c r="H430" s="294"/>
    </row>
    <row r="431" spans="1:8" x14ac:dyDescent="0.25">
      <c r="A431" s="292" t="s">
        <v>294</v>
      </c>
      <c r="B431" s="293"/>
      <c r="C431" s="293"/>
      <c r="D431" s="293"/>
      <c r="E431" s="293"/>
      <c r="F431" s="293"/>
      <c r="G431" s="293" t="e">
        <f t="shared" si="17"/>
        <v>#DIV/0!</v>
      </c>
      <c r="H431" s="294"/>
    </row>
    <row r="432" spans="1:8" x14ac:dyDescent="0.25">
      <c r="A432" s="292" t="s">
        <v>295</v>
      </c>
      <c r="B432" s="293"/>
      <c r="C432" s="293"/>
      <c r="D432" s="293"/>
      <c r="E432" s="293"/>
      <c r="F432" s="293"/>
      <c r="G432" s="293" t="e">
        <f t="shared" si="17"/>
        <v>#DIV/0!</v>
      </c>
      <c r="H432" s="294"/>
    </row>
    <row r="433" spans="1:8" x14ac:dyDescent="0.25">
      <c r="A433" s="292" t="s">
        <v>296</v>
      </c>
      <c r="B433" s="293"/>
      <c r="C433" s="293"/>
      <c r="D433" s="293"/>
      <c r="E433" s="293"/>
      <c r="F433" s="293"/>
      <c r="G433" s="293" t="e">
        <f t="shared" si="17"/>
        <v>#DIV/0!</v>
      </c>
      <c r="H433" s="294"/>
    </row>
    <row r="434" spans="1:8" x14ac:dyDescent="0.25">
      <c r="A434" s="292" t="s">
        <v>297</v>
      </c>
      <c r="B434" s="293"/>
      <c r="C434" s="293"/>
      <c r="D434" s="293"/>
      <c r="E434" s="293"/>
      <c r="F434" s="293"/>
      <c r="G434" s="293" t="e">
        <f t="shared" si="17"/>
        <v>#DIV/0!</v>
      </c>
      <c r="H434" s="294"/>
    </row>
    <row r="435" spans="1:8" x14ac:dyDescent="0.25">
      <c r="A435" s="292" t="s">
        <v>298</v>
      </c>
      <c r="B435" s="293"/>
      <c r="C435" s="293"/>
      <c r="D435" s="293"/>
      <c r="E435" s="293"/>
      <c r="F435" s="293"/>
      <c r="G435" s="293" t="e">
        <f t="shared" si="17"/>
        <v>#DIV/0!</v>
      </c>
      <c r="H435" s="294"/>
    </row>
    <row r="436" spans="1:8" x14ac:dyDescent="0.25">
      <c r="A436" s="292" t="s">
        <v>299</v>
      </c>
      <c r="B436" s="293"/>
      <c r="C436" s="293"/>
      <c r="D436" s="293"/>
      <c r="E436" s="293"/>
      <c r="F436" s="293"/>
      <c r="G436" s="293" t="e">
        <f t="shared" si="17"/>
        <v>#DIV/0!</v>
      </c>
      <c r="H436" s="294"/>
    </row>
    <row r="437" spans="1:8" x14ac:dyDescent="0.25">
      <c r="A437" s="292" t="s">
        <v>300</v>
      </c>
      <c r="B437" s="293"/>
      <c r="C437" s="293"/>
      <c r="D437" s="293"/>
      <c r="E437" s="293"/>
      <c r="F437" s="293"/>
      <c r="G437" s="293" t="e">
        <f t="shared" si="17"/>
        <v>#DIV/0!</v>
      </c>
      <c r="H437" s="294"/>
    </row>
    <row r="438" spans="1:8" ht="15.75" thickBot="1" x14ac:dyDescent="0.3">
      <c r="A438" s="295" t="s">
        <v>301</v>
      </c>
      <c r="B438" s="296"/>
      <c r="C438" s="296"/>
      <c r="D438" s="296"/>
      <c r="E438" s="296"/>
      <c r="F438" s="296"/>
      <c r="G438" s="296" t="e">
        <f t="shared" si="17"/>
        <v>#DIV/0!</v>
      </c>
      <c r="H438" s="313"/>
    </row>
    <row r="440" spans="1:8" ht="20.25" hidden="1" customHeight="1" x14ac:dyDescent="0.3">
      <c r="A440" s="1051" t="s">
        <v>381</v>
      </c>
      <c r="B440" s="1051"/>
      <c r="C440" s="1051"/>
      <c r="D440" s="1051"/>
      <c r="E440" s="1051"/>
      <c r="F440" s="1051"/>
      <c r="G440" s="1051"/>
      <c r="H440" s="1051"/>
    </row>
    <row r="441" spans="1:8" ht="63.75" hidden="1" customHeight="1" x14ac:dyDescent="0.25">
      <c r="A441" s="287" t="s">
        <v>28</v>
      </c>
      <c r="B441" s="288" t="s">
        <v>367</v>
      </c>
      <c r="C441" s="336" t="s">
        <v>309</v>
      </c>
      <c r="D441" s="336" t="s">
        <v>337</v>
      </c>
      <c r="E441" s="336" t="s">
        <v>382</v>
      </c>
      <c r="F441" s="336" t="s">
        <v>383</v>
      </c>
      <c r="G441" s="336" t="s">
        <v>384</v>
      </c>
      <c r="H441" s="289" t="s">
        <v>345</v>
      </c>
    </row>
    <row r="442" spans="1:8" ht="15" hidden="1" customHeight="1" x14ac:dyDescent="0.25">
      <c r="A442" s="292" t="s">
        <v>289</v>
      </c>
      <c r="B442" s="293"/>
      <c r="C442" s="293"/>
      <c r="D442" s="293"/>
      <c r="E442" s="293"/>
      <c r="F442" s="293"/>
      <c r="G442" s="293" t="e">
        <f t="shared" ref="G442:G453" si="18">F442/E442</f>
        <v>#DIV/0!</v>
      </c>
      <c r="H442" s="294"/>
    </row>
    <row r="443" spans="1:8" ht="15" hidden="1" customHeight="1" x14ac:dyDescent="0.25">
      <c r="A443" s="292" t="s">
        <v>291</v>
      </c>
      <c r="B443" s="293"/>
      <c r="C443" s="293"/>
      <c r="D443" s="293"/>
      <c r="E443" s="293"/>
      <c r="F443" s="293"/>
      <c r="G443" s="293" t="e">
        <f t="shared" si="18"/>
        <v>#DIV/0!</v>
      </c>
      <c r="H443" s="294"/>
    </row>
    <row r="444" spans="1:8" ht="15" hidden="1" customHeight="1" x14ac:dyDescent="0.25">
      <c r="A444" s="292" t="s">
        <v>292</v>
      </c>
      <c r="B444" s="293"/>
      <c r="C444" s="293"/>
      <c r="D444" s="293"/>
      <c r="E444" s="293"/>
      <c r="F444" s="293"/>
      <c r="G444" s="293" t="e">
        <f t="shared" si="18"/>
        <v>#DIV/0!</v>
      </c>
      <c r="H444" s="294"/>
    </row>
    <row r="445" spans="1:8" ht="15" hidden="1" customHeight="1" x14ac:dyDescent="0.25">
      <c r="A445" s="292" t="s">
        <v>293</v>
      </c>
      <c r="B445" s="293"/>
      <c r="C445" s="293"/>
      <c r="D445" s="293"/>
      <c r="E445" s="293"/>
      <c r="F445" s="293"/>
      <c r="G445" s="293" t="e">
        <f t="shared" si="18"/>
        <v>#DIV/0!</v>
      </c>
      <c r="H445" s="294"/>
    </row>
    <row r="446" spans="1:8" hidden="1" x14ac:dyDescent="0.25">
      <c r="A446" s="292" t="s">
        <v>294</v>
      </c>
      <c r="B446" s="293"/>
      <c r="C446" s="293"/>
      <c r="D446" s="293"/>
      <c r="E446" s="293"/>
      <c r="F446" s="293"/>
      <c r="G446" s="293" t="e">
        <f t="shared" si="18"/>
        <v>#DIV/0!</v>
      </c>
      <c r="H446" s="294"/>
    </row>
    <row r="447" spans="1:8" hidden="1" x14ac:dyDescent="0.25">
      <c r="A447" s="292" t="s">
        <v>295</v>
      </c>
      <c r="B447" s="293"/>
      <c r="C447" s="293"/>
      <c r="D447" s="293"/>
      <c r="E447" s="293"/>
      <c r="F447" s="293"/>
      <c r="G447" s="293" t="e">
        <f t="shared" si="18"/>
        <v>#DIV/0!</v>
      </c>
      <c r="H447" s="294"/>
    </row>
    <row r="448" spans="1:8" hidden="1" x14ac:dyDescent="0.25">
      <c r="A448" s="292" t="s">
        <v>296</v>
      </c>
      <c r="B448" s="293"/>
      <c r="C448" s="293"/>
      <c r="D448" s="293"/>
      <c r="E448" s="293"/>
      <c r="F448" s="293"/>
      <c r="G448" s="293" t="e">
        <f t="shared" si="18"/>
        <v>#DIV/0!</v>
      </c>
      <c r="H448" s="294"/>
    </row>
    <row r="449" spans="1:24" hidden="1" x14ac:dyDescent="0.25">
      <c r="A449" s="292" t="s">
        <v>297</v>
      </c>
      <c r="B449" s="293"/>
      <c r="C449" s="293"/>
      <c r="D449" s="293"/>
      <c r="E449" s="293"/>
      <c r="F449" s="293"/>
      <c r="G449" s="293" t="e">
        <f t="shared" si="18"/>
        <v>#DIV/0!</v>
      </c>
      <c r="H449" s="294"/>
    </row>
    <row r="450" spans="1:24" hidden="1" x14ac:dyDescent="0.25">
      <c r="A450" s="292" t="s">
        <v>298</v>
      </c>
      <c r="B450" s="293"/>
      <c r="C450" s="293"/>
      <c r="D450" s="293"/>
      <c r="E450" s="293"/>
      <c r="F450" s="293"/>
      <c r="G450" s="293" t="e">
        <f t="shared" si="18"/>
        <v>#DIV/0!</v>
      </c>
      <c r="H450" s="294"/>
    </row>
    <row r="451" spans="1:24" hidden="1" x14ac:dyDescent="0.25">
      <c r="A451" s="292" t="s">
        <v>299</v>
      </c>
      <c r="B451" s="293"/>
      <c r="C451" s="293"/>
      <c r="D451" s="293"/>
      <c r="E451" s="293"/>
      <c r="F451" s="293"/>
      <c r="G451" s="293" t="e">
        <f t="shared" si="18"/>
        <v>#DIV/0!</v>
      </c>
      <c r="H451" s="294"/>
    </row>
    <row r="452" spans="1:24" hidden="1" x14ac:dyDescent="0.25">
      <c r="A452" s="292" t="s">
        <v>300</v>
      </c>
      <c r="B452" s="293"/>
      <c r="C452" s="293"/>
      <c r="D452" s="293"/>
      <c r="E452" s="293"/>
      <c r="F452" s="293"/>
      <c r="G452" s="293" t="e">
        <f t="shared" si="18"/>
        <v>#DIV/0!</v>
      </c>
      <c r="H452" s="294"/>
    </row>
    <row r="453" spans="1:24" ht="15.75" hidden="1" thickBot="1" x14ac:dyDescent="0.3">
      <c r="A453" s="295" t="s">
        <v>301</v>
      </c>
      <c r="B453" s="296"/>
      <c r="C453" s="296"/>
      <c r="D453" s="296"/>
      <c r="E453" s="296"/>
      <c r="F453" s="296"/>
      <c r="G453" s="296" t="e">
        <f t="shared" si="18"/>
        <v>#DIV/0!</v>
      </c>
      <c r="H453" s="313"/>
    </row>
    <row r="454" spans="1:24" s="350" customFormat="1" x14ac:dyDescent="0.25">
      <c r="A454" s="276" t="s">
        <v>90</v>
      </c>
      <c r="B454" s="276"/>
      <c r="C454" s="347"/>
      <c r="D454" s="346"/>
      <c r="E454" s="346"/>
      <c r="F454" s="346"/>
      <c r="G454" s="346"/>
      <c r="H454" s="346"/>
      <c r="I454" s="346"/>
      <c r="J454" s="346"/>
      <c r="K454" s="346"/>
      <c r="L454" s="346"/>
      <c r="M454" s="346"/>
      <c r="N454" s="348"/>
      <c r="O454" s="348"/>
      <c r="P454" s="348"/>
      <c r="Q454" s="348"/>
      <c r="R454" s="348"/>
      <c r="S454" s="348"/>
      <c r="T454" s="348"/>
      <c r="U454" s="348"/>
      <c r="V454" s="349"/>
      <c r="W454" s="346"/>
      <c r="X454" s="346"/>
    </row>
    <row r="455" spans="1:24" x14ac:dyDescent="0.25">
      <c r="A455" s="355" t="s">
        <v>91</v>
      </c>
      <c r="B455" s="946" t="s">
        <v>92</v>
      </c>
      <c r="C455" s="947"/>
      <c r="D455" s="947"/>
      <c r="E455" s="947"/>
      <c r="F455" s="947"/>
      <c r="G455" s="947"/>
      <c r="H455" s="948"/>
      <c r="I455" s="949" t="s">
        <v>93</v>
      </c>
      <c r="J455" s="950"/>
      <c r="K455" s="950"/>
      <c r="L455" s="950"/>
      <c r="M455" s="950"/>
      <c r="N455" s="950"/>
      <c r="O455" s="951"/>
    </row>
    <row r="456" spans="1:24" x14ac:dyDescent="0.25">
      <c r="A456" s="356">
        <v>13</v>
      </c>
      <c r="B456" s="966" t="s">
        <v>156</v>
      </c>
      <c r="C456" s="966"/>
      <c r="D456" s="966"/>
      <c r="E456" s="966"/>
      <c r="F456" s="966"/>
      <c r="G456" s="966"/>
      <c r="H456" s="966"/>
      <c r="I456" s="966" t="s">
        <v>95</v>
      </c>
      <c r="J456" s="966"/>
      <c r="K456" s="966"/>
      <c r="L456" s="966"/>
      <c r="M456" s="966"/>
      <c r="N456" s="966"/>
      <c r="O456" s="966"/>
    </row>
    <row r="457" spans="1:24" x14ac:dyDescent="0.25">
      <c r="A457" s="356">
        <v>14</v>
      </c>
      <c r="B457" s="966" t="s">
        <v>96</v>
      </c>
      <c r="C457" s="966"/>
      <c r="D457" s="966"/>
      <c r="E457" s="966"/>
      <c r="F457" s="966"/>
      <c r="G457" s="966"/>
      <c r="H457" s="966"/>
      <c r="I457" s="967" t="s">
        <v>481</v>
      </c>
      <c r="J457" s="967"/>
      <c r="K457" s="967"/>
      <c r="L457" s="967"/>
      <c r="M457" s="967"/>
      <c r="N457" s="967"/>
      <c r="O457" s="967"/>
    </row>
  </sheetData>
  <mergeCells count="2262">
    <mergeCell ref="A124:A125"/>
    <mergeCell ref="A126:A127"/>
    <mergeCell ref="A128:A129"/>
    <mergeCell ref="A130:A131"/>
    <mergeCell ref="A132:A133"/>
    <mergeCell ref="A134:A135"/>
    <mergeCell ref="A136:A137"/>
    <mergeCell ref="A138:A139"/>
    <mergeCell ref="A140:A141"/>
    <mergeCell ref="A142:A143"/>
    <mergeCell ref="A144:A145"/>
    <mergeCell ref="A146:A147"/>
    <mergeCell ref="A341:A345"/>
    <mergeCell ref="B341:B343"/>
    <mergeCell ref="C341:C343"/>
    <mergeCell ref="B344:B345"/>
    <mergeCell ref="C344:C345"/>
    <mergeCell ref="A331:A335"/>
    <mergeCell ref="B331:B333"/>
    <mergeCell ref="C331:C333"/>
    <mergeCell ref="B334:B335"/>
    <mergeCell ref="C334:C335"/>
    <mergeCell ref="A336:A340"/>
    <mergeCell ref="B336:B338"/>
    <mergeCell ref="C336:C338"/>
    <mergeCell ref="B339:B340"/>
    <mergeCell ref="C324:C325"/>
    <mergeCell ref="A326:A330"/>
    <mergeCell ref="B326:B328"/>
    <mergeCell ref="C326:C328"/>
    <mergeCell ref="B329:B330"/>
    <mergeCell ref="C329:C330"/>
    <mergeCell ref="A311:A315"/>
    <mergeCell ref="B311:B313"/>
    <mergeCell ref="C311:C313"/>
    <mergeCell ref="B314:B315"/>
    <mergeCell ref="C314:C315"/>
    <mergeCell ref="A316:A320"/>
    <mergeCell ref="B316:B318"/>
    <mergeCell ref="C316:C318"/>
    <mergeCell ref="B319:B320"/>
    <mergeCell ref="C319:C320"/>
    <mergeCell ref="A383:H383"/>
    <mergeCell ref="A346:A350"/>
    <mergeCell ref="B346:B348"/>
    <mergeCell ref="C346:C348"/>
    <mergeCell ref="B349:B350"/>
    <mergeCell ref="C349:C350"/>
    <mergeCell ref="A201:A205"/>
    <mergeCell ref="B201:B203"/>
    <mergeCell ref="C201:C203"/>
    <mergeCell ref="B204:B205"/>
    <mergeCell ref="C204:C205"/>
    <mergeCell ref="A206:A210"/>
    <mergeCell ref="B206:B208"/>
    <mergeCell ref="C206:C208"/>
    <mergeCell ref="B209:B210"/>
    <mergeCell ref="C209:C210"/>
    <mergeCell ref="B225:B227"/>
    <mergeCell ref="C225:C227"/>
    <mergeCell ref="B228:B229"/>
    <mergeCell ref="C228:C229"/>
    <mergeCell ref="A230:A234"/>
    <mergeCell ref="B230:B232"/>
    <mergeCell ref="C230:C232"/>
    <mergeCell ref="B233:B234"/>
    <mergeCell ref="C233:C234"/>
    <mergeCell ref="A191:A195"/>
    <mergeCell ref="B191:B193"/>
    <mergeCell ref="C191:C193"/>
    <mergeCell ref="B194:B195"/>
    <mergeCell ref="C194:C195"/>
    <mergeCell ref="A196:A200"/>
    <mergeCell ref="B196:B198"/>
    <mergeCell ref="C196:C198"/>
    <mergeCell ref="B199:B200"/>
    <mergeCell ref="C199:C200"/>
    <mergeCell ref="A179:G179"/>
    <mergeCell ref="A181:A185"/>
    <mergeCell ref="B181:B183"/>
    <mergeCell ref="C181:C183"/>
    <mergeCell ref="B184:B185"/>
    <mergeCell ref="C184:C185"/>
    <mergeCell ref="A186:A190"/>
    <mergeCell ref="B186:B188"/>
    <mergeCell ref="C186:C188"/>
    <mergeCell ref="B189:B190"/>
    <mergeCell ref="C189:C190"/>
    <mergeCell ref="XEG7:XEN7"/>
    <mergeCell ref="XEO7:XEV7"/>
    <mergeCell ref="XEW7:XFD7"/>
    <mergeCell ref="A78:N78"/>
    <mergeCell ref="A80:A81"/>
    <mergeCell ref="A82:A83"/>
    <mergeCell ref="A84:A85"/>
    <mergeCell ref="A86:A87"/>
    <mergeCell ref="A88:A89"/>
    <mergeCell ref="XBM7:XBT7"/>
    <mergeCell ref="XBU7:XCB7"/>
    <mergeCell ref="XCC7:XCJ7"/>
    <mergeCell ref="XCK7:XCR7"/>
    <mergeCell ref="XCS7:XCZ7"/>
    <mergeCell ref="XDA7:XDH7"/>
    <mergeCell ref="XDI7:XDP7"/>
    <mergeCell ref="XDQ7:XDX7"/>
    <mergeCell ref="XDY7:XEF7"/>
    <mergeCell ref="WYS7:WYZ7"/>
    <mergeCell ref="WZA7:WZH7"/>
    <mergeCell ref="WZI7:WZP7"/>
    <mergeCell ref="WZQ7:WZX7"/>
    <mergeCell ref="WZY7:XAF7"/>
    <mergeCell ref="XAG7:XAN7"/>
    <mergeCell ref="XAO7:XAV7"/>
    <mergeCell ref="XAW7:XBD7"/>
    <mergeCell ref="XBE7:XBL7"/>
    <mergeCell ref="WVY7:WWF7"/>
    <mergeCell ref="WWG7:WWN7"/>
    <mergeCell ref="WWO7:WWV7"/>
    <mergeCell ref="WWW7:WXD7"/>
    <mergeCell ref="WXE7:WXL7"/>
    <mergeCell ref="WXM7:WXT7"/>
    <mergeCell ref="WXU7:WYB7"/>
    <mergeCell ref="WYC7:WYJ7"/>
    <mergeCell ref="WYK7:WYR7"/>
    <mergeCell ref="WTE7:WTL7"/>
    <mergeCell ref="WTM7:WTT7"/>
    <mergeCell ref="WTU7:WUB7"/>
    <mergeCell ref="WUC7:WUJ7"/>
    <mergeCell ref="WUK7:WUR7"/>
    <mergeCell ref="WUS7:WUZ7"/>
    <mergeCell ref="WVA7:WVH7"/>
    <mergeCell ref="WVI7:WVP7"/>
    <mergeCell ref="WVQ7:WVX7"/>
    <mergeCell ref="WQK7:WQR7"/>
    <mergeCell ref="WQS7:WQZ7"/>
    <mergeCell ref="WRA7:WRH7"/>
    <mergeCell ref="WRI7:WRP7"/>
    <mergeCell ref="WRQ7:WRX7"/>
    <mergeCell ref="WRY7:WSF7"/>
    <mergeCell ref="WSG7:WSN7"/>
    <mergeCell ref="WSO7:WSV7"/>
    <mergeCell ref="WSW7:WTD7"/>
    <mergeCell ref="WNQ7:WNX7"/>
    <mergeCell ref="WNY7:WOF7"/>
    <mergeCell ref="WOG7:WON7"/>
    <mergeCell ref="WOO7:WOV7"/>
    <mergeCell ref="WOW7:WPD7"/>
    <mergeCell ref="WPE7:WPL7"/>
    <mergeCell ref="WPM7:WPT7"/>
    <mergeCell ref="WPU7:WQB7"/>
    <mergeCell ref="WQC7:WQJ7"/>
    <mergeCell ref="WKW7:WLD7"/>
    <mergeCell ref="WLE7:WLL7"/>
    <mergeCell ref="WLM7:WLT7"/>
    <mergeCell ref="WLU7:WMB7"/>
    <mergeCell ref="WMC7:WMJ7"/>
    <mergeCell ref="WMK7:WMR7"/>
    <mergeCell ref="WMS7:WMZ7"/>
    <mergeCell ref="WNA7:WNH7"/>
    <mergeCell ref="WNI7:WNP7"/>
    <mergeCell ref="WIC7:WIJ7"/>
    <mergeCell ref="WIK7:WIR7"/>
    <mergeCell ref="WIS7:WIZ7"/>
    <mergeCell ref="WJA7:WJH7"/>
    <mergeCell ref="WJI7:WJP7"/>
    <mergeCell ref="WJQ7:WJX7"/>
    <mergeCell ref="WJY7:WKF7"/>
    <mergeCell ref="WKG7:WKN7"/>
    <mergeCell ref="WKO7:WKV7"/>
    <mergeCell ref="WFI7:WFP7"/>
    <mergeCell ref="WFQ7:WFX7"/>
    <mergeCell ref="WFY7:WGF7"/>
    <mergeCell ref="WGG7:WGN7"/>
    <mergeCell ref="WGO7:WGV7"/>
    <mergeCell ref="WGW7:WHD7"/>
    <mergeCell ref="WHE7:WHL7"/>
    <mergeCell ref="WHM7:WHT7"/>
    <mergeCell ref="WHU7:WIB7"/>
    <mergeCell ref="WCO7:WCV7"/>
    <mergeCell ref="WCW7:WDD7"/>
    <mergeCell ref="WDE7:WDL7"/>
    <mergeCell ref="WDM7:WDT7"/>
    <mergeCell ref="WDU7:WEB7"/>
    <mergeCell ref="WEC7:WEJ7"/>
    <mergeCell ref="WEK7:WER7"/>
    <mergeCell ref="WES7:WEZ7"/>
    <mergeCell ref="WFA7:WFH7"/>
    <mergeCell ref="VZU7:WAB7"/>
    <mergeCell ref="WAC7:WAJ7"/>
    <mergeCell ref="WAK7:WAR7"/>
    <mergeCell ref="WAS7:WAZ7"/>
    <mergeCell ref="WBA7:WBH7"/>
    <mergeCell ref="WBI7:WBP7"/>
    <mergeCell ref="WBQ7:WBX7"/>
    <mergeCell ref="WBY7:WCF7"/>
    <mergeCell ref="WCG7:WCN7"/>
    <mergeCell ref="VXA7:VXH7"/>
    <mergeCell ref="VXI7:VXP7"/>
    <mergeCell ref="VXQ7:VXX7"/>
    <mergeCell ref="VXY7:VYF7"/>
    <mergeCell ref="VYG7:VYN7"/>
    <mergeCell ref="VYO7:VYV7"/>
    <mergeCell ref="VYW7:VZD7"/>
    <mergeCell ref="VZE7:VZL7"/>
    <mergeCell ref="VZM7:VZT7"/>
    <mergeCell ref="VUG7:VUN7"/>
    <mergeCell ref="VUO7:VUV7"/>
    <mergeCell ref="VUW7:VVD7"/>
    <mergeCell ref="VVE7:VVL7"/>
    <mergeCell ref="VVM7:VVT7"/>
    <mergeCell ref="VVU7:VWB7"/>
    <mergeCell ref="VWC7:VWJ7"/>
    <mergeCell ref="VWK7:VWR7"/>
    <mergeCell ref="VWS7:VWZ7"/>
    <mergeCell ref="VRM7:VRT7"/>
    <mergeCell ref="VRU7:VSB7"/>
    <mergeCell ref="VSC7:VSJ7"/>
    <mergeCell ref="VSK7:VSR7"/>
    <mergeCell ref="VSS7:VSZ7"/>
    <mergeCell ref="VTA7:VTH7"/>
    <mergeCell ref="VTI7:VTP7"/>
    <mergeCell ref="VTQ7:VTX7"/>
    <mergeCell ref="VTY7:VUF7"/>
    <mergeCell ref="VOS7:VOZ7"/>
    <mergeCell ref="VPA7:VPH7"/>
    <mergeCell ref="VPI7:VPP7"/>
    <mergeCell ref="VPQ7:VPX7"/>
    <mergeCell ref="VPY7:VQF7"/>
    <mergeCell ref="VQG7:VQN7"/>
    <mergeCell ref="VQO7:VQV7"/>
    <mergeCell ref="VQW7:VRD7"/>
    <mergeCell ref="VRE7:VRL7"/>
    <mergeCell ref="VLY7:VMF7"/>
    <mergeCell ref="VMG7:VMN7"/>
    <mergeCell ref="VMO7:VMV7"/>
    <mergeCell ref="VMW7:VND7"/>
    <mergeCell ref="VNE7:VNL7"/>
    <mergeCell ref="VNM7:VNT7"/>
    <mergeCell ref="VNU7:VOB7"/>
    <mergeCell ref="VOC7:VOJ7"/>
    <mergeCell ref="VOK7:VOR7"/>
    <mergeCell ref="VJE7:VJL7"/>
    <mergeCell ref="VJM7:VJT7"/>
    <mergeCell ref="VJU7:VKB7"/>
    <mergeCell ref="VKC7:VKJ7"/>
    <mergeCell ref="VKK7:VKR7"/>
    <mergeCell ref="VKS7:VKZ7"/>
    <mergeCell ref="VLA7:VLH7"/>
    <mergeCell ref="VLI7:VLP7"/>
    <mergeCell ref="VLQ7:VLX7"/>
    <mergeCell ref="VGK7:VGR7"/>
    <mergeCell ref="VGS7:VGZ7"/>
    <mergeCell ref="VHA7:VHH7"/>
    <mergeCell ref="VHI7:VHP7"/>
    <mergeCell ref="VHQ7:VHX7"/>
    <mergeCell ref="VHY7:VIF7"/>
    <mergeCell ref="VIG7:VIN7"/>
    <mergeCell ref="VIO7:VIV7"/>
    <mergeCell ref="VIW7:VJD7"/>
    <mergeCell ref="VDQ7:VDX7"/>
    <mergeCell ref="VDY7:VEF7"/>
    <mergeCell ref="VEG7:VEN7"/>
    <mergeCell ref="VEO7:VEV7"/>
    <mergeCell ref="VEW7:VFD7"/>
    <mergeCell ref="VFE7:VFL7"/>
    <mergeCell ref="VFM7:VFT7"/>
    <mergeCell ref="VFU7:VGB7"/>
    <mergeCell ref="VGC7:VGJ7"/>
    <mergeCell ref="VAW7:VBD7"/>
    <mergeCell ref="VBE7:VBL7"/>
    <mergeCell ref="VBM7:VBT7"/>
    <mergeCell ref="VBU7:VCB7"/>
    <mergeCell ref="VCC7:VCJ7"/>
    <mergeCell ref="VCK7:VCR7"/>
    <mergeCell ref="VCS7:VCZ7"/>
    <mergeCell ref="VDA7:VDH7"/>
    <mergeCell ref="VDI7:VDP7"/>
    <mergeCell ref="UYC7:UYJ7"/>
    <mergeCell ref="UYK7:UYR7"/>
    <mergeCell ref="UYS7:UYZ7"/>
    <mergeCell ref="UZA7:UZH7"/>
    <mergeCell ref="UZI7:UZP7"/>
    <mergeCell ref="UZQ7:UZX7"/>
    <mergeCell ref="UZY7:VAF7"/>
    <mergeCell ref="VAG7:VAN7"/>
    <mergeCell ref="VAO7:VAV7"/>
    <mergeCell ref="UVI7:UVP7"/>
    <mergeCell ref="UVQ7:UVX7"/>
    <mergeCell ref="UVY7:UWF7"/>
    <mergeCell ref="UWG7:UWN7"/>
    <mergeCell ref="UWO7:UWV7"/>
    <mergeCell ref="UWW7:UXD7"/>
    <mergeCell ref="UXE7:UXL7"/>
    <mergeCell ref="UXM7:UXT7"/>
    <mergeCell ref="UXU7:UYB7"/>
    <mergeCell ref="USO7:USV7"/>
    <mergeCell ref="USW7:UTD7"/>
    <mergeCell ref="UTE7:UTL7"/>
    <mergeCell ref="UTM7:UTT7"/>
    <mergeCell ref="UTU7:UUB7"/>
    <mergeCell ref="UUC7:UUJ7"/>
    <mergeCell ref="UUK7:UUR7"/>
    <mergeCell ref="UUS7:UUZ7"/>
    <mergeCell ref="UVA7:UVH7"/>
    <mergeCell ref="UPU7:UQB7"/>
    <mergeCell ref="UQC7:UQJ7"/>
    <mergeCell ref="UQK7:UQR7"/>
    <mergeCell ref="UQS7:UQZ7"/>
    <mergeCell ref="URA7:URH7"/>
    <mergeCell ref="URI7:URP7"/>
    <mergeCell ref="URQ7:URX7"/>
    <mergeCell ref="URY7:USF7"/>
    <mergeCell ref="USG7:USN7"/>
    <mergeCell ref="UNA7:UNH7"/>
    <mergeCell ref="UNI7:UNP7"/>
    <mergeCell ref="UNQ7:UNX7"/>
    <mergeCell ref="UNY7:UOF7"/>
    <mergeCell ref="UOG7:UON7"/>
    <mergeCell ref="UOO7:UOV7"/>
    <mergeCell ref="UOW7:UPD7"/>
    <mergeCell ref="UPE7:UPL7"/>
    <mergeCell ref="UPM7:UPT7"/>
    <mergeCell ref="UKG7:UKN7"/>
    <mergeCell ref="UKO7:UKV7"/>
    <mergeCell ref="UKW7:ULD7"/>
    <mergeCell ref="ULE7:ULL7"/>
    <mergeCell ref="ULM7:ULT7"/>
    <mergeCell ref="ULU7:UMB7"/>
    <mergeCell ref="UMC7:UMJ7"/>
    <mergeCell ref="UMK7:UMR7"/>
    <mergeCell ref="UMS7:UMZ7"/>
    <mergeCell ref="UHM7:UHT7"/>
    <mergeCell ref="UHU7:UIB7"/>
    <mergeCell ref="UIC7:UIJ7"/>
    <mergeCell ref="UIK7:UIR7"/>
    <mergeCell ref="UIS7:UIZ7"/>
    <mergeCell ref="UJA7:UJH7"/>
    <mergeCell ref="UJI7:UJP7"/>
    <mergeCell ref="UJQ7:UJX7"/>
    <mergeCell ref="UJY7:UKF7"/>
    <mergeCell ref="UES7:UEZ7"/>
    <mergeCell ref="UFA7:UFH7"/>
    <mergeCell ref="UFI7:UFP7"/>
    <mergeCell ref="UFQ7:UFX7"/>
    <mergeCell ref="UFY7:UGF7"/>
    <mergeCell ref="UGG7:UGN7"/>
    <mergeCell ref="UGO7:UGV7"/>
    <mergeCell ref="UGW7:UHD7"/>
    <mergeCell ref="UHE7:UHL7"/>
    <mergeCell ref="UBY7:UCF7"/>
    <mergeCell ref="UCG7:UCN7"/>
    <mergeCell ref="UCO7:UCV7"/>
    <mergeCell ref="UCW7:UDD7"/>
    <mergeCell ref="UDE7:UDL7"/>
    <mergeCell ref="UDM7:UDT7"/>
    <mergeCell ref="UDU7:UEB7"/>
    <mergeCell ref="UEC7:UEJ7"/>
    <mergeCell ref="UEK7:UER7"/>
    <mergeCell ref="TZE7:TZL7"/>
    <mergeCell ref="TZM7:TZT7"/>
    <mergeCell ref="TZU7:UAB7"/>
    <mergeCell ref="UAC7:UAJ7"/>
    <mergeCell ref="UAK7:UAR7"/>
    <mergeCell ref="UAS7:UAZ7"/>
    <mergeCell ref="UBA7:UBH7"/>
    <mergeCell ref="UBI7:UBP7"/>
    <mergeCell ref="UBQ7:UBX7"/>
    <mergeCell ref="TWK7:TWR7"/>
    <mergeCell ref="TWS7:TWZ7"/>
    <mergeCell ref="TXA7:TXH7"/>
    <mergeCell ref="TXI7:TXP7"/>
    <mergeCell ref="TXQ7:TXX7"/>
    <mergeCell ref="TXY7:TYF7"/>
    <mergeCell ref="TYG7:TYN7"/>
    <mergeCell ref="TYO7:TYV7"/>
    <mergeCell ref="TYW7:TZD7"/>
    <mergeCell ref="TTQ7:TTX7"/>
    <mergeCell ref="TTY7:TUF7"/>
    <mergeCell ref="TUG7:TUN7"/>
    <mergeCell ref="TUO7:TUV7"/>
    <mergeCell ref="TUW7:TVD7"/>
    <mergeCell ref="TVE7:TVL7"/>
    <mergeCell ref="TVM7:TVT7"/>
    <mergeCell ref="TVU7:TWB7"/>
    <mergeCell ref="TWC7:TWJ7"/>
    <mergeCell ref="TQW7:TRD7"/>
    <mergeCell ref="TRE7:TRL7"/>
    <mergeCell ref="TRM7:TRT7"/>
    <mergeCell ref="TRU7:TSB7"/>
    <mergeCell ref="TSC7:TSJ7"/>
    <mergeCell ref="TSK7:TSR7"/>
    <mergeCell ref="TSS7:TSZ7"/>
    <mergeCell ref="TTA7:TTH7"/>
    <mergeCell ref="TTI7:TTP7"/>
    <mergeCell ref="TOC7:TOJ7"/>
    <mergeCell ref="TOK7:TOR7"/>
    <mergeCell ref="TOS7:TOZ7"/>
    <mergeCell ref="TPA7:TPH7"/>
    <mergeCell ref="TPI7:TPP7"/>
    <mergeCell ref="TPQ7:TPX7"/>
    <mergeCell ref="TPY7:TQF7"/>
    <mergeCell ref="TQG7:TQN7"/>
    <mergeCell ref="TQO7:TQV7"/>
    <mergeCell ref="TLI7:TLP7"/>
    <mergeCell ref="TLQ7:TLX7"/>
    <mergeCell ref="TLY7:TMF7"/>
    <mergeCell ref="TMG7:TMN7"/>
    <mergeCell ref="TMO7:TMV7"/>
    <mergeCell ref="TMW7:TND7"/>
    <mergeCell ref="TNE7:TNL7"/>
    <mergeCell ref="TNM7:TNT7"/>
    <mergeCell ref="TNU7:TOB7"/>
    <mergeCell ref="TIO7:TIV7"/>
    <mergeCell ref="TIW7:TJD7"/>
    <mergeCell ref="TJE7:TJL7"/>
    <mergeCell ref="TJM7:TJT7"/>
    <mergeCell ref="TJU7:TKB7"/>
    <mergeCell ref="TKC7:TKJ7"/>
    <mergeCell ref="TKK7:TKR7"/>
    <mergeCell ref="TKS7:TKZ7"/>
    <mergeCell ref="TLA7:TLH7"/>
    <mergeCell ref="TFU7:TGB7"/>
    <mergeCell ref="TGC7:TGJ7"/>
    <mergeCell ref="TGK7:TGR7"/>
    <mergeCell ref="TGS7:TGZ7"/>
    <mergeCell ref="THA7:THH7"/>
    <mergeCell ref="THI7:THP7"/>
    <mergeCell ref="THQ7:THX7"/>
    <mergeCell ref="THY7:TIF7"/>
    <mergeCell ref="TIG7:TIN7"/>
    <mergeCell ref="TDA7:TDH7"/>
    <mergeCell ref="TDI7:TDP7"/>
    <mergeCell ref="TDQ7:TDX7"/>
    <mergeCell ref="TDY7:TEF7"/>
    <mergeCell ref="TEG7:TEN7"/>
    <mergeCell ref="TEO7:TEV7"/>
    <mergeCell ref="TEW7:TFD7"/>
    <mergeCell ref="TFE7:TFL7"/>
    <mergeCell ref="TFM7:TFT7"/>
    <mergeCell ref="TAG7:TAN7"/>
    <mergeCell ref="TAO7:TAV7"/>
    <mergeCell ref="TAW7:TBD7"/>
    <mergeCell ref="TBE7:TBL7"/>
    <mergeCell ref="TBM7:TBT7"/>
    <mergeCell ref="TBU7:TCB7"/>
    <mergeCell ref="TCC7:TCJ7"/>
    <mergeCell ref="TCK7:TCR7"/>
    <mergeCell ref="TCS7:TCZ7"/>
    <mergeCell ref="SXM7:SXT7"/>
    <mergeCell ref="SXU7:SYB7"/>
    <mergeCell ref="SYC7:SYJ7"/>
    <mergeCell ref="SYK7:SYR7"/>
    <mergeCell ref="SYS7:SYZ7"/>
    <mergeCell ref="SZA7:SZH7"/>
    <mergeCell ref="SZI7:SZP7"/>
    <mergeCell ref="SZQ7:SZX7"/>
    <mergeCell ref="SZY7:TAF7"/>
    <mergeCell ref="SUS7:SUZ7"/>
    <mergeCell ref="SVA7:SVH7"/>
    <mergeCell ref="SVI7:SVP7"/>
    <mergeCell ref="SVQ7:SVX7"/>
    <mergeCell ref="SVY7:SWF7"/>
    <mergeCell ref="SWG7:SWN7"/>
    <mergeCell ref="SWO7:SWV7"/>
    <mergeCell ref="SWW7:SXD7"/>
    <mergeCell ref="SXE7:SXL7"/>
    <mergeCell ref="SRY7:SSF7"/>
    <mergeCell ref="SSG7:SSN7"/>
    <mergeCell ref="SSO7:SSV7"/>
    <mergeCell ref="SSW7:STD7"/>
    <mergeCell ref="STE7:STL7"/>
    <mergeCell ref="STM7:STT7"/>
    <mergeCell ref="STU7:SUB7"/>
    <mergeCell ref="SUC7:SUJ7"/>
    <mergeCell ref="SUK7:SUR7"/>
    <mergeCell ref="SPE7:SPL7"/>
    <mergeCell ref="SPM7:SPT7"/>
    <mergeCell ref="SPU7:SQB7"/>
    <mergeCell ref="SQC7:SQJ7"/>
    <mergeCell ref="SQK7:SQR7"/>
    <mergeCell ref="SQS7:SQZ7"/>
    <mergeCell ref="SRA7:SRH7"/>
    <mergeCell ref="SRI7:SRP7"/>
    <mergeCell ref="SRQ7:SRX7"/>
    <mergeCell ref="SMK7:SMR7"/>
    <mergeCell ref="SMS7:SMZ7"/>
    <mergeCell ref="SNA7:SNH7"/>
    <mergeCell ref="SNI7:SNP7"/>
    <mergeCell ref="SNQ7:SNX7"/>
    <mergeCell ref="SNY7:SOF7"/>
    <mergeCell ref="SOG7:SON7"/>
    <mergeCell ref="SOO7:SOV7"/>
    <mergeCell ref="SOW7:SPD7"/>
    <mergeCell ref="SJQ7:SJX7"/>
    <mergeCell ref="SJY7:SKF7"/>
    <mergeCell ref="SKG7:SKN7"/>
    <mergeCell ref="SKO7:SKV7"/>
    <mergeCell ref="SKW7:SLD7"/>
    <mergeCell ref="SLE7:SLL7"/>
    <mergeCell ref="SLM7:SLT7"/>
    <mergeCell ref="SLU7:SMB7"/>
    <mergeCell ref="SMC7:SMJ7"/>
    <mergeCell ref="SGW7:SHD7"/>
    <mergeCell ref="SHE7:SHL7"/>
    <mergeCell ref="SHM7:SHT7"/>
    <mergeCell ref="SHU7:SIB7"/>
    <mergeCell ref="SIC7:SIJ7"/>
    <mergeCell ref="SIK7:SIR7"/>
    <mergeCell ref="SIS7:SIZ7"/>
    <mergeCell ref="SJA7:SJH7"/>
    <mergeCell ref="SJI7:SJP7"/>
    <mergeCell ref="SEC7:SEJ7"/>
    <mergeCell ref="SEK7:SER7"/>
    <mergeCell ref="SES7:SEZ7"/>
    <mergeCell ref="SFA7:SFH7"/>
    <mergeCell ref="SFI7:SFP7"/>
    <mergeCell ref="SFQ7:SFX7"/>
    <mergeCell ref="SFY7:SGF7"/>
    <mergeCell ref="SGG7:SGN7"/>
    <mergeCell ref="SGO7:SGV7"/>
    <mergeCell ref="SBI7:SBP7"/>
    <mergeCell ref="SBQ7:SBX7"/>
    <mergeCell ref="SBY7:SCF7"/>
    <mergeCell ref="SCG7:SCN7"/>
    <mergeCell ref="SCO7:SCV7"/>
    <mergeCell ref="SCW7:SDD7"/>
    <mergeCell ref="SDE7:SDL7"/>
    <mergeCell ref="SDM7:SDT7"/>
    <mergeCell ref="SDU7:SEB7"/>
    <mergeCell ref="RYO7:RYV7"/>
    <mergeCell ref="RYW7:RZD7"/>
    <mergeCell ref="RZE7:RZL7"/>
    <mergeCell ref="RZM7:RZT7"/>
    <mergeCell ref="RZU7:SAB7"/>
    <mergeCell ref="SAC7:SAJ7"/>
    <mergeCell ref="SAK7:SAR7"/>
    <mergeCell ref="SAS7:SAZ7"/>
    <mergeCell ref="SBA7:SBH7"/>
    <mergeCell ref="RVU7:RWB7"/>
    <mergeCell ref="RWC7:RWJ7"/>
    <mergeCell ref="RWK7:RWR7"/>
    <mergeCell ref="RWS7:RWZ7"/>
    <mergeCell ref="RXA7:RXH7"/>
    <mergeCell ref="RXI7:RXP7"/>
    <mergeCell ref="RXQ7:RXX7"/>
    <mergeCell ref="RXY7:RYF7"/>
    <mergeCell ref="RYG7:RYN7"/>
    <mergeCell ref="RTA7:RTH7"/>
    <mergeCell ref="RTI7:RTP7"/>
    <mergeCell ref="RTQ7:RTX7"/>
    <mergeCell ref="RTY7:RUF7"/>
    <mergeCell ref="RUG7:RUN7"/>
    <mergeCell ref="RUO7:RUV7"/>
    <mergeCell ref="RUW7:RVD7"/>
    <mergeCell ref="RVE7:RVL7"/>
    <mergeCell ref="RVM7:RVT7"/>
    <mergeCell ref="RQG7:RQN7"/>
    <mergeCell ref="RQO7:RQV7"/>
    <mergeCell ref="RQW7:RRD7"/>
    <mergeCell ref="RRE7:RRL7"/>
    <mergeCell ref="RRM7:RRT7"/>
    <mergeCell ref="RRU7:RSB7"/>
    <mergeCell ref="RSC7:RSJ7"/>
    <mergeCell ref="RSK7:RSR7"/>
    <mergeCell ref="RSS7:RSZ7"/>
    <mergeCell ref="RNM7:RNT7"/>
    <mergeCell ref="RNU7:ROB7"/>
    <mergeCell ref="ROC7:ROJ7"/>
    <mergeCell ref="ROK7:ROR7"/>
    <mergeCell ref="ROS7:ROZ7"/>
    <mergeCell ref="RPA7:RPH7"/>
    <mergeCell ref="RPI7:RPP7"/>
    <mergeCell ref="RPQ7:RPX7"/>
    <mergeCell ref="RPY7:RQF7"/>
    <mergeCell ref="RKS7:RKZ7"/>
    <mergeCell ref="RLA7:RLH7"/>
    <mergeCell ref="RLI7:RLP7"/>
    <mergeCell ref="RLQ7:RLX7"/>
    <mergeCell ref="RLY7:RMF7"/>
    <mergeCell ref="RMG7:RMN7"/>
    <mergeCell ref="RMO7:RMV7"/>
    <mergeCell ref="RMW7:RND7"/>
    <mergeCell ref="RNE7:RNL7"/>
    <mergeCell ref="RHY7:RIF7"/>
    <mergeCell ref="RIG7:RIN7"/>
    <mergeCell ref="RIO7:RIV7"/>
    <mergeCell ref="RIW7:RJD7"/>
    <mergeCell ref="RJE7:RJL7"/>
    <mergeCell ref="RJM7:RJT7"/>
    <mergeCell ref="RJU7:RKB7"/>
    <mergeCell ref="RKC7:RKJ7"/>
    <mergeCell ref="RKK7:RKR7"/>
    <mergeCell ref="RFE7:RFL7"/>
    <mergeCell ref="RFM7:RFT7"/>
    <mergeCell ref="RFU7:RGB7"/>
    <mergeCell ref="RGC7:RGJ7"/>
    <mergeCell ref="RGK7:RGR7"/>
    <mergeCell ref="RGS7:RGZ7"/>
    <mergeCell ref="RHA7:RHH7"/>
    <mergeCell ref="RHI7:RHP7"/>
    <mergeCell ref="RHQ7:RHX7"/>
    <mergeCell ref="RCK7:RCR7"/>
    <mergeCell ref="RCS7:RCZ7"/>
    <mergeCell ref="RDA7:RDH7"/>
    <mergeCell ref="RDI7:RDP7"/>
    <mergeCell ref="RDQ7:RDX7"/>
    <mergeCell ref="RDY7:REF7"/>
    <mergeCell ref="REG7:REN7"/>
    <mergeCell ref="REO7:REV7"/>
    <mergeCell ref="REW7:RFD7"/>
    <mergeCell ref="QZQ7:QZX7"/>
    <mergeCell ref="QZY7:RAF7"/>
    <mergeCell ref="RAG7:RAN7"/>
    <mergeCell ref="RAO7:RAV7"/>
    <mergeCell ref="RAW7:RBD7"/>
    <mergeCell ref="RBE7:RBL7"/>
    <mergeCell ref="RBM7:RBT7"/>
    <mergeCell ref="RBU7:RCB7"/>
    <mergeCell ref="RCC7:RCJ7"/>
    <mergeCell ref="QWW7:QXD7"/>
    <mergeCell ref="QXE7:QXL7"/>
    <mergeCell ref="QXM7:QXT7"/>
    <mergeCell ref="QXU7:QYB7"/>
    <mergeCell ref="QYC7:QYJ7"/>
    <mergeCell ref="QYK7:QYR7"/>
    <mergeCell ref="QYS7:QYZ7"/>
    <mergeCell ref="QZA7:QZH7"/>
    <mergeCell ref="QZI7:QZP7"/>
    <mergeCell ref="QUC7:QUJ7"/>
    <mergeCell ref="QUK7:QUR7"/>
    <mergeCell ref="QUS7:QUZ7"/>
    <mergeCell ref="QVA7:QVH7"/>
    <mergeCell ref="QVI7:QVP7"/>
    <mergeCell ref="QVQ7:QVX7"/>
    <mergeCell ref="QVY7:QWF7"/>
    <mergeCell ref="QWG7:QWN7"/>
    <mergeCell ref="QWO7:QWV7"/>
    <mergeCell ref="QRI7:QRP7"/>
    <mergeCell ref="QRQ7:QRX7"/>
    <mergeCell ref="QRY7:QSF7"/>
    <mergeCell ref="QSG7:QSN7"/>
    <mergeCell ref="QSO7:QSV7"/>
    <mergeCell ref="QSW7:QTD7"/>
    <mergeCell ref="QTE7:QTL7"/>
    <mergeCell ref="QTM7:QTT7"/>
    <mergeCell ref="QTU7:QUB7"/>
    <mergeCell ref="QOO7:QOV7"/>
    <mergeCell ref="QOW7:QPD7"/>
    <mergeCell ref="QPE7:QPL7"/>
    <mergeCell ref="QPM7:QPT7"/>
    <mergeCell ref="QPU7:QQB7"/>
    <mergeCell ref="QQC7:QQJ7"/>
    <mergeCell ref="QQK7:QQR7"/>
    <mergeCell ref="QQS7:QQZ7"/>
    <mergeCell ref="QRA7:QRH7"/>
    <mergeCell ref="QLU7:QMB7"/>
    <mergeCell ref="QMC7:QMJ7"/>
    <mergeCell ref="QMK7:QMR7"/>
    <mergeCell ref="QMS7:QMZ7"/>
    <mergeCell ref="QNA7:QNH7"/>
    <mergeCell ref="QNI7:QNP7"/>
    <mergeCell ref="QNQ7:QNX7"/>
    <mergeCell ref="QNY7:QOF7"/>
    <mergeCell ref="QOG7:QON7"/>
    <mergeCell ref="QJA7:QJH7"/>
    <mergeCell ref="QJI7:QJP7"/>
    <mergeCell ref="QJQ7:QJX7"/>
    <mergeCell ref="QJY7:QKF7"/>
    <mergeCell ref="QKG7:QKN7"/>
    <mergeCell ref="QKO7:QKV7"/>
    <mergeCell ref="QKW7:QLD7"/>
    <mergeCell ref="QLE7:QLL7"/>
    <mergeCell ref="QLM7:QLT7"/>
    <mergeCell ref="QGG7:QGN7"/>
    <mergeCell ref="QGO7:QGV7"/>
    <mergeCell ref="QGW7:QHD7"/>
    <mergeCell ref="QHE7:QHL7"/>
    <mergeCell ref="QHM7:QHT7"/>
    <mergeCell ref="QHU7:QIB7"/>
    <mergeCell ref="QIC7:QIJ7"/>
    <mergeCell ref="QIK7:QIR7"/>
    <mergeCell ref="QIS7:QIZ7"/>
    <mergeCell ref="QDM7:QDT7"/>
    <mergeCell ref="QDU7:QEB7"/>
    <mergeCell ref="QEC7:QEJ7"/>
    <mergeCell ref="QEK7:QER7"/>
    <mergeCell ref="QES7:QEZ7"/>
    <mergeCell ref="QFA7:QFH7"/>
    <mergeCell ref="QFI7:QFP7"/>
    <mergeCell ref="QFQ7:QFX7"/>
    <mergeCell ref="QFY7:QGF7"/>
    <mergeCell ref="QAS7:QAZ7"/>
    <mergeCell ref="QBA7:QBH7"/>
    <mergeCell ref="QBI7:QBP7"/>
    <mergeCell ref="QBQ7:QBX7"/>
    <mergeCell ref="QBY7:QCF7"/>
    <mergeCell ref="QCG7:QCN7"/>
    <mergeCell ref="QCO7:QCV7"/>
    <mergeCell ref="QCW7:QDD7"/>
    <mergeCell ref="QDE7:QDL7"/>
    <mergeCell ref="PXY7:PYF7"/>
    <mergeCell ref="PYG7:PYN7"/>
    <mergeCell ref="PYO7:PYV7"/>
    <mergeCell ref="PYW7:PZD7"/>
    <mergeCell ref="PZE7:PZL7"/>
    <mergeCell ref="PZM7:PZT7"/>
    <mergeCell ref="PZU7:QAB7"/>
    <mergeCell ref="QAC7:QAJ7"/>
    <mergeCell ref="QAK7:QAR7"/>
    <mergeCell ref="PVE7:PVL7"/>
    <mergeCell ref="PVM7:PVT7"/>
    <mergeCell ref="PVU7:PWB7"/>
    <mergeCell ref="PWC7:PWJ7"/>
    <mergeCell ref="PWK7:PWR7"/>
    <mergeCell ref="PWS7:PWZ7"/>
    <mergeCell ref="PXA7:PXH7"/>
    <mergeCell ref="PXI7:PXP7"/>
    <mergeCell ref="PXQ7:PXX7"/>
    <mergeCell ref="PSK7:PSR7"/>
    <mergeCell ref="PSS7:PSZ7"/>
    <mergeCell ref="PTA7:PTH7"/>
    <mergeCell ref="PTI7:PTP7"/>
    <mergeCell ref="PTQ7:PTX7"/>
    <mergeCell ref="PTY7:PUF7"/>
    <mergeCell ref="PUG7:PUN7"/>
    <mergeCell ref="PUO7:PUV7"/>
    <mergeCell ref="PUW7:PVD7"/>
    <mergeCell ref="PPQ7:PPX7"/>
    <mergeCell ref="PPY7:PQF7"/>
    <mergeCell ref="PQG7:PQN7"/>
    <mergeCell ref="PQO7:PQV7"/>
    <mergeCell ref="PQW7:PRD7"/>
    <mergeCell ref="PRE7:PRL7"/>
    <mergeCell ref="PRM7:PRT7"/>
    <mergeCell ref="PRU7:PSB7"/>
    <mergeCell ref="PSC7:PSJ7"/>
    <mergeCell ref="PMW7:PND7"/>
    <mergeCell ref="PNE7:PNL7"/>
    <mergeCell ref="PNM7:PNT7"/>
    <mergeCell ref="PNU7:POB7"/>
    <mergeCell ref="POC7:POJ7"/>
    <mergeCell ref="POK7:POR7"/>
    <mergeCell ref="POS7:POZ7"/>
    <mergeCell ref="PPA7:PPH7"/>
    <mergeCell ref="PPI7:PPP7"/>
    <mergeCell ref="PKC7:PKJ7"/>
    <mergeCell ref="PKK7:PKR7"/>
    <mergeCell ref="PKS7:PKZ7"/>
    <mergeCell ref="PLA7:PLH7"/>
    <mergeCell ref="PLI7:PLP7"/>
    <mergeCell ref="PLQ7:PLX7"/>
    <mergeCell ref="PLY7:PMF7"/>
    <mergeCell ref="PMG7:PMN7"/>
    <mergeCell ref="PMO7:PMV7"/>
    <mergeCell ref="PHI7:PHP7"/>
    <mergeCell ref="PHQ7:PHX7"/>
    <mergeCell ref="PHY7:PIF7"/>
    <mergeCell ref="PIG7:PIN7"/>
    <mergeCell ref="PIO7:PIV7"/>
    <mergeCell ref="PIW7:PJD7"/>
    <mergeCell ref="PJE7:PJL7"/>
    <mergeCell ref="PJM7:PJT7"/>
    <mergeCell ref="PJU7:PKB7"/>
    <mergeCell ref="PEO7:PEV7"/>
    <mergeCell ref="PEW7:PFD7"/>
    <mergeCell ref="PFE7:PFL7"/>
    <mergeCell ref="PFM7:PFT7"/>
    <mergeCell ref="PFU7:PGB7"/>
    <mergeCell ref="PGC7:PGJ7"/>
    <mergeCell ref="PGK7:PGR7"/>
    <mergeCell ref="PGS7:PGZ7"/>
    <mergeCell ref="PHA7:PHH7"/>
    <mergeCell ref="PBU7:PCB7"/>
    <mergeCell ref="PCC7:PCJ7"/>
    <mergeCell ref="PCK7:PCR7"/>
    <mergeCell ref="PCS7:PCZ7"/>
    <mergeCell ref="PDA7:PDH7"/>
    <mergeCell ref="PDI7:PDP7"/>
    <mergeCell ref="PDQ7:PDX7"/>
    <mergeCell ref="PDY7:PEF7"/>
    <mergeCell ref="PEG7:PEN7"/>
    <mergeCell ref="OZA7:OZH7"/>
    <mergeCell ref="OZI7:OZP7"/>
    <mergeCell ref="OZQ7:OZX7"/>
    <mergeCell ref="OZY7:PAF7"/>
    <mergeCell ref="PAG7:PAN7"/>
    <mergeCell ref="PAO7:PAV7"/>
    <mergeCell ref="PAW7:PBD7"/>
    <mergeCell ref="PBE7:PBL7"/>
    <mergeCell ref="PBM7:PBT7"/>
    <mergeCell ref="OWG7:OWN7"/>
    <mergeCell ref="OWO7:OWV7"/>
    <mergeCell ref="OWW7:OXD7"/>
    <mergeCell ref="OXE7:OXL7"/>
    <mergeCell ref="OXM7:OXT7"/>
    <mergeCell ref="OXU7:OYB7"/>
    <mergeCell ref="OYC7:OYJ7"/>
    <mergeCell ref="OYK7:OYR7"/>
    <mergeCell ref="OYS7:OYZ7"/>
    <mergeCell ref="OTM7:OTT7"/>
    <mergeCell ref="OTU7:OUB7"/>
    <mergeCell ref="OUC7:OUJ7"/>
    <mergeCell ref="OUK7:OUR7"/>
    <mergeCell ref="OUS7:OUZ7"/>
    <mergeCell ref="OVA7:OVH7"/>
    <mergeCell ref="OVI7:OVP7"/>
    <mergeCell ref="OVQ7:OVX7"/>
    <mergeCell ref="OVY7:OWF7"/>
    <mergeCell ref="OQS7:OQZ7"/>
    <mergeCell ref="ORA7:ORH7"/>
    <mergeCell ref="ORI7:ORP7"/>
    <mergeCell ref="ORQ7:ORX7"/>
    <mergeCell ref="ORY7:OSF7"/>
    <mergeCell ref="OSG7:OSN7"/>
    <mergeCell ref="OSO7:OSV7"/>
    <mergeCell ref="OSW7:OTD7"/>
    <mergeCell ref="OTE7:OTL7"/>
    <mergeCell ref="ONY7:OOF7"/>
    <mergeCell ref="OOG7:OON7"/>
    <mergeCell ref="OOO7:OOV7"/>
    <mergeCell ref="OOW7:OPD7"/>
    <mergeCell ref="OPE7:OPL7"/>
    <mergeCell ref="OPM7:OPT7"/>
    <mergeCell ref="OPU7:OQB7"/>
    <mergeCell ref="OQC7:OQJ7"/>
    <mergeCell ref="OQK7:OQR7"/>
    <mergeCell ref="OLE7:OLL7"/>
    <mergeCell ref="OLM7:OLT7"/>
    <mergeCell ref="OLU7:OMB7"/>
    <mergeCell ref="OMC7:OMJ7"/>
    <mergeCell ref="OMK7:OMR7"/>
    <mergeCell ref="OMS7:OMZ7"/>
    <mergeCell ref="ONA7:ONH7"/>
    <mergeCell ref="ONI7:ONP7"/>
    <mergeCell ref="ONQ7:ONX7"/>
    <mergeCell ref="OIK7:OIR7"/>
    <mergeCell ref="OIS7:OIZ7"/>
    <mergeCell ref="OJA7:OJH7"/>
    <mergeCell ref="OJI7:OJP7"/>
    <mergeCell ref="OJQ7:OJX7"/>
    <mergeCell ref="OJY7:OKF7"/>
    <mergeCell ref="OKG7:OKN7"/>
    <mergeCell ref="OKO7:OKV7"/>
    <mergeCell ref="OKW7:OLD7"/>
    <mergeCell ref="OFQ7:OFX7"/>
    <mergeCell ref="OFY7:OGF7"/>
    <mergeCell ref="OGG7:OGN7"/>
    <mergeCell ref="OGO7:OGV7"/>
    <mergeCell ref="OGW7:OHD7"/>
    <mergeCell ref="OHE7:OHL7"/>
    <mergeCell ref="OHM7:OHT7"/>
    <mergeCell ref="OHU7:OIB7"/>
    <mergeCell ref="OIC7:OIJ7"/>
    <mergeCell ref="OCW7:ODD7"/>
    <mergeCell ref="ODE7:ODL7"/>
    <mergeCell ref="ODM7:ODT7"/>
    <mergeCell ref="ODU7:OEB7"/>
    <mergeCell ref="OEC7:OEJ7"/>
    <mergeCell ref="OEK7:OER7"/>
    <mergeCell ref="OES7:OEZ7"/>
    <mergeCell ref="OFA7:OFH7"/>
    <mergeCell ref="OFI7:OFP7"/>
    <mergeCell ref="OAC7:OAJ7"/>
    <mergeCell ref="OAK7:OAR7"/>
    <mergeCell ref="OAS7:OAZ7"/>
    <mergeCell ref="OBA7:OBH7"/>
    <mergeCell ref="OBI7:OBP7"/>
    <mergeCell ref="OBQ7:OBX7"/>
    <mergeCell ref="OBY7:OCF7"/>
    <mergeCell ref="OCG7:OCN7"/>
    <mergeCell ref="OCO7:OCV7"/>
    <mergeCell ref="NXI7:NXP7"/>
    <mergeCell ref="NXQ7:NXX7"/>
    <mergeCell ref="NXY7:NYF7"/>
    <mergeCell ref="NYG7:NYN7"/>
    <mergeCell ref="NYO7:NYV7"/>
    <mergeCell ref="NYW7:NZD7"/>
    <mergeCell ref="NZE7:NZL7"/>
    <mergeCell ref="NZM7:NZT7"/>
    <mergeCell ref="NZU7:OAB7"/>
    <mergeCell ref="NUO7:NUV7"/>
    <mergeCell ref="NUW7:NVD7"/>
    <mergeCell ref="NVE7:NVL7"/>
    <mergeCell ref="NVM7:NVT7"/>
    <mergeCell ref="NVU7:NWB7"/>
    <mergeCell ref="NWC7:NWJ7"/>
    <mergeCell ref="NWK7:NWR7"/>
    <mergeCell ref="NWS7:NWZ7"/>
    <mergeCell ref="NXA7:NXH7"/>
    <mergeCell ref="NRU7:NSB7"/>
    <mergeCell ref="NSC7:NSJ7"/>
    <mergeCell ref="NSK7:NSR7"/>
    <mergeCell ref="NSS7:NSZ7"/>
    <mergeCell ref="NTA7:NTH7"/>
    <mergeCell ref="NTI7:NTP7"/>
    <mergeCell ref="NTQ7:NTX7"/>
    <mergeCell ref="NTY7:NUF7"/>
    <mergeCell ref="NUG7:NUN7"/>
    <mergeCell ref="NPA7:NPH7"/>
    <mergeCell ref="NPI7:NPP7"/>
    <mergeCell ref="NPQ7:NPX7"/>
    <mergeCell ref="NPY7:NQF7"/>
    <mergeCell ref="NQG7:NQN7"/>
    <mergeCell ref="NQO7:NQV7"/>
    <mergeCell ref="NQW7:NRD7"/>
    <mergeCell ref="NRE7:NRL7"/>
    <mergeCell ref="NRM7:NRT7"/>
    <mergeCell ref="NMG7:NMN7"/>
    <mergeCell ref="NMO7:NMV7"/>
    <mergeCell ref="NMW7:NND7"/>
    <mergeCell ref="NNE7:NNL7"/>
    <mergeCell ref="NNM7:NNT7"/>
    <mergeCell ref="NNU7:NOB7"/>
    <mergeCell ref="NOC7:NOJ7"/>
    <mergeCell ref="NOK7:NOR7"/>
    <mergeCell ref="NOS7:NOZ7"/>
    <mergeCell ref="NJM7:NJT7"/>
    <mergeCell ref="NJU7:NKB7"/>
    <mergeCell ref="NKC7:NKJ7"/>
    <mergeCell ref="NKK7:NKR7"/>
    <mergeCell ref="NKS7:NKZ7"/>
    <mergeCell ref="NLA7:NLH7"/>
    <mergeCell ref="NLI7:NLP7"/>
    <mergeCell ref="NLQ7:NLX7"/>
    <mergeCell ref="NLY7:NMF7"/>
    <mergeCell ref="NGS7:NGZ7"/>
    <mergeCell ref="NHA7:NHH7"/>
    <mergeCell ref="NHI7:NHP7"/>
    <mergeCell ref="NHQ7:NHX7"/>
    <mergeCell ref="NHY7:NIF7"/>
    <mergeCell ref="NIG7:NIN7"/>
    <mergeCell ref="NIO7:NIV7"/>
    <mergeCell ref="NIW7:NJD7"/>
    <mergeCell ref="NJE7:NJL7"/>
    <mergeCell ref="NDY7:NEF7"/>
    <mergeCell ref="NEG7:NEN7"/>
    <mergeCell ref="NEO7:NEV7"/>
    <mergeCell ref="NEW7:NFD7"/>
    <mergeCell ref="NFE7:NFL7"/>
    <mergeCell ref="NFM7:NFT7"/>
    <mergeCell ref="NFU7:NGB7"/>
    <mergeCell ref="NGC7:NGJ7"/>
    <mergeCell ref="NGK7:NGR7"/>
    <mergeCell ref="NBE7:NBL7"/>
    <mergeCell ref="NBM7:NBT7"/>
    <mergeCell ref="NBU7:NCB7"/>
    <mergeCell ref="NCC7:NCJ7"/>
    <mergeCell ref="NCK7:NCR7"/>
    <mergeCell ref="NCS7:NCZ7"/>
    <mergeCell ref="NDA7:NDH7"/>
    <mergeCell ref="NDI7:NDP7"/>
    <mergeCell ref="NDQ7:NDX7"/>
    <mergeCell ref="MYK7:MYR7"/>
    <mergeCell ref="MYS7:MYZ7"/>
    <mergeCell ref="MZA7:MZH7"/>
    <mergeCell ref="MZI7:MZP7"/>
    <mergeCell ref="MZQ7:MZX7"/>
    <mergeCell ref="MZY7:NAF7"/>
    <mergeCell ref="NAG7:NAN7"/>
    <mergeCell ref="NAO7:NAV7"/>
    <mergeCell ref="NAW7:NBD7"/>
    <mergeCell ref="MVQ7:MVX7"/>
    <mergeCell ref="MVY7:MWF7"/>
    <mergeCell ref="MWG7:MWN7"/>
    <mergeCell ref="MWO7:MWV7"/>
    <mergeCell ref="MWW7:MXD7"/>
    <mergeCell ref="MXE7:MXL7"/>
    <mergeCell ref="MXM7:MXT7"/>
    <mergeCell ref="MXU7:MYB7"/>
    <mergeCell ref="MYC7:MYJ7"/>
    <mergeCell ref="MSW7:MTD7"/>
    <mergeCell ref="MTE7:MTL7"/>
    <mergeCell ref="MTM7:MTT7"/>
    <mergeCell ref="MTU7:MUB7"/>
    <mergeCell ref="MUC7:MUJ7"/>
    <mergeCell ref="MUK7:MUR7"/>
    <mergeCell ref="MUS7:MUZ7"/>
    <mergeCell ref="MVA7:MVH7"/>
    <mergeCell ref="MVI7:MVP7"/>
    <mergeCell ref="MQC7:MQJ7"/>
    <mergeCell ref="MQK7:MQR7"/>
    <mergeCell ref="MQS7:MQZ7"/>
    <mergeCell ref="MRA7:MRH7"/>
    <mergeCell ref="MRI7:MRP7"/>
    <mergeCell ref="MRQ7:MRX7"/>
    <mergeCell ref="MRY7:MSF7"/>
    <mergeCell ref="MSG7:MSN7"/>
    <mergeCell ref="MSO7:MSV7"/>
    <mergeCell ref="MNI7:MNP7"/>
    <mergeCell ref="MNQ7:MNX7"/>
    <mergeCell ref="MNY7:MOF7"/>
    <mergeCell ref="MOG7:MON7"/>
    <mergeCell ref="MOO7:MOV7"/>
    <mergeCell ref="MOW7:MPD7"/>
    <mergeCell ref="MPE7:MPL7"/>
    <mergeCell ref="MPM7:MPT7"/>
    <mergeCell ref="MPU7:MQB7"/>
    <mergeCell ref="MKO7:MKV7"/>
    <mergeCell ref="MKW7:MLD7"/>
    <mergeCell ref="MLE7:MLL7"/>
    <mergeCell ref="MLM7:MLT7"/>
    <mergeCell ref="MLU7:MMB7"/>
    <mergeCell ref="MMC7:MMJ7"/>
    <mergeCell ref="MMK7:MMR7"/>
    <mergeCell ref="MMS7:MMZ7"/>
    <mergeCell ref="MNA7:MNH7"/>
    <mergeCell ref="MHU7:MIB7"/>
    <mergeCell ref="MIC7:MIJ7"/>
    <mergeCell ref="MIK7:MIR7"/>
    <mergeCell ref="MIS7:MIZ7"/>
    <mergeCell ref="MJA7:MJH7"/>
    <mergeCell ref="MJI7:MJP7"/>
    <mergeCell ref="MJQ7:MJX7"/>
    <mergeCell ref="MJY7:MKF7"/>
    <mergeCell ref="MKG7:MKN7"/>
    <mergeCell ref="MFA7:MFH7"/>
    <mergeCell ref="MFI7:MFP7"/>
    <mergeCell ref="MFQ7:MFX7"/>
    <mergeCell ref="MFY7:MGF7"/>
    <mergeCell ref="MGG7:MGN7"/>
    <mergeCell ref="MGO7:MGV7"/>
    <mergeCell ref="MGW7:MHD7"/>
    <mergeCell ref="MHE7:MHL7"/>
    <mergeCell ref="MHM7:MHT7"/>
    <mergeCell ref="MCG7:MCN7"/>
    <mergeCell ref="MCO7:MCV7"/>
    <mergeCell ref="MCW7:MDD7"/>
    <mergeCell ref="MDE7:MDL7"/>
    <mergeCell ref="MDM7:MDT7"/>
    <mergeCell ref="MDU7:MEB7"/>
    <mergeCell ref="MEC7:MEJ7"/>
    <mergeCell ref="MEK7:MER7"/>
    <mergeCell ref="MES7:MEZ7"/>
    <mergeCell ref="LZM7:LZT7"/>
    <mergeCell ref="LZU7:MAB7"/>
    <mergeCell ref="MAC7:MAJ7"/>
    <mergeCell ref="MAK7:MAR7"/>
    <mergeCell ref="MAS7:MAZ7"/>
    <mergeCell ref="MBA7:MBH7"/>
    <mergeCell ref="MBI7:MBP7"/>
    <mergeCell ref="MBQ7:MBX7"/>
    <mergeCell ref="MBY7:MCF7"/>
    <mergeCell ref="LWS7:LWZ7"/>
    <mergeCell ref="LXA7:LXH7"/>
    <mergeCell ref="LXI7:LXP7"/>
    <mergeCell ref="LXQ7:LXX7"/>
    <mergeCell ref="LXY7:LYF7"/>
    <mergeCell ref="LYG7:LYN7"/>
    <mergeCell ref="LYO7:LYV7"/>
    <mergeCell ref="LYW7:LZD7"/>
    <mergeCell ref="LZE7:LZL7"/>
    <mergeCell ref="LTY7:LUF7"/>
    <mergeCell ref="LUG7:LUN7"/>
    <mergeCell ref="LUO7:LUV7"/>
    <mergeCell ref="LUW7:LVD7"/>
    <mergeCell ref="LVE7:LVL7"/>
    <mergeCell ref="LVM7:LVT7"/>
    <mergeCell ref="LVU7:LWB7"/>
    <mergeCell ref="LWC7:LWJ7"/>
    <mergeCell ref="LWK7:LWR7"/>
    <mergeCell ref="LRE7:LRL7"/>
    <mergeCell ref="LRM7:LRT7"/>
    <mergeCell ref="LRU7:LSB7"/>
    <mergeCell ref="LSC7:LSJ7"/>
    <mergeCell ref="LSK7:LSR7"/>
    <mergeCell ref="LSS7:LSZ7"/>
    <mergeCell ref="LTA7:LTH7"/>
    <mergeCell ref="LTI7:LTP7"/>
    <mergeCell ref="LTQ7:LTX7"/>
    <mergeCell ref="LOK7:LOR7"/>
    <mergeCell ref="LOS7:LOZ7"/>
    <mergeCell ref="LPA7:LPH7"/>
    <mergeCell ref="LPI7:LPP7"/>
    <mergeCell ref="LPQ7:LPX7"/>
    <mergeCell ref="LPY7:LQF7"/>
    <mergeCell ref="LQG7:LQN7"/>
    <mergeCell ref="LQO7:LQV7"/>
    <mergeCell ref="LQW7:LRD7"/>
    <mergeCell ref="LLQ7:LLX7"/>
    <mergeCell ref="LLY7:LMF7"/>
    <mergeCell ref="LMG7:LMN7"/>
    <mergeCell ref="LMO7:LMV7"/>
    <mergeCell ref="LMW7:LND7"/>
    <mergeCell ref="LNE7:LNL7"/>
    <mergeCell ref="LNM7:LNT7"/>
    <mergeCell ref="LNU7:LOB7"/>
    <mergeCell ref="LOC7:LOJ7"/>
    <mergeCell ref="LIW7:LJD7"/>
    <mergeCell ref="LJE7:LJL7"/>
    <mergeCell ref="LJM7:LJT7"/>
    <mergeCell ref="LJU7:LKB7"/>
    <mergeCell ref="LKC7:LKJ7"/>
    <mergeCell ref="LKK7:LKR7"/>
    <mergeCell ref="LKS7:LKZ7"/>
    <mergeCell ref="LLA7:LLH7"/>
    <mergeCell ref="LLI7:LLP7"/>
    <mergeCell ref="LGC7:LGJ7"/>
    <mergeCell ref="LGK7:LGR7"/>
    <mergeCell ref="LGS7:LGZ7"/>
    <mergeCell ref="LHA7:LHH7"/>
    <mergeCell ref="LHI7:LHP7"/>
    <mergeCell ref="LHQ7:LHX7"/>
    <mergeCell ref="LHY7:LIF7"/>
    <mergeCell ref="LIG7:LIN7"/>
    <mergeCell ref="LIO7:LIV7"/>
    <mergeCell ref="LDI7:LDP7"/>
    <mergeCell ref="LDQ7:LDX7"/>
    <mergeCell ref="LDY7:LEF7"/>
    <mergeCell ref="LEG7:LEN7"/>
    <mergeCell ref="LEO7:LEV7"/>
    <mergeCell ref="LEW7:LFD7"/>
    <mergeCell ref="LFE7:LFL7"/>
    <mergeCell ref="LFM7:LFT7"/>
    <mergeCell ref="LFU7:LGB7"/>
    <mergeCell ref="LAO7:LAV7"/>
    <mergeCell ref="LAW7:LBD7"/>
    <mergeCell ref="LBE7:LBL7"/>
    <mergeCell ref="LBM7:LBT7"/>
    <mergeCell ref="LBU7:LCB7"/>
    <mergeCell ref="LCC7:LCJ7"/>
    <mergeCell ref="LCK7:LCR7"/>
    <mergeCell ref="LCS7:LCZ7"/>
    <mergeCell ref="LDA7:LDH7"/>
    <mergeCell ref="KXU7:KYB7"/>
    <mergeCell ref="KYC7:KYJ7"/>
    <mergeCell ref="KYK7:KYR7"/>
    <mergeCell ref="KYS7:KYZ7"/>
    <mergeCell ref="KZA7:KZH7"/>
    <mergeCell ref="KZI7:KZP7"/>
    <mergeCell ref="KZQ7:KZX7"/>
    <mergeCell ref="KZY7:LAF7"/>
    <mergeCell ref="LAG7:LAN7"/>
    <mergeCell ref="KVA7:KVH7"/>
    <mergeCell ref="KVI7:KVP7"/>
    <mergeCell ref="KVQ7:KVX7"/>
    <mergeCell ref="KVY7:KWF7"/>
    <mergeCell ref="KWG7:KWN7"/>
    <mergeCell ref="KWO7:KWV7"/>
    <mergeCell ref="KWW7:KXD7"/>
    <mergeCell ref="KXE7:KXL7"/>
    <mergeCell ref="KXM7:KXT7"/>
    <mergeCell ref="KSG7:KSN7"/>
    <mergeCell ref="KSO7:KSV7"/>
    <mergeCell ref="KSW7:KTD7"/>
    <mergeCell ref="KTE7:KTL7"/>
    <mergeCell ref="KTM7:KTT7"/>
    <mergeCell ref="KTU7:KUB7"/>
    <mergeCell ref="KUC7:KUJ7"/>
    <mergeCell ref="KUK7:KUR7"/>
    <mergeCell ref="KUS7:KUZ7"/>
    <mergeCell ref="KPM7:KPT7"/>
    <mergeCell ref="KPU7:KQB7"/>
    <mergeCell ref="KQC7:KQJ7"/>
    <mergeCell ref="KQK7:KQR7"/>
    <mergeCell ref="KQS7:KQZ7"/>
    <mergeCell ref="KRA7:KRH7"/>
    <mergeCell ref="KRI7:KRP7"/>
    <mergeCell ref="KRQ7:KRX7"/>
    <mergeCell ref="KRY7:KSF7"/>
    <mergeCell ref="KMS7:KMZ7"/>
    <mergeCell ref="KNA7:KNH7"/>
    <mergeCell ref="KNI7:KNP7"/>
    <mergeCell ref="KNQ7:KNX7"/>
    <mergeCell ref="KNY7:KOF7"/>
    <mergeCell ref="KOG7:KON7"/>
    <mergeCell ref="KOO7:KOV7"/>
    <mergeCell ref="KOW7:KPD7"/>
    <mergeCell ref="KPE7:KPL7"/>
    <mergeCell ref="KJY7:KKF7"/>
    <mergeCell ref="KKG7:KKN7"/>
    <mergeCell ref="KKO7:KKV7"/>
    <mergeCell ref="KKW7:KLD7"/>
    <mergeCell ref="KLE7:KLL7"/>
    <mergeCell ref="KLM7:KLT7"/>
    <mergeCell ref="KLU7:KMB7"/>
    <mergeCell ref="KMC7:KMJ7"/>
    <mergeCell ref="KMK7:KMR7"/>
    <mergeCell ref="KHE7:KHL7"/>
    <mergeCell ref="KHM7:KHT7"/>
    <mergeCell ref="KHU7:KIB7"/>
    <mergeCell ref="KIC7:KIJ7"/>
    <mergeCell ref="KIK7:KIR7"/>
    <mergeCell ref="KIS7:KIZ7"/>
    <mergeCell ref="KJA7:KJH7"/>
    <mergeCell ref="KJI7:KJP7"/>
    <mergeCell ref="KJQ7:KJX7"/>
    <mergeCell ref="KEK7:KER7"/>
    <mergeCell ref="KES7:KEZ7"/>
    <mergeCell ref="KFA7:KFH7"/>
    <mergeCell ref="KFI7:KFP7"/>
    <mergeCell ref="KFQ7:KFX7"/>
    <mergeCell ref="KFY7:KGF7"/>
    <mergeCell ref="KGG7:KGN7"/>
    <mergeCell ref="KGO7:KGV7"/>
    <mergeCell ref="KGW7:KHD7"/>
    <mergeCell ref="KBQ7:KBX7"/>
    <mergeCell ref="KBY7:KCF7"/>
    <mergeCell ref="KCG7:KCN7"/>
    <mergeCell ref="KCO7:KCV7"/>
    <mergeCell ref="KCW7:KDD7"/>
    <mergeCell ref="KDE7:KDL7"/>
    <mergeCell ref="KDM7:KDT7"/>
    <mergeCell ref="KDU7:KEB7"/>
    <mergeCell ref="KEC7:KEJ7"/>
    <mergeCell ref="JYW7:JZD7"/>
    <mergeCell ref="JZE7:JZL7"/>
    <mergeCell ref="JZM7:JZT7"/>
    <mergeCell ref="JZU7:KAB7"/>
    <mergeCell ref="KAC7:KAJ7"/>
    <mergeCell ref="KAK7:KAR7"/>
    <mergeCell ref="KAS7:KAZ7"/>
    <mergeCell ref="KBA7:KBH7"/>
    <mergeCell ref="KBI7:KBP7"/>
    <mergeCell ref="JWC7:JWJ7"/>
    <mergeCell ref="JWK7:JWR7"/>
    <mergeCell ref="JWS7:JWZ7"/>
    <mergeCell ref="JXA7:JXH7"/>
    <mergeCell ref="JXI7:JXP7"/>
    <mergeCell ref="JXQ7:JXX7"/>
    <mergeCell ref="JXY7:JYF7"/>
    <mergeCell ref="JYG7:JYN7"/>
    <mergeCell ref="JYO7:JYV7"/>
    <mergeCell ref="JTI7:JTP7"/>
    <mergeCell ref="JTQ7:JTX7"/>
    <mergeCell ref="JTY7:JUF7"/>
    <mergeCell ref="JUG7:JUN7"/>
    <mergeCell ref="JUO7:JUV7"/>
    <mergeCell ref="JUW7:JVD7"/>
    <mergeCell ref="JVE7:JVL7"/>
    <mergeCell ref="JVM7:JVT7"/>
    <mergeCell ref="JVU7:JWB7"/>
    <mergeCell ref="JQO7:JQV7"/>
    <mergeCell ref="JQW7:JRD7"/>
    <mergeCell ref="JRE7:JRL7"/>
    <mergeCell ref="JRM7:JRT7"/>
    <mergeCell ref="JRU7:JSB7"/>
    <mergeCell ref="JSC7:JSJ7"/>
    <mergeCell ref="JSK7:JSR7"/>
    <mergeCell ref="JSS7:JSZ7"/>
    <mergeCell ref="JTA7:JTH7"/>
    <mergeCell ref="JNU7:JOB7"/>
    <mergeCell ref="JOC7:JOJ7"/>
    <mergeCell ref="JOK7:JOR7"/>
    <mergeCell ref="JOS7:JOZ7"/>
    <mergeCell ref="JPA7:JPH7"/>
    <mergeCell ref="JPI7:JPP7"/>
    <mergeCell ref="JPQ7:JPX7"/>
    <mergeCell ref="JPY7:JQF7"/>
    <mergeCell ref="JQG7:JQN7"/>
    <mergeCell ref="JLA7:JLH7"/>
    <mergeCell ref="JLI7:JLP7"/>
    <mergeCell ref="JLQ7:JLX7"/>
    <mergeCell ref="JLY7:JMF7"/>
    <mergeCell ref="JMG7:JMN7"/>
    <mergeCell ref="JMO7:JMV7"/>
    <mergeCell ref="JMW7:JND7"/>
    <mergeCell ref="JNE7:JNL7"/>
    <mergeCell ref="JNM7:JNT7"/>
    <mergeCell ref="JIG7:JIN7"/>
    <mergeCell ref="JIO7:JIV7"/>
    <mergeCell ref="JIW7:JJD7"/>
    <mergeCell ref="JJE7:JJL7"/>
    <mergeCell ref="JJM7:JJT7"/>
    <mergeCell ref="JJU7:JKB7"/>
    <mergeCell ref="JKC7:JKJ7"/>
    <mergeCell ref="JKK7:JKR7"/>
    <mergeCell ref="JKS7:JKZ7"/>
    <mergeCell ref="JFM7:JFT7"/>
    <mergeCell ref="JFU7:JGB7"/>
    <mergeCell ref="JGC7:JGJ7"/>
    <mergeCell ref="JGK7:JGR7"/>
    <mergeCell ref="JGS7:JGZ7"/>
    <mergeCell ref="JHA7:JHH7"/>
    <mergeCell ref="JHI7:JHP7"/>
    <mergeCell ref="JHQ7:JHX7"/>
    <mergeCell ref="JHY7:JIF7"/>
    <mergeCell ref="JCS7:JCZ7"/>
    <mergeCell ref="JDA7:JDH7"/>
    <mergeCell ref="JDI7:JDP7"/>
    <mergeCell ref="JDQ7:JDX7"/>
    <mergeCell ref="JDY7:JEF7"/>
    <mergeCell ref="JEG7:JEN7"/>
    <mergeCell ref="JEO7:JEV7"/>
    <mergeCell ref="JEW7:JFD7"/>
    <mergeCell ref="JFE7:JFL7"/>
    <mergeCell ref="IZY7:JAF7"/>
    <mergeCell ref="JAG7:JAN7"/>
    <mergeCell ref="JAO7:JAV7"/>
    <mergeCell ref="JAW7:JBD7"/>
    <mergeCell ref="JBE7:JBL7"/>
    <mergeCell ref="JBM7:JBT7"/>
    <mergeCell ref="JBU7:JCB7"/>
    <mergeCell ref="JCC7:JCJ7"/>
    <mergeCell ref="JCK7:JCR7"/>
    <mergeCell ref="IXE7:IXL7"/>
    <mergeCell ref="IXM7:IXT7"/>
    <mergeCell ref="IXU7:IYB7"/>
    <mergeCell ref="IYC7:IYJ7"/>
    <mergeCell ref="IYK7:IYR7"/>
    <mergeCell ref="IYS7:IYZ7"/>
    <mergeCell ref="IZA7:IZH7"/>
    <mergeCell ref="IZI7:IZP7"/>
    <mergeCell ref="IZQ7:IZX7"/>
    <mergeCell ref="IUK7:IUR7"/>
    <mergeCell ref="IUS7:IUZ7"/>
    <mergeCell ref="IVA7:IVH7"/>
    <mergeCell ref="IVI7:IVP7"/>
    <mergeCell ref="IVQ7:IVX7"/>
    <mergeCell ref="IVY7:IWF7"/>
    <mergeCell ref="IWG7:IWN7"/>
    <mergeCell ref="IWO7:IWV7"/>
    <mergeCell ref="IWW7:IXD7"/>
    <mergeCell ref="IRQ7:IRX7"/>
    <mergeCell ref="IRY7:ISF7"/>
    <mergeCell ref="ISG7:ISN7"/>
    <mergeCell ref="ISO7:ISV7"/>
    <mergeCell ref="ISW7:ITD7"/>
    <mergeCell ref="ITE7:ITL7"/>
    <mergeCell ref="ITM7:ITT7"/>
    <mergeCell ref="ITU7:IUB7"/>
    <mergeCell ref="IUC7:IUJ7"/>
    <mergeCell ref="IOW7:IPD7"/>
    <mergeCell ref="IPE7:IPL7"/>
    <mergeCell ref="IPM7:IPT7"/>
    <mergeCell ref="IPU7:IQB7"/>
    <mergeCell ref="IQC7:IQJ7"/>
    <mergeCell ref="IQK7:IQR7"/>
    <mergeCell ref="IQS7:IQZ7"/>
    <mergeCell ref="IRA7:IRH7"/>
    <mergeCell ref="IRI7:IRP7"/>
    <mergeCell ref="IMC7:IMJ7"/>
    <mergeCell ref="IMK7:IMR7"/>
    <mergeCell ref="IMS7:IMZ7"/>
    <mergeCell ref="INA7:INH7"/>
    <mergeCell ref="INI7:INP7"/>
    <mergeCell ref="INQ7:INX7"/>
    <mergeCell ref="INY7:IOF7"/>
    <mergeCell ref="IOG7:ION7"/>
    <mergeCell ref="IOO7:IOV7"/>
    <mergeCell ref="IJI7:IJP7"/>
    <mergeCell ref="IJQ7:IJX7"/>
    <mergeCell ref="IJY7:IKF7"/>
    <mergeCell ref="IKG7:IKN7"/>
    <mergeCell ref="IKO7:IKV7"/>
    <mergeCell ref="IKW7:ILD7"/>
    <mergeCell ref="ILE7:ILL7"/>
    <mergeCell ref="ILM7:ILT7"/>
    <mergeCell ref="ILU7:IMB7"/>
    <mergeCell ref="IGO7:IGV7"/>
    <mergeCell ref="IGW7:IHD7"/>
    <mergeCell ref="IHE7:IHL7"/>
    <mergeCell ref="IHM7:IHT7"/>
    <mergeCell ref="IHU7:IIB7"/>
    <mergeCell ref="IIC7:IIJ7"/>
    <mergeCell ref="IIK7:IIR7"/>
    <mergeCell ref="IIS7:IIZ7"/>
    <mergeCell ref="IJA7:IJH7"/>
    <mergeCell ref="IDU7:IEB7"/>
    <mergeCell ref="IEC7:IEJ7"/>
    <mergeCell ref="IEK7:IER7"/>
    <mergeCell ref="IES7:IEZ7"/>
    <mergeCell ref="IFA7:IFH7"/>
    <mergeCell ref="IFI7:IFP7"/>
    <mergeCell ref="IFQ7:IFX7"/>
    <mergeCell ref="IFY7:IGF7"/>
    <mergeCell ref="IGG7:IGN7"/>
    <mergeCell ref="IBA7:IBH7"/>
    <mergeCell ref="IBI7:IBP7"/>
    <mergeCell ref="IBQ7:IBX7"/>
    <mergeCell ref="IBY7:ICF7"/>
    <mergeCell ref="ICG7:ICN7"/>
    <mergeCell ref="ICO7:ICV7"/>
    <mergeCell ref="ICW7:IDD7"/>
    <mergeCell ref="IDE7:IDL7"/>
    <mergeCell ref="IDM7:IDT7"/>
    <mergeCell ref="HYG7:HYN7"/>
    <mergeCell ref="HYO7:HYV7"/>
    <mergeCell ref="HYW7:HZD7"/>
    <mergeCell ref="HZE7:HZL7"/>
    <mergeCell ref="HZM7:HZT7"/>
    <mergeCell ref="HZU7:IAB7"/>
    <mergeCell ref="IAC7:IAJ7"/>
    <mergeCell ref="IAK7:IAR7"/>
    <mergeCell ref="IAS7:IAZ7"/>
    <mergeCell ref="HVM7:HVT7"/>
    <mergeCell ref="HVU7:HWB7"/>
    <mergeCell ref="HWC7:HWJ7"/>
    <mergeCell ref="HWK7:HWR7"/>
    <mergeCell ref="HWS7:HWZ7"/>
    <mergeCell ref="HXA7:HXH7"/>
    <mergeCell ref="HXI7:HXP7"/>
    <mergeCell ref="HXQ7:HXX7"/>
    <mergeCell ref="HXY7:HYF7"/>
    <mergeCell ref="HSS7:HSZ7"/>
    <mergeCell ref="HTA7:HTH7"/>
    <mergeCell ref="HTI7:HTP7"/>
    <mergeCell ref="HTQ7:HTX7"/>
    <mergeCell ref="HTY7:HUF7"/>
    <mergeCell ref="HUG7:HUN7"/>
    <mergeCell ref="HUO7:HUV7"/>
    <mergeCell ref="HUW7:HVD7"/>
    <mergeCell ref="HVE7:HVL7"/>
    <mergeCell ref="HPY7:HQF7"/>
    <mergeCell ref="HQG7:HQN7"/>
    <mergeCell ref="HQO7:HQV7"/>
    <mergeCell ref="HQW7:HRD7"/>
    <mergeCell ref="HRE7:HRL7"/>
    <mergeCell ref="HRM7:HRT7"/>
    <mergeCell ref="HRU7:HSB7"/>
    <mergeCell ref="HSC7:HSJ7"/>
    <mergeCell ref="HSK7:HSR7"/>
    <mergeCell ref="HNE7:HNL7"/>
    <mergeCell ref="HNM7:HNT7"/>
    <mergeCell ref="HNU7:HOB7"/>
    <mergeCell ref="HOC7:HOJ7"/>
    <mergeCell ref="HOK7:HOR7"/>
    <mergeCell ref="HOS7:HOZ7"/>
    <mergeCell ref="HPA7:HPH7"/>
    <mergeCell ref="HPI7:HPP7"/>
    <mergeCell ref="HPQ7:HPX7"/>
    <mergeCell ref="HKK7:HKR7"/>
    <mergeCell ref="HKS7:HKZ7"/>
    <mergeCell ref="HLA7:HLH7"/>
    <mergeCell ref="HLI7:HLP7"/>
    <mergeCell ref="HLQ7:HLX7"/>
    <mergeCell ref="HLY7:HMF7"/>
    <mergeCell ref="HMG7:HMN7"/>
    <mergeCell ref="HMO7:HMV7"/>
    <mergeCell ref="HMW7:HND7"/>
    <mergeCell ref="HHQ7:HHX7"/>
    <mergeCell ref="HHY7:HIF7"/>
    <mergeCell ref="HIG7:HIN7"/>
    <mergeCell ref="HIO7:HIV7"/>
    <mergeCell ref="HIW7:HJD7"/>
    <mergeCell ref="HJE7:HJL7"/>
    <mergeCell ref="HJM7:HJT7"/>
    <mergeCell ref="HJU7:HKB7"/>
    <mergeCell ref="HKC7:HKJ7"/>
    <mergeCell ref="HEW7:HFD7"/>
    <mergeCell ref="HFE7:HFL7"/>
    <mergeCell ref="HFM7:HFT7"/>
    <mergeCell ref="HFU7:HGB7"/>
    <mergeCell ref="HGC7:HGJ7"/>
    <mergeCell ref="HGK7:HGR7"/>
    <mergeCell ref="HGS7:HGZ7"/>
    <mergeCell ref="HHA7:HHH7"/>
    <mergeCell ref="HHI7:HHP7"/>
    <mergeCell ref="HCC7:HCJ7"/>
    <mergeCell ref="HCK7:HCR7"/>
    <mergeCell ref="HCS7:HCZ7"/>
    <mergeCell ref="HDA7:HDH7"/>
    <mergeCell ref="HDI7:HDP7"/>
    <mergeCell ref="HDQ7:HDX7"/>
    <mergeCell ref="HDY7:HEF7"/>
    <mergeCell ref="HEG7:HEN7"/>
    <mergeCell ref="HEO7:HEV7"/>
    <mergeCell ref="GZI7:GZP7"/>
    <mergeCell ref="GZQ7:GZX7"/>
    <mergeCell ref="GZY7:HAF7"/>
    <mergeCell ref="HAG7:HAN7"/>
    <mergeCell ref="HAO7:HAV7"/>
    <mergeCell ref="HAW7:HBD7"/>
    <mergeCell ref="HBE7:HBL7"/>
    <mergeCell ref="HBM7:HBT7"/>
    <mergeCell ref="HBU7:HCB7"/>
    <mergeCell ref="GWO7:GWV7"/>
    <mergeCell ref="GWW7:GXD7"/>
    <mergeCell ref="GXE7:GXL7"/>
    <mergeCell ref="GXM7:GXT7"/>
    <mergeCell ref="GXU7:GYB7"/>
    <mergeCell ref="GYC7:GYJ7"/>
    <mergeCell ref="GYK7:GYR7"/>
    <mergeCell ref="GYS7:GYZ7"/>
    <mergeCell ref="GZA7:GZH7"/>
    <mergeCell ref="GTU7:GUB7"/>
    <mergeCell ref="GUC7:GUJ7"/>
    <mergeCell ref="GUK7:GUR7"/>
    <mergeCell ref="GUS7:GUZ7"/>
    <mergeCell ref="GVA7:GVH7"/>
    <mergeCell ref="GVI7:GVP7"/>
    <mergeCell ref="GVQ7:GVX7"/>
    <mergeCell ref="GVY7:GWF7"/>
    <mergeCell ref="GWG7:GWN7"/>
    <mergeCell ref="GRA7:GRH7"/>
    <mergeCell ref="GRI7:GRP7"/>
    <mergeCell ref="GRQ7:GRX7"/>
    <mergeCell ref="GRY7:GSF7"/>
    <mergeCell ref="GSG7:GSN7"/>
    <mergeCell ref="GSO7:GSV7"/>
    <mergeCell ref="GSW7:GTD7"/>
    <mergeCell ref="GTE7:GTL7"/>
    <mergeCell ref="GTM7:GTT7"/>
    <mergeCell ref="GOG7:GON7"/>
    <mergeCell ref="GOO7:GOV7"/>
    <mergeCell ref="GOW7:GPD7"/>
    <mergeCell ref="GPE7:GPL7"/>
    <mergeCell ref="GPM7:GPT7"/>
    <mergeCell ref="GPU7:GQB7"/>
    <mergeCell ref="GQC7:GQJ7"/>
    <mergeCell ref="GQK7:GQR7"/>
    <mergeCell ref="GQS7:GQZ7"/>
    <mergeCell ref="GLM7:GLT7"/>
    <mergeCell ref="GLU7:GMB7"/>
    <mergeCell ref="GMC7:GMJ7"/>
    <mergeCell ref="GMK7:GMR7"/>
    <mergeCell ref="GMS7:GMZ7"/>
    <mergeCell ref="GNA7:GNH7"/>
    <mergeCell ref="GNI7:GNP7"/>
    <mergeCell ref="GNQ7:GNX7"/>
    <mergeCell ref="GNY7:GOF7"/>
    <mergeCell ref="GIS7:GIZ7"/>
    <mergeCell ref="GJA7:GJH7"/>
    <mergeCell ref="GJI7:GJP7"/>
    <mergeCell ref="GJQ7:GJX7"/>
    <mergeCell ref="GJY7:GKF7"/>
    <mergeCell ref="GKG7:GKN7"/>
    <mergeCell ref="GKO7:GKV7"/>
    <mergeCell ref="GKW7:GLD7"/>
    <mergeCell ref="GLE7:GLL7"/>
    <mergeCell ref="GFY7:GGF7"/>
    <mergeCell ref="GGG7:GGN7"/>
    <mergeCell ref="GGO7:GGV7"/>
    <mergeCell ref="GGW7:GHD7"/>
    <mergeCell ref="GHE7:GHL7"/>
    <mergeCell ref="GHM7:GHT7"/>
    <mergeCell ref="GHU7:GIB7"/>
    <mergeCell ref="GIC7:GIJ7"/>
    <mergeCell ref="GIK7:GIR7"/>
    <mergeCell ref="GDE7:GDL7"/>
    <mergeCell ref="GDM7:GDT7"/>
    <mergeCell ref="GDU7:GEB7"/>
    <mergeCell ref="GEC7:GEJ7"/>
    <mergeCell ref="GEK7:GER7"/>
    <mergeCell ref="GES7:GEZ7"/>
    <mergeCell ref="GFA7:GFH7"/>
    <mergeCell ref="GFI7:GFP7"/>
    <mergeCell ref="GFQ7:GFX7"/>
    <mergeCell ref="GAK7:GAR7"/>
    <mergeCell ref="GAS7:GAZ7"/>
    <mergeCell ref="GBA7:GBH7"/>
    <mergeCell ref="GBI7:GBP7"/>
    <mergeCell ref="GBQ7:GBX7"/>
    <mergeCell ref="GBY7:GCF7"/>
    <mergeCell ref="GCG7:GCN7"/>
    <mergeCell ref="GCO7:GCV7"/>
    <mergeCell ref="GCW7:GDD7"/>
    <mergeCell ref="FXQ7:FXX7"/>
    <mergeCell ref="FXY7:FYF7"/>
    <mergeCell ref="FYG7:FYN7"/>
    <mergeCell ref="FYO7:FYV7"/>
    <mergeCell ref="FYW7:FZD7"/>
    <mergeCell ref="FZE7:FZL7"/>
    <mergeCell ref="FZM7:FZT7"/>
    <mergeCell ref="FZU7:GAB7"/>
    <mergeCell ref="GAC7:GAJ7"/>
    <mergeCell ref="FUW7:FVD7"/>
    <mergeCell ref="FVE7:FVL7"/>
    <mergeCell ref="FVM7:FVT7"/>
    <mergeCell ref="FVU7:FWB7"/>
    <mergeCell ref="FWC7:FWJ7"/>
    <mergeCell ref="FWK7:FWR7"/>
    <mergeCell ref="FWS7:FWZ7"/>
    <mergeCell ref="FXA7:FXH7"/>
    <mergeCell ref="FXI7:FXP7"/>
    <mergeCell ref="FSC7:FSJ7"/>
    <mergeCell ref="FSK7:FSR7"/>
    <mergeCell ref="FSS7:FSZ7"/>
    <mergeCell ref="FTA7:FTH7"/>
    <mergeCell ref="FTI7:FTP7"/>
    <mergeCell ref="FTQ7:FTX7"/>
    <mergeCell ref="FTY7:FUF7"/>
    <mergeCell ref="FUG7:FUN7"/>
    <mergeCell ref="FUO7:FUV7"/>
    <mergeCell ref="FPI7:FPP7"/>
    <mergeCell ref="FPQ7:FPX7"/>
    <mergeCell ref="FPY7:FQF7"/>
    <mergeCell ref="FQG7:FQN7"/>
    <mergeCell ref="FQO7:FQV7"/>
    <mergeCell ref="FQW7:FRD7"/>
    <mergeCell ref="FRE7:FRL7"/>
    <mergeCell ref="FRM7:FRT7"/>
    <mergeCell ref="FRU7:FSB7"/>
    <mergeCell ref="FMO7:FMV7"/>
    <mergeCell ref="FMW7:FND7"/>
    <mergeCell ref="FNE7:FNL7"/>
    <mergeCell ref="FNM7:FNT7"/>
    <mergeCell ref="FNU7:FOB7"/>
    <mergeCell ref="FOC7:FOJ7"/>
    <mergeCell ref="FOK7:FOR7"/>
    <mergeCell ref="FOS7:FOZ7"/>
    <mergeCell ref="FPA7:FPH7"/>
    <mergeCell ref="FJU7:FKB7"/>
    <mergeCell ref="FKC7:FKJ7"/>
    <mergeCell ref="FKK7:FKR7"/>
    <mergeCell ref="FKS7:FKZ7"/>
    <mergeCell ref="FLA7:FLH7"/>
    <mergeCell ref="FLI7:FLP7"/>
    <mergeCell ref="FLQ7:FLX7"/>
    <mergeCell ref="FLY7:FMF7"/>
    <mergeCell ref="FMG7:FMN7"/>
    <mergeCell ref="FHA7:FHH7"/>
    <mergeCell ref="FHI7:FHP7"/>
    <mergeCell ref="FHQ7:FHX7"/>
    <mergeCell ref="FHY7:FIF7"/>
    <mergeCell ref="FIG7:FIN7"/>
    <mergeCell ref="FIO7:FIV7"/>
    <mergeCell ref="FIW7:FJD7"/>
    <mergeCell ref="FJE7:FJL7"/>
    <mergeCell ref="FJM7:FJT7"/>
    <mergeCell ref="FEG7:FEN7"/>
    <mergeCell ref="FEO7:FEV7"/>
    <mergeCell ref="FEW7:FFD7"/>
    <mergeCell ref="FFE7:FFL7"/>
    <mergeCell ref="FFM7:FFT7"/>
    <mergeCell ref="FFU7:FGB7"/>
    <mergeCell ref="FGC7:FGJ7"/>
    <mergeCell ref="FGK7:FGR7"/>
    <mergeCell ref="FGS7:FGZ7"/>
    <mergeCell ref="FBM7:FBT7"/>
    <mergeCell ref="FBU7:FCB7"/>
    <mergeCell ref="FCC7:FCJ7"/>
    <mergeCell ref="FCK7:FCR7"/>
    <mergeCell ref="FCS7:FCZ7"/>
    <mergeCell ref="FDA7:FDH7"/>
    <mergeCell ref="FDI7:FDP7"/>
    <mergeCell ref="FDQ7:FDX7"/>
    <mergeCell ref="FDY7:FEF7"/>
    <mergeCell ref="EYS7:EYZ7"/>
    <mergeCell ref="EZA7:EZH7"/>
    <mergeCell ref="EZI7:EZP7"/>
    <mergeCell ref="EZQ7:EZX7"/>
    <mergeCell ref="EZY7:FAF7"/>
    <mergeCell ref="FAG7:FAN7"/>
    <mergeCell ref="FAO7:FAV7"/>
    <mergeCell ref="FAW7:FBD7"/>
    <mergeCell ref="FBE7:FBL7"/>
    <mergeCell ref="EVY7:EWF7"/>
    <mergeCell ref="EWG7:EWN7"/>
    <mergeCell ref="EWO7:EWV7"/>
    <mergeCell ref="EWW7:EXD7"/>
    <mergeCell ref="EXE7:EXL7"/>
    <mergeCell ref="EXM7:EXT7"/>
    <mergeCell ref="EXU7:EYB7"/>
    <mergeCell ref="EYC7:EYJ7"/>
    <mergeCell ref="EYK7:EYR7"/>
    <mergeCell ref="ETE7:ETL7"/>
    <mergeCell ref="ETM7:ETT7"/>
    <mergeCell ref="ETU7:EUB7"/>
    <mergeCell ref="EUC7:EUJ7"/>
    <mergeCell ref="EUK7:EUR7"/>
    <mergeCell ref="EUS7:EUZ7"/>
    <mergeCell ref="EVA7:EVH7"/>
    <mergeCell ref="EVI7:EVP7"/>
    <mergeCell ref="EVQ7:EVX7"/>
    <mergeCell ref="EQK7:EQR7"/>
    <mergeCell ref="EQS7:EQZ7"/>
    <mergeCell ref="ERA7:ERH7"/>
    <mergeCell ref="ERI7:ERP7"/>
    <mergeCell ref="ERQ7:ERX7"/>
    <mergeCell ref="ERY7:ESF7"/>
    <mergeCell ref="ESG7:ESN7"/>
    <mergeCell ref="ESO7:ESV7"/>
    <mergeCell ref="ESW7:ETD7"/>
    <mergeCell ref="ENQ7:ENX7"/>
    <mergeCell ref="ENY7:EOF7"/>
    <mergeCell ref="EOG7:EON7"/>
    <mergeCell ref="EOO7:EOV7"/>
    <mergeCell ref="EOW7:EPD7"/>
    <mergeCell ref="EPE7:EPL7"/>
    <mergeCell ref="EPM7:EPT7"/>
    <mergeCell ref="EPU7:EQB7"/>
    <mergeCell ref="EQC7:EQJ7"/>
    <mergeCell ref="EKW7:ELD7"/>
    <mergeCell ref="ELE7:ELL7"/>
    <mergeCell ref="ELM7:ELT7"/>
    <mergeCell ref="ELU7:EMB7"/>
    <mergeCell ref="EMC7:EMJ7"/>
    <mergeCell ref="EMK7:EMR7"/>
    <mergeCell ref="EMS7:EMZ7"/>
    <mergeCell ref="ENA7:ENH7"/>
    <mergeCell ref="ENI7:ENP7"/>
    <mergeCell ref="EIC7:EIJ7"/>
    <mergeCell ref="EIK7:EIR7"/>
    <mergeCell ref="EIS7:EIZ7"/>
    <mergeCell ref="EJA7:EJH7"/>
    <mergeCell ref="EJI7:EJP7"/>
    <mergeCell ref="EJQ7:EJX7"/>
    <mergeCell ref="EJY7:EKF7"/>
    <mergeCell ref="EKG7:EKN7"/>
    <mergeCell ref="EKO7:EKV7"/>
    <mergeCell ref="EFI7:EFP7"/>
    <mergeCell ref="EFQ7:EFX7"/>
    <mergeCell ref="EFY7:EGF7"/>
    <mergeCell ref="EGG7:EGN7"/>
    <mergeCell ref="EGO7:EGV7"/>
    <mergeCell ref="EGW7:EHD7"/>
    <mergeCell ref="EHE7:EHL7"/>
    <mergeCell ref="EHM7:EHT7"/>
    <mergeCell ref="EHU7:EIB7"/>
    <mergeCell ref="ECO7:ECV7"/>
    <mergeCell ref="ECW7:EDD7"/>
    <mergeCell ref="EDE7:EDL7"/>
    <mergeCell ref="EDM7:EDT7"/>
    <mergeCell ref="EDU7:EEB7"/>
    <mergeCell ref="EEC7:EEJ7"/>
    <mergeCell ref="EEK7:EER7"/>
    <mergeCell ref="EES7:EEZ7"/>
    <mergeCell ref="EFA7:EFH7"/>
    <mergeCell ref="DZU7:EAB7"/>
    <mergeCell ref="EAC7:EAJ7"/>
    <mergeCell ref="EAK7:EAR7"/>
    <mergeCell ref="EAS7:EAZ7"/>
    <mergeCell ref="EBA7:EBH7"/>
    <mergeCell ref="EBI7:EBP7"/>
    <mergeCell ref="EBQ7:EBX7"/>
    <mergeCell ref="EBY7:ECF7"/>
    <mergeCell ref="ECG7:ECN7"/>
    <mergeCell ref="DXA7:DXH7"/>
    <mergeCell ref="DXI7:DXP7"/>
    <mergeCell ref="DXQ7:DXX7"/>
    <mergeCell ref="DXY7:DYF7"/>
    <mergeCell ref="DYG7:DYN7"/>
    <mergeCell ref="DYO7:DYV7"/>
    <mergeCell ref="DYW7:DZD7"/>
    <mergeCell ref="DZE7:DZL7"/>
    <mergeCell ref="DZM7:DZT7"/>
    <mergeCell ref="DUG7:DUN7"/>
    <mergeCell ref="DUO7:DUV7"/>
    <mergeCell ref="DUW7:DVD7"/>
    <mergeCell ref="DVE7:DVL7"/>
    <mergeCell ref="DVM7:DVT7"/>
    <mergeCell ref="DVU7:DWB7"/>
    <mergeCell ref="DWC7:DWJ7"/>
    <mergeCell ref="DWK7:DWR7"/>
    <mergeCell ref="DWS7:DWZ7"/>
    <mergeCell ref="DRM7:DRT7"/>
    <mergeCell ref="DRU7:DSB7"/>
    <mergeCell ref="DSC7:DSJ7"/>
    <mergeCell ref="DSK7:DSR7"/>
    <mergeCell ref="DSS7:DSZ7"/>
    <mergeCell ref="DTA7:DTH7"/>
    <mergeCell ref="DTI7:DTP7"/>
    <mergeCell ref="DTQ7:DTX7"/>
    <mergeCell ref="DTY7:DUF7"/>
    <mergeCell ref="DOS7:DOZ7"/>
    <mergeCell ref="DPA7:DPH7"/>
    <mergeCell ref="DPI7:DPP7"/>
    <mergeCell ref="DPQ7:DPX7"/>
    <mergeCell ref="DPY7:DQF7"/>
    <mergeCell ref="DQG7:DQN7"/>
    <mergeCell ref="DQO7:DQV7"/>
    <mergeCell ref="DQW7:DRD7"/>
    <mergeCell ref="DRE7:DRL7"/>
    <mergeCell ref="DLY7:DMF7"/>
    <mergeCell ref="DMG7:DMN7"/>
    <mergeCell ref="DMO7:DMV7"/>
    <mergeCell ref="DMW7:DND7"/>
    <mergeCell ref="DNE7:DNL7"/>
    <mergeCell ref="DNM7:DNT7"/>
    <mergeCell ref="DNU7:DOB7"/>
    <mergeCell ref="DOC7:DOJ7"/>
    <mergeCell ref="DOK7:DOR7"/>
    <mergeCell ref="DJE7:DJL7"/>
    <mergeCell ref="DJM7:DJT7"/>
    <mergeCell ref="DJU7:DKB7"/>
    <mergeCell ref="DKC7:DKJ7"/>
    <mergeCell ref="DKK7:DKR7"/>
    <mergeCell ref="DKS7:DKZ7"/>
    <mergeCell ref="DLA7:DLH7"/>
    <mergeCell ref="DLI7:DLP7"/>
    <mergeCell ref="DLQ7:DLX7"/>
    <mergeCell ref="DGK7:DGR7"/>
    <mergeCell ref="DGS7:DGZ7"/>
    <mergeCell ref="DHA7:DHH7"/>
    <mergeCell ref="DHI7:DHP7"/>
    <mergeCell ref="DHQ7:DHX7"/>
    <mergeCell ref="DHY7:DIF7"/>
    <mergeCell ref="DIG7:DIN7"/>
    <mergeCell ref="DIO7:DIV7"/>
    <mergeCell ref="DIW7:DJD7"/>
    <mergeCell ref="DDQ7:DDX7"/>
    <mergeCell ref="DDY7:DEF7"/>
    <mergeCell ref="DEG7:DEN7"/>
    <mergeCell ref="DEO7:DEV7"/>
    <mergeCell ref="DEW7:DFD7"/>
    <mergeCell ref="DFE7:DFL7"/>
    <mergeCell ref="DFM7:DFT7"/>
    <mergeCell ref="DFU7:DGB7"/>
    <mergeCell ref="DGC7:DGJ7"/>
    <mergeCell ref="DAW7:DBD7"/>
    <mergeCell ref="DBE7:DBL7"/>
    <mergeCell ref="DBM7:DBT7"/>
    <mergeCell ref="DBU7:DCB7"/>
    <mergeCell ref="DCC7:DCJ7"/>
    <mergeCell ref="DCK7:DCR7"/>
    <mergeCell ref="DCS7:DCZ7"/>
    <mergeCell ref="DDA7:DDH7"/>
    <mergeCell ref="DDI7:DDP7"/>
    <mergeCell ref="CYC7:CYJ7"/>
    <mergeCell ref="CYK7:CYR7"/>
    <mergeCell ref="CYS7:CYZ7"/>
    <mergeCell ref="CZA7:CZH7"/>
    <mergeCell ref="CZI7:CZP7"/>
    <mergeCell ref="CZQ7:CZX7"/>
    <mergeCell ref="CZY7:DAF7"/>
    <mergeCell ref="DAG7:DAN7"/>
    <mergeCell ref="DAO7:DAV7"/>
    <mergeCell ref="CVI7:CVP7"/>
    <mergeCell ref="CVQ7:CVX7"/>
    <mergeCell ref="CVY7:CWF7"/>
    <mergeCell ref="CWG7:CWN7"/>
    <mergeCell ref="CWO7:CWV7"/>
    <mergeCell ref="CWW7:CXD7"/>
    <mergeCell ref="CXE7:CXL7"/>
    <mergeCell ref="CXM7:CXT7"/>
    <mergeCell ref="CXU7:CYB7"/>
    <mergeCell ref="CSO7:CSV7"/>
    <mergeCell ref="CSW7:CTD7"/>
    <mergeCell ref="CTE7:CTL7"/>
    <mergeCell ref="CTM7:CTT7"/>
    <mergeCell ref="CTU7:CUB7"/>
    <mergeCell ref="CUC7:CUJ7"/>
    <mergeCell ref="CUK7:CUR7"/>
    <mergeCell ref="CUS7:CUZ7"/>
    <mergeCell ref="CVA7:CVH7"/>
    <mergeCell ref="CPU7:CQB7"/>
    <mergeCell ref="CQC7:CQJ7"/>
    <mergeCell ref="CQK7:CQR7"/>
    <mergeCell ref="CQS7:CQZ7"/>
    <mergeCell ref="CRA7:CRH7"/>
    <mergeCell ref="CRI7:CRP7"/>
    <mergeCell ref="CRQ7:CRX7"/>
    <mergeCell ref="CRY7:CSF7"/>
    <mergeCell ref="CSG7:CSN7"/>
    <mergeCell ref="CNA7:CNH7"/>
    <mergeCell ref="CNI7:CNP7"/>
    <mergeCell ref="CNQ7:CNX7"/>
    <mergeCell ref="CNY7:COF7"/>
    <mergeCell ref="COG7:CON7"/>
    <mergeCell ref="COO7:COV7"/>
    <mergeCell ref="COW7:CPD7"/>
    <mergeCell ref="CPE7:CPL7"/>
    <mergeCell ref="CPM7:CPT7"/>
    <mergeCell ref="CKG7:CKN7"/>
    <mergeCell ref="CKO7:CKV7"/>
    <mergeCell ref="CKW7:CLD7"/>
    <mergeCell ref="CLE7:CLL7"/>
    <mergeCell ref="CLM7:CLT7"/>
    <mergeCell ref="CLU7:CMB7"/>
    <mergeCell ref="CMC7:CMJ7"/>
    <mergeCell ref="CMK7:CMR7"/>
    <mergeCell ref="CMS7:CMZ7"/>
    <mergeCell ref="CHM7:CHT7"/>
    <mergeCell ref="CHU7:CIB7"/>
    <mergeCell ref="CIC7:CIJ7"/>
    <mergeCell ref="CIK7:CIR7"/>
    <mergeCell ref="CIS7:CIZ7"/>
    <mergeCell ref="CJA7:CJH7"/>
    <mergeCell ref="CJI7:CJP7"/>
    <mergeCell ref="CJQ7:CJX7"/>
    <mergeCell ref="CJY7:CKF7"/>
    <mergeCell ref="CES7:CEZ7"/>
    <mergeCell ref="CFA7:CFH7"/>
    <mergeCell ref="CFI7:CFP7"/>
    <mergeCell ref="CFQ7:CFX7"/>
    <mergeCell ref="CFY7:CGF7"/>
    <mergeCell ref="CGG7:CGN7"/>
    <mergeCell ref="CGO7:CGV7"/>
    <mergeCell ref="CGW7:CHD7"/>
    <mergeCell ref="CHE7:CHL7"/>
    <mergeCell ref="CBY7:CCF7"/>
    <mergeCell ref="CCG7:CCN7"/>
    <mergeCell ref="CCO7:CCV7"/>
    <mergeCell ref="CCW7:CDD7"/>
    <mergeCell ref="CDE7:CDL7"/>
    <mergeCell ref="CDM7:CDT7"/>
    <mergeCell ref="CDU7:CEB7"/>
    <mergeCell ref="CEC7:CEJ7"/>
    <mergeCell ref="CEK7:CER7"/>
    <mergeCell ref="BZE7:BZL7"/>
    <mergeCell ref="BZM7:BZT7"/>
    <mergeCell ref="BZU7:CAB7"/>
    <mergeCell ref="CAC7:CAJ7"/>
    <mergeCell ref="CAK7:CAR7"/>
    <mergeCell ref="CAS7:CAZ7"/>
    <mergeCell ref="CBA7:CBH7"/>
    <mergeCell ref="CBI7:CBP7"/>
    <mergeCell ref="CBQ7:CBX7"/>
    <mergeCell ref="BWK7:BWR7"/>
    <mergeCell ref="BWS7:BWZ7"/>
    <mergeCell ref="BXA7:BXH7"/>
    <mergeCell ref="BXI7:BXP7"/>
    <mergeCell ref="BXQ7:BXX7"/>
    <mergeCell ref="BXY7:BYF7"/>
    <mergeCell ref="BYG7:BYN7"/>
    <mergeCell ref="BYO7:BYV7"/>
    <mergeCell ref="BYW7:BZD7"/>
    <mergeCell ref="BTQ7:BTX7"/>
    <mergeCell ref="BTY7:BUF7"/>
    <mergeCell ref="BUG7:BUN7"/>
    <mergeCell ref="BUO7:BUV7"/>
    <mergeCell ref="BUW7:BVD7"/>
    <mergeCell ref="BVE7:BVL7"/>
    <mergeCell ref="BVM7:BVT7"/>
    <mergeCell ref="BVU7:BWB7"/>
    <mergeCell ref="BWC7:BWJ7"/>
    <mergeCell ref="BQW7:BRD7"/>
    <mergeCell ref="BRE7:BRL7"/>
    <mergeCell ref="BRM7:BRT7"/>
    <mergeCell ref="BRU7:BSB7"/>
    <mergeCell ref="BSC7:BSJ7"/>
    <mergeCell ref="BSK7:BSR7"/>
    <mergeCell ref="BSS7:BSZ7"/>
    <mergeCell ref="BTA7:BTH7"/>
    <mergeCell ref="BTI7:BTP7"/>
    <mergeCell ref="BOC7:BOJ7"/>
    <mergeCell ref="BOK7:BOR7"/>
    <mergeCell ref="BOS7:BOZ7"/>
    <mergeCell ref="BPA7:BPH7"/>
    <mergeCell ref="BPI7:BPP7"/>
    <mergeCell ref="BPQ7:BPX7"/>
    <mergeCell ref="BPY7:BQF7"/>
    <mergeCell ref="BQG7:BQN7"/>
    <mergeCell ref="BQO7:BQV7"/>
    <mergeCell ref="BLI7:BLP7"/>
    <mergeCell ref="BLQ7:BLX7"/>
    <mergeCell ref="BLY7:BMF7"/>
    <mergeCell ref="BMG7:BMN7"/>
    <mergeCell ref="BMO7:BMV7"/>
    <mergeCell ref="BMW7:BND7"/>
    <mergeCell ref="BNE7:BNL7"/>
    <mergeCell ref="BNM7:BNT7"/>
    <mergeCell ref="BNU7:BOB7"/>
    <mergeCell ref="BIO7:BIV7"/>
    <mergeCell ref="BIW7:BJD7"/>
    <mergeCell ref="BJE7:BJL7"/>
    <mergeCell ref="BJM7:BJT7"/>
    <mergeCell ref="BJU7:BKB7"/>
    <mergeCell ref="BKC7:BKJ7"/>
    <mergeCell ref="BKK7:BKR7"/>
    <mergeCell ref="BKS7:BKZ7"/>
    <mergeCell ref="BLA7:BLH7"/>
    <mergeCell ref="BFU7:BGB7"/>
    <mergeCell ref="BGC7:BGJ7"/>
    <mergeCell ref="BGK7:BGR7"/>
    <mergeCell ref="BGS7:BGZ7"/>
    <mergeCell ref="BHA7:BHH7"/>
    <mergeCell ref="BHI7:BHP7"/>
    <mergeCell ref="BHQ7:BHX7"/>
    <mergeCell ref="BHY7:BIF7"/>
    <mergeCell ref="BIG7:BIN7"/>
    <mergeCell ref="BDA7:BDH7"/>
    <mergeCell ref="BDI7:BDP7"/>
    <mergeCell ref="BDQ7:BDX7"/>
    <mergeCell ref="BDY7:BEF7"/>
    <mergeCell ref="BEG7:BEN7"/>
    <mergeCell ref="BEO7:BEV7"/>
    <mergeCell ref="BEW7:BFD7"/>
    <mergeCell ref="BFE7:BFL7"/>
    <mergeCell ref="BFM7:BFT7"/>
    <mergeCell ref="BAG7:BAN7"/>
    <mergeCell ref="BAO7:BAV7"/>
    <mergeCell ref="BAW7:BBD7"/>
    <mergeCell ref="BBE7:BBL7"/>
    <mergeCell ref="BBM7:BBT7"/>
    <mergeCell ref="BBU7:BCB7"/>
    <mergeCell ref="BCC7:BCJ7"/>
    <mergeCell ref="BCK7:BCR7"/>
    <mergeCell ref="BCS7:BCZ7"/>
    <mergeCell ref="AXM7:AXT7"/>
    <mergeCell ref="AXU7:AYB7"/>
    <mergeCell ref="AYC7:AYJ7"/>
    <mergeCell ref="AYK7:AYR7"/>
    <mergeCell ref="AYS7:AYZ7"/>
    <mergeCell ref="AZA7:AZH7"/>
    <mergeCell ref="AZI7:AZP7"/>
    <mergeCell ref="AZQ7:AZX7"/>
    <mergeCell ref="AZY7:BAF7"/>
    <mergeCell ref="AUS7:AUZ7"/>
    <mergeCell ref="AVA7:AVH7"/>
    <mergeCell ref="AVI7:AVP7"/>
    <mergeCell ref="AVQ7:AVX7"/>
    <mergeCell ref="AVY7:AWF7"/>
    <mergeCell ref="AWG7:AWN7"/>
    <mergeCell ref="AWO7:AWV7"/>
    <mergeCell ref="AWW7:AXD7"/>
    <mergeCell ref="AXE7:AXL7"/>
    <mergeCell ref="ARY7:ASF7"/>
    <mergeCell ref="ASG7:ASN7"/>
    <mergeCell ref="ASO7:ASV7"/>
    <mergeCell ref="ASW7:ATD7"/>
    <mergeCell ref="ATE7:ATL7"/>
    <mergeCell ref="ATM7:ATT7"/>
    <mergeCell ref="ATU7:AUB7"/>
    <mergeCell ref="AUC7:AUJ7"/>
    <mergeCell ref="AUK7:AUR7"/>
    <mergeCell ref="APE7:APL7"/>
    <mergeCell ref="APM7:APT7"/>
    <mergeCell ref="APU7:AQB7"/>
    <mergeCell ref="AQC7:AQJ7"/>
    <mergeCell ref="AQK7:AQR7"/>
    <mergeCell ref="AQS7:AQZ7"/>
    <mergeCell ref="ARA7:ARH7"/>
    <mergeCell ref="ARI7:ARP7"/>
    <mergeCell ref="ARQ7:ARX7"/>
    <mergeCell ref="AMK7:AMR7"/>
    <mergeCell ref="AMS7:AMZ7"/>
    <mergeCell ref="ANA7:ANH7"/>
    <mergeCell ref="ANI7:ANP7"/>
    <mergeCell ref="ANQ7:ANX7"/>
    <mergeCell ref="ANY7:AOF7"/>
    <mergeCell ref="AOG7:AON7"/>
    <mergeCell ref="AOO7:AOV7"/>
    <mergeCell ref="AOW7:APD7"/>
    <mergeCell ref="AJQ7:AJX7"/>
    <mergeCell ref="AJY7:AKF7"/>
    <mergeCell ref="AKG7:AKN7"/>
    <mergeCell ref="AKO7:AKV7"/>
    <mergeCell ref="AKW7:ALD7"/>
    <mergeCell ref="ALE7:ALL7"/>
    <mergeCell ref="ALM7:ALT7"/>
    <mergeCell ref="ALU7:AMB7"/>
    <mergeCell ref="AMC7:AMJ7"/>
    <mergeCell ref="AGW7:AHD7"/>
    <mergeCell ref="AHE7:AHL7"/>
    <mergeCell ref="AHM7:AHT7"/>
    <mergeCell ref="AHU7:AIB7"/>
    <mergeCell ref="AIC7:AIJ7"/>
    <mergeCell ref="AIK7:AIR7"/>
    <mergeCell ref="AIS7:AIZ7"/>
    <mergeCell ref="AJA7:AJH7"/>
    <mergeCell ref="AJI7:AJP7"/>
    <mergeCell ref="AEC7:AEJ7"/>
    <mergeCell ref="AEK7:AER7"/>
    <mergeCell ref="AES7:AEZ7"/>
    <mergeCell ref="AFA7:AFH7"/>
    <mergeCell ref="AFI7:AFP7"/>
    <mergeCell ref="AFQ7:AFX7"/>
    <mergeCell ref="AFY7:AGF7"/>
    <mergeCell ref="AGG7:AGN7"/>
    <mergeCell ref="AGO7:AGV7"/>
    <mergeCell ref="ABI7:ABP7"/>
    <mergeCell ref="ABQ7:ABX7"/>
    <mergeCell ref="ABY7:ACF7"/>
    <mergeCell ref="ACG7:ACN7"/>
    <mergeCell ref="ACO7:ACV7"/>
    <mergeCell ref="ACW7:ADD7"/>
    <mergeCell ref="ADE7:ADL7"/>
    <mergeCell ref="ADM7:ADT7"/>
    <mergeCell ref="ADU7:AEB7"/>
    <mergeCell ref="YO7:YV7"/>
    <mergeCell ref="YW7:ZD7"/>
    <mergeCell ref="ZE7:ZL7"/>
    <mergeCell ref="ZM7:ZT7"/>
    <mergeCell ref="ZU7:AAB7"/>
    <mergeCell ref="AAC7:AAJ7"/>
    <mergeCell ref="AAK7:AAR7"/>
    <mergeCell ref="AAS7:AAZ7"/>
    <mergeCell ref="ABA7:ABH7"/>
    <mergeCell ref="VU7:WB7"/>
    <mergeCell ref="WC7:WJ7"/>
    <mergeCell ref="WK7:WR7"/>
    <mergeCell ref="WS7:WZ7"/>
    <mergeCell ref="XA7:XH7"/>
    <mergeCell ref="XI7:XP7"/>
    <mergeCell ref="XQ7:XX7"/>
    <mergeCell ref="XY7:YF7"/>
    <mergeCell ref="YG7:YN7"/>
    <mergeCell ref="TA7:TH7"/>
    <mergeCell ref="TI7:TP7"/>
    <mergeCell ref="TQ7:TX7"/>
    <mergeCell ref="TY7:UF7"/>
    <mergeCell ref="UG7:UN7"/>
    <mergeCell ref="UO7:UV7"/>
    <mergeCell ref="UW7:VD7"/>
    <mergeCell ref="VE7:VL7"/>
    <mergeCell ref="VM7:VT7"/>
    <mergeCell ref="QG7:QN7"/>
    <mergeCell ref="QO7:QV7"/>
    <mergeCell ref="QW7:RD7"/>
    <mergeCell ref="RE7:RL7"/>
    <mergeCell ref="RM7:RT7"/>
    <mergeCell ref="RU7:SB7"/>
    <mergeCell ref="SC7:SJ7"/>
    <mergeCell ref="SK7:SR7"/>
    <mergeCell ref="SS7:SZ7"/>
    <mergeCell ref="NM7:NT7"/>
    <mergeCell ref="NU7:OB7"/>
    <mergeCell ref="OC7:OJ7"/>
    <mergeCell ref="OK7:OR7"/>
    <mergeCell ref="OS7:OZ7"/>
    <mergeCell ref="PA7:PH7"/>
    <mergeCell ref="PI7:PP7"/>
    <mergeCell ref="PQ7:PX7"/>
    <mergeCell ref="PY7:QF7"/>
    <mergeCell ref="KS7:KZ7"/>
    <mergeCell ref="LA7:LH7"/>
    <mergeCell ref="LI7:LP7"/>
    <mergeCell ref="LQ7:LX7"/>
    <mergeCell ref="LY7:MF7"/>
    <mergeCell ref="MG7:MN7"/>
    <mergeCell ref="MO7:MV7"/>
    <mergeCell ref="MW7:ND7"/>
    <mergeCell ref="NE7:NL7"/>
    <mergeCell ref="HY7:IF7"/>
    <mergeCell ref="IG7:IN7"/>
    <mergeCell ref="IO7:IV7"/>
    <mergeCell ref="IW7:JD7"/>
    <mergeCell ref="JE7:JL7"/>
    <mergeCell ref="JM7:JT7"/>
    <mergeCell ref="JU7:KB7"/>
    <mergeCell ref="KC7:KJ7"/>
    <mergeCell ref="KK7:KR7"/>
    <mergeCell ref="FE7:FL7"/>
    <mergeCell ref="FM7:FT7"/>
    <mergeCell ref="FU7:GB7"/>
    <mergeCell ref="GC7:GJ7"/>
    <mergeCell ref="GK7:GR7"/>
    <mergeCell ref="GS7:GZ7"/>
    <mergeCell ref="HA7:HH7"/>
    <mergeCell ref="HI7:HP7"/>
    <mergeCell ref="HQ7:HX7"/>
    <mergeCell ref="CK7:CR7"/>
    <mergeCell ref="CS7:CZ7"/>
    <mergeCell ref="DA7:DH7"/>
    <mergeCell ref="DI7:DP7"/>
    <mergeCell ref="DQ7:DX7"/>
    <mergeCell ref="DY7:EF7"/>
    <mergeCell ref="EG7:EN7"/>
    <mergeCell ref="EO7:EV7"/>
    <mergeCell ref="EW7:FD7"/>
    <mergeCell ref="Q7:X7"/>
    <mergeCell ref="Y7:AF7"/>
    <mergeCell ref="AG7:AN7"/>
    <mergeCell ref="AO7:AV7"/>
    <mergeCell ref="AW7:BD7"/>
    <mergeCell ref="BE7:BL7"/>
    <mergeCell ref="BM7:BT7"/>
    <mergeCell ref="BU7:CB7"/>
    <mergeCell ref="CC7:CJ7"/>
    <mergeCell ref="B455:H455"/>
    <mergeCell ref="I455:O455"/>
    <mergeCell ref="B456:H456"/>
    <mergeCell ref="I456:O456"/>
    <mergeCell ref="B457:H457"/>
    <mergeCell ref="I457:O457"/>
    <mergeCell ref="A5:B5"/>
    <mergeCell ref="C5:N5"/>
    <mergeCell ref="A17:H17"/>
    <mergeCell ref="A33:H33"/>
    <mergeCell ref="A48:H48"/>
    <mergeCell ref="A63:H63"/>
    <mergeCell ref="A110:A111"/>
    <mergeCell ref="A112:A113"/>
    <mergeCell ref="A114:A115"/>
    <mergeCell ref="A116:A117"/>
    <mergeCell ref="A118:A119"/>
    <mergeCell ref="A122:N122"/>
    <mergeCell ref="A149:N149"/>
    <mergeCell ref="A164:N164"/>
    <mergeCell ref="A213:G213"/>
    <mergeCell ref="A215:A219"/>
    <mergeCell ref="B215:B217"/>
    <mergeCell ref="C215:C217"/>
    <mergeCell ref="B218:B219"/>
    <mergeCell ref="C218:C219"/>
    <mergeCell ref="A220:A224"/>
    <mergeCell ref="B220:B222"/>
    <mergeCell ref="C220:C222"/>
    <mergeCell ref="B223:B224"/>
    <mergeCell ref="C223:C224"/>
    <mergeCell ref="A225:A229"/>
    <mergeCell ref="A1:B3"/>
    <mergeCell ref="C1:N1"/>
    <mergeCell ref="C2:N2"/>
    <mergeCell ref="C3:G3"/>
    <mergeCell ref="H3:N3"/>
    <mergeCell ref="A4:B4"/>
    <mergeCell ref="C4:N4"/>
    <mergeCell ref="A106:A107"/>
    <mergeCell ref="A108:A109"/>
    <mergeCell ref="A94:N94"/>
    <mergeCell ref="A96:A97"/>
    <mergeCell ref="A98:A99"/>
    <mergeCell ref="A100:A101"/>
    <mergeCell ref="A102:A103"/>
    <mergeCell ref="A104:A105"/>
    <mergeCell ref="A7:H7"/>
    <mergeCell ref="I7:P7"/>
    <mergeCell ref="A90:A91"/>
    <mergeCell ref="B238:B239"/>
    <mergeCell ref="C238:C239"/>
    <mergeCell ref="A240:A244"/>
    <mergeCell ref="B240:B242"/>
    <mergeCell ref="C240:C242"/>
    <mergeCell ref="B243:B244"/>
    <mergeCell ref="C243:C244"/>
    <mergeCell ref="A245:A249"/>
    <mergeCell ref="B245:B247"/>
    <mergeCell ref="C245:C247"/>
    <mergeCell ref="B248:B249"/>
    <mergeCell ref="C248:C249"/>
    <mergeCell ref="A250:A254"/>
    <mergeCell ref="B250:B252"/>
    <mergeCell ref="C250:C252"/>
    <mergeCell ref="B253:B254"/>
    <mergeCell ref="C253:C254"/>
    <mergeCell ref="A235:A239"/>
    <mergeCell ref="B235:B237"/>
    <mergeCell ref="C235:C237"/>
    <mergeCell ref="A425:H425"/>
    <mergeCell ref="A440:H440"/>
    <mergeCell ref="A289:G289"/>
    <mergeCell ref="A353:G353"/>
    <mergeCell ref="A368:G368"/>
    <mergeCell ref="A394:H394"/>
    <mergeCell ref="A410:H410"/>
    <mergeCell ref="A270:A274"/>
    <mergeCell ref="B270:B272"/>
    <mergeCell ref="C270:C272"/>
    <mergeCell ref="B273:B274"/>
    <mergeCell ref="C273:C274"/>
    <mergeCell ref="A291:A295"/>
    <mergeCell ref="B291:B293"/>
    <mergeCell ref="C291:C293"/>
    <mergeCell ref="B294:B295"/>
    <mergeCell ref="C294:C295"/>
    <mergeCell ref="A301:A305"/>
    <mergeCell ref="B301:B303"/>
    <mergeCell ref="C301:C303"/>
    <mergeCell ref="B304:B305"/>
    <mergeCell ref="C304:C305"/>
    <mergeCell ref="A306:A310"/>
    <mergeCell ref="B306:B308"/>
    <mergeCell ref="C306:C308"/>
    <mergeCell ref="B309:B310"/>
    <mergeCell ref="C309:C310"/>
    <mergeCell ref="C339:C340"/>
    <mergeCell ref="A321:A325"/>
    <mergeCell ref="B321:B323"/>
    <mergeCell ref="C321:C323"/>
    <mergeCell ref="B324:B325"/>
    <mergeCell ref="A296:A300"/>
    <mergeCell ref="B296:B298"/>
    <mergeCell ref="C296:C298"/>
    <mergeCell ref="B299:B300"/>
    <mergeCell ref="C299:C300"/>
    <mergeCell ref="A255:A259"/>
    <mergeCell ref="B255:B257"/>
    <mergeCell ref="C255:C257"/>
    <mergeCell ref="B258:B259"/>
    <mergeCell ref="C258:C259"/>
    <mergeCell ref="A260:A264"/>
    <mergeCell ref="B260:B262"/>
    <mergeCell ref="C260:C262"/>
    <mergeCell ref="B263:B264"/>
    <mergeCell ref="C263:C264"/>
    <mergeCell ref="A265:A269"/>
    <mergeCell ref="B265:B267"/>
    <mergeCell ref="C265:C267"/>
    <mergeCell ref="B268:B269"/>
    <mergeCell ref="C268:C269"/>
  </mergeCells>
  <hyperlinks>
    <hyperlink ref="B396" r:id="rId1" xr:uid="{00000000-0004-0000-0400-000000000000}"/>
    <hyperlink ref="B402" r:id="rId2" xr:uid="{00000000-0004-0000-0400-000001000000}"/>
    <hyperlink ref="B385" r:id="rId3" display="https://spi.dnp.gov.co/RegistroTerritorio/ProyectoInformacionIndicadoresGestion.aspx?proyecto=2020110010245&amp;vigencia=2020&amp;periodo=10&amp;id=img_Registro%20y%20Seguimiento&amp;Consulta=&amp;Seleccionado=5" xr:uid="{888FDC4C-2753-4E80-A9B9-5BEE45B542FE}"/>
    <hyperlink ref="B412" r:id="rId4" xr:uid="{6623A44D-76FD-4625-BA67-D42E62CFD639}"/>
    <hyperlink ref="B413" r:id="rId5" xr:uid="{89C78BB8-08EF-4C55-855E-C2F9B27D5AAC}"/>
    <hyperlink ref="B414" r:id="rId6" xr:uid="{348C349B-2B08-459C-905F-64C1A88B2AF7}"/>
    <hyperlink ref="B415" r:id="rId7" xr:uid="{3E42A599-DF19-4FEA-ABCC-AF154C67CBCA}"/>
    <hyperlink ref="B416" r:id="rId8" xr:uid="{3D5D2595-9776-4720-AC09-BA237B62AC35}"/>
    <hyperlink ref="B417" r:id="rId9" xr:uid="{AAA5E810-313A-4FE6-8723-9160515F6903}"/>
    <hyperlink ref="B418" r:id="rId10" xr:uid="{A745BC05-A01E-4A89-A9A3-953929FB1A50}"/>
    <hyperlink ref="B419" r:id="rId11" xr:uid="{2AE9FA4F-9B2D-45D0-A958-FBF6416F2451}"/>
  </hyperlinks>
  <pageMargins left="0.7" right="0.7" top="0.75" bottom="0.75" header="0.3" footer="0.3"/>
  <pageSetup paperSize="9" orientation="portrait" r:id="rId12"/>
  <drawing r:id="rId13"/>
  <legacyDrawing r:id="rId1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67"/>
  <sheetViews>
    <sheetView workbookViewId="0"/>
  </sheetViews>
  <sheetFormatPr baseColWidth="10" defaultRowHeight="15" x14ac:dyDescent="0.25"/>
  <cols>
    <col min="1" max="1" width="16.42578125" customWidth="1"/>
    <col min="2" max="2" width="37.85546875" bestFit="1" customWidth="1"/>
    <col min="3" max="3" width="19.140625" customWidth="1"/>
    <col min="4" max="4" width="22.7109375" customWidth="1"/>
    <col min="5" max="5" width="24.85546875" customWidth="1"/>
    <col min="6" max="6" width="20.28515625" customWidth="1"/>
    <col min="7" max="7" width="19.42578125" customWidth="1"/>
    <col min="8" max="8" width="15.42578125" bestFit="1" customWidth="1"/>
    <col min="9" max="9" width="18.42578125" customWidth="1"/>
    <col min="10" max="10" width="15.140625" customWidth="1"/>
    <col min="11" max="11" width="11.42578125" customWidth="1"/>
    <col min="12" max="12" width="14.42578125" customWidth="1"/>
    <col min="13" max="13" width="14.140625" customWidth="1"/>
    <col min="14" max="14" width="34.28515625" customWidth="1"/>
    <col min="15" max="15" width="11.42578125" style="50" customWidth="1"/>
    <col min="16" max="16" width="11.42578125" customWidth="1"/>
  </cols>
  <sheetData>
    <row r="1" spans="1:14" ht="30.75" thickBot="1" x14ac:dyDescent="0.3">
      <c r="A1" s="864"/>
      <c r="B1" s="864"/>
      <c r="C1" s="1106" t="s">
        <v>0</v>
      </c>
      <c r="D1" s="1106"/>
      <c r="E1" s="1106"/>
      <c r="F1" s="1106"/>
      <c r="G1" s="1106"/>
      <c r="H1" s="1106"/>
      <c r="I1" s="1106"/>
      <c r="J1" s="1106"/>
      <c r="K1" s="1106"/>
      <c r="L1" s="1106"/>
      <c r="M1" s="1106"/>
      <c r="N1" s="1106"/>
    </row>
    <row r="2" spans="1:14" ht="18.75" thickBot="1" x14ac:dyDescent="0.3">
      <c r="A2" s="864"/>
      <c r="B2" s="864"/>
      <c r="C2" s="1107" t="s">
        <v>385</v>
      </c>
      <c r="D2" s="1107"/>
      <c r="E2" s="1107"/>
      <c r="F2" s="1107"/>
      <c r="G2" s="1107"/>
      <c r="H2" s="1107"/>
      <c r="I2" s="1107"/>
      <c r="J2" s="1107"/>
      <c r="K2" s="1107"/>
      <c r="L2" s="1107"/>
      <c r="M2" s="1107"/>
      <c r="N2" s="1107"/>
    </row>
    <row r="3" spans="1:14" ht="27" thickBot="1" x14ac:dyDescent="0.45">
      <c r="A3" s="864"/>
      <c r="B3" s="864"/>
      <c r="C3" s="1108" t="s">
        <v>158</v>
      </c>
      <c r="D3" s="1108"/>
      <c r="E3" s="1108"/>
      <c r="F3" s="1108"/>
      <c r="G3" s="1108"/>
      <c r="H3" s="1109" t="s">
        <v>386</v>
      </c>
      <c r="I3" s="1109"/>
      <c r="J3" s="1109"/>
      <c r="K3" s="1109"/>
      <c r="L3" s="1109"/>
      <c r="M3" s="1109"/>
      <c r="N3" s="1109"/>
    </row>
    <row r="4" spans="1:14" ht="15.75" thickBot="1" x14ac:dyDescent="0.3">
      <c r="A4" s="1099" t="s">
        <v>4</v>
      </c>
      <c r="B4" s="1099"/>
      <c r="C4" s="1100" t="s">
        <v>387</v>
      </c>
      <c r="D4" s="1100"/>
      <c r="E4" s="1100"/>
      <c r="F4" s="1100"/>
      <c r="G4" s="1100"/>
      <c r="H4" s="1100"/>
      <c r="I4" s="1100"/>
      <c r="J4" s="1100"/>
      <c r="K4" s="1100"/>
      <c r="L4" s="1100"/>
      <c r="M4" s="1100"/>
      <c r="N4" s="1100"/>
    </row>
    <row r="5" spans="1:14" ht="15.75" thickBot="1" x14ac:dyDescent="0.3">
      <c r="A5" s="1099" t="s">
        <v>6</v>
      </c>
      <c r="B5" s="1099"/>
      <c r="C5" s="1100" t="s">
        <v>388</v>
      </c>
      <c r="D5" s="1100"/>
      <c r="E5" s="1100"/>
      <c r="F5" s="1100"/>
      <c r="G5" s="1100"/>
      <c r="H5" s="1100"/>
      <c r="I5" s="1100"/>
      <c r="J5" s="1100"/>
      <c r="K5" s="1100"/>
      <c r="L5" s="1100"/>
      <c r="M5" s="1100"/>
      <c r="N5" s="1100"/>
    </row>
    <row r="6" spans="1:14" ht="15.75" thickBot="1" x14ac:dyDescent="0.3"/>
    <row r="7" spans="1:14" ht="20.25" x14ac:dyDescent="0.25">
      <c r="A7" s="1101" t="s">
        <v>389</v>
      </c>
      <c r="B7" s="1101"/>
      <c r="C7" s="1101"/>
      <c r="D7" s="1101"/>
      <c r="E7" s="1101"/>
      <c r="F7" s="1101"/>
      <c r="G7" s="1101"/>
      <c r="H7" s="1101"/>
    </row>
    <row r="8" spans="1:14" ht="26.25" thickBot="1" x14ac:dyDescent="0.3">
      <c r="A8" s="115" t="s">
        <v>24</v>
      </c>
      <c r="B8" s="116" t="s">
        <v>282</v>
      </c>
      <c r="C8" s="116" t="s">
        <v>283</v>
      </c>
      <c r="D8" s="116" t="s">
        <v>284</v>
      </c>
      <c r="E8" s="116" t="s">
        <v>285</v>
      </c>
      <c r="F8" s="116" t="s">
        <v>286</v>
      </c>
      <c r="G8" s="116" t="s">
        <v>287</v>
      </c>
      <c r="H8" s="117" t="s">
        <v>288</v>
      </c>
    </row>
    <row r="9" spans="1:14" ht="15.75" thickBot="1" x14ac:dyDescent="0.3">
      <c r="A9" s="1102" t="s">
        <v>296</v>
      </c>
      <c r="B9" s="118" t="s">
        <v>390</v>
      </c>
      <c r="C9" s="119">
        <v>1709485448</v>
      </c>
      <c r="D9" s="119">
        <v>1709485448</v>
      </c>
      <c r="E9" s="1103">
        <f>+[2]INVERSIÓN!J36</f>
        <v>15250000</v>
      </c>
      <c r="F9" s="1104">
        <f>+E9</f>
        <v>15250000</v>
      </c>
      <c r="G9" s="1105"/>
      <c r="H9" s="1105"/>
    </row>
    <row r="10" spans="1:14" ht="15.75" thickBot="1" x14ac:dyDescent="0.3">
      <c r="A10" s="1102"/>
      <c r="B10" s="120" t="s">
        <v>391</v>
      </c>
      <c r="C10" s="121">
        <v>295362955</v>
      </c>
      <c r="D10" s="121">
        <v>295362955</v>
      </c>
      <c r="E10" s="1103"/>
      <c r="F10" s="1104"/>
      <c r="G10" s="1105"/>
      <c r="H10" s="1105"/>
    </row>
    <row r="11" spans="1:14" ht="15.75" thickBot="1" x14ac:dyDescent="0.3">
      <c r="A11" s="1102"/>
      <c r="B11" s="120" t="s">
        <v>392</v>
      </c>
      <c r="C11" s="121">
        <v>1241705000</v>
      </c>
      <c r="D11" s="121">
        <v>1241705000</v>
      </c>
      <c r="E11" s="1103"/>
      <c r="F11" s="1104"/>
      <c r="G11" s="1105"/>
      <c r="H11" s="1105"/>
    </row>
    <row r="12" spans="1:14" ht="15.75" thickBot="1" x14ac:dyDescent="0.3">
      <c r="A12" s="1102"/>
      <c r="B12" s="120" t="s">
        <v>393</v>
      </c>
      <c r="C12" s="121">
        <v>106931000</v>
      </c>
      <c r="D12" s="121">
        <v>106931000</v>
      </c>
      <c r="E12" s="1103"/>
      <c r="F12" s="1104"/>
      <c r="G12" s="1105"/>
      <c r="H12" s="1105"/>
    </row>
    <row r="13" spans="1:14" ht="15.75" thickBot="1" x14ac:dyDescent="0.3">
      <c r="A13" s="1102"/>
      <c r="B13" s="122" t="s">
        <v>394</v>
      </c>
      <c r="C13" s="123">
        <v>565789625</v>
      </c>
      <c r="D13" s="123">
        <v>565789625</v>
      </c>
      <c r="E13" s="1103"/>
      <c r="F13" s="1104"/>
      <c r="G13" s="1105"/>
      <c r="H13" s="1105"/>
    </row>
    <row r="14" spans="1:14" ht="15.75" thickBot="1" x14ac:dyDescent="0.3">
      <c r="A14" s="1102" t="s">
        <v>297</v>
      </c>
      <c r="B14" s="118" t="s">
        <v>390</v>
      </c>
      <c r="C14" s="119">
        <v>1709485448</v>
      </c>
      <c r="D14" s="119">
        <v>1709485448</v>
      </c>
      <c r="E14" s="1103">
        <f>+[2]INVERSIÓN!L36</f>
        <v>741070000</v>
      </c>
      <c r="F14" s="1103">
        <f>+E14</f>
        <v>741070000</v>
      </c>
      <c r="G14" s="1105"/>
      <c r="H14" s="1110"/>
    </row>
    <row r="15" spans="1:14" ht="15.75" thickBot="1" x14ac:dyDescent="0.3">
      <c r="A15" s="1102"/>
      <c r="B15" s="120" t="s">
        <v>391</v>
      </c>
      <c r="C15" s="121">
        <v>295362955</v>
      </c>
      <c r="D15" s="121">
        <v>295362955</v>
      </c>
      <c r="E15" s="1103"/>
      <c r="F15" s="1103"/>
      <c r="G15" s="1105"/>
      <c r="H15" s="1110"/>
    </row>
    <row r="16" spans="1:14" ht="15.75" thickBot="1" x14ac:dyDescent="0.3">
      <c r="A16" s="1102"/>
      <c r="B16" s="120" t="s">
        <v>392</v>
      </c>
      <c r="C16" s="121">
        <v>1241705000</v>
      </c>
      <c r="D16" s="121">
        <v>1241705000</v>
      </c>
      <c r="E16" s="1103"/>
      <c r="F16" s="1103"/>
      <c r="G16" s="1105"/>
      <c r="H16" s="1110"/>
    </row>
    <row r="17" spans="1:8" ht="15.75" thickBot="1" x14ac:dyDescent="0.3">
      <c r="A17" s="1102"/>
      <c r="B17" s="120" t="s">
        <v>393</v>
      </c>
      <c r="C17" s="121">
        <v>106931000</v>
      </c>
      <c r="D17" s="121">
        <v>106931000</v>
      </c>
      <c r="E17" s="1103"/>
      <c r="F17" s="1103"/>
      <c r="G17" s="1105"/>
      <c r="H17" s="1110"/>
    </row>
    <row r="18" spans="1:8" ht="15.75" thickBot="1" x14ac:dyDescent="0.3">
      <c r="A18" s="1102"/>
      <c r="B18" s="122" t="s">
        <v>394</v>
      </c>
      <c r="C18" s="123">
        <v>565789625</v>
      </c>
      <c r="D18" s="123">
        <v>565789625</v>
      </c>
      <c r="E18" s="1103"/>
      <c r="F18" s="1103"/>
      <c r="G18" s="1105"/>
      <c r="H18" s="1110"/>
    </row>
    <row r="19" spans="1:8" ht="15.75" thickBot="1" x14ac:dyDescent="0.3">
      <c r="A19" s="1102" t="s">
        <v>298</v>
      </c>
      <c r="B19" s="118" t="s">
        <v>390</v>
      </c>
      <c r="C19" s="119">
        <v>1709485448</v>
      </c>
      <c r="D19" s="119">
        <v>1709485448</v>
      </c>
      <c r="E19" s="1103">
        <f>+[2]INVERSIÓN!N36</f>
        <v>786690347</v>
      </c>
      <c r="F19" s="1103">
        <f>+E19</f>
        <v>786690347</v>
      </c>
      <c r="G19" s="1105"/>
      <c r="H19" s="1110"/>
    </row>
    <row r="20" spans="1:8" ht="15.75" thickBot="1" x14ac:dyDescent="0.3">
      <c r="A20" s="1102"/>
      <c r="B20" s="120" t="s">
        <v>391</v>
      </c>
      <c r="C20" s="121">
        <v>295362955</v>
      </c>
      <c r="D20" s="121">
        <v>295362955</v>
      </c>
      <c r="E20" s="1103"/>
      <c r="F20" s="1103"/>
      <c r="G20" s="1105"/>
      <c r="H20" s="1110"/>
    </row>
    <row r="21" spans="1:8" ht="15.75" thickBot="1" x14ac:dyDescent="0.3">
      <c r="A21" s="1102"/>
      <c r="B21" s="120" t="s">
        <v>392</v>
      </c>
      <c r="C21" s="121">
        <v>1241705000</v>
      </c>
      <c r="D21" s="121">
        <v>1241705000</v>
      </c>
      <c r="E21" s="1103"/>
      <c r="F21" s="1103"/>
      <c r="G21" s="1105"/>
      <c r="H21" s="1110"/>
    </row>
    <row r="22" spans="1:8" ht="15.75" thickBot="1" x14ac:dyDescent="0.3">
      <c r="A22" s="1102"/>
      <c r="B22" s="120" t="s">
        <v>393</v>
      </c>
      <c r="C22" s="121">
        <v>106931000</v>
      </c>
      <c r="D22" s="121">
        <v>106931000</v>
      </c>
      <c r="E22" s="1103"/>
      <c r="F22" s="1103"/>
      <c r="G22" s="1105"/>
      <c r="H22" s="1110"/>
    </row>
    <row r="23" spans="1:8" ht="15.75" thickBot="1" x14ac:dyDescent="0.3">
      <c r="A23" s="1102"/>
      <c r="B23" s="122" t="s">
        <v>394</v>
      </c>
      <c r="C23" s="123">
        <v>565789625</v>
      </c>
      <c r="D23" s="123">
        <v>565789625</v>
      </c>
      <c r="E23" s="1103"/>
      <c r="F23" s="1103"/>
      <c r="G23" s="1105"/>
      <c r="H23" s="1110"/>
    </row>
    <row r="24" spans="1:8" ht="15.75" thickBot="1" x14ac:dyDescent="0.3">
      <c r="A24" s="1102" t="s">
        <v>299</v>
      </c>
      <c r="B24" s="118" t="s">
        <v>390</v>
      </c>
      <c r="C24" s="119">
        <v>1709485448</v>
      </c>
      <c r="D24" s="119">
        <v>1709485448</v>
      </c>
      <c r="E24" s="1103">
        <f>+[2]INVERSIÓN!P36</f>
        <v>793469102</v>
      </c>
      <c r="F24" s="1103">
        <f>+[2]INVERSIÓN!P36</f>
        <v>793469102</v>
      </c>
      <c r="G24" s="1105"/>
      <c r="H24" s="1110"/>
    </row>
    <row r="25" spans="1:8" ht="15.75" thickBot="1" x14ac:dyDescent="0.3">
      <c r="A25" s="1102"/>
      <c r="B25" s="120" t="s">
        <v>391</v>
      </c>
      <c r="C25" s="121">
        <v>295362955</v>
      </c>
      <c r="D25" s="121">
        <v>295362955</v>
      </c>
      <c r="E25" s="1103"/>
      <c r="F25" s="1103"/>
      <c r="G25" s="1105"/>
      <c r="H25" s="1110"/>
    </row>
    <row r="26" spans="1:8" ht="15.75" thickBot="1" x14ac:dyDescent="0.3">
      <c r="A26" s="1102"/>
      <c r="B26" s="120" t="s">
        <v>392</v>
      </c>
      <c r="C26" s="121">
        <v>1241705000</v>
      </c>
      <c r="D26" s="121">
        <v>1241705000</v>
      </c>
      <c r="E26" s="1103"/>
      <c r="F26" s="1103"/>
      <c r="G26" s="1105"/>
      <c r="H26" s="1110"/>
    </row>
    <row r="27" spans="1:8" ht="15.75" thickBot="1" x14ac:dyDescent="0.3">
      <c r="A27" s="1102"/>
      <c r="B27" s="120" t="s">
        <v>393</v>
      </c>
      <c r="C27" s="121">
        <v>106931000</v>
      </c>
      <c r="D27" s="121">
        <v>106931000</v>
      </c>
      <c r="E27" s="1103"/>
      <c r="F27" s="1103"/>
      <c r="G27" s="1105"/>
      <c r="H27" s="1110"/>
    </row>
    <row r="28" spans="1:8" ht="15.75" thickBot="1" x14ac:dyDescent="0.3">
      <c r="A28" s="1102"/>
      <c r="B28" s="124" t="s">
        <v>394</v>
      </c>
      <c r="C28" s="125">
        <v>565789625</v>
      </c>
      <c r="D28" s="125">
        <v>565789625</v>
      </c>
      <c r="E28" s="1103"/>
      <c r="F28" s="1103"/>
      <c r="G28" s="1105"/>
      <c r="H28" s="1110"/>
    </row>
    <row r="29" spans="1:8" ht="15.75" thickBot="1" x14ac:dyDescent="0.3">
      <c r="A29" s="1102" t="s">
        <v>300</v>
      </c>
      <c r="B29" s="77" t="s">
        <v>390</v>
      </c>
      <c r="C29" s="119">
        <v>1709485448</v>
      </c>
      <c r="D29" s="119">
        <v>1709485448</v>
      </c>
      <c r="E29" s="1111">
        <v>874824904</v>
      </c>
      <c r="F29" s="1111">
        <v>874824904</v>
      </c>
      <c r="G29" s="1105"/>
      <c r="H29" s="1110"/>
    </row>
    <row r="30" spans="1:8" ht="15.75" thickBot="1" x14ac:dyDescent="0.3">
      <c r="A30" s="1102"/>
      <c r="B30" s="44" t="s">
        <v>391</v>
      </c>
      <c r="C30" s="121">
        <v>295362955</v>
      </c>
      <c r="D30" s="121">
        <v>295362955</v>
      </c>
      <c r="E30" s="1111"/>
      <c r="F30" s="1111"/>
      <c r="G30" s="1105"/>
      <c r="H30" s="1110"/>
    </row>
    <row r="31" spans="1:8" ht="15.75" thickBot="1" x14ac:dyDescent="0.3">
      <c r="A31" s="1102"/>
      <c r="B31" s="44" t="s">
        <v>392</v>
      </c>
      <c r="C31" s="121">
        <v>1241705000</v>
      </c>
      <c r="D31" s="121">
        <v>1241705000</v>
      </c>
      <c r="E31" s="1111"/>
      <c r="F31" s="1111"/>
      <c r="G31" s="1105"/>
      <c r="H31" s="1110"/>
    </row>
    <row r="32" spans="1:8" ht="15.75" thickBot="1" x14ac:dyDescent="0.3">
      <c r="A32" s="1102"/>
      <c r="B32" s="44" t="s">
        <v>393</v>
      </c>
      <c r="C32" s="121">
        <v>106931000</v>
      </c>
      <c r="D32" s="121">
        <v>106931000</v>
      </c>
      <c r="E32" s="1111"/>
      <c r="F32" s="1111"/>
      <c r="G32" s="1105"/>
      <c r="H32" s="1110"/>
    </row>
    <row r="33" spans="1:8" ht="15.75" thickBot="1" x14ac:dyDescent="0.3">
      <c r="A33" s="1102"/>
      <c r="B33" s="102" t="s">
        <v>394</v>
      </c>
      <c r="C33" s="123">
        <v>565789625</v>
      </c>
      <c r="D33" s="125">
        <v>565789625</v>
      </c>
      <c r="E33" s="1111"/>
      <c r="F33" s="1111"/>
      <c r="G33" s="1105"/>
      <c r="H33" s="1110"/>
    </row>
    <row r="34" spans="1:8" ht="15.75" thickBot="1" x14ac:dyDescent="0.3">
      <c r="A34" s="1102" t="s">
        <v>301</v>
      </c>
      <c r="B34" s="77" t="s">
        <v>390</v>
      </c>
      <c r="C34" s="126">
        <v>1709485448</v>
      </c>
      <c r="D34" s="127">
        <v>1369505401</v>
      </c>
      <c r="E34" s="1114">
        <f>E276+E285+E294+E303</f>
        <v>3537554981</v>
      </c>
      <c r="F34" s="1111">
        <v>675702343</v>
      </c>
      <c r="G34" s="1115">
        <f>+F34</f>
        <v>675702343</v>
      </c>
      <c r="H34" s="864"/>
    </row>
    <row r="35" spans="1:8" ht="15.75" thickBot="1" x14ac:dyDescent="0.3">
      <c r="A35" s="1102"/>
      <c r="B35" s="44" t="s">
        <v>391</v>
      </c>
      <c r="C35" s="128">
        <v>295362955</v>
      </c>
      <c r="D35" s="129">
        <v>295362955</v>
      </c>
      <c r="E35" s="1114"/>
      <c r="F35" s="1111"/>
      <c r="G35" s="1115"/>
      <c r="H35" s="864"/>
    </row>
    <row r="36" spans="1:8" ht="15.75" thickBot="1" x14ac:dyDescent="0.3">
      <c r="A36" s="1102"/>
      <c r="B36" s="44" t="s">
        <v>392</v>
      </c>
      <c r="C36" s="128">
        <v>1241705000</v>
      </c>
      <c r="D36" s="129">
        <v>1199966000</v>
      </c>
      <c r="E36" s="1114"/>
      <c r="F36" s="1111"/>
      <c r="G36" s="1115"/>
      <c r="H36" s="864"/>
    </row>
    <row r="37" spans="1:8" ht="15.75" thickBot="1" x14ac:dyDescent="0.3">
      <c r="A37" s="1102"/>
      <c r="B37" s="44" t="s">
        <v>393</v>
      </c>
      <c r="C37" s="128">
        <v>106931000</v>
      </c>
      <c r="D37" s="129">
        <v>106931000</v>
      </c>
      <c r="E37" s="1114"/>
      <c r="F37" s="1111"/>
      <c r="G37" s="1115"/>
      <c r="H37" s="864"/>
    </row>
    <row r="38" spans="1:8" ht="15.75" thickBot="1" x14ac:dyDescent="0.3">
      <c r="A38" s="1102"/>
      <c r="B38" s="102" t="s">
        <v>394</v>
      </c>
      <c r="C38" s="130">
        <v>565789625</v>
      </c>
      <c r="D38" s="131">
        <v>565789625</v>
      </c>
      <c r="E38" s="1114"/>
      <c r="F38" s="1111"/>
      <c r="G38" s="1115"/>
      <c r="H38" s="864"/>
    </row>
    <row r="39" spans="1:8" ht="15.75" thickBot="1" x14ac:dyDescent="0.3"/>
    <row r="40" spans="1:8" ht="20.25" x14ac:dyDescent="0.25">
      <c r="A40" s="1101" t="s">
        <v>281</v>
      </c>
      <c r="B40" s="1101"/>
      <c r="C40" s="1101"/>
      <c r="D40" s="1101"/>
      <c r="E40" s="1101"/>
      <c r="F40" s="1101"/>
      <c r="G40" s="1101"/>
      <c r="H40" s="1101"/>
    </row>
    <row r="41" spans="1:8" ht="26.25" thickBot="1" x14ac:dyDescent="0.3">
      <c r="A41" s="115" t="s">
        <v>25</v>
      </c>
      <c r="B41" s="116" t="s">
        <v>282</v>
      </c>
      <c r="C41" s="116" t="s">
        <v>283</v>
      </c>
      <c r="D41" s="116" t="s">
        <v>284</v>
      </c>
      <c r="E41" s="116" t="s">
        <v>285</v>
      </c>
      <c r="F41" s="116" t="s">
        <v>286</v>
      </c>
      <c r="G41" s="116" t="s">
        <v>287</v>
      </c>
      <c r="H41" s="117" t="s">
        <v>288</v>
      </c>
    </row>
    <row r="42" spans="1:8" ht="15.75" thickBot="1" x14ac:dyDescent="0.3">
      <c r="A42" s="1112" t="s">
        <v>289</v>
      </c>
      <c r="B42" s="132" t="s">
        <v>395</v>
      </c>
      <c r="C42" s="133">
        <v>2373758000</v>
      </c>
      <c r="D42" s="133">
        <v>2373758000</v>
      </c>
      <c r="E42" s="1113">
        <v>0</v>
      </c>
      <c r="F42" s="1113">
        <v>0</v>
      </c>
      <c r="G42" s="1105"/>
      <c r="H42" s="1110"/>
    </row>
    <row r="43" spans="1:8" ht="15.75" thickBot="1" x14ac:dyDescent="0.3">
      <c r="A43" s="1112"/>
      <c r="B43" s="134" t="s">
        <v>396</v>
      </c>
      <c r="C43" s="135">
        <v>5500000000</v>
      </c>
      <c r="D43" s="135">
        <v>5500000000</v>
      </c>
      <c r="E43" s="1113"/>
      <c r="F43" s="1113"/>
      <c r="G43" s="1105"/>
      <c r="H43" s="1110"/>
    </row>
    <row r="44" spans="1:8" ht="15.75" thickBot="1" x14ac:dyDescent="0.3">
      <c r="A44" s="1112"/>
      <c r="B44" s="134" t="s">
        <v>397</v>
      </c>
      <c r="C44" s="135">
        <v>13435346000</v>
      </c>
      <c r="D44" s="135">
        <v>13435346000</v>
      </c>
      <c r="E44" s="1113"/>
      <c r="F44" s="1113"/>
      <c r="G44" s="1105"/>
      <c r="H44" s="1110"/>
    </row>
    <row r="45" spans="1:8" ht="15.75" thickBot="1" x14ac:dyDescent="0.3">
      <c r="A45" s="1112"/>
      <c r="B45" s="134" t="s">
        <v>398</v>
      </c>
      <c r="C45" s="135">
        <v>3186932000</v>
      </c>
      <c r="D45" s="135">
        <v>3186932000</v>
      </c>
      <c r="E45" s="1113"/>
      <c r="F45" s="1113"/>
      <c r="G45" s="1105"/>
      <c r="H45" s="1110"/>
    </row>
    <row r="46" spans="1:8" ht="15.75" thickBot="1" x14ac:dyDescent="0.3">
      <c r="A46" s="1112"/>
      <c r="B46" s="134" t="s">
        <v>399</v>
      </c>
      <c r="C46" s="135">
        <v>103930000</v>
      </c>
      <c r="D46" s="135">
        <v>103930000</v>
      </c>
      <c r="E46" s="1113"/>
      <c r="F46" s="1113"/>
      <c r="G46" s="1105"/>
      <c r="H46" s="1110"/>
    </row>
    <row r="47" spans="1:8" ht="15.75" thickBot="1" x14ac:dyDescent="0.3">
      <c r="A47" s="1112"/>
      <c r="B47" s="134" t="s">
        <v>400</v>
      </c>
      <c r="C47" s="135">
        <f>304104000+35002000</f>
        <v>339106000</v>
      </c>
      <c r="D47" s="135">
        <f>304104000+35002000</f>
        <v>339106000</v>
      </c>
      <c r="E47" s="1113"/>
      <c r="F47" s="1113"/>
      <c r="G47" s="1105"/>
      <c r="H47" s="1110"/>
    </row>
    <row r="48" spans="1:8" ht="15.75" thickBot="1" x14ac:dyDescent="0.3">
      <c r="A48" s="1112"/>
      <c r="B48" s="134" t="s">
        <v>401</v>
      </c>
      <c r="C48" s="135">
        <v>119254000</v>
      </c>
      <c r="D48" s="135">
        <v>119254000</v>
      </c>
      <c r="E48" s="1113"/>
      <c r="F48" s="1113"/>
      <c r="G48" s="1105"/>
      <c r="H48" s="1110"/>
    </row>
    <row r="49" spans="1:8" ht="15.75" thickBot="1" x14ac:dyDescent="0.3">
      <c r="A49" s="1112"/>
      <c r="B49" s="136" t="s">
        <v>402</v>
      </c>
      <c r="C49" s="137">
        <v>298778000</v>
      </c>
      <c r="D49" s="137">
        <v>298778000</v>
      </c>
      <c r="E49" s="1113"/>
      <c r="F49" s="1113"/>
      <c r="G49" s="1105"/>
      <c r="H49" s="1110"/>
    </row>
    <row r="50" spans="1:8" x14ac:dyDescent="0.25">
      <c r="A50" s="100" t="s">
        <v>291</v>
      </c>
      <c r="B50" s="44"/>
      <c r="C50" s="44"/>
      <c r="D50" s="44"/>
      <c r="E50" s="44"/>
      <c r="F50" s="44"/>
      <c r="G50" s="44"/>
      <c r="H50" s="94" t="e">
        <f t="shared" ref="H50:H60" si="0">G50/E50</f>
        <v>#DIV/0!</v>
      </c>
    </row>
    <row r="51" spans="1:8" x14ac:dyDescent="0.25">
      <c r="A51" s="100" t="s">
        <v>292</v>
      </c>
      <c r="B51" s="44"/>
      <c r="C51" s="44"/>
      <c r="D51" s="44"/>
      <c r="E51" s="44"/>
      <c r="F51" s="44"/>
      <c r="G51" s="44"/>
      <c r="H51" s="94" t="e">
        <f t="shared" si="0"/>
        <v>#DIV/0!</v>
      </c>
    </row>
    <row r="52" spans="1:8" x14ac:dyDescent="0.25">
      <c r="A52" s="100" t="s">
        <v>293</v>
      </c>
      <c r="B52" s="44"/>
      <c r="C52" s="44"/>
      <c r="D52" s="44"/>
      <c r="E52" s="44"/>
      <c r="F52" s="44"/>
      <c r="G52" s="44"/>
      <c r="H52" s="94" t="e">
        <f t="shared" si="0"/>
        <v>#DIV/0!</v>
      </c>
    </row>
    <row r="53" spans="1:8" x14ac:dyDescent="0.25">
      <c r="A53" s="100" t="s">
        <v>294</v>
      </c>
      <c r="B53" s="44"/>
      <c r="C53" s="44"/>
      <c r="D53" s="44"/>
      <c r="E53" s="44"/>
      <c r="F53" s="44"/>
      <c r="G53" s="44"/>
      <c r="H53" s="94" t="e">
        <f t="shared" si="0"/>
        <v>#DIV/0!</v>
      </c>
    </row>
    <row r="54" spans="1:8" x14ac:dyDescent="0.25">
      <c r="A54" s="100" t="s">
        <v>295</v>
      </c>
      <c r="B54" s="44"/>
      <c r="C54" s="44"/>
      <c r="D54" s="44"/>
      <c r="E54" s="44"/>
      <c r="F54" s="44"/>
      <c r="G54" s="44"/>
      <c r="H54" s="94" t="e">
        <f t="shared" si="0"/>
        <v>#DIV/0!</v>
      </c>
    </row>
    <row r="55" spans="1:8" x14ac:dyDescent="0.25">
      <c r="A55" s="100" t="s">
        <v>296</v>
      </c>
      <c r="B55" s="44"/>
      <c r="C55" s="44"/>
      <c r="D55" s="44"/>
      <c r="E55" s="44"/>
      <c r="F55" s="44"/>
      <c r="G55" s="44"/>
      <c r="H55" s="94" t="e">
        <f t="shared" si="0"/>
        <v>#DIV/0!</v>
      </c>
    </row>
    <row r="56" spans="1:8" x14ac:dyDescent="0.25">
      <c r="A56" s="100" t="s">
        <v>297</v>
      </c>
      <c r="B56" s="44"/>
      <c r="C56" s="44"/>
      <c r="D56" s="44"/>
      <c r="E56" s="44"/>
      <c r="F56" s="44"/>
      <c r="G56" s="44"/>
      <c r="H56" s="94" t="e">
        <f t="shared" si="0"/>
        <v>#DIV/0!</v>
      </c>
    </row>
    <row r="57" spans="1:8" x14ac:dyDescent="0.25">
      <c r="A57" s="100" t="s">
        <v>298</v>
      </c>
      <c r="B57" s="44"/>
      <c r="C57" s="44"/>
      <c r="D57" s="44"/>
      <c r="E57" s="44"/>
      <c r="F57" s="44"/>
      <c r="G57" s="44"/>
      <c r="H57" s="94" t="e">
        <f t="shared" si="0"/>
        <v>#DIV/0!</v>
      </c>
    </row>
    <row r="58" spans="1:8" x14ac:dyDescent="0.25">
      <c r="A58" s="100" t="s">
        <v>299</v>
      </c>
      <c r="B58" s="44"/>
      <c r="C58" s="44"/>
      <c r="D58" s="44"/>
      <c r="E58" s="44"/>
      <c r="F58" s="44"/>
      <c r="G58" s="44"/>
      <c r="H58" s="94" t="e">
        <f t="shared" si="0"/>
        <v>#DIV/0!</v>
      </c>
    </row>
    <row r="59" spans="1:8" x14ac:dyDescent="0.25">
      <c r="A59" s="100" t="s">
        <v>300</v>
      </c>
      <c r="B59" s="44"/>
      <c r="C59" s="44"/>
      <c r="D59" s="44"/>
      <c r="E59" s="44"/>
      <c r="F59" s="44"/>
      <c r="G59" s="44"/>
      <c r="H59" s="94" t="e">
        <f t="shared" si="0"/>
        <v>#DIV/0!</v>
      </c>
    </row>
    <row r="60" spans="1:8" ht="15.75" thickBot="1" x14ac:dyDescent="0.3">
      <c r="A60" s="101" t="s">
        <v>301</v>
      </c>
      <c r="B60" s="102"/>
      <c r="C60" s="102"/>
      <c r="D60" s="102"/>
      <c r="E60" s="102"/>
      <c r="F60" s="102"/>
      <c r="G60" s="102"/>
      <c r="H60" s="94" t="e">
        <f t="shared" si="0"/>
        <v>#DIV/0!</v>
      </c>
    </row>
    <row r="62" spans="1:8" ht="20.25" hidden="1" x14ac:dyDescent="0.25">
      <c r="A62" s="1101" t="s">
        <v>302</v>
      </c>
      <c r="B62" s="1101"/>
      <c r="C62" s="1101"/>
      <c r="D62" s="1101"/>
      <c r="E62" s="1101"/>
      <c r="F62" s="1101"/>
      <c r="G62" s="1101"/>
      <c r="H62" s="1101"/>
    </row>
    <row r="63" spans="1:8" ht="25.5" hidden="1" x14ac:dyDescent="0.25">
      <c r="A63" s="95" t="s">
        <v>26</v>
      </c>
      <c r="B63" s="96" t="s">
        <v>282</v>
      </c>
      <c r="C63" s="96" t="s">
        <v>283</v>
      </c>
      <c r="D63" s="96" t="s">
        <v>284</v>
      </c>
      <c r="E63" s="96" t="s">
        <v>285</v>
      </c>
      <c r="F63" s="96" t="s">
        <v>286</v>
      </c>
      <c r="G63" s="96" t="s">
        <v>287</v>
      </c>
      <c r="H63" s="97" t="s">
        <v>288</v>
      </c>
    </row>
    <row r="64" spans="1:8" hidden="1" x14ac:dyDescent="0.25">
      <c r="A64" s="100" t="s">
        <v>289</v>
      </c>
      <c r="B64" s="44"/>
      <c r="C64" s="44"/>
      <c r="D64" s="44"/>
      <c r="E64" s="44"/>
      <c r="F64" s="44"/>
      <c r="G64" s="44"/>
      <c r="H64" s="94" t="e">
        <f t="shared" ref="H64:H75" si="1">G64/E64</f>
        <v>#DIV/0!</v>
      </c>
    </row>
    <row r="65" spans="1:8" hidden="1" x14ac:dyDescent="0.25">
      <c r="A65" s="100" t="s">
        <v>291</v>
      </c>
      <c r="B65" s="44"/>
      <c r="C65" s="44"/>
      <c r="D65" s="44"/>
      <c r="E65" s="44"/>
      <c r="F65" s="44"/>
      <c r="G65" s="44"/>
      <c r="H65" s="94" t="e">
        <f t="shared" si="1"/>
        <v>#DIV/0!</v>
      </c>
    </row>
    <row r="66" spans="1:8" hidden="1" x14ac:dyDescent="0.25">
      <c r="A66" s="100" t="s">
        <v>292</v>
      </c>
      <c r="B66" s="44"/>
      <c r="C66" s="44"/>
      <c r="D66" s="44"/>
      <c r="E66" s="44"/>
      <c r="F66" s="44"/>
      <c r="G66" s="44"/>
      <c r="H66" s="94" t="e">
        <f t="shared" si="1"/>
        <v>#DIV/0!</v>
      </c>
    </row>
    <row r="67" spans="1:8" hidden="1" x14ac:dyDescent="0.25">
      <c r="A67" s="100" t="s">
        <v>293</v>
      </c>
      <c r="B67" s="44"/>
      <c r="C67" s="44"/>
      <c r="D67" s="44"/>
      <c r="E67" s="44"/>
      <c r="F67" s="44"/>
      <c r="G67" s="44"/>
      <c r="H67" s="94" t="e">
        <f t="shared" si="1"/>
        <v>#DIV/0!</v>
      </c>
    </row>
    <row r="68" spans="1:8" hidden="1" x14ac:dyDescent="0.25">
      <c r="A68" s="100" t="s">
        <v>294</v>
      </c>
      <c r="B68" s="44"/>
      <c r="C68" s="44"/>
      <c r="D68" s="44"/>
      <c r="E68" s="44"/>
      <c r="F68" s="44"/>
      <c r="G68" s="44"/>
      <c r="H68" s="94" t="e">
        <f t="shared" si="1"/>
        <v>#DIV/0!</v>
      </c>
    </row>
    <row r="69" spans="1:8" hidden="1" x14ac:dyDescent="0.25">
      <c r="A69" s="100" t="s">
        <v>295</v>
      </c>
      <c r="B69" s="44"/>
      <c r="C69" s="44"/>
      <c r="D69" s="44"/>
      <c r="E69" s="44"/>
      <c r="F69" s="44"/>
      <c r="G69" s="44"/>
      <c r="H69" s="94" t="e">
        <f t="shared" si="1"/>
        <v>#DIV/0!</v>
      </c>
    </row>
    <row r="70" spans="1:8" hidden="1" x14ac:dyDescent="0.25">
      <c r="A70" s="100" t="s">
        <v>296</v>
      </c>
      <c r="B70" s="44"/>
      <c r="C70" s="44"/>
      <c r="D70" s="44"/>
      <c r="E70" s="44"/>
      <c r="F70" s="44"/>
      <c r="G70" s="44"/>
      <c r="H70" s="94" t="e">
        <f t="shared" si="1"/>
        <v>#DIV/0!</v>
      </c>
    </row>
    <row r="71" spans="1:8" hidden="1" x14ac:dyDescent="0.25">
      <c r="A71" s="100" t="s">
        <v>297</v>
      </c>
      <c r="B71" s="44"/>
      <c r="C71" s="44"/>
      <c r="D71" s="44"/>
      <c r="E71" s="44"/>
      <c r="F71" s="44"/>
      <c r="G71" s="44"/>
      <c r="H71" s="94" t="e">
        <f t="shared" si="1"/>
        <v>#DIV/0!</v>
      </c>
    </row>
    <row r="72" spans="1:8" hidden="1" x14ac:dyDescent="0.25">
      <c r="A72" s="100" t="s">
        <v>298</v>
      </c>
      <c r="B72" s="44"/>
      <c r="C72" s="44"/>
      <c r="D72" s="44"/>
      <c r="E72" s="44"/>
      <c r="F72" s="44"/>
      <c r="G72" s="44"/>
      <c r="H72" s="94" t="e">
        <f t="shared" si="1"/>
        <v>#DIV/0!</v>
      </c>
    </row>
    <row r="73" spans="1:8" hidden="1" x14ac:dyDescent="0.25">
      <c r="A73" s="100" t="s">
        <v>299</v>
      </c>
      <c r="B73" s="44"/>
      <c r="C73" s="44"/>
      <c r="D73" s="44"/>
      <c r="E73" s="44"/>
      <c r="F73" s="44"/>
      <c r="G73" s="44"/>
      <c r="H73" s="94" t="e">
        <f t="shared" si="1"/>
        <v>#DIV/0!</v>
      </c>
    </row>
    <row r="74" spans="1:8" hidden="1" x14ac:dyDescent="0.25">
      <c r="A74" s="100" t="s">
        <v>300</v>
      </c>
      <c r="B74" s="44"/>
      <c r="C74" s="44"/>
      <c r="D74" s="44"/>
      <c r="E74" s="44"/>
      <c r="F74" s="44"/>
      <c r="G74" s="44"/>
      <c r="H74" s="94" t="e">
        <f t="shared" si="1"/>
        <v>#DIV/0!</v>
      </c>
    </row>
    <row r="75" spans="1:8" ht="15.75" hidden="1" thickBot="1" x14ac:dyDescent="0.3">
      <c r="A75" s="101" t="s">
        <v>301</v>
      </c>
      <c r="B75" s="102"/>
      <c r="C75" s="102"/>
      <c r="D75" s="102"/>
      <c r="E75" s="102"/>
      <c r="F75" s="102"/>
      <c r="G75" s="102"/>
      <c r="H75" s="94" t="e">
        <f t="shared" si="1"/>
        <v>#DIV/0!</v>
      </c>
    </row>
    <row r="77" spans="1:8" ht="20.25" hidden="1" x14ac:dyDescent="0.25">
      <c r="A77" s="1101" t="s">
        <v>303</v>
      </c>
      <c r="B77" s="1101"/>
      <c r="C77" s="1101"/>
      <c r="D77" s="1101"/>
      <c r="E77" s="1101"/>
      <c r="F77" s="1101"/>
      <c r="G77" s="1101"/>
      <c r="H77" s="1101"/>
    </row>
    <row r="78" spans="1:8" ht="25.5" hidden="1" x14ac:dyDescent="0.25">
      <c r="A78" s="95" t="s">
        <v>27</v>
      </c>
      <c r="B78" s="96" t="s">
        <v>282</v>
      </c>
      <c r="C78" s="96" t="s">
        <v>283</v>
      </c>
      <c r="D78" s="96" t="s">
        <v>284</v>
      </c>
      <c r="E78" s="96" t="s">
        <v>285</v>
      </c>
      <c r="F78" s="96" t="s">
        <v>286</v>
      </c>
      <c r="G78" s="96" t="s">
        <v>287</v>
      </c>
      <c r="H78" s="97" t="s">
        <v>288</v>
      </c>
    </row>
    <row r="79" spans="1:8" hidden="1" x14ac:dyDescent="0.25">
      <c r="A79" s="100" t="s">
        <v>289</v>
      </c>
      <c r="B79" s="44"/>
      <c r="C79" s="44"/>
      <c r="D79" s="44"/>
      <c r="E79" s="44"/>
      <c r="F79" s="44"/>
      <c r="G79" s="44"/>
      <c r="H79" s="94" t="e">
        <f t="shared" ref="H79:H90" si="2">G79/E79</f>
        <v>#DIV/0!</v>
      </c>
    </row>
    <row r="80" spans="1:8" hidden="1" x14ac:dyDescent="0.25">
      <c r="A80" s="100" t="s">
        <v>291</v>
      </c>
      <c r="B80" s="44"/>
      <c r="C80" s="44"/>
      <c r="D80" s="44"/>
      <c r="E80" s="44"/>
      <c r="F80" s="44"/>
      <c r="G80" s="44"/>
      <c r="H80" s="94" t="e">
        <f t="shared" si="2"/>
        <v>#DIV/0!</v>
      </c>
    </row>
    <row r="81" spans="1:8" hidden="1" x14ac:dyDescent="0.25">
      <c r="A81" s="100" t="s">
        <v>292</v>
      </c>
      <c r="B81" s="44"/>
      <c r="C81" s="44"/>
      <c r="D81" s="44"/>
      <c r="E81" s="44"/>
      <c r="F81" s="44"/>
      <c r="G81" s="44"/>
      <c r="H81" s="94" t="e">
        <f t="shared" si="2"/>
        <v>#DIV/0!</v>
      </c>
    </row>
    <row r="82" spans="1:8" hidden="1" x14ac:dyDescent="0.25">
      <c r="A82" s="100" t="s">
        <v>293</v>
      </c>
      <c r="B82" s="44"/>
      <c r="C82" s="44"/>
      <c r="D82" s="44"/>
      <c r="E82" s="44"/>
      <c r="F82" s="44"/>
      <c r="G82" s="44"/>
      <c r="H82" s="94" t="e">
        <f t="shared" si="2"/>
        <v>#DIV/0!</v>
      </c>
    </row>
    <row r="83" spans="1:8" hidden="1" x14ac:dyDescent="0.25">
      <c r="A83" s="100" t="s">
        <v>294</v>
      </c>
      <c r="B83" s="44"/>
      <c r="C83" s="44"/>
      <c r="D83" s="44"/>
      <c r="E83" s="44"/>
      <c r="F83" s="44"/>
      <c r="G83" s="44"/>
      <c r="H83" s="94" t="e">
        <f t="shared" si="2"/>
        <v>#DIV/0!</v>
      </c>
    </row>
    <row r="84" spans="1:8" hidden="1" x14ac:dyDescent="0.25">
      <c r="A84" s="100" t="s">
        <v>295</v>
      </c>
      <c r="B84" s="44"/>
      <c r="C84" s="44"/>
      <c r="D84" s="44"/>
      <c r="E84" s="44"/>
      <c r="F84" s="44"/>
      <c r="G84" s="44"/>
      <c r="H84" s="94" t="e">
        <f t="shared" si="2"/>
        <v>#DIV/0!</v>
      </c>
    </row>
    <row r="85" spans="1:8" hidden="1" x14ac:dyDescent="0.25">
      <c r="A85" s="100" t="s">
        <v>296</v>
      </c>
      <c r="B85" s="44"/>
      <c r="C85" s="44"/>
      <c r="D85" s="44"/>
      <c r="E85" s="44"/>
      <c r="F85" s="44"/>
      <c r="G85" s="44"/>
      <c r="H85" s="94" t="e">
        <f t="shared" si="2"/>
        <v>#DIV/0!</v>
      </c>
    </row>
    <row r="86" spans="1:8" hidden="1" x14ac:dyDescent="0.25">
      <c r="A86" s="100" t="s">
        <v>297</v>
      </c>
      <c r="B86" s="44"/>
      <c r="C86" s="44"/>
      <c r="D86" s="44"/>
      <c r="E86" s="44"/>
      <c r="F86" s="44"/>
      <c r="G86" s="44"/>
      <c r="H86" s="94" t="e">
        <f t="shared" si="2"/>
        <v>#DIV/0!</v>
      </c>
    </row>
    <row r="87" spans="1:8" hidden="1" x14ac:dyDescent="0.25">
      <c r="A87" s="100" t="s">
        <v>298</v>
      </c>
      <c r="B87" s="44"/>
      <c r="C87" s="44"/>
      <c r="D87" s="44"/>
      <c r="E87" s="44"/>
      <c r="F87" s="44"/>
      <c r="G87" s="44"/>
      <c r="H87" s="94" t="e">
        <f t="shared" si="2"/>
        <v>#DIV/0!</v>
      </c>
    </row>
    <row r="88" spans="1:8" hidden="1" x14ac:dyDescent="0.25">
      <c r="A88" s="100" t="s">
        <v>299</v>
      </c>
      <c r="B88" s="44"/>
      <c r="C88" s="44"/>
      <c r="D88" s="44"/>
      <c r="E88" s="44"/>
      <c r="F88" s="44"/>
      <c r="G88" s="44"/>
      <c r="H88" s="94" t="e">
        <f t="shared" si="2"/>
        <v>#DIV/0!</v>
      </c>
    </row>
    <row r="89" spans="1:8" hidden="1" x14ac:dyDescent="0.25">
      <c r="A89" s="100" t="s">
        <v>300</v>
      </c>
      <c r="B89" s="44"/>
      <c r="C89" s="44"/>
      <c r="D89" s="44"/>
      <c r="E89" s="44"/>
      <c r="F89" s="44"/>
      <c r="G89" s="44"/>
      <c r="H89" s="94" t="e">
        <f t="shared" si="2"/>
        <v>#DIV/0!</v>
      </c>
    </row>
    <row r="90" spans="1:8" ht="15.75" hidden="1" thickBot="1" x14ac:dyDescent="0.3">
      <c r="A90" s="101" t="s">
        <v>301</v>
      </c>
      <c r="B90" s="102"/>
      <c r="C90" s="102"/>
      <c r="D90" s="102"/>
      <c r="E90" s="102"/>
      <c r="F90" s="102"/>
      <c r="G90" s="102"/>
      <c r="H90" s="94" t="e">
        <f t="shared" si="2"/>
        <v>#DIV/0!</v>
      </c>
    </row>
    <row r="91" spans="1:8" ht="15.75" hidden="1" thickBot="1" x14ac:dyDescent="0.3"/>
    <row r="92" spans="1:8" ht="20.25" hidden="1" x14ac:dyDescent="0.25">
      <c r="A92" s="1101" t="s">
        <v>304</v>
      </c>
      <c r="B92" s="1101"/>
      <c r="C92" s="1101"/>
      <c r="D92" s="1101"/>
      <c r="E92" s="1101"/>
      <c r="F92" s="1101"/>
      <c r="G92" s="1101"/>
      <c r="H92" s="1101"/>
    </row>
    <row r="93" spans="1:8" ht="25.5" hidden="1" x14ac:dyDescent="0.25">
      <c r="A93" s="95" t="s">
        <v>28</v>
      </c>
      <c r="B93" s="96" t="s">
        <v>282</v>
      </c>
      <c r="C93" s="96" t="s">
        <v>283</v>
      </c>
      <c r="D93" s="96" t="s">
        <v>284</v>
      </c>
      <c r="E93" s="96" t="s">
        <v>285</v>
      </c>
      <c r="F93" s="96" t="s">
        <v>286</v>
      </c>
      <c r="G93" s="96" t="s">
        <v>287</v>
      </c>
      <c r="H93" s="97" t="s">
        <v>288</v>
      </c>
    </row>
    <row r="94" spans="1:8" hidden="1" x14ac:dyDescent="0.25">
      <c r="A94" s="100" t="s">
        <v>289</v>
      </c>
      <c r="B94" s="44"/>
      <c r="C94" s="44"/>
      <c r="D94" s="44"/>
      <c r="E94" s="44"/>
      <c r="F94" s="44"/>
      <c r="G94" s="44"/>
      <c r="H94" s="94" t="e">
        <f t="shared" ref="H94:H105" si="3">G94/E94</f>
        <v>#DIV/0!</v>
      </c>
    </row>
    <row r="95" spans="1:8" hidden="1" x14ac:dyDescent="0.25">
      <c r="A95" s="100" t="s">
        <v>291</v>
      </c>
      <c r="B95" s="44"/>
      <c r="C95" s="44"/>
      <c r="D95" s="44"/>
      <c r="E95" s="44"/>
      <c r="F95" s="44"/>
      <c r="G95" s="44"/>
      <c r="H95" s="94" t="e">
        <f t="shared" si="3"/>
        <v>#DIV/0!</v>
      </c>
    </row>
    <row r="96" spans="1:8" hidden="1" x14ac:dyDescent="0.25">
      <c r="A96" s="100" t="s">
        <v>292</v>
      </c>
      <c r="B96" s="44"/>
      <c r="C96" s="44"/>
      <c r="D96" s="44"/>
      <c r="E96" s="44"/>
      <c r="F96" s="44"/>
      <c r="G96" s="44"/>
      <c r="H96" s="94" t="e">
        <f t="shared" si="3"/>
        <v>#DIV/0!</v>
      </c>
    </row>
    <row r="97" spans="1:17" hidden="1" x14ac:dyDescent="0.25">
      <c r="A97" s="100" t="s">
        <v>293</v>
      </c>
      <c r="B97" s="44"/>
      <c r="C97" s="44"/>
      <c r="D97" s="44"/>
      <c r="E97" s="44"/>
      <c r="F97" s="44"/>
      <c r="G97" s="44"/>
      <c r="H97" s="94" t="e">
        <f t="shared" si="3"/>
        <v>#DIV/0!</v>
      </c>
    </row>
    <row r="98" spans="1:17" hidden="1" x14ac:dyDescent="0.25">
      <c r="A98" s="100" t="s">
        <v>294</v>
      </c>
      <c r="B98" s="44"/>
      <c r="C98" s="44"/>
      <c r="D98" s="44"/>
      <c r="E98" s="44"/>
      <c r="F98" s="44"/>
      <c r="G98" s="44"/>
      <c r="H98" s="94" t="e">
        <f t="shared" si="3"/>
        <v>#DIV/0!</v>
      </c>
    </row>
    <row r="99" spans="1:17" hidden="1" x14ac:dyDescent="0.25">
      <c r="A99" s="100" t="s">
        <v>295</v>
      </c>
      <c r="B99" s="44"/>
      <c r="C99" s="44"/>
      <c r="D99" s="44"/>
      <c r="E99" s="44"/>
      <c r="F99" s="44"/>
      <c r="G99" s="44"/>
      <c r="H99" s="94" t="e">
        <f t="shared" si="3"/>
        <v>#DIV/0!</v>
      </c>
    </row>
    <row r="100" spans="1:17" hidden="1" x14ac:dyDescent="0.25">
      <c r="A100" s="100" t="s">
        <v>296</v>
      </c>
      <c r="B100" s="44"/>
      <c r="C100" s="44"/>
      <c r="D100" s="44"/>
      <c r="E100" s="44"/>
      <c r="F100" s="44"/>
      <c r="G100" s="44"/>
      <c r="H100" s="94" t="e">
        <f t="shared" si="3"/>
        <v>#DIV/0!</v>
      </c>
    </row>
    <row r="101" spans="1:17" hidden="1" x14ac:dyDescent="0.25">
      <c r="A101" s="100" t="s">
        <v>297</v>
      </c>
      <c r="B101" s="44"/>
      <c r="C101" s="44"/>
      <c r="D101" s="44"/>
      <c r="E101" s="44"/>
      <c r="F101" s="44"/>
      <c r="G101" s="44"/>
      <c r="H101" s="94" t="e">
        <f t="shared" si="3"/>
        <v>#DIV/0!</v>
      </c>
    </row>
    <row r="102" spans="1:17" hidden="1" x14ac:dyDescent="0.25">
      <c r="A102" s="100" t="s">
        <v>298</v>
      </c>
      <c r="B102" s="44"/>
      <c r="C102" s="44"/>
      <c r="D102" s="44"/>
      <c r="E102" s="44"/>
      <c r="F102" s="44"/>
      <c r="G102" s="44"/>
      <c r="H102" s="94" t="e">
        <f t="shared" si="3"/>
        <v>#DIV/0!</v>
      </c>
    </row>
    <row r="103" spans="1:17" hidden="1" x14ac:dyDescent="0.25">
      <c r="A103" s="100" t="s">
        <v>299</v>
      </c>
      <c r="B103" s="44"/>
      <c r="C103" s="44"/>
      <c r="D103" s="44"/>
      <c r="E103" s="44"/>
      <c r="F103" s="44"/>
      <c r="G103" s="44"/>
      <c r="H103" s="94" t="e">
        <f t="shared" si="3"/>
        <v>#DIV/0!</v>
      </c>
    </row>
    <row r="104" spans="1:17" hidden="1" x14ac:dyDescent="0.25">
      <c r="A104" s="100" t="s">
        <v>300</v>
      </c>
      <c r="B104" s="44"/>
      <c r="C104" s="44"/>
      <c r="D104" s="44"/>
      <c r="E104" s="44"/>
      <c r="F104" s="44"/>
      <c r="G104" s="44"/>
      <c r="H104" s="94" t="e">
        <f t="shared" si="3"/>
        <v>#DIV/0!</v>
      </c>
    </row>
    <row r="105" spans="1:17" ht="15.75" hidden="1" thickBot="1" x14ac:dyDescent="0.3">
      <c r="A105" s="101" t="s">
        <v>301</v>
      </c>
      <c r="B105" s="102"/>
      <c r="C105" s="102"/>
      <c r="D105" s="102"/>
      <c r="E105" s="102"/>
      <c r="F105" s="102"/>
      <c r="G105" s="102"/>
      <c r="H105" s="94" t="e">
        <f t="shared" si="3"/>
        <v>#DIV/0!</v>
      </c>
    </row>
    <row r="107" spans="1:17" ht="20.25" hidden="1" x14ac:dyDescent="0.25">
      <c r="A107" s="1116" t="s">
        <v>403</v>
      </c>
      <c r="B107" s="1116"/>
      <c r="C107" s="1116"/>
      <c r="D107" s="1116"/>
      <c r="E107" s="1116"/>
      <c r="F107" s="1116"/>
      <c r="G107" s="1116"/>
      <c r="H107" s="1116"/>
      <c r="I107" s="1116"/>
      <c r="J107" s="1116"/>
      <c r="K107" s="1116"/>
      <c r="L107" s="1116"/>
      <c r="M107" s="1116"/>
      <c r="N107" s="1116"/>
    </row>
    <row r="108" spans="1:17" ht="38.25" hidden="1" x14ac:dyDescent="0.25">
      <c r="A108" s="95" t="s">
        <v>24</v>
      </c>
      <c r="B108" s="138" t="s">
        <v>306</v>
      </c>
      <c r="C108" s="139" t="s">
        <v>307</v>
      </c>
      <c r="D108" s="140" t="s">
        <v>308</v>
      </c>
      <c r="E108" s="140" t="s">
        <v>309</v>
      </c>
      <c r="F108" s="140" t="s">
        <v>404</v>
      </c>
      <c r="G108" s="140" t="s">
        <v>311</v>
      </c>
      <c r="H108" s="140" t="s">
        <v>405</v>
      </c>
      <c r="I108" s="140" t="s">
        <v>406</v>
      </c>
      <c r="J108" s="141" t="s">
        <v>407</v>
      </c>
      <c r="K108" s="140" t="s">
        <v>315</v>
      </c>
      <c r="L108" s="140" t="s">
        <v>316</v>
      </c>
      <c r="M108" s="140" t="s">
        <v>317</v>
      </c>
      <c r="N108" s="142" t="s">
        <v>318</v>
      </c>
      <c r="Q108" s="143">
        <f>J114-J113</f>
        <v>9.9999999999999978E-2</v>
      </c>
    </row>
    <row r="109" spans="1:17" ht="15.75" hidden="1" thickBot="1" x14ac:dyDescent="0.3">
      <c r="A109" s="144" t="s">
        <v>296</v>
      </c>
      <c r="B109" s="1117" t="s">
        <v>408</v>
      </c>
      <c r="C109" s="1118" t="s">
        <v>409</v>
      </c>
      <c r="D109" s="1119" t="s">
        <v>324</v>
      </c>
      <c r="E109" s="1120" t="s">
        <v>410</v>
      </c>
      <c r="F109" s="1121">
        <v>100</v>
      </c>
      <c r="G109" s="1121">
        <v>8</v>
      </c>
      <c r="H109" s="18">
        <v>1</v>
      </c>
      <c r="I109" s="44"/>
      <c r="J109" s="44">
        <f>I109/H109</f>
        <v>0</v>
      </c>
      <c r="K109" s="44"/>
      <c r="L109" s="44"/>
      <c r="M109" s="93" t="s">
        <v>86</v>
      </c>
      <c r="N109" s="94"/>
      <c r="O109" s="145">
        <f t="shared" ref="O109:O114" si="4">LEN(N109)</f>
        <v>0</v>
      </c>
    </row>
    <row r="110" spans="1:17" ht="15.75" hidden="1" thickBot="1" x14ac:dyDescent="0.3">
      <c r="A110" s="144" t="s">
        <v>297</v>
      </c>
      <c r="B110" s="1117"/>
      <c r="C110" s="1118"/>
      <c r="D110" s="1119"/>
      <c r="E110" s="1120"/>
      <c r="F110" s="1121"/>
      <c r="G110" s="1121"/>
      <c r="H110" s="18">
        <v>1</v>
      </c>
      <c r="I110" s="44"/>
      <c r="J110" s="44">
        <f>I110/H110</f>
        <v>0</v>
      </c>
      <c r="K110" s="44"/>
      <c r="L110" s="44"/>
      <c r="M110" s="93" t="s">
        <v>86</v>
      </c>
      <c r="N110" s="94"/>
      <c r="O110" s="145">
        <f t="shared" si="4"/>
        <v>0</v>
      </c>
    </row>
    <row r="111" spans="1:17" ht="15.75" hidden="1" thickBot="1" x14ac:dyDescent="0.3">
      <c r="A111" s="144" t="s">
        <v>298</v>
      </c>
      <c r="B111" s="1117"/>
      <c r="C111" s="1118"/>
      <c r="D111" s="1119"/>
      <c r="E111" s="1120"/>
      <c r="F111" s="1121"/>
      <c r="G111" s="1121"/>
      <c r="H111" s="18">
        <v>1</v>
      </c>
      <c r="I111" s="44"/>
      <c r="J111" s="44">
        <f>I111/H111</f>
        <v>0</v>
      </c>
      <c r="K111" s="44"/>
      <c r="L111" s="44"/>
      <c r="M111" s="93" t="s">
        <v>86</v>
      </c>
      <c r="N111" s="94"/>
      <c r="O111" s="145">
        <f t="shared" si="4"/>
        <v>0</v>
      </c>
    </row>
    <row r="112" spans="1:17" s="148" customFormat="1" ht="15.75" hidden="1" thickBot="1" x14ac:dyDescent="0.3">
      <c r="A112" s="98" t="s">
        <v>299</v>
      </c>
      <c r="B112" s="1117"/>
      <c r="C112" s="1118"/>
      <c r="D112" s="1119"/>
      <c r="E112" s="1120"/>
      <c r="F112" s="1121"/>
      <c r="G112" s="1121"/>
      <c r="H112" s="18">
        <v>1</v>
      </c>
      <c r="I112" s="104">
        <v>0.4</v>
      </c>
      <c r="J112" s="146">
        <f>I112/H112</f>
        <v>0.4</v>
      </c>
      <c r="K112" s="104"/>
      <c r="L112" s="104"/>
      <c r="M112" s="18" t="s">
        <v>86</v>
      </c>
      <c r="N112" s="147" t="s">
        <v>411</v>
      </c>
      <c r="O112" s="145">
        <f t="shared" si="4"/>
        <v>190</v>
      </c>
    </row>
    <row r="113" spans="1:15" ht="15.75" hidden="1" thickBot="1" x14ac:dyDescent="0.3">
      <c r="A113" s="144" t="s">
        <v>300</v>
      </c>
      <c r="B113" s="1117"/>
      <c r="C113" s="1118"/>
      <c r="D113" s="1119"/>
      <c r="E113" s="1120"/>
      <c r="F113" s="1121"/>
      <c r="G113" s="1121"/>
      <c r="H113" s="18">
        <v>1</v>
      </c>
      <c r="I113" s="44">
        <v>0.9</v>
      </c>
      <c r="J113" s="149">
        <f>+I113</f>
        <v>0.9</v>
      </c>
      <c r="K113" s="44"/>
      <c r="L113" s="44"/>
      <c r="M113" s="93" t="s">
        <v>86</v>
      </c>
      <c r="N113" s="94" t="s">
        <v>412</v>
      </c>
      <c r="O113" s="145">
        <f t="shared" si="4"/>
        <v>199</v>
      </c>
    </row>
    <row r="114" spans="1:15" ht="15.75" hidden="1" thickBot="1" x14ac:dyDescent="0.3">
      <c r="A114" s="150" t="s">
        <v>301</v>
      </c>
      <c r="B114" s="1117"/>
      <c r="C114" s="1118"/>
      <c r="D114" s="1119"/>
      <c r="E114" s="1120"/>
      <c r="F114" s="1121"/>
      <c r="G114" s="1121"/>
      <c r="H114" s="151">
        <v>1</v>
      </c>
      <c r="I114" s="152">
        <v>1</v>
      </c>
      <c r="J114" s="153">
        <v>1</v>
      </c>
      <c r="K114" s="152"/>
      <c r="L114" s="152"/>
      <c r="M114" s="154" t="s">
        <v>86</v>
      </c>
      <c r="N114" s="155" t="s">
        <v>413</v>
      </c>
      <c r="O114" s="145">
        <f t="shared" si="4"/>
        <v>193</v>
      </c>
    </row>
    <row r="115" spans="1:15" hidden="1" x14ac:dyDescent="0.25">
      <c r="A115" s="156"/>
      <c r="B115" s="34"/>
      <c r="C115" s="34"/>
      <c r="D115" s="34"/>
      <c r="E115" s="34"/>
      <c r="F115" s="50"/>
      <c r="G115" s="50"/>
      <c r="H115" s="50"/>
      <c r="O115" s="34"/>
    </row>
    <row r="116" spans="1:15" ht="15.75" hidden="1" thickBot="1" x14ac:dyDescent="0.3">
      <c r="A116" s="156"/>
      <c r="B116" s="34"/>
      <c r="C116" s="34"/>
      <c r="D116" s="34"/>
      <c r="E116" s="34"/>
      <c r="F116" s="50"/>
      <c r="G116" s="50"/>
      <c r="H116" s="50"/>
      <c r="O116" s="34"/>
    </row>
    <row r="117" spans="1:15" ht="38.25" hidden="1" x14ac:dyDescent="0.25">
      <c r="A117" s="157" t="s">
        <v>24</v>
      </c>
      <c r="B117" s="158" t="s">
        <v>306</v>
      </c>
      <c r="C117" s="139" t="s">
        <v>307</v>
      </c>
      <c r="D117" s="140" t="s">
        <v>308</v>
      </c>
      <c r="E117" s="140" t="s">
        <v>309</v>
      </c>
      <c r="F117" s="140" t="s">
        <v>404</v>
      </c>
      <c r="G117" s="140" t="s">
        <v>311</v>
      </c>
      <c r="H117" s="140" t="s">
        <v>405</v>
      </c>
      <c r="I117" s="140" t="s">
        <v>406</v>
      </c>
      <c r="J117" s="141" t="s">
        <v>407</v>
      </c>
      <c r="K117" s="140" t="s">
        <v>315</v>
      </c>
      <c r="L117" s="140" t="s">
        <v>316</v>
      </c>
      <c r="M117" s="140" t="s">
        <v>317</v>
      </c>
      <c r="N117" s="142" t="s">
        <v>318</v>
      </c>
      <c r="O117" s="34"/>
    </row>
    <row r="118" spans="1:15" ht="15.75" hidden="1" thickBot="1" x14ac:dyDescent="0.3">
      <c r="A118" s="144" t="s">
        <v>296</v>
      </c>
      <c r="B118" s="1117" t="s">
        <v>414</v>
      </c>
      <c r="C118" s="1118" t="s">
        <v>415</v>
      </c>
      <c r="D118" s="1120" t="s">
        <v>416</v>
      </c>
      <c r="E118" s="1120" t="s">
        <v>417</v>
      </c>
      <c r="F118" s="1121">
        <v>100</v>
      </c>
      <c r="G118" s="1121">
        <v>370</v>
      </c>
      <c r="H118" s="18">
        <v>5</v>
      </c>
      <c r="I118" s="44"/>
      <c r="J118" s="44">
        <f t="shared" ref="J118:J123" si="5">I118/H118</f>
        <v>0</v>
      </c>
      <c r="K118" s="44"/>
      <c r="L118" s="44"/>
      <c r="M118" s="93" t="s">
        <v>86</v>
      </c>
      <c r="N118" s="94"/>
      <c r="O118" s="145">
        <f t="shared" ref="O118:O123" si="6">LEN(N118)</f>
        <v>0</v>
      </c>
    </row>
    <row r="119" spans="1:15" ht="15.75" hidden="1" thickBot="1" x14ac:dyDescent="0.3">
      <c r="A119" s="144" t="s">
        <v>297</v>
      </c>
      <c r="B119" s="1117"/>
      <c r="C119" s="1118"/>
      <c r="D119" s="1120"/>
      <c r="E119" s="1120"/>
      <c r="F119" s="1121"/>
      <c r="G119" s="1121"/>
      <c r="H119" s="18">
        <v>5</v>
      </c>
      <c r="I119" s="44"/>
      <c r="J119" s="44">
        <f t="shared" si="5"/>
        <v>0</v>
      </c>
      <c r="K119" s="44"/>
      <c r="L119" s="44"/>
      <c r="M119" s="93" t="s">
        <v>86</v>
      </c>
      <c r="N119" s="94"/>
      <c r="O119" s="145">
        <f t="shared" si="6"/>
        <v>0</v>
      </c>
    </row>
    <row r="120" spans="1:15" ht="15.75" hidden="1" thickBot="1" x14ac:dyDescent="0.3">
      <c r="A120" s="144" t="s">
        <v>298</v>
      </c>
      <c r="B120" s="1117"/>
      <c r="C120" s="1118"/>
      <c r="D120" s="1120"/>
      <c r="E120" s="1120"/>
      <c r="F120" s="1121"/>
      <c r="G120" s="1121"/>
      <c r="H120" s="18">
        <v>5</v>
      </c>
      <c r="I120" s="44"/>
      <c r="J120" s="44">
        <f t="shared" si="5"/>
        <v>0</v>
      </c>
      <c r="K120" s="44"/>
      <c r="L120" s="44"/>
      <c r="M120" s="93" t="s">
        <v>86</v>
      </c>
      <c r="N120" s="94"/>
      <c r="O120" s="145">
        <f t="shared" si="6"/>
        <v>0</v>
      </c>
    </row>
    <row r="121" spans="1:15" s="148" customFormat="1" ht="15.75" hidden="1" thickBot="1" x14ac:dyDescent="0.3">
      <c r="A121" s="98" t="s">
        <v>299</v>
      </c>
      <c r="B121" s="1117"/>
      <c r="C121" s="1118"/>
      <c r="D121" s="1120"/>
      <c r="E121" s="1120"/>
      <c r="F121" s="1121"/>
      <c r="G121" s="1121"/>
      <c r="H121" s="18">
        <v>5</v>
      </c>
      <c r="I121" s="104">
        <v>1.54</v>
      </c>
      <c r="J121" s="146">
        <f t="shared" si="5"/>
        <v>0.308</v>
      </c>
      <c r="K121" s="104"/>
      <c r="L121" s="104"/>
      <c r="M121" s="18" t="s">
        <v>86</v>
      </c>
      <c r="N121" s="147" t="s">
        <v>418</v>
      </c>
      <c r="O121" s="159">
        <f t="shared" si="6"/>
        <v>200</v>
      </c>
    </row>
    <row r="122" spans="1:15" ht="15.75" hidden="1" thickBot="1" x14ac:dyDescent="0.3">
      <c r="A122" s="144" t="s">
        <v>300</v>
      </c>
      <c r="B122" s="1117"/>
      <c r="C122" s="1118"/>
      <c r="D122" s="1120"/>
      <c r="E122" s="1120"/>
      <c r="F122" s="1121"/>
      <c r="G122" s="1121"/>
      <c r="H122" s="18">
        <v>5</v>
      </c>
      <c r="I122" s="44">
        <v>2.54</v>
      </c>
      <c r="J122" s="160">
        <f t="shared" si="5"/>
        <v>0.50800000000000001</v>
      </c>
      <c r="K122" s="44"/>
      <c r="L122" s="44"/>
      <c r="M122" s="93" t="s">
        <v>86</v>
      </c>
      <c r="N122" s="94" t="s">
        <v>419</v>
      </c>
      <c r="O122" s="145">
        <f t="shared" si="6"/>
        <v>121</v>
      </c>
    </row>
    <row r="123" spans="1:15" ht="15.75" hidden="1" thickBot="1" x14ac:dyDescent="0.3">
      <c r="A123" s="150" t="s">
        <v>301</v>
      </c>
      <c r="B123" s="1117"/>
      <c r="C123" s="1118"/>
      <c r="D123" s="1120"/>
      <c r="E123" s="1120"/>
      <c r="F123" s="1121"/>
      <c r="G123" s="1121"/>
      <c r="H123" s="151">
        <v>5</v>
      </c>
      <c r="I123" s="152">
        <v>5.29</v>
      </c>
      <c r="J123" s="161">
        <f t="shared" si="5"/>
        <v>1.0580000000000001</v>
      </c>
      <c r="K123" s="152"/>
      <c r="L123" s="152"/>
      <c r="M123" s="154" t="s">
        <v>86</v>
      </c>
      <c r="N123" s="155" t="s">
        <v>420</v>
      </c>
      <c r="O123" s="145">
        <f t="shared" si="6"/>
        <v>121</v>
      </c>
    </row>
    <row r="124" spans="1:15" hidden="1" x14ac:dyDescent="0.25">
      <c r="A124" s="156"/>
      <c r="B124" s="34"/>
      <c r="C124" s="34"/>
      <c r="D124" s="34"/>
      <c r="E124" s="34"/>
      <c r="F124" s="50"/>
      <c r="G124" s="50"/>
      <c r="H124" s="50"/>
      <c r="O124" s="34"/>
    </row>
    <row r="125" spans="1:15" ht="15.75" hidden="1" thickBot="1" x14ac:dyDescent="0.3">
      <c r="A125" s="156"/>
      <c r="B125" s="34"/>
      <c r="C125" s="34"/>
      <c r="D125" s="34"/>
      <c r="E125" s="34"/>
      <c r="F125" s="50"/>
      <c r="G125" s="50"/>
      <c r="H125" s="50"/>
      <c r="O125" s="34"/>
    </row>
    <row r="126" spans="1:15" ht="38.25" hidden="1" x14ac:dyDescent="0.25">
      <c r="A126" s="157" t="s">
        <v>24</v>
      </c>
      <c r="B126" s="158" t="s">
        <v>306</v>
      </c>
      <c r="C126" s="139" t="s">
        <v>307</v>
      </c>
      <c r="D126" s="140" t="s">
        <v>308</v>
      </c>
      <c r="E126" s="140" t="s">
        <v>309</v>
      </c>
      <c r="F126" s="140" t="s">
        <v>404</v>
      </c>
      <c r="G126" s="140" t="s">
        <v>311</v>
      </c>
      <c r="H126" s="140" t="s">
        <v>405</v>
      </c>
      <c r="I126" s="140" t="s">
        <v>406</v>
      </c>
      <c r="J126" s="141" t="s">
        <v>407</v>
      </c>
      <c r="K126" s="140" t="s">
        <v>315</v>
      </c>
      <c r="L126" s="140" t="s">
        <v>316</v>
      </c>
      <c r="M126" s="140" t="s">
        <v>317</v>
      </c>
      <c r="N126" s="142" t="s">
        <v>318</v>
      </c>
      <c r="O126" s="34"/>
    </row>
    <row r="127" spans="1:15" ht="15.75" hidden="1" thickBot="1" x14ac:dyDescent="0.3">
      <c r="A127" s="144" t="s">
        <v>296</v>
      </c>
      <c r="B127" s="1117" t="s">
        <v>414</v>
      </c>
      <c r="C127" s="1118" t="s">
        <v>415</v>
      </c>
      <c r="D127" s="1120" t="s">
        <v>421</v>
      </c>
      <c r="E127" s="1120" t="s">
        <v>417</v>
      </c>
      <c r="F127" s="1121">
        <v>100</v>
      </c>
      <c r="G127" s="1121">
        <v>590</v>
      </c>
      <c r="H127" s="18">
        <v>54</v>
      </c>
      <c r="I127" s="44"/>
      <c r="J127" s="44">
        <f t="shared" ref="J127:J132" si="7">I127/H127</f>
        <v>0</v>
      </c>
      <c r="K127" s="44"/>
      <c r="L127" s="44"/>
      <c r="M127" s="93" t="s">
        <v>86</v>
      </c>
      <c r="N127" s="94"/>
      <c r="O127" s="145">
        <f t="shared" ref="O127:O132" si="8">LEN(N127)</f>
        <v>0</v>
      </c>
    </row>
    <row r="128" spans="1:15" ht="15.75" hidden="1" thickBot="1" x14ac:dyDescent="0.3">
      <c r="A128" s="144" t="s">
        <v>297</v>
      </c>
      <c r="B128" s="1117"/>
      <c r="C128" s="1118"/>
      <c r="D128" s="1120"/>
      <c r="E128" s="1120"/>
      <c r="F128" s="1121"/>
      <c r="G128" s="1121"/>
      <c r="H128" s="18">
        <v>54</v>
      </c>
      <c r="I128" s="44"/>
      <c r="J128" s="44">
        <f t="shared" si="7"/>
        <v>0</v>
      </c>
      <c r="K128" s="44"/>
      <c r="L128" s="44"/>
      <c r="M128" s="93" t="s">
        <v>86</v>
      </c>
      <c r="N128" s="94"/>
      <c r="O128" s="145">
        <f t="shared" si="8"/>
        <v>0</v>
      </c>
    </row>
    <row r="129" spans="1:15" ht="15.75" hidden="1" thickBot="1" x14ac:dyDescent="0.3">
      <c r="A129" s="144" t="s">
        <v>298</v>
      </c>
      <c r="B129" s="1117"/>
      <c r="C129" s="1118"/>
      <c r="D129" s="1120"/>
      <c r="E129" s="1120"/>
      <c r="F129" s="1121"/>
      <c r="G129" s="1121"/>
      <c r="H129" s="18">
        <v>54</v>
      </c>
      <c r="I129" s="44"/>
      <c r="J129" s="44">
        <f t="shared" si="7"/>
        <v>0</v>
      </c>
      <c r="K129" s="44"/>
      <c r="L129" s="44"/>
      <c r="M129" s="93" t="s">
        <v>86</v>
      </c>
      <c r="N129" s="94"/>
      <c r="O129" s="145">
        <f t="shared" si="8"/>
        <v>0</v>
      </c>
    </row>
    <row r="130" spans="1:15" s="148" customFormat="1" ht="15.75" hidden="1" thickBot="1" x14ac:dyDescent="0.3">
      <c r="A130" s="98" t="s">
        <v>299</v>
      </c>
      <c r="B130" s="1117"/>
      <c r="C130" s="1118"/>
      <c r="D130" s="1120"/>
      <c r="E130" s="1120"/>
      <c r="F130" s="1121"/>
      <c r="G130" s="1121"/>
      <c r="H130" s="18">
        <v>54</v>
      </c>
      <c r="I130" s="104">
        <v>4.24</v>
      </c>
      <c r="J130" s="146">
        <f t="shared" si="7"/>
        <v>7.8518518518518529E-2</v>
      </c>
      <c r="K130" s="104"/>
      <c r="L130" s="104"/>
      <c r="M130" s="18" t="s">
        <v>86</v>
      </c>
      <c r="N130" s="147" t="s">
        <v>422</v>
      </c>
      <c r="O130" s="159">
        <f t="shared" si="8"/>
        <v>170</v>
      </c>
    </row>
    <row r="131" spans="1:15" ht="15.75" hidden="1" thickBot="1" x14ac:dyDescent="0.3">
      <c r="A131" s="144" t="s">
        <v>300</v>
      </c>
      <c r="B131" s="1117"/>
      <c r="C131" s="1118"/>
      <c r="D131" s="1120"/>
      <c r="E131" s="1120"/>
      <c r="F131" s="1121"/>
      <c r="G131" s="1121"/>
      <c r="H131" s="18">
        <v>54</v>
      </c>
      <c r="I131" s="44">
        <v>4.8099999999999996</v>
      </c>
      <c r="J131" s="162">
        <f t="shared" si="7"/>
        <v>8.9074074074074069E-2</v>
      </c>
      <c r="K131" s="44"/>
      <c r="L131" s="44"/>
      <c r="M131" s="93" t="s">
        <v>86</v>
      </c>
      <c r="N131" s="94" t="s">
        <v>423</v>
      </c>
      <c r="O131" s="145">
        <f t="shared" si="8"/>
        <v>200</v>
      </c>
    </row>
    <row r="132" spans="1:15" ht="15.75" hidden="1" thickBot="1" x14ac:dyDescent="0.3">
      <c r="A132" s="150" t="s">
        <v>301</v>
      </c>
      <c r="B132" s="1117"/>
      <c r="C132" s="1118"/>
      <c r="D132" s="1120"/>
      <c r="E132" s="1120"/>
      <c r="F132" s="1121"/>
      <c r="G132" s="1121"/>
      <c r="H132" s="151">
        <v>54</v>
      </c>
      <c r="I132" s="152">
        <v>5.24</v>
      </c>
      <c r="J132" s="161">
        <f t="shared" si="7"/>
        <v>9.7037037037037047E-2</v>
      </c>
      <c r="K132" s="152"/>
      <c r="L132" s="152"/>
      <c r="M132" s="154" t="s">
        <v>86</v>
      </c>
      <c r="N132" s="155" t="s">
        <v>424</v>
      </c>
      <c r="O132" s="145">
        <f t="shared" si="8"/>
        <v>198</v>
      </c>
    </row>
    <row r="133" spans="1:15" hidden="1" x14ac:dyDescent="0.25">
      <c r="A133" s="156"/>
      <c r="B133" s="34"/>
      <c r="C133" s="34"/>
      <c r="D133" s="34"/>
      <c r="E133" s="34"/>
      <c r="F133" s="50"/>
      <c r="G133" s="50"/>
      <c r="H133" s="50"/>
      <c r="O133" s="34"/>
    </row>
    <row r="134" spans="1:15" ht="15.75" hidden="1" thickBot="1" x14ac:dyDescent="0.3">
      <c r="A134" s="156"/>
      <c r="B134" s="34"/>
      <c r="C134" s="34"/>
      <c r="D134" s="34"/>
      <c r="E134" s="34"/>
      <c r="F134" s="50"/>
      <c r="G134" s="50"/>
      <c r="H134" s="50"/>
      <c r="O134" s="34"/>
    </row>
    <row r="135" spans="1:15" ht="38.25" hidden="1" x14ac:dyDescent="0.25">
      <c r="A135" s="157" t="s">
        <v>24</v>
      </c>
      <c r="B135" s="140" t="s">
        <v>306</v>
      </c>
      <c r="C135" s="140" t="s">
        <v>307</v>
      </c>
      <c r="D135" s="140" t="s">
        <v>308</v>
      </c>
      <c r="E135" s="140" t="s">
        <v>309</v>
      </c>
      <c r="F135" s="140" t="s">
        <v>404</v>
      </c>
      <c r="G135" s="140" t="s">
        <v>311</v>
      </c>
      <c r="H135" s="140" t="s">
        <v>405</v>
      </c>
      <c r="I135" s="140" t="s">
        <v>406</v>
      </c>
      <c r="J135" s="141" t="s">
        <v>407</v>
      </c>
      <c r="K135" s="140" t="s">
        <v>315</v>
      </c>
      <c r="L135" s="140" t="s">
        <v>316</v>
      </c>
      <c r="M135" s="140" t="s">
        <v>317</v>
      </c>
      <c r="N135" s="142" t="s">
        <v>318</v>
      </c>
      <c r="O135" s="34"/>
    </row>
    <row r="136" spans="1:15" ht="15.75" hidden="1" thickBot="1" x14ac:dyDescent="0.3">
      <c r="A136" s="144" t="s">
        <v>296</v>
      </c>
      <c r="B136" s="1120" t="s">
        <v>425</v>
      </c>
      <c r="C136" s="1120" t="s">
        <v>426</v>
      </c>
      <c r="D136" s="1120" t="s">
        <v>321</v>
      </c>
      <c r="E136" s="1121" t="s">
        <v>410</v>
      </c>
      <c r="F136" s="1121">
        <v>100</v>
      </c>
      <c r="G136" s="1121">
        <v>4</v>
      </c>
      <c r="H136" s="105">
        <v>0.27</v>
      </c>
      <c r="I136" s="44"/>
      <c r="J136" s="44">
        <f t="shared" ref="J136:J141" si="9">I136/H136</f>
        <v>0</v>
      </c>
      <c r="K136" s="44"/>
      <c r="L136" s="44"/>
      <c r="M136" s="93" t="s">
        <v>86</v>
      </c>
      <c r="N136" s="94"/>
      <c r="O136" s="145">
        <f t="shared" ref="O136:O141" si="10">LEN(N136)</f>
        <v>0</v>
      </c>
    </row>
    <row r="137" spans="1:15" ht="15.75" hidden="1" thickBot="1" x14ac:dyDescent="0.3">
      <c r="A137" s="144" t="s">
        <v>297</v>
      </c>
      <c r="B137" s="1120"/>
      <c r="C137" s="1120"/>
      <c r="D137" s="1120"/>
      <c r="E137" s="1121"/>
      <c r="F137" s="1121"/>
      <c r="G137" s="1121"/>
      <c r="H137" s="105">
        <v>0.27</v>
      </c>
      <c r="I137" s="44"/>
      <c r="J137" s="44">
        <f t="shared" si="9"/>
        <v>0</v>
      </c>
      <c r="K137" s="44"/>
      <c r="L137" s="44"/>
      <c r="M137" s="93" t="s">
        <v>86</v>
      </c>
      <c r="N137" s="94"/>
      <c r="O137" s="145">
        <f t="shared" si="10"/>
        <v>0</v>
      </c>
    </row>
    <row r="138" spans="1:15" ht="15.75" hidden="1" thickBot="1" x14ac:dyDescent="0.3">
      <c r="A138" s="144" t="s">
        <v>298</v>
      </c>
      <c r="B138" s="1120"/>
      <c r="C138" s="1120"/>
      <c r="D138" s="1120"/>
      <c r="E138" s="1121"/>
      <c r="F138" s="1121"/>
      <c r="G138" s="1121"/>
      <c r="H138" s="105">
        <v>0.27</v>
      </c>
      <c r="I138" s="44"/>
      <c r="J138" s="44">
        <f t="shared" si="9"/>
        <v>0</v>
      </c>
      <c r="K138" s="44"/>
      <c r="L138" s="44"/>
      <c r="M138" s="93" t="s">
        <v>86</v>
      </c>
      <c r="N138" s="94"/>
      <c r="O138" s="145">
        <f t="shared" si="10"/>
        <v>0</v>
      </c>
    </row>
    <row r="139" spans="1:15" s="148" customFormat="1" ht="15.75" hidden="1" thickBot="1" x14ac:dyDescent="0.3">
      <c r="A139" s="98" t="s">
        <v>299</v>
      </c>
      <c r="B139" s="1120"/>
      <c r="C139" s="1120"/>
      <c r="D139" s="1120"/>
      <c r="E139" s="1121"/>
      <c r="F139" s="1121"/>
      <c r="G139" s="1121"/>
      <c r="H139" s="105">
        <v>0.27</v>
      </c>
      <c r="I139" s="104">
        <v>0.14000000000000001</v>
      </c>
      <c r="J139" s="146">
        <f t="shared" si="9"/>
        <v>0.51851851851851849</v>
      </c>
      <c r="K139" s="104"/>
      <c r="L139" s="104"/>
      <c r="M139" s="18" t="s">
        <v>86</v>
      </c>
      <c r="N139" s="147" t="s">
        <v>427</v>
      </c>
      <c r="O139" s="159">
        <f t="shared" si="10"/>
        <v>194</v>
      </c>
    </row>
    <row r="140" spans="1:15" ht="15.75" hidden="1" thickBot="1" x14ac:dyDescent="0.3">
      <c r="A140" s="144" t="s">
        <v>300</v>
      </c>
      <c r="B140" s="1120"/>
      <c r="C140" s="1120"/>
      <c r="D140" s="1120"/>
      <c r="E140" s="1121"/>
      <c r="F140" s="1121"/>
      <c r="G140" s="1121"/>
      <c r="H140" s="105">
        <v>0.27</v>
      </c>
      <c r="I140" s="163">
        <v>0.2</v>
      </c>
      <c r="J140" s="160">
        <f t="shared" si="9"/>
        <v>0.7407407407407407</v>
      </c>
      <c r="K140" s="44"/>
      <c r="L140" s="44"/>
      <c r="M140" s="93" t="s">
        <v>86</v>
      </c>
      <c r="N140" s="94" t="s">
        <v>428</v>
      </c>
      <c r="O140" s="145">
        <f t="shared" si="10"/>
        <v>154</v>
      </c>
    </row>
    <row r="141" spans="1:15" ht="15.75" hidden="1" thickBot="1" x14ac:dyDescent="0.3">
      <c r="A141" s="150" t="s">
        <v>301</v>
      </c>
      <c r="B141" s="1120"/>
      <c r="C141" s="1120"/>
      <c r="D141" s="1120"/>
      <c r="E141" s="1121"/>
      <c r="F141" s="1121"/>
      <c r="G141" s="1121"/>
      <c r="H141" s="151">
        <v>0.27</v>
      </c>
      <c r="I141" s="152">
        <v>0.26</v>
      </c>
      <c r="J141" s="161">
        <f t="shared" si="9"/>
        <v>0.96296296296296291</v>
      </c>
      <c r="K141" s="152"/>
      <c r="L141" s="152"/>
      <c r="M141" s="154" t="s">
        <v>86</v>
      </c>
      <c r="N141" s="155" t="s">
        <v>429</v>
      </c>
      <c r="O141" s="145">
        <f t="shared" si="10"/>
        <v>149</v>
      </c>
    </row>
    <row r="142" spans="1:15" x14ac:dyDescent="0.25">
      <c r="A142" s="156"/>
      <c r="B142" s="34"/>
      <c r="C142" s="34"/>
      <c r="D142" s="34"/>
      <c r="E142" s="50"/>
      <c r="F142" s="50"/>
      <c r="G142" s="50"/>
      <c r="H142" s="50"/>
      <c r="J142" s="164"/>
      <c r="M142" s="37"/>
      <c r="O142" s="34"/>
    </row>
    <row r="143" spans="1:15" ht="15.75" thickBot="1" x14ac:dyDescent="0.3">
      <c r="A143" s="156"/>
      <c r="B143" s="34"/>
      <c r="C143" s="34"/>
      <c r="D143" s="34"/>
      <c r="E143" s="50"/>
      <c r="F143" s="50"/>
      <c r="G143" s="50"/>
      <c r="H143" s="50"/>
      <c r="J143" s="164"/>
      <c r="M143" s="37"/>
      <c r="O143" s="34"/>
    </row>
    <row r="144" spans="1:15" ht="21" thickBot="1" x14ac:dyDescent="0.3">
      <c r="A144" s="1116" t="s">
        <v>305</v>
      </c>
      <c r="B144" s="1116"/>
      <c r="C144" s="1116"/>
      <c r="D144" s="1116"/>
      <c r="E144" s="1116"/>
      <c r="F144" s="1116"/>
      <c r="G144" s="1116"/>
      <c r="H144" s="1116"/>
      <c r="I144" s="1116"/>
      <c r="J144" s="1116"/>
      <c r="K144" s="1116"/>
      <c r="L144" s="1116"/>
      <c r="M144" s="1116"/>
      <c r="N144" s="1116"/>
    </row>
    <row r="145" spans="1:17" ht="38.25" x14ac:dyDescent="0.25">
      <c r="A145" s="95" t="s">
        <v>25</v>
      </c>
      <c r="B145" s="138" t="s">
        <v>306</v>
      </c>
      <c r="C145" s="139" t="s">
        <v>307</v>
      </c>
      <c r="D145" s="140" t="s">
        <v>308</v>
      </c>
      <c r="E145" s="140" t="s">
        <v>309</v>
      </c>
      <c r="F145" s="140" t="s">
        <v>310</v>
      </c>
      <c r="G145" s="140" t="s">
        <v>311</v>
      </c>
      <c r="H145" s="140" t="s">
        <v>312</v>
      </c>
      <c r="I145" s="140" t="s">
        <v>313</v>
      </c>
      <c r="J145" s="141" t="s">
        <v>314</v>
      </c>
      <c r="K145" s="140" t="s">
        <v>315</v>
      </c>
      <c r="L145" s="140" t="s">
        <v>316</v>
      </c>
      <c r="M145" s="140" t="s">
        <v>317</v>
      </c>
      <c r="N145" s="142" t="s">
        <v>318</v>
      </c>
      <c r="Q145" s="143">
        <f>J157-J156</f>
        <v>0</v>
      </c>
    </row>
    <row r="146" spans="1:17" ht="15.75" thickBot="1" x14ac:dyDescent="0.3">
      <c r="A146" s="165" t="s">
        <v>289</v>
      </c>
      <c r="B146" s="1117" t="s">
        <v>408</v>
      </c>
      <c r="C146" s="1118" t="s">
        <v>409</v>
      </c>
      <c r="D146" s="1119" t="s">
        <v>324</v>
      </c>
      <c r="E146" s="1120" t="s">
        <v>410</v>
      </c>
      <c r="F146" s="1121">
        <v>100</v>
      </c>
      <c r="G146" s="1121">
        <v>8</v>
      </c>
      <c r="H146" s="166">
        <v>2</v>
      </c>
      <c r="I146" s="167">
        <v>0</v>
      </c>
      <c r="J146" s="168">
        <f t="shared" ref="J146:J157" si="11">I146/H146</f>
        <v>0</v>
      </c>
      <c r="K146" s="167"/>
      <c r="L146" s="167"/>
      <c r="M146" s="169" t="s">
        <v>86</v>
      </c>
      <c r="N146" s="170"/>
      <c r="O146" s="145">
        <f t="shared" ref="O146:O157" si="12">LEN(N146)</f>
        <v>0</v>
      </c>
    </row>
    <row r="147" spans="1:17" ht="15.75" thickBot="1" x14ac:dyDescent="0.3">
      <c r="A147" s="144" t="s">
        <v>291</v>
      </c>
      <c r="B147" s="1117"/>
      <c r="C147" s="1118"/>
      <c r="D147" s="1119"/>
      <c r="E147" s="1120"/>
      <c r="F147" s="1121"/>
      <c r="G147" s="1121"/>
      <c r="H147" s="18">
        <v>2</v>
      </c>
      <c r="I147" s="44"/>
      <c r="J147" s="171">
        <f t="shared" si="11"/>
        <v>0</v>
      </c>
      <c r="K147" s="44"/>
      <c r="L147" s="44"/>
      <c r="M147" s="93" t="s">
        <v>86</v>
      </c>
      <c r="N147" s="94"/>
      <c r="O147" s="145">
        <f t="shared" si="12"/>
        <v>0</v>
      </c>
    </row>
    <row r="148" spans="1:17" ht="15.75" thickBot="1" x14ac:dyDescent="0.3">
      <c r="A148" s="144" t="s">
        <v>292</v>
      </c>
      <c r="B148" s="1117"/>
      <c r="C148" s="1118"/>
      <c r="D148" s="1119"/>
      <c r="E148" s="1120"/>
      <c r="F148" s="1121"/>
      <c r="G148" s="1121"/>
      <c r="H148" s="18">
        <v>2</v>
      </c>
      <c r="I148" s="44"/>
      <c r="J148" s="171">
        <f t="shared" si="11"/>
        <v>0</v>
      </c>
      <c r="K148" s="44"/>
      <c r="L148" s="44"/>
      <c r="M148" s="93" t="s">
        <v>86</v>
      </c>
      <c r="N148" s="94"/>
      <c r="O148" s="145">
        <f t="shared" si="12"/>
        <v>0</v>
      </c>
    </row>
    <row r="149" spans="1:17" ht="15.75" thickBot="1" x14ac:dyDescent="0.3">
      <c r="A149" s="144" t="s">
        <v>293</v>
      </c>
      <c r="B149" s="1117"/>
      <c r="C149" s="1118"/>
      <c r="D149" s="1119"/>
      <c r="E149" s="1120"/>
      <c r="F149" s="1121"/>
      <c r="G149" s="1121"/>
      <c r="H149" s="18">
        <v>2</v>
      </c>
      <c r="I149" s="44"/>
      <c r="J149" s="171">
        <f t="shared" si="11"/>
        <v>0</v>
      </c>
      <c r="K149" s="44"/>
      <c r="L149" s="44"/>
      <c r="M149" s="93" t="s">
        <v>86</v>
      </c>
      <c r="N149" s="94"/>
      <c r="O149" s="145">
        <f t="shared" si="12"/>
        <v>0</v>
      </c>
    </row>
    <row r="150" spans="1:17" ht="15.75" thickBot="1" x14ac:dyDescent="0.3">
      <c r="A150" s="144" t="s">
        <v>294</v>
      </c>
      <c r="B150" s="1117"/>
      <c r="C150" s="1118"/>
      <c r="D150" s="1119"/>
      <c r="E150" s="1120"/>
      <c r="F150" s="1121"/>
      <c r="G150" s="1121"/>
      <c r="H150" s="18">
        <v>2</v>
      </c>
      <c r="I150" s="44"/>
      <c r="J150" s="171">
        <f t="shared" si="11"/>
        <v>0</v>
      </c>
      <c r="K150" s="44"/>
      <c r="L150" s="44"/>
      <c r="M150" s="93" t="s">
        <v>86</v>
      </c>
      <c r="N150" s="94"/>
      <c r="O150" s="145">
        <f t="shared" si="12"/>
        <v>0</v>
      </c>
    </row>
    <row r="151" spans="1:17" ht="15.75" thickBot="1" x14ac:dyDescent="0.3">
      <c r="A151" s="144" t="s">
        <v>295</v>
      </c>
      <c r="B151" s="1117"/>
      <c r="C151" s="1118"/>
      <c r="D151" s="1119"/>
      <c r="E151" s="1120"/>
      <c r="F151" s="1121"/>
      <c r="G151" s="1121"/>
      <c r="H151" s="18">
        <v>2</v>
      </c>
      <c r="I151" s="44"/>
      <c r="J151" s="171">
        <f t="shared" si="11"/>
        <v>0</v>
      </c>
      <c r="K151" s="44"/>
      <c r="L151" s="44"/>
      <c r="M151" s="93" t="s">
        <v>86</v>
      </c>
      <c r="N151" s="94"/>
      <c r="O151" s="145">
        <f t="shared" si="12"/>
        <v>0</v>
      </c>
    </row>
    <row r="152" spans="1:17" ht="15.75" thickBot="1" x14ac:dyDescent="0.3">
      <c r="A152" s="144" t="s">
        <v>296</v>
      </c>
      <c r="B152" s="1117"/>
      <c r="C152" s="1118"/>
      <c r="D152" s="1119"/>
      <c r="E152" s="1120"/>
      <c r="F152" s="1121"/>
      <c r="G152" s="1121"/>
      <c r="H152" s="18">
        <v>2</v>
      </c>
      <c r="I152" s="44"/>
      <c r="J152" s="171">
        <f t="shared" si="11"/>
        <v>0</v>
      </c>
      <c r="K152" s="44"/>
      <c r="L152" s="44"/>
      <c r="M152" s="93" t="s">
        <v>86</v>
      </c>
      <c r="N152" s="94"/>
      <c r="O152" s="145">
        <f t="shared" si="12"/>
        <v>0</v>
      </c>
    </row>
    <row r="153" spans="1:17" ht="15.75" thickBot="1" x14ac:dyDescent="0.3">
      <c r="A153" s="144" t="s">
        <v>297</v>
      </c>
      <c r="B153" s="1117"/>
      <c r="C153" s="1118"/>
      <c r="D153" s="1119"/>
      <c r="E153" s="1120"/>
      <c r="F153" s="1121"/>
      <c r="G153" s="1121"/>
      <c r="H153" s="18">
        <v>2</v>
      </c>
      <c r="I153" s="44"/>
      <c r="J153" s="171">
        <f t="shared" si="11"/>
        <v>0</v>
      </c>
      <c r="K153" s="44"/>
      <c r="L153" s="44"/>
      <c r="M153" s="93" t="s">
        <v>86</v>
      </c>
      <c r="N153" s="94"/>
      <c r="O153" s="145">
        <f t="shared" si="12"/>
        <v>0</v>
      </c>
    </row>
    <row r="154" spans="1:17" ht="15.75" thickBot="1" x14ac:dyDescent="0.3">
      <c r="A154" s="144" t="s">
        <v>298</v>
      </c>
      <c r="B154" s="1117"/>
      <c r="C154" s="1118"/>
      <c r="D154" s="1119"/>
      <c r="E154" s="1120"/>
      <c r="F154" s="1121"/>
      <c r="G154" s="1121"/>
      <c r="H154" s="18">
        <v>2</v>
      </c>
      <c r="I154" s="44"/>
      <c r="J154" s="171">
        <f t="shared" si="11"/>
        <v>0</v>
      </c>
      <c r="K154" s="44"/>
      <c r="L154" s="44"/>
      <c r="M154" s="93" t="s">
        <v>86</v>
      </c>
      <c r="N154" s="94"/>
      <c r="O154" s="145">
        <f t="shared" si="12"/>
        <v>0</v>
      </c>
    </row>
    <row r="155" spans="1:17" s="148" customFormat="1" ht="15.75" thickBot="1" x14ac:dyDescent="0.3">
      <c r="A155" s="98" t="s">
        <v>299</v>
      </c>
      <c r="B155" s="1117"/>
      <c r="C155" s="1118"/>
      <c r="D155" s="1119"/>
      <c r="E155" s="1120"/>
      <c r="F155" s="1121"/>
      <c r="G155" s="1121"/>
      <c r="H155" s="18">
        <v>2</v>
      </c>
      <c r="I155" s="104"/>
      <c r="J155" s="171">
        <f t="shared" si="11"/>
        <v>0</v>
      </c>
      <c r="K155" s="104"/>
      <c r="L155" s="104"/>
      <c r="M155" s="93" t="s">
        <v>86</v>
      </c>
      <c r="N155" s="147"/>
      <c r="O155" s="145">
        <f t="shared" si="12"/>
        <v>0</v>
      </c>
    </row>
    <row r="156" spans="1:17" ht="15.75" thickBot="1" x14ac:dyDescent="0.3">
      <c r="A156" s="144" t="s">
        <v>300</v>
      </c>
      <c r="B156" s="1117"/>
      <c r="C156" s="1118"/>
      <c r="D156" s="1119"/>
      <c r="E156" s="1120"/>
      <c r="F156" s="1121"/>
      <c r="G156" s="1121"/>
      <c r="H156" s="18">
        <v>2</v>
      </c>
      <c r="I156" s="44"/>
      <c r="J156" s="171">
        <f t="shared" si="11"/>
        <v>0</v>
      </c>
      <c r="K156" s="44"/>
      <c r="L156" s="44"/>
      <c r="M156" s="93" t="s">
        <v>86</v>
      </c>
      <c r="N156" s="94"/>
      <c r="O156" s="145">
        <f t="shared" si="12"/>
        <v>0</v>
      </c>
    </row>
    <row r="157" spans="1:17" ht="15.75" thickBot="1" x14ac:dyDescent="0.3">
      <c r="A157" s="172" t="s">
        <v>301</v>
      </c>
      <c r="B157" s="1117"/>
      <c r="C157" s="1118"/>
      <c r="D157" s="1119"/>
      <c r="E157" s="1120"/>
      <c r="F157" s="1121"/>
      <c r="G157" s="1121"/>
      <c r="H157" s="99">
        <v>2</v>
      </c>
      <c r="I157" s="102"/>
      <c r="J157" s="173">
        <f t="shared" si="11"/>
        <v>0</v>
      </c>
      <c r="K157" s="102"/>
      <c r="L157" s="102"/>
      <c r="M157" s="174" t="s">
        <v>86</v>
      </c>
      <c r="N157" s="106"/>
      <c r="O157" s="145">
        <f t="shared" si="12"/>
        <v>0</v>
      </c>
    </row>
    <row r="158" spans="1:17" x14ac:dyDescent="0.25">
      <c r="A158" s="156"/>
      <c r="B158" s="34"/>
      <c r="C158" s="34"/>
      <c r="D158" s="34"/>
      <c r="E158" s="34"/>
      <c r="F158" s="50"/>
      <c r="G158" s="50"/>
      <c r="H158" s="50"/>
      <c r="O158" s="34"/>
    </row>
    <row r="159" spans="1:17" ht="15.75" thickBot="1" x14ac:dyDescent="0.3">
      <c r="A159" s="156"/>
      <c r="B159" s="34"/>
      <c r="C159" s="34"/>
      <c r="D159" s="34"/>
      <c r="E159" s="34"/>
      <c r="F159" s="50"/>
      <c r="G159" s="50"/>
      <c r="H159" s="50"/>
      <c r="O159" s="34"/>
    </row>
    <row r="160" spans="1:17" ht="38.25" x14ac:dyDescent="0.25">
      <c r="A160" s="157" t="s">
        <v>25</v>
      </c>
      <c r="B160" s="158" t="s">
        <v>306</v>
      </c>
      <c r="C160" s="139" t="s">
        <v>307</v>
      </c>
      <c r="D160" s="140" t="s">
        <v>308</v>
      </c>
      <c r="E160" s="140" t="s">
        <v>309</v>
      </c>
      <c r="F160" s="140" t="s">
        <v>310</v>
      </c>
      <c r="G160" s="140" t="s">
        <v>311</v>
      </c>
      <c r="H160" s="140" t="s">
        <v>312</v>
      </c>
      <c r="I160" s="140" t="s">
        <v>313</v>
      </c>
      <c r="J160" s="141" t="s">
        <v>314</v>
      </c>
      <c r="K160" s="140" t="s">
        <v>315</v>
      </c>
      <c r="L160" s="140" t="s">
        <v>316</v>
      </c>
      <c r="M160" s="140" t="s">
        <v>317</v>
      </c>
      <c r="N160" s="142" t="s">
        <v>318</v>
      </c>
      <c r="O160" s="34"/>
    </row>
    <row r="161" spans="1:15" ht="15.75" thickBot="1" x14ac:dyDescent="0.3">
      <c r="A161" s="165" t="s">
        <v>289</v>
      </c>
      <c r="B161" s="1117" t="s">
        <v>414</v>
      </c>
      <c r="C161" s="1118" t="s">
        <v>415</v>
      </c>
      <c r="D161" s="1120" t="s">
        <v>416</v>
      </c>
      <c r="E161" s="1120" t="s">
        <v>417</v>
      </c>
      <c r="F161" s="1121">
        <v>100</v>
      </c>
      <c r="G161" s="1121">
        <v>370</v>
      </c>
      <c r="H161" s="166">
        <v>50</v>
      </c>
      <c r="I161" s="167">
        <f>+GESTIÓN!AA14</f>
        <v>26.95</v>
      </c>
      <c r="J161" s="175">
        <f t="shared" ref="J161:J172" si="13">I161/H161</f>
        <v>0.53900000000000003</v>
      </c>
      <c r="K161" s="169" t="s">
        <v>86</v>
      </c>
      <c r="L161" s="169" t="s">
        <v>86</v>
      </c>
      <c r="M161" s="169" t="s">
        <v>86</v>
      </c>
      <c r="N161" s="170"/>
      <c r="O161" s="145">
        <f t="shared" ref="O161:O172" si="14">LEN(N161)</f>
        <v>0</v>
      </c>
    </row>
    <row r="162" spans="1:15" ht="15.75" thickBot="1" x14ac:dyDescent="0.3">
      <c r="A162" s="144" t="s">
        <v>291</v>
      </c>
      <c r="B162" s="1117"/>
      <c r="C162" s="1118"/>
      <c r="D162" s="1120"/>
      <c r="E162" s="1120"/>
      <c r="F162" s="1121"/>
      <c r="G162" s="1121"/>
      <c r="H162" s="18">
        <v>50</v>
      </c>
      <c r="I162" s="44"/>
      <c r="J162" s="171">
        <f t="shared" si="13"/>
        <v>0</v>
      </c>
      <c r="K162" s="44"/>
      <c r="L162" s="44"/>
      <c r="M162" s="93" t="s">
        <v>86</v>
      </c>
      <c r="N162" s="94"/>
      <c r="O162" s="145">
        <f t="shared" si="14"/>
        <v>0</v>
      </c>
    </row>
    <row r="163" spans="1:15" ht="15.75" thickBot="1" x14ac:dyDescent="0.3">
      <c r="A163" s="144" t="s">
        <v>292</v>
      </c>
      <c r="B163" s="1117"/>
      <c r="C163" s="1118"/>
      <c r="D163" s="1120"/>
      <c r="E163" s="1120"/>
      <c r="F163" s="1121"/>
      <c r="G163" s="1121"/>
      <c r="H163" s="18">
        <v>50</v>
      </c>
      <c r="I163" s="44"/>
      <c r="J163" s="171">
        <f t="shared" si="13"/>
        <v>0</v>
      </c>
      <c r="K163" s="44"/>
      <c r="L163" s="44"/>
      <c r="M163" s="93" t="s">
        <v>86</v>
      </c>
      <c r="N163" s="94"/>
      <c r="O163" s="145">
        <f t="shared" si="14"/>
        <v>0</v>
      </c>
    </row>
    <row r="164" spans="1:15" ht="15.75" thickBot="1" x14ac:dyDescent="0.3">
      <c r="A164" s="144" t="s">
        <v>293</v>
      </c>
      <c r="B164" s="1117"/>
      <c r="C164" s="1118"/>
      <c r="D164" s="1120"/>
      <c r="E164" s="1120"/>
      <c r="F164" s="1121"/>
      <c r="G164" s="1121"/>
      <c r="H164" s="18">
        <v>50</v>
      </c>
      <c r="I164" s="44"/>
      <c r="J164" s="171">
        <f t="shared" si="13"/>
        <v>0</v>
      </c>
      <c r="K164" s="44"/>
      <c r="L164" s="44"/>
      <c r="M164" s="93" t="s">
        <v>86</v>
      </c>
      <c r="N164" s="94"/>
      <c r="O164" s="145">
        <f t="shared" si="14"/>
        <v>0</v>
      </c>
    </row>
    <row r="165" spans="1:15" ht="15.75" thickBot="1" x14ac:dyDescent="0.3">
      <c r="A165" s="144" t="s">
        <v>294</v>
      </c>
      <c r="B165" s="1117"/>
      <c r="C165" s="1118"/>
      <c r="D165" s="1120"/>
      <c r="E165" s="1120"/>
      <c r="F165" s="1121"/>
      <c r="G165" s="1121"/>
      <c r="H165" s="18">
        <v>50</v>
      </c>
      <c r="I165" s="44"/>
      <c r="J165" s="171">
        <f t="shared" si="13"/>
        <v>0</v>
      </c>
      <c r="K165" s="44"/>
      <c r="L165" s="44"/>
      <c r="M165" s="93" t="s">
        <v>86</v>
      </c>
      <c r="N165" s="94"/>
      <c r="O165" s="145">
        <f t="shared" si="14"/>
        <v>0</v>
      </c>
    </row>
    <row r="166" spans="1:15" ht="15.75" thickBot="1" x14ac:dyDescent="0.3">
      <c r="A166" s="144" t="s">
        <v>295</v>
      </c>
      <c r="B166" s="1117"/>
      <c r="C166" s="1118"/>
      <c r="D166" s="1120"/>
      <c r="E166" s="1120"/>
      <c r="F166" s="1121"/>
      <c r="G166" s="1121"/>
      <c r="H166" s="18">
        <v>50</v>
      </c>
      <c r="I166" s="44"/>
      <c r="J166" s="171">
        <f t="shared" si="13"/>
        <v>0</v>
      </c>
      <c r="K166" s="44"/>
      <c r="L166" s="44"/>
      <c r="M166" s="93" t="s">
        <v>86</v>
      </c>
      <c r="N166" s="94"/>
      <c r="O166" s="145">
        <f t="shared" si="14"/>
        <v>0</v>
      </c>
    </row>
    <row r="167" spans="1:15" ht="15.75" thickBot="1" x14ac:dyDescent="0.3">
      <c r="A167" s="144" t="s">
        <v>296</v>
      </c>
      <c r="B167" s="1117"/>
      <c r="C167" s="1118"/>
      <c r="D167" s="1120"/>
      <c r="E167" s="1120"/>
      <c r="F167" s="1121"/>
      <c r="G167" s="1121"/>
      <c r="H167" s="18">
        <v>50</v>
      </c>
      <c r="I167" s="44"/>
      <c r="J167" s="171">
        <f t="shared" si="13"/>
        <v>0</v>
      </c>
      <c r="K167" s="44"/>
      <c r="L167" s="44"/>
      <c r="M167" s="93" t="s">
        <v>86</v>
      </c>
      <c r="N167" s="94"/>
      <c r="O167" s="145">
        <f t="shared" si="14"/>
        <v>0</v>
      </c>
    </row>
    <row r="168" spans="1:15" ht="15.75" thickBot="1" x14ac:dyDescent="0.3">
      <c r="A168" s="144" t="s">
        <v>297</v>
      </c>
      <c r="B168" s="1117"/>
      <c r="C168" s="1118"/>
      <c r="D168" s="1120"/>
      <c r="E168" s="1120"/>
      <c r="F168" s="1121"/>
      <c r="G168" s="1121"/>
      <c r="H168" s="18">
        <v>50</v>
      </c>
      <c r="I168" s="44"/>
      <c r="J168" s="171">
        <f t="shared" si="13"/>
        <v>0</v>
      </c>
      <c r="K168" s="44"/>
      <c r="L168" s="44"/>
      <c r="M168" s="93" t="s">
        <v>86</v>
      </c>
      <c r="N168" s="94"/>
      <c r="O168" s="145">
        <f t="shared" si="14"/>
        <v>0</v>
      </c>
    </row>
    <row r="169" spans="1:15" ht="15.75" thickBot="1" x14ac:dyDescent="0.3">
      <c r="A169" s="144" t="s">
        <v>298</v>
      </c>
      <c r="B169" s="1117"/>
      <c r="C169" s="1118"/>
      <c r="D169" s="1120"/>
      <c r="E169" s="1120"/>
      <c r="F169" s="1121"/>
      <c r="G169" s="1121"/>
      <c r="H169" s="18">
        <v>50</v>
      </c>
      <c r="I169" s="44"/>
      <c r="J169" s="171">
        <f t="shared" si="13"/>
        <v>0</v>
      </c>
      <c r="K169" s="44"/>
      <c r="L169" s="44"/>
      <c r="M169" s="93" t="s">
        <v>86</v>
      </c>
      <c r="N169" s="94"/>
      <c r="O169" s="145">
        <f t="shared" si="14"/>
        <v>0</v>
      </c>
    </row>
    <row r="170" spans="1:15" s="148" customFormat="1" ht="15.75" thickBot="1" x14ac:dyDescent="0.3">
      <c r="A170" s="98" t="s">
        <v>299</v>
      </c>
      <c r="B170" s="1117"/>
      <c r="C170" s="1118"/>
      <c r="D170" s="1120"/>
      <c r="E170" s="1120"/>
      <c r="F170" s="1121"/>
      <c r="G170" s="1121"/>
      <c r="H170" s="18">
        <v>50</v>
      </c>
      <c r="I170" s="104"/>
      <c r="J170" s="171">
        <f t="shared" si="13"/>
        <v>0</v>
      </c>
      <c r="K170" s="104"/>
      <c r="L170" s="104"/>
      <c r="M170" s="93" t="s">
        <v>86</v>
      </c>
      <c r="N170" s="147"/>
      <c r="O170" s="145">
        <f t="shared" si="14"/>
        <v>0</v>
      </c>
    </row>
    <row r="171" spans="1:15" ht="15.75" thickBot="1" x14ac:dyDescent="0.3">
      <c r="A171" s="144" t="s">
        <v>300</v>
      </c>
      <c r="B171" s="1117"/>
      <c r="C171" s="1118"/>
      <c r="D171" s="1120"/>
      <c r="E171" s="1120"/>
      <c r="F171" s="1121"/>
      <c r="G171" s="1121"/>
      <c r="H171" s="18">
        <v>50</v>
      </c>
      <c r="I171" s="44"/>
      <c r="J171" s="171">
        <f t="shared" si="13"/>
        <v>0</v>
      </c>
      <c r="K171" s="44"/>
      <c r="L171" s="44"/>
      <c r="M171" s="93" t="s">
        <v>86</v>
      </c>
      <c r="N171" s="94"/>
      <c r="O171" s="145">
        <f t="shared" si="14"/>
        <v>0</v>
      </c>
    </row>
    <row r="172" spans="1:15" ht="15.75" thickBot="1" x14ac:dyDescent="0.3">
      <c r="A172" s="172" t="s">
        <v>301</v>
      </c>
      <c r="B172" s="1117"/>
      <c r="C172" s="1118"/>
      <c r="D172" s="1120"/>
      <c r="E172" s="1120"/>
      <c r="F172" s="1121"/>
      <c r="G172" s="1121"/>
      <c r="H172" s="99">
        <v>50</v>
      </c>
      <c r="I172" s="102"/>
      <c r="J172" s="173">
        <f t="shared" si="13"/>
        <v>0</v>
      </c>
      <c r="K172" s="102"/>
      <c r="L172" s="102"/>
      <c r="M172" s="174" t="s">
        <v>86</v>
      </c>
      <c r="N172" s="106"/>
      <c r="O172" s="145">
        <f t="shared" si="14"/>
        <v>0</v>
      </c>
    </row>
    <row r="173" spans="1:15" x14ac:dyDescent="0.25">
      <c r="A173" s="156"/>
      <c r="B173" s="34"/>
      <c r="C173" s="34"/>
      <c r="D173" s="34"/>
      <c r="E173" s="34"/>
      <c r="F173" s="50"/>
      <c r="G173" s="50"/>
      <c r="H173" s="50"/>
      <c r="O173" s="34"/>
    </row>
    <row r="174" spans="1:15" ht="15.75" thickBot="1" x14ac:dyDescent="0.3">
      <c r="A174" s="156"/>
      <c r="B174" s="34"/>
      <c r="C174" s="34"/>
      <c r="D174" s="34"/>
      <c r="E174" s="34"/>
      <c r="F174" s="50"/>
      <c r="G174" s="50"/>
      <c r="H174" s="50"/>
      <c r="O174" s="34"/>
    </row>
    <row r="175" spans="1:15" ht="38.25" x14ac:dyDescent="0.25">
      <c r="A175" s="157" t="s">
        <v>25</v>
      </c>
      <c r="B175" s="158" t="s">
        <v>306</v>
      </c>
      <c r="C175" s="139" t="s">
        <v>307</v>
      </c>
      <c r="D175" s="140" t="s">
        <v>308</v>
      </c>
      <c r="E175" s="140" t="s">
        <v>309</v>
      </c>
      <c r="F175" s="140" t="s">
        <v>310</v>
      </c>
      <c r="G175" s="140" t="s">
        <v>311</v>
      </c>
      <c r="H175" s="140" t="s">
        <v>312</v>
      </c>
      <c r="I175" s="140" t="s">
        <v>313</v>
      </c>
      <c r="J175" s="141" t="s">
        <v>314</v>
      </c>
      <c r="K175" s="140" t="s">
        <v>315</v>
      </c>
      <c r="L175" s="140" t="s">
        <v>316</v>
      </c>
      <c r="M175" s="140" t="s">
        <v>317</v>
      </c>
      <c r="N175" s="142" t="s">
        <v>318</v>
      </c>
      <c r="O175" s="34"/>
    </row>
    <row r="176" spans="1:15" ht="15.75" thickBot="1" x14ac:dyDescent="0.3">
      <c r="A176" s="165" t="s">
        <v>289</v>
      </c>
      <c r="B176" s="1117" t="s">
        <v>414</v>
      </c>
      <c r="C176" s="1118" t="s">
        <v>415</v>
      </c>
      <c r="D176" s="1120" t="s">
        <v>421</v>
      </c>
      <c r="E176" s="1120" t="s">
        <v>417</v>
      </c>
      <c r="F176" s="1121">
        <v>100</v>
      </c>
      <c r="G176" s="1121">
        <v>590</v>
      </c>
      <c r="H176" s="166">
        <v>590</v>
      </c>
      <c r="I176" s="167" t="e">
        <f>+GESTIÓN!#REF!</f>
        <v>#REF!</v>
      </c>
      <c r="J176" s="175" t="e">
        <f t="shared" ref="J176:J187" si="15">I176/H176</f>
        <v>#REF!</v>
      </c>
      <c r="K176" s="169" t="s">
        <v>86</v>
      </c>
      <c r="L176" s="169" t="s">
        <v>86</v>
      </c>
      <c r="M176" s="169" t="s">
        <v>86</v>
      </c>
      <c r="N176" s="170"/>
      <c r="O176" s="145">
        <f t="shared" ref="O176:O187" si="16">LEN(N176)</f>
        <v>0</v>
      </c>
    </row>
    <row r="177" spans="1:15" ht="15.75" thickBot="1" x14ac:dyDescent="0.3">
      <c r="A177" s="144" t="s">
        <v>291</v>
      </c>
      <c r="B177" s="1117"/>
      <c r="C177" s="1118"/>
      <c r="D177" s="1120"/>
      <c r="E177" s="1120"/>
      <c r="F177" s="1121"/>
      <c r="G177" s="1121"/>
      <c r="H177" s="18">
        <v>590</v>
      </c>
      <c r="I177" s="44"/>
      <c r="J177" s="171">
        <f t="shared" si="15"/>
        <v>0</v>
      </c>
      <c r="K177" s="44"/>
      <c r="L177" s="44"/>
      <c r="M177" s="93"/>
      <c r="N177" s="94"/>
      <c r="O177" s="145">
        <f t="shared" si="16"/>
        <v>0</v>
      </c>
    </row>
    <row r="178" spans="1:15" ht="15.75" thickBot="1" x14ac:dyDescent="0.3">
      <c r="A178" s="144" t="s">
        <v>292</v>
      </c>
      <c r="B178" s="1117"/>
      <c r="C178" s="1118"/>
      <c r="D178" s="1120"/>
      <c r="E178" s="1120"/>
      <c r="F178" s="1121"/>
      <c r="G178" s="1121"/>
      <c r="H178" s="18">
        <v>590</v>
      </c>
      <c r="I178" s="44"/>
      <c r="J178" s="171">
        <f t="shared" si="15"/>
        <v>0</v>
      </c>
      <c r="K178" s="44"/>
      <c r="L178" s="44"/>
      <c r="M178" s="93"/>
      <c r="N178" s="94"/>
      <c r="O178" s="145">
        <f t="shared" si="16"/>
        <v>0</v>
      </c>
    </row>
    <row r="179" spans="1:15" ht="15.75" thickBot="1" x14ac:dyDescent="0.3">
      <c r="A179" s="144" t="s">
        <v>293</v>
      </c>
      <c r="B179" s="1117"/>
      <c r="C179" s="1118"/>
      <c r="D179" s="1120"/>
      <c r="E179" s="1120"/>
      <c r="F179" s="1121"/>
      <c r="G179" s="1121"/>
      <c r="H179" s="18">
        <v>590</v>
      </c>
      <c r="I179" s="44"/>
      <c r="J179" s="171">
        <f t="shared" si="15"/>
        <v>0</v>
      </c>
      <c r="K179" s="44"/>
      <c r="L179" s="44"/>
      <c r="M179" s="93"/>
      <c r="N179" s="94"/>
      <c r="O179" s="145">
        <f t="shared" si="16"/>
        <v>0</v>
      </c>
    </row>
    <row r="180" spans="1:15" ht="15.75" thickBot="1" x14ac:dyDescent="0.3">
      <c r="A180" s="144" t="s">
        <v>294</v>
      </c>
      <c r="B180" s="1117"/>
      <c r="C180" s="1118"/>
      <c r="D180" s="1120"/>
      <c r="E180" s="1120"/>
      <c r="F180" s="1121"/>
      <c r="G180" s="1121"/>
      <c r="H180" s="18">
        <v>590</v>
      </c>
      <c r="I180" s="44"/>
      <c r="J180" s="171">
        <f t="shared" si="15"/>
        <v>0</v>
      </c>
      <c r="K180" s="44"/>
      <c r="L180" s="44"/>
      <c r="M180" s="93"/>
      <c r="N180" s="94"/>
      <c r="O180" s="145">
        <f t="shared" si="16"/>
        <v>0</v>
      </c>
    </row>
    <row r="181" spans="1:15" ht="15.75" thickBot="1" x14ac:dyDescent="0.3">
      <c r="A181" s="144" t="s">
        <v>295</v>
      </c>
      <c r="B181" s="1117"/>
      <c r="C181" s="1118"/>
      <c r="D181" s="1120"/>
      <c r="E181" s="1120"/>
      <c r="F181" s="1121"/>
      <c r="G181" s="1121"/>
      <c r="H181" s="18">
        <v>590</v>
      </c>
      <c r="I181" s="44"/>
      <c r="J181" s="171">
        <f t="shared" si="15"/>
        <v>0</v>
      </c>
      <c r="K181" s="44"/>
      <c r="L181" s="44"/>
      <c r="M181" s="93"/>
      <c r="N181" s="94"/>
      <c r="O181" s="145">
        <f t="shared" si="16"/>
        <v>0</v>
      </c>
    </row>
    <row r="182" spans="1:15" ht="15.75" thickBot="1" x14ac:dyDescent="0.3">
      <c r="A182" s="144" t="s">
        <v>296</v>
      </c>
      <c r="B182" s="1117"/>
      <c r="C182" s="1118"/>
      <c r="D182" s="1120"/>
      <c r="E182" s="1120"/>
      <c r="F182" s="1121"/>
      <c r="G182" s="1121"/>
      <c r="H182" s="18">
        <v>590</v>
      </c>
      <c r="I182" s="44"/>
      <c r="J182" s="171">
        <f t="shared" si="15"/>
        <v>0</v>
      </c>
      <c r="K182" s="44"/>
      <c r="L182" s="44"/>
      <c r="M182" s="93"/>
      <c r="N182" s="94"/>
      <c r="O182" s="145">
        <f t="shared" si="16"/>
        <v>0</v>
      </c>
    </row>
    <row r="183" spans="1:15" ht="15.75" thickBot="1" x14ac:dyDescent="0.3">
      <c r="A183" s="144" t="s">
        <v>297</v>
      </c>
      <c r="B183" s="1117"/>
      <c r="C183" s="1118"/>
      <c r="D183" s="1120"/>
      <c r="E183" s="1120"/>
      <c r="F183" s="1121"/>
      <c r="G183" s="1121"/>
      <c r="H183" s="18">
        <v>590</v>
      </c>
      <c r="I183" s="44"/>
      <c r="J183" s="171">
        <f t="shared" si="15"/>
        <v>0</v>
      </c>
      <c r="K183" s="44"/>
      <c r="L183" s="44"/>
      <c r="M183" s="93"/>
      <c r="N183" s="94"/>
      <c r="O183" s="145">
        <f t="shared" si="16"/>
        <v>0</v>
      </c>
    </row>
    <row r="184" spans="1:15" ht="15.75" thickBot="1" x14ac:dyDescent="0.3">
      <c r="A184" s="144" t="s">
        <v>298</v>
      </c>
      <c r="B184" s="1117"/>
      <c r="C184" s="1118"/>
      <c r="D184" s="1120"/>
      <c r="E184" s="1120"/>
      <c r="F184" s="1121"/>
      <c r="G184" s="1121"/>
      <c r="H184" s="18">
        <v>590</v>
      </c>
      <c r="I184" s="44"/>
      <c r="J184" s="171">
        <f t="shared" si="15"/>
        <v>0</v>
      </c>
      <c r="K184" s="44"/>
      <c r="L184" s="44"/>
      <c r="M184" s="93"/>
      <c r="N184" s="94"/>
      <c r="O184" s="145">
        <f t="shared" si="16"/>
        <v>0</v>
      </c>
    </row>
    <row r="185" spans="1:15" s="148" customFormat="1" ht="15.75" thickBot="1" x14ac:dyDescent="0.3">
      <c r="A185" s="98" t="s">
        <v>299</v>
      </c>
      <c r="B185" s="1117"/>
      <c r="C185" s="1118"/>
      <c r="D185" s="1120"/>
      <c r="E185" s="1120"/>
      <c r="F185" s="1121"/>
      <c r="G185" s="1121"/>
      <c r="H185" s="18">
        <v>590</v>
      </c>
      <c r="I185" s="104"/>
      <c r="J185" s="171">
        <f t="shared" si="15"/>
        <v>0</v>
      </c>
      <c r="K185" s="104"/>
      <c r="L185" s="104"/>
      <c r="M185" s="18"/>
      <c r="N185" s="147"/>
      <c r="O185" s="145">
        <f t="shared" si="16"/>
        <v>0</v>
      </c>
    </row>
    <row r="186" spans="1:15" ht="15.75" thickBot="1" x14ac:dyDescent="0.3">
      <c r="A186" s="144" t="s">
        <v>300</v>
      </c>
      <c r="B186" s="1117"/>
      <c r="C186" s="1118"/>
      <c r="D186" s="1120"/>
      <c r="E186" s="1120"/>
      <c r="F186" s="1121"/>
      <c r="G186" s="1121"/>
      <c r="H186" s="18">
        <v>590</v>
      </c>
      <c r="I186" s="44"/>
      <c r="J186" s="171">
        <f t="shared" si="15"/>
        <v>0</v>
      </c>
      <c r="K186" s="44"/>
      <c r="L186" s="44"/>
      <c r="M186" s="93"/>
      <c r="N186" s="94"/>
      <c r="O186" s="145">
        <f t="shared" si="16"/>
        <v>0</v>
      </c>
    </row>
    <row r="187" spans="1:15" ht="15.75" thickBot="1" x14ac:dyDescent="0.3">
      <c r="A187" s="172" t="s">
        <v>301</v>
      </c>
      <c r="B187" s="1117"/>
      <c r="C187" s="1118"/>
      <c r="D187" s="1120"/>
      <c r="E187" s="1120"/>
      <c r="F187" s="1121"/>
      <c r="G187" s="1121"/>
      <c r="H187" s="99">
        <v>590</v>
      </c>
      <c r="I187" s="102"/>
      <c r="J187" s="173">
        <f t="shared" si="15"/>
        <v>0</v>
      </c>
      <c r="K187" s="102"/>
      <c r="L187" s="102"/>
      <c r="M187" s="174"/>
      <c r="N187" s="106"/>
      <c r="O187" s="145">
        <f t="shared" si="16"/>
        <v>0</v>
      </c>
    </row>
    <row r="188" spans="1:15" x14ac:dyDescent="0.25">
      <c r="A188" s="156"/>
      <c r="B188" s="34"/>
      <c r="C188" s="34"/>
      <c r="D188" s="34"/>
      <c r="E188" s="34"/>
      <c r="F188" s="50"/>
      <c r="G188" s="50"/>
      <c r="H188" s="50"/>
      <c r="O188" s="34"/>
    </row>
    <row r="189" spans="1:15" ht="15.75" thickBot="1" x14ac:dyDescent="0.3">
      <c r="A189" s="156"/>
      <c r="B189" s="34"/>
      <c r="C189" s="34"/>
      <c r="D189" s="34"/>
      <c r="E189" s="34"/>
      <c r="F189" s="50"/>
      <c r="G189" s="50"/>
      <c r="H189" s="50"/>
      <c r="O189" s="34"/>
    </row>
    <row r="190" spans="1:15" ht="38.25" x14ac:dyDescent="0.25">
      <c r="A190" s="157" t="s">
        <v>25</v>
      </c>
      <c r="B190" s="140" t="s">
        <v>306</v>
      </c>
      <c r="C190" s="140" t="s">
        <v>307</v>
      </c>
      <c r="D190" s="140" t="s">
        <v>308</v>
      </c>
      <c r="E190" s="140" t="s">
        <v>309</v>
      </c>
      <c r="F190" s="140" t="s">
        <v>310</v>
      </c>
      <c r="G190" s="140" t="s">
        <v>311</v>
      </c>
      <c r="H190" s="140" t="s">
        <v>312</v>
      </c>
      <c r="I190" s="140" t="s">
        <v>313</v>
      </c>
      <c r="J190" s="141" t="s">
        <v>314</v>
      </c>
      <c r="K190" s="140" t="s">
        <v>315</v>
      </c>
      <c r="L190" s="140" t="s">
        <v>316</v>
      </c>
      <c r="M190" s="140" t="s">
        <v>317</v>
      </c>
      <c r="N190" s="142" t="s">
        <v>318</v>
      </c>
      <c r="O190" s="34"/>
    </row>
    <row r="191" spans="1:15" ht="15.75" thickBot="1" x14ac:dyDescent="0.3">
      <c r="A191" s="165" t="s">
        <v>289</v>
      </c>
      <c r="B191" s="1120" t="s">
        <v>425</v>
      </c>
      <c r="C191" s="1120" t="s">
        <v>426</v>
      </c>
      <c r="D191" s="1120" t="s">
        <v>321</v>
      </c>
      <c r="E191" s="1121" t="s">
        <v>410</v>
      </c>
      <c r="F191" s="1121">
        <v>100</v>
      </c>
      <c r="G191" s="1121">
        <v>4</v>
      </c>
      <c r="H191" s="176">
        <v>0.73</v>
      </c>
      <c r="I191" s="167" t="e">
        <f>+GESTIÓN!#REF!</f>
        <v>#REF!</v>
      </c>
      <c r="J191" s="175" t="e">
        <f t="shared" ref="J191:J202" si="17">I191/H191</f>
        <v>#REF!</v>
      </c>
      <c r="K191" s="177" t="e">
        <f>+INVERSIÓN!#REF!</f>
        <v>#REF!</v>
      </c>
      <c r="L191" s="169">
        <v>0</v>
      </c>
      <c r="M191" s="169" t="e">
        <f>L191/K191</f>
        <v>#REF!</v>
      </c>
      <c r="N191" s="170"/>
      <c r="O191" s="145">
        <f>LEN(N191)</f>
        <v>0</v>
      </c>
    </row>
    <row r="192" spans="1:15" ht="15.75" thickBot="1" x14ac:dyDescent="0.3">
      <c r="A192" s="144" t="s">
        <v>291</v>
      </c>
      <c r="B192" s="1120"/>
      <c r="C192" s="1120"/>
      <c r="D192" s="1120"/>
      <c r="E192" s="1121"/>
      <c r="F192" s="1121"/>
      <c r="G192" s="1121"/>
      <c r="H192" s="105">
        <v>0.73</v>
      </c>
      <c r="I192" s="44"/>
      <c r="J192" s="171">
        <f t="shared" si="17"/>
        <v>0</v>
      </c>
      <c r="K192" s="44"/>
      <c r="L192" s="44"/>
      <c r="M192" s="93"/>
      <c r="N192" s="94"/>
      <c r="O192" s="145"/>
    </row>
    <row r="193" spans="1:15" ht="15.75" thickBot="1" x14ac:dyDescent="0.3">
      <c r="A193" s="144" t="s">
        <v>292</v>
      </c>
      <c r="B193" s="1120"/>
      <c r="C193" s="1120"/>
      <c r="D193" s="1120"/>
      <c r="E193" s="1121"/>
      <c r="F193" s="1121"/>
      <c r="G193" s="1121"/>
      <c r="H193" s="105">
        <v>0.73</v>
      </c>
      <c r="I193" s="44"/>
      <c r="J193" s="171">
        <f t="shared" si="17"/>
        <v>0</v>
      </c>
      <c r="K193" s="44"/>
      <c r="L193" s="44"/>
      <c r="M193" s="93"/>
      <c r="N193" s="94"/>
      <c r="O193" s="145"/>
    </row>
    <row r="194" spans="1:15" ht="15.75" thickBot="1" x14ac:dyDescent="0.3">
      <c r="A194" s="144" t="s">
        <v>293</v>
      </c>
      <c r="B194" s="1120"/>
      <c r="C194" s="1120"/>
      <c r="D194" s="1120"/>
      <c r="E194" s="1121"/>
      <c r="F194" s="1121"/>
      <c r="G194" s="1121"/>
      <c r="H194" s="105">
        <v>0.73</v>
      </c>
      <c r="I194" s="44"/>
      <c r="J194" s="171">
        <f t="shared" si="17"/>
        <v>0</v>
      </c>
      <c r="K194" s="44"/>
      <c r="L194" s="44"/>
      <c r="M194" s="93"/>
      <c r="N194" s="94"/>
      <c r="O194" s="145"/>
    </row>
    <row r="195" spans="1:15" ht="15.75" thickBot="1" x14ac:dyDescent="0.3">
      <c r="A195" s="144" t="s">
        <v>294</v>
      </c>
      <c r="B195" s="1120"/>
      <c r="C195" s="1120"/>
      <c r="D195" s="1120"/>
      <c r="E195" s="1121"/>
      <c r="F195" s="1121"/>
      <c r="G195" s="1121"/>
      <c r="H195" s="105">
        <v>0.73</v>
      </c>
      <c r="I195" s="44"/>
      <c r="J195" s="171">
        <f t="shared" si="17"/>
        <v>0</v>
      </c>
      <c r="K195" s="44"/>
      <c r="L195" s="44"/>
      <c r="M195" s="93"/>
      <c r="N195" s="94"/>
      <c r="O195" s="145"/>
    </row>
    <row r="196" spans="1:15" ht="15.75" thickBot="1" x14ac:dyDescent="0.3">
      <c r="A196" s="144" t="s">
        <v>295</v>
      </c>
      <c r="B196" s="1120"/>
      <c r="C196" s="1120"/>
      <c r="D196" s="1120"/>
      <c r="E196" s="1121"/>
      <c r="F196" s="1121"/>
      <c r="G196" s="1121"/>
      <c r="H196" s="105">
        <v>0.73</v>
      </c>
      <c r="I196" s="44"/>
      <c r="J196" s="171">
        <f t="shared" si="17"/>
        <v>0</v>
      </c>
      <c r="K196" s="44"/>
      <c r="L196" s="44"/>
      <c r="M196" s="93"/>
      <c r="N196" s="94"/>
      <c r="O196" s="145"/>
    </row>
    <row r="197" spans="1:15" ht="15.75" thickBot="1" x14ac:dyDescent="0.3">
      <c r="A197" s="144" t="s">
        <v>296</v>
      </c>
      <c r="B197" s="1120"/>
      <c r="C197" s="1120"/>
      <c r="D197" s="1120"/>
      <c r="E197" s="1121"/>
      <c r="F197" s="1121"/>
      <c r="G197" s="1121"/>
      <c r="H197" s="105">
        <v>0.73</v>
      </c>
      <c r="I197" s="44"/>
      <c r="J197" s="171">
        <f t="shared" si="17"/>
        <v>0</v>
      </c>
      <c r="K197" s="44"/>
      <c r="L197" s="44"/>
      <c r="M197" s="93"/>
      <c r="N197" s="94"/>
      <c r="O197" s="145"/>
    </row>
    <row r="198" spans="1:15" ht="15.75" thickBot="1" x14ac:dyDescent="0.3">
      <c r="A198" s="144" t="s">
        <v>297</v>
      </c>
      <c r="B198" s="1120"/>
      <c r="C198" s="1120"/>
      <c r="D198" s="1120"/>
      <c r="E198" s="1121"/>
      <c r="F198" s="1121"/>
      <c r="G198" s="1121"/>
      <c r="H198" s="105">
        <v>0.73</v>
      </c>
      <c r="I198" s="44"/>
      <c r="J198" s="171">
        <f t="shared" si="17"/>
        <v>0</v>
      </c>
      <c r="K198" s="44"/>
      <c r="L198" s="44"/>
      <c r="M198" s="93" t="s">
        <v>86</v>
      </c>
      <c r="N198" s="94"/>
      <c r="O198" s="145">
        <f>LEN(N198)</f>
        <v>0</v>
      </c>
    </row>
    <row r="199" spans="1:15" ht="15.75" thickBot="1" x14ac:dyDescent="0.3">
      <c r="A199" s="144" t="s">
        <v>298</v>
      </c>
      <c r="B199" s="1120"/>
      <c r="C199" s="1120"/>
      <c r="D199" s="1120"/>
      <c r="E199" s="1121"/>
      <c r="F199" s="1121"/>
      <c r="G199" s="1121"/>
      <c r="H199" s="105">
        <v>0.73</v>
      </c>
      <c r="I199" s="44"/>
      <c r="J199" s="171">
        <f t="shared" si="17"/>
        <v>0</v>
      </c>
      <c r="K199" s="44"/>
      <c r="L199" s="44"/>
      <c r="M199" s="93" t="s">
        <v>86</v>
      </c>
      <c r="N199" s="94"/>
      <c r="O199" s="145">
        <f>LEN(N199)</f>
        <v>0</v>
      </c>
    </row>
    <row r="200" spans="1:15" s="148" customFormat="1" ht="15.75" thickBot="1" x14ac:dyDescent="0.3">
      <c r="A200" s="98" t="s">
        <v>299</v>
      </c>
      <c r="B200" s="1120"/>
      <c r="C200" s="1120"/>
      <c r="D200" s="1120"/>
      <c r="E200" s="1121"/>
      <c r="F200" s="1121"/>
      <c r="G200" s="1121"/>
      <c r="H200" s="105">
        <v>0.73</v>
      </c>
      <c r="I200" s="104"/>
      <c r="J200" s="171">
        <f t="shared" si="17"/>
        <v>0</v>
      </c>
      <c r="K200" s="104"/>
      <c r="L200" s="104"/>
      <c r="M200" s="18" t="s">
        <v>86</v>
      </c>
      <c r="N200" s="147"/>
      <c r="O200" s="159">
        <f>LEN(N200)</f>
        <v>0</v>
      </c>
    </row>
    <row r="201" spans="1:15" ht="15.75" thickBot="1" x14ac:dyDescent="0.3">
      <c r="A201" s="144" t="s">
        <v>300</v>
      </c>
      <c r="B201" s="1120"/>
      <c r="C201" s="1120"/>
      <c r="D201" s="1120"/>
      <c r="E201" s="1121"/>
      <c r="F201" s="1121"/>
      <c r="G201" s="1121"/>
      <c r="H201" s="105">
        <v>0.73</v>
      </c>
      <c r="I201" s="163"/>
      <c r="J201" s="171">
        <f t="shared" si="17"/>
        <v>0</v>
      </c>
      <c r="K201" s="44"/>
      <c r="L201" s="44"/>
      <c r="M201" s="93" t="s">
        <v>86</v>
      </c>
      <c r="N201" s="94"/>
      <c r="O201" s="145">
        <f>LEN(N201)</f>
        <v>0</v>
      </c>
    </row>
    <row r="202" spans="1:15" ht="15.75" thickBot="1" x14ac:dyDescent="0.3">
      <c r="A202" s="172" t="s">
        <v>301</v>
      </c>
      <c r="B202" s="1120"/>
      <c r="C202" s="1120"/>
      <c r="D202" s="1120"/>
      <c r="E202" s="1121"/>
      <c r="F202" s="1121"/>
      <c r="G202" s="1121"/>
      <c r="H202" s="99">
        <v>0.73</v>
      </c>
      <c r="I202" s="102"/>
      <c r="J202" s="173">
        <f t="shared" si="17"/>
        <v>0</v>
      </c>
      <c r="K202" s="102"/>
      <c r="L202" s="102"/>
      <c r="M202" s="174" t="s">
        <v>86</v>
      </c>
      <c r="N202" s="106"/>
      <c r="O202" s="145">
        <f>LEN(N202)</f>
        <v>0</v>
      </c>
    </row>
    <row r="203" spans="1:15" x14ac:dyDescent="0.25">
      <c r="A203" s="156"/>
      <c r="B203" s="34"/>
      <c r="C203" s="34"/>
      <c r="D203" s="34"/>
      <c r="E203" s="50"/>
      <c r="F203" s="50"/>
      <c r="G203" s="50"/>
      <c r="H203" s="50"/>
      <c r="J203" s="164"/>
      <c r="M203" s="37"/>
      <c r="O203" s="34"/>
    </row>
    <row r="204" spans="1:15" x14ac:dyDescent="0.25">
      <c r="A204" s="156"/>
      <c r="B204" s="34"/>
      <c r="C204" s="34"/>
      <c r="D204" s="34"/>
      <c r="E204" s="50"/>
      <c r="F204" s="50"/>
      <c r="G204" s="50"/>
      <c r="H204" s="50"/>
      <c r="J204" s="164"/>
      <c r="M204" s="37"/>
      <c r="O204" s="34"/>
    </row>
    <row r="205" spans="1:15" x14ac:dyDescent="0.25">
      <c r="A205" s="156"/>
      <c r="B205" s="34"/>
      <c r="C205" s="34"/>
      <c r="D205" s="34"/>
      <c r="E205" s="50"/>
      <c r="F205" s="50"/>
      <c r="G205" s="50"/>
      <c r="H205" s="50"/>
      <c r="J205" s="164"/>
      <c r="M205" s="37"/>
      <c r="O205" s="34"/>
    </row>
    <row r="206" spans="1:15" x14ac:dyDescent="0.25">
      <c r="A206" s="156"/>
      <c r="B206" s="34"/>
      <c r="C206" s="34"/>
      <c r="D206" s="34"/>
      <c r="E206" s="50"/>
      <c r="F206" s="50"/>
      <c r="G206" s="50"/>
      <c r="H206" s="50"/>
      <c r="J206" s="164"/>
      <c r="M206" s="37"/>
      <c r="O206" s="34"/>
    </row>
    <row r="207" spans="1:15" x14ac:dyDescent="0.25">
      <c r="A207" s="156"/>
      <c r="B207" s="34"/>
      <c r="C207" s="34"/>
      <c r="D207" s="34"/>
      <c r="E207" s="50"/>
      <c r="F207" s="50"/>
      <c r="G207" s="50"/>
      <c r="H207" s="50"/>
      <c r="J207" s="164"/>
      <c r="M207" s="37"/>
      <c r="O207" s="34"/>
    </row>
    <row r="208" spans="1:15" ht="20.25" hidden="1" x14ac:dyDescent="0.25">
      <c r="A208" s="1101" t="s">
        <v>305</v>
      </c>
      <c r="B208" s="1101"/>
      <c r="C208" s="1101"/>
      <c r="D208" s="1101"/>
      <c r="E208" s="1101"/>
      <c r="F208" s="1101"/>
      <c r="G208" s="1101"/>
      <c r="H208" s="1101"/>
      <c r="I208" s="1101"/>
      <c r="J208" s="1101"/>
      <c r="K208" s="1101"/>
      <c r="L208" s="1101"/>
      <c r="M208" s="1101"/>
      <c r="N208" s="1101"/>
    </row>
    <row r="209" spans="1:15" ht="38.25" hidden="1" x14ac:dyDescent="0.25">
      <c r="A209" s="95" t="s">
        <v>25</v>
      </c>
      <c r="B209" s="96" t="s">
        <v>306</v>
      </c>
      <c r="C209" s="96" t="s">
        <v>307</v>
      </c>
      <c r="D209" s="96" t="s">
        <v>308</v>
      </c>
      <c r="E209" s="96" t="s">
        <v>309</v>
      </c>
      <c r="F209" s="96" t="s">
        <v>310</v>
      </c>
      <c r="G209" s="96" t="s">
        <v>311</v>
      </c>
      <c r="H209" s="96" t="s">
        <v>312</v>
      </c>
      <c r="I209" s="96" t="s">
        <v>313</v>
      </c>
      <c r="J209" s="103" t="s">
        <v>314</v>
      </c>
      <c r="K209" s="96" t="s">
        <v>315</v>
      </c>
      <c r="L209" s="96" t="s">
        <v>316</v>
      </c>
      <c r="M209" s="96" t="s">
        <v>317</v>
      </c>
      <c r="N209" s="97" t="s">
        <v>318</v>
      </c>
    </row>
    <row r="210" spans="1:15" s="180" customFormat="1" hidden="1" x14ac:dyDescent="0.25">
      <c r="A210" s="178" t="s">
        <v>289</v>
      </c>
      <c r="B210" s="167"/>
      <c r="C210" s="167"/>
      <c r="D210" s="167"/>
      <c r="E210" s="167"/>
      <c r="F210" s="167"/>
      <c r="G210" s="167"/>
      <c r="H210" s="167"/>
      <c r="I210" s="167">
        <v>75</v>
      </c>
      <c r="J210" s="167" t="e">
        <f t="shared" ref="J210:J221" si="18">I210/H210</f>
        <v>#DIV/0!</v>
      </c>
      <c r="K210" s="167"/>
      <c r="L210" s="167"/>
      <c r="M210" s="167" t="e">
        <f t="shared" ref="M210:M221" si="19">L210/K210</f>
        <v>#DIV/0!</v>
      </c>
      <c r="N210" s="170" t="s">
        <v>430</v>
      </c>
      <c r="O210" s="179">
        <f t="shared" ref="O210:O220" si="20">LEN(N210)</f>
        <v>253</v>
      </c>
    </row>
    <row r="211" spans="1:15" s="180" customFormat="1" hidden="1" x14ac:dyDescent="0.25">
      <c r="A211" s="178" t="s">
        <v>291</v>
      </c>
      <c r="B211" s="167"/>
      <c r="C211" s="167"/>
      <c r="D211" s="167"/>
      <c r="E211" s="167"/>
      <c r="F211" s="167"/>
      <c r="G211" s="167"/>
      <c r="H211" s="167"/>
      <c r="I211" s="167">
        <v>370</v>
      </c>
      <c r="J211" s="167" t="e">
        <f t="shared" si="18"/>
        <v>#DIV/0!</v>
      </c>
      <c r="K211" s="167"/>
      <c r="L211" s="167"/>
      <c r="M211" s="167" t="e">
        <f t="shared" si="19"/>
        <v>#DIV/0!</v>
      </c>
      <c r="N211" s="180" t="s">
        <v>431</v>
      </c>
      <c r="O211" s="179">
        <f t="shared" si="20"/>
        <v>278</v>
      </c>
    </row>
    <row r="212" spans="1:15" s="180" customFormat="1" hidden="1" x14ac:dyDescent="0.25">
      <c r="A212" s="178" t="s">
        <v>292</v>
      </c>
      <c r="B212" s="167"/>
      <c r="C212" s="167"/>
      <c r="D212" s="167"/>
      <c r="E212" s="167"/>
      <c r="F212" s="167"/>
      <c r="G212" s="167"/>
      <c r="H212" s="167"/>
      <c r="I212" s="167">
        <v>590</v>
      </c>
      <c r="J212" s="167" t="e">
        <f t="shared" si="18"/>
        <v>#DIV/0!</v>
      </c>
      <c r="K212" s="167"/>
      <c r="L212" s="167"/>
      <c r="M212" s="167" t="e">
        <f t="shared" si="19"/>
        <v>#DIV/0!</v>
      </c>
      <c r="N212" s="181" t="s">
        <v>432</v>
      </c>
      <c r="O212" s="179">
        <f t="shared" si="20"/>
        <v>184</v>
      </c>
    </row>
    <row r="213" spans="1:15" s="180" customFormat="1" hidden="1" x14ac:dyDescent="0.25">
      <c r="A213" s="178" t="s">
        <v>293</v>
      </c>
      <c r="B213" s="167"/>
      <c r="C213" s="167"/>
      <c r="D213" s="167"/>
      <c r="E213" s="167"/>
      <c r="F213" s="167"/>
      <c r="G213" s="167"/>
      <c r="H213" s="167"/>
      <c r="I213" s="182" t="s">
        <v>433</v>
      </c>
      <c r="J213" s="167" t="e">
        <f t="shared" si="18"/>
        <v>#VALUE!</v>
      </c>
      <c r="K213" s="167"/>
      <c r="L213" s="167"/>
      <c r="M213" s="167" t="e">
        <f t="shared" si="19"/>
        <v>#DIV/0!</v>
      </c>
      <c r="N213" s="183" t="s">
        <v>434</v>
      </c>
      <c r="O213" s="179">
        <f t="shared" si="20"/>
        <v>149</v>
      </c>
    </row>
    <row r="214" spans="1:15" s="180" customFormat="1" hidden="1" x14ac:dyDescent="0.25">
      <c r="A214" s="178" t="s">
        <v>294</v>
      </c>
      <c r="B214" s="167"/>
      <c r="C214" s="167"/>
      <c r="D214" s="167"/>
      <c r="E214" s="167"/>
      <c r="F214" s="167"/>
      <c r="G214" s="167"/>
      <c r="H214" s="167"/>
      <c r="I214" s="167"/>
      <c r="J214" s="167" t="e">
        <f t="shared" si="18"/>
        <v>#DIV/0!</v>
      </c>
      <c r="K214" s="167"/>
      <c r="L214" s="167"/>
      <c r="M214" s="167" t="e">
        <f t="shared" si="19"/>
        <v>#DIV/0!</v>
      </c>
      <c r="N214" s="170"/>
      <c r="O214" s="179">
        <f t="shared" si="20"/>
        <v>0</v>
      </c>
    </row>
    <row r="215" spans="1:15" s="180" customFormat="1" hidden="1" x14ac:dyDescent="0.25">
      <c r="A215" s="178" t="s">
        <v>295</v>
      </c>
      <c r="B215" s="167"/>
      <c r="C215" s="167"/>
      <c r="D215" s="167"/>
      <c r="E215" s="167"/>
      <c r="F215" s="167"/>
      <c r="G215" s="167"/>
      <c r="H215" s="167"/>
      <c r="I215" s="167"/>
      <c r="J215" s="167" t="e">
        <f t="shared" si="18"/>
        <v>#DIV/0!</v>
      </c>
      <c r="K215" s="167"/>
      <c r="L215" s="167"/>
      <c r="M215" s="167" t="e">
        <f t="shared" si="19"/>
        <v>#DIV/0!</v>
      </c>
      <c r="N215" s="180" t="s">
        <v>435</v>
      </c>
      <c r="O215" s="179">
        <f t="shared" si="20"/>
        <v>250</v>
      </c>
    </row>
    <row r="216" spans="1:15" s="180" customFormat="1" hidden="1" x14ac:dyDescent="0.25">
      <c r="A216" s="178" t="s">
        <v>296</v>
      </c>
      <c r="B216" s="167"/>
      <c r="C216" s="167"/>
      <c r="D216" s="167"/>
      <c r="E216" s="167"/>
      <c r="F216" s="167"/>
      <c r="G216" s="167"/>
      <c r="H216" s="167"/>
      <c r="I216" s="167"/>
      <c r="J216" s="167" t="e">
        <f t="shared" si="18"/>
        <v>#DIV/0!</v>
      </c>
      <c r="K216" s="167"/>
      <c r="L216" s="167"/>
      <c r="M216" s="167" t="e">
        <f t="shared" si="19"/>
        <v>#DIV/0!</v>
      </c>
      <c r="N216" s="170"/>
      <c r="O216" s="179">
        <f t="shared" si="20"/>
        <v>0</v>
      </c>
    </row>
    <row r="217" spans="1:15" s="180" customFormat="1" hidden="1" x14ac:dyDescent="0.25">
      <c r="A217" s="178" t="s">
        <v>297</v>
      </c>
      <c r="B217" s="167"/>
      <c r="C217" s="167"/>
      <c r="D217" s="167"/>
      <c r="E217" s="167"/>
      <c r="F217" s="167"/>
      <c r="G217" s="167"/>
      <c r="H217" s="167"/>
      <c r="I217" s="167"/>
      <c r="J217" s="167" t="e">
        <f t="shared" si="18"/>
        <v>#DIV/0!</v>
      </c>
      <c r="K217" s="167"/>
      <c r="L217" s="167"/>
      <c r="M217" s="167" t="e">
        <f t="shared" si="19"/>
        <v>#DIV/0!</v>
      </c>
      <c r="N217" s="170"/>
      <c r="O217" s="179">
        <f t="shared" si="20"/>
        <v>0</v>
      </c>
    </row>
    <row r="218" spans="1:15" s="180" customFormat="1" hidden="1" x14ac:dyDescent="0.25">
      <c r="A218" s="178" t="s">
        <v>298</v>
      </c>
      <c r="B218" s="167"/>
      <c r="C218" s="167"/>
      <c r="D218" s="167"/>
      <c r="E218" s="167"/>
      <c r="F218" s="167"/>
      <c r="G218" s="167"/>
      <c r="H218" s="167"/>
      <c r="I218" s="167"/>
      <c r="J218" s="167" t="e">
        <f t="shared" si="18"/>
        <v>#DIV/0!</v>
      </c>
      <c r="K218" s="167"/>
      <c r="L218" s="167"/>
      <c r="M218" s="167" t="e">
        <f t="shared" si="19"/>
        <v>#DIV/0!</v>
      </c>
      <c r="N218" s="170"/>
      <c r="O218" s="179">
        <f t="shared" si="20"/>
        <v>0</v>
      </c>
    </row>
    <row r="219" spans="1:15" s="180" customFormat="1" hidden="1" x14ac:dyDescent="0.25">
      <c r="A219" s="178" t="s">
        <v>299</v>
      </c>
      <c r="B219" s="167"/>
      <c r="C219" s="167"/>
      <c r="D219" s="167"/>
      <c r="E219" s="167"/>
      <c r="F219" s="167"/>
      <c r="G219" s="167"/>
      <c r="H219" s="167"/>
      <c r="I219" s="167"/>
      <c r="J219" s="167" t="e">
        <f t="shared" si="18"/>
        <v>#DIV/0!</v>
      </c>
      <c r="K219" s="167"/>
      <c r="L219" s="167"/>
      <c r="M219" s="167" t="e">
        <f t="shared" si="19"/>
        <v>#DIV/0!</v>
      </c>
      <c r="N219" s="170"/>
      <c r="O219" s="179">
        <f t="shared" si="20"/>
        <v>0</v>
      </c>
    </row>
    <row r="220" spans="1:15" s="180" customFormat="1" hidden="1" x14ac:dyDescent="0.25">
      <c r="A220" s="178" t="s">
        <v>300</v>
      </c>
      <c r="B220" s="167"/>
      <c r="C220" s="167"/>
      <c r="D220" s="167"/>
      <c r="E220" s="167"/>
      <c r="F220" s="167"/>
      <c r="G220" s="167"/>
      <c r="H220" s="167"/>
      <c r="I220" s="167"/>
      <c r="J220" s="167" t="e">
        <f t="shared" si="18"/>
        <v>#DIV/0!</v>
      </c>
      <c r="K220" s="167"/>
      <c r="L220" s="167"/>
      <c r="M220" s="167" t="e">
        <f t="shared" si="19"/>
        <v>#DIV/0!</v>
      </c>
      <c r="N220" s="170"/>
      <c r="O220" s="179">
        <f t="shared" si="20"/>
        <v>0</v>
      </c>
    </row>
    <row r="221" spans="1:15" s="180" customFormat="1" ht="15.75" hidden="1" thickBot="1" x14ac:dyDescent="0.3">
      <c r="A221" s="184" t="s">
        <v>301</v>
      </c>
      <c r="B221" s="152"/>
      <c r="C221" s="152"/>
      <c r="D221" s="152"/>
      <c r="E221" s="152"/>
      <c r="F221" s="152"/>
      <c r="G221" s="152"/>
      <c r="H221" s="152"/>
      <c r="I221" s="152"/>
      <c r="J221" s="152" t="e">
        <f t="shared" si="18"/>
        <v>#DIV/0!</v>
      </c>
      <c r="K221" s="152"/>
      <c r="L221" s="152"/>
      <c r="M221" s="152" t="e">
        <f t="shared" si="19"/>
        <v>#DIV/0!</v>
      </c>
      <c r="N221" s="155"/>
      <c r="O221" s="185"/>
    </row>
    <row r="223" spans="1:15" ht="20.25" hidden="1" x14ac:dyDescent="0.25">
      <c r="A223" s="1101" t="s">
        <v>326</v>
      </c>
      <c r="B223" s="1101"/>
      <c r="C223" s="1101"/>
      <c r="D223" s="1101"/>
      <c r="E223" s="1101"/>
      <c r="F223" s="1101"/>
      <c r="G223" s="1101"/>
      <c r="H223" s="1101"/>
      <c r="I223" s="1101"/>
      <c r="J223" s="1101"/>
      <c r="K223" s="1101"/>
      <c r="L223" s="1101"/>
      <c r="M223" s="1101"/>
      <c r="N223" s="1101"/>
    </row>
    <row r="224" spans="1:15" ht="38.25" hidden="1" x14ac:dyDescent="0.25">
      <c r="A224" s="95" t="s">
        <v>26</v>
      </c>
      <c r="B224" s="96" t="s">
        <v>306</v>
      </c>
      <c r="C224" s="96" t="s">
        <v>307</v>
      </c>
      <c r="D224" s="96" t="s">
        <v>308</v>
      </c>
      <c r="E224" s="96" t="s">
        <v>309</v>
      </c>
      <c r="F224" s="96" t="s">
        <v>327</v>
      </c>
      <c r="G224" s="96" t="s">
        <v>311</v>
      </c>
      <c r="H224" s="96" t="s">
        <v>328</v>
      </c>
      <c r="I224" s="96" t="s">
        <v>329</v>
      </c>
      <c r="J224" s="103" t="s">
        <v>330</v>
      </c>
      <c r="K224" s="96" t="s">
        <v>315</v>
      </c>
      <c r="L224" s="96" t="s">
        <v>316</v>
      </c>
      <c r="M224" s="96" t="s">
        <v>317</v>
      </c>
      <c r="N224" s="97" t="s">
        <v>318</v>
      </c>
    </row>
    <row r="225" spans="1:14" hidden="1" x14ac:dyDescent="0.25">
      <c r="A225" s="100" t="s">
        <v>289</v>
      </c>
      <c r="B225" s="44"/>
      <c r="C225" s="44"/>
      <c r="D225" s="44"/>
      <c r="E225" s="44"/>
      <c r="F225" s="44"/>
      <c r="G225" s="44"/>
      <c r="H225" s="44"/>
      <c r="I225" s="44"/>
      <c r="J225" s="44" t="e">
        <f t="shared" ref="J225:J236" si="21">I225/H225</f>
        <v>#DIV/0!</v>
      </c>
      <c r="K225" s="44"/>
      <c r="L225" s="44"/>
      <c r="M225" s="44" t="e">
        <f t="shared" ref="M225:M236" si="22">L225/K225</f>
        <v>#DIV/0!</v>
      </c>
      <c r="N225" s="94"/>
    </row>
    <row r="226" spans="1:14" hidden="1" x14ac:dyDescent="0.25">
      <c r="A226" s="100" t="s">
        <v>291</v>
      </c>
      <c r="B226" s="44"/>
      <c r="C226" s="44"/>
      <c r="D226" s="44"/>
      <c r="E226" s="44"/>
      <c r="F226" s="44"/>
      <c r="G226" s="44"/>
      <c r="H226" s="44"/>
      <c r="I226" s="44"/>
      <c r="J226" s="44" t="e">
        <f t="shared" si="21"/>
        <v>#DIV/0!</v>
      </c>
      <c r="K226" s="44"/>
      <c r="L226" s="44"/>
      <c r="M226" s="44" t="e">
        <f t="shared" si="22"/>
        <v>#DIV/0!</v>
      </c>
      <c r="N226" s="94"/>
    </row>
    <row r="227" spans="1:14" hidden="1" x14ac:dyDescent="0.25">
      <c r="A227" s="100" t="s">
        <v>292</v>
      </c>
      <c r="B227" s="44"/>
      <c r="C227" s="44"/>
      <c r="D227" s="44"/>
      <c r="E227" s="44"/>
      <c r="F227" s="44"/>
      <c r="G227" s="44"/>
      <c r="H227" s="44"/>
      <c r="I227" s="44"/>
      <c r="J227" s="44" t="e">
        <f t="shared" si="21"/>
        <v>#DIV/0!</v>
      </c>
      <c r="K227" s="44"/>
      <c r="L227" s="44"/>
      <c r="M227" s="44" t="e">
        <f t="shared" si="22"/>
        <v>#DIV/0!</v>
      </c>
      <c r="N227" s="94"/>
    </row>
    <row r="228" spans="1:14" hidden="1" x14ac:dyDescent="0.25">
      <c r="A228" s="100" t="s">
        <v>293</v>
      </c>
      <c r="B228" s="44"/>
      <c r="C228" s="44"/>
      <c r="D228" s="44"/>
      <c r="E228" s="44"/>
      <c r="F228" s="44"/>
      <c r="G228" s="44"/>
      <c r="H228" s="44"/>
      <c r="I228" s="44"/>
      <c r="J228" s="44" t="e">
        <f t="shared" si="21"/>
        <v>#DIV/0!</v>
      </c>
      <c r="K228" s="44"/>
      <c r="L228" s="44"/>
      <c r="M228" s="44" t="e">
        <f t="shared" si="22"/>
        <v>#DIV/0!</v>
      </c>
      <c r="N228" s="94"/>
    </row>
    <row r="229" spans="1:14" hidden="1" x14ac:dyDescent="0.25">
      <c r="A229" s="100" t="s">
        <v>294</v>
      </c>
      <c r="B229" s="44"/>
      <c r="C229" s="44"/>
      <c r="D229" s="44"/>
      <c r="E229" s="44"/>
      <c r="F229" s="44"/>
      <c r="G229" s="44"/>
      <c r="H229" s="44"/>
      <c r="I229" s="44"/>
      <c r="J229" s="44" t="e">
        <f t="shared" si="21"/>
        <v>#DIV/0!</v>
      </c>
      <c r="K229" s="44"/>
      <c r="L229" s="44"/>
      <c r="M229" s="44" t="e">
        <f t="shared" si="22"/>
        <v>#DIV/0!</v>
      </c>
      <c r="N229" s="94"/>
    </row>
    <row r="230" spans="1:14" hidden="1" x14ac:dyDescent="0.25">
      <c r="A230" s="100" t="s">
        <v>295</v>
      </c>
      <c r="B230" s="44"/>
      <c r="C230" s="44"/>
      <c r="D230" s="44"/>
      <c r="E230" s="44"/>
      <c r="F230" s="44"/>
      <c r="G230" s="44"/>
      <c r="H230" s="44"/>
      <c r="I230" s="44"/>
      <c r="J230" s="44" t="e">
        <f t="shared" si="21"/>
        <v>#DIV/0!</v>
      </c>
      <c r="K230" s="44"/>
      <c r="L230" s="44"/>
      <c r="M230" s="44" t="e">
        <f t="shared" si="22"/>
        <v>#DIV/0!</v>
      </c>
      <c r="N230" s="94"/>
    </row>
    <row r="231" spans="1:14" hidden="1" x14ac:dyDescent="0.25">
      <c r="A231" s="100" t="s">
        <v>296</v>
      </c>
      <c r="B231" s="44"/>
      <c r="C231" s="44"/>
      <c r="D231" s="44"/>
      <c r="E231" s="44"/>
      <c r="F231" s="44"/>
      <c r="G231" s="44"/>
      <c r="H231" s="44"/>
      <c r="I231" s="44"/>
      <c r="J231" s="44" t="e">
        <f t="shared" si="21"/>
        <v>#DIV/0!</v>
      </c>
      <c r="K231" s="44"/>
      <c r="L231" s="44"/>
      <c r="M231" s="44" t="e">
        <f t="shared" si="22"/>
        <v>#DIV/0!</v>
      </c>
      <c r="N231" s="94"/>
    </row>
    <row r="232" spans="1:14" hidden="1" x14ac:dyDescent="0.25">
      <c r="A232" s="100" t="s">
        <v>297</v>
      </c>
      <c r="B232" s="44"/>
      <c r="C232" s="44"/>
      <c r="D232" s="44"/>
      <c r="E232" s="44"/>
      <c r="F232" s="44"/>
      <c r="G232" s="44"/>
      <c r="H232" s="44"/>
      <c r="I232" s="44"/>
      <c r="J232" s="44" t="e">
        <f t="shared" si="21"/>
        <v>#DIV/0!</v>
      </c>
      <c r="K232" s="44"/>
      <c r="L232" s="44"/>
      <c r="M232" s="44" t="e">
        <f t="shared" si="22"/>
        <v>#DIV/0!</v>
      </c>
      <c r="N232" s="94"/>
    </row>
    <row r="233" spans="1:14" hidden="1" x14ac:dyDescent="0.25">
      <c r="A233" s="100" t="s">
        <v>298</v>
      </c>
      <c r="B233" s="44"/>
      <c r="C233" s="44"/>
      <c r="D233" s="44"/>
      <c r="E233" s="44"/>
      <c r="F233" s="44"/>
      <c r="G233" s="44"/>
      <c r="H233" s="44"/>
      <c r="I233" s="44"/>
      <c r="J233" s="44" t="e">
        <f t="shared" si="21"/>
        <v>#DIV/0!</v>
      </c>
      <c r="K233" s="44"/>
      <c r="L233" s="44"/>
      <c r="M233" s="44" t="e">
        <f t="shared" si="22"/>
        <v>#DIV/0!</v>
      </c>
      <c r="N233" s="94"/>
    </row>
    <row r="234" spans="1:14" hidden="1" x14ac:dyDescent="0.25">
      <c r="A234" s="100" t="s">
        <v>299</v>
      </c>
      <c r="B234" s="44"/>
      <c r="C234" s="44"/>
      <c r="D234" s="44"/>
      <c r="E234" s="44"/>
      <c r="F234" s="44"/>
      <c r="G234" s="44"/>
      <c r="H234" s="44"/>
      <c r="I234" s="44"/>
      <c r="J234" s="44" t="e">
        <f t="shared" si="21"/>
        <v>#DIV/0!</v>
      </c>
      <c r="K234" s="44"/>
      <c r="L234" s="44"/>
      <c r="M234" s="44" t="e">
        <f t="shared" si="22"/>
        <v>#DIV/0!</v>
      </c>
      <c r="N234" s="94"/>
    </row>
    <row r="235" spans="1:14" hidden="1" x14ac:dyDescent="0.25">
      <c r="A235" s="100" t="s">
        <v>300</v>
      </c>
      <c r="B235" s="44"/>
      <c r="C235" s="44"/>
      <c r="D235" s="44"/>
      <c r="E235" s="44"/>
      <c r="F235" s="44"/>
      <c r="G235" s="44"/>
      <c r="H235" s="44"/>
      <c r="I235" s="44"/>
      <c r="J235" s="44" t="e">
        <f t="shared" si="21"/>
        <v>#DIV/0!</v>
      </c>
      <c r="K235" s="44"/>
      <c r="L235" s="44"/>
      <c r="M235" s="44" t="e">
        <f t="shared" si="22"/>
        <v>#DIV/0!</v>
      </c>
      <c r="N235" s="94"/>
    </row>
    <row r="236" spans="1:14" ht="15.75" hidden="1" thickBot="1" x14ac:dyDescent="0.3">
      <c r="A236" s="101" t="s">
        <v>301</v>
      </c>
      <c r="B236" s="102"/>
      <c r="C236" s="102"/>
      <c r="D236" s="102"/>
      <c r="E236" s="102"/>
      <c r="F236" s="102"/>
      <c r="G236" s="102"/>
      <c r="H236" s="102"/>
      <c r="I236" s="102"/>
      <c r="J236" s="102" t="e">
        <f t="shared" si="21"/>
        <v>#DIV/0!</v>
      </c>
      <c r="K236" s="102"/>
      <c r="L236" s="102"/>
      <c r="M236" s="102" t="e">
        <f t="shared" si="22"/>
        <v>#DIV/0!</v>
      </c>
      <c r="N236" s="106"/>
    </row>
    <row r="237" spans="1:14" ht="15.75" hidden="1" thickBot="1" x14ac:dyDescent="0.3"/>
    <row r="238" spans="1:14" ht="20.25" hidden="1" x14ac:dyDescent="0.25">
      <c r="A238" s="1101" t="s">
        <v>331</v>
      </c>
      <c r="B238" s="1101"/>
      <c r="C238" s="1101"/>
      <c r="D238" s="1101"/>
      <c r="E238" s="1101"/>
      <c r="F238" s="1101"/>
      <c r="G238" s="1101"/>
      <c r="H238" s="1101"/>
      <c r="I238" s="1101"/>
      <c r="J238" s="1101"/>
      <c r="K238" s="1101"/>
      <c r="L238" s="1101"/>
      <c r="M238" s="1101"/>
      <c r="N238" s="1101"/>
    </row>
    <row r="239" spans="1:14" ht="38.25" hidden="1" x14ac:dyDescent="0.25">
      <c r="A239" s="95" t="s">
        <v>27</v>
      </c>
      <c r="B239" s="96" t="s">
        <v>306</v>
      </c>
      <c r="C239" s="96" t="s">
        <v>307</v>
      </c>
      <c r="D239" s="96" t="s">
        <v>308</v>
      </c>
      <c r="E239" s="96" t="s">
        <v>309</v>
      </c>
      <c r="F239" s="96" t="s">
        <v>332</v>
      </c>
      <c r="G239" s="96" t="s">
        <v>311</v>
      </c>
      <c r="H239" s="96" t="s">
        <v>333</v>
      </c>
      <c r="I239" s="96" t="s">
        <v>334</v>
      </c>
      <c r="J239" s="103" t="s">
        <v>335</v>
      </c>
      <c r="K239" s="96" t="s">
        <v>315</v>
      </c>
      <c r="L239" s="96" t="s">
        <v>316</v>
      </c>
      <c r="M239" s="96" t="s">
        <v>317</v>
      </c>
      <c r="N239" s="97" t="s">
        <v>318</v>
      </c>
    </row>
    <row r="240" spans="1:14" hidden="1" x14ac:dyDescent="0.25">
      <c r="A240" s="100" t="s">
        <v>289</v>
      </c>
      <c r="B240" s="44"/>
      <c r="C240" s="44"/>
      <c r="D240" s="44"/>
      <c r="E240" s="44"/>
      <c r="F240" s="44"/>
      <c r="G240" s="44"/>
      <c r="H240" s="44"/>
      <c r="I240" s="44"/>
      <c r="J240" s="44" t="e">
        <f t="shared" ref="J240:J251" si="23">I240/H240</f>
        <v>#DIV/0!</v>
      </c>
      <c r="K240" s="44"/>
      <c r="L240" s="44"/>
      <c r="M240" s="44" t="e">
        <f t="shared" ref="M240:M251" si="24">L240/K240</f>
        <v>#DIV/0!</v>
      </c>
      <c r="N240" s="94"/>
    </row>
    <row r="241" spans="1:14" hidden="1" x14ac:dyDescent="0.25">
      <c r="A241" s="100" t="s">
        <v>291</v>
      </c>
      <c r="B241" s="44"/>
      <c r="C241" s="44"/>
      <c r="D241" s="44"/>
      <c r="E241" s="44"/>
      <c r="F241" s="44"/>
      <c r="G241" s="44"/>
      <c r="H241" s="44"/>
      <c r="I241" s="44"/>
      <c r="J241" s="44" t="e">
        <f t="shared" si="23"/>
        <v>#DIV/0!</v>
      </c>
      <c r="K241" s="44"/>
      <c r="L241" s="44"/>
      <c r="M241" s="44" t="e">
        <f t="shared" si="24"/>
        <v>#DIV/0!</v>
      </c>
      <c r="N241" s="94"/>
    </row>
    <row r="242" spans="1:14" hidden="1" x14ac:dyDescent="0.25">
      <c r="A242" s="100" t="s">
        <v>292</v>
      </c>
      <c r="B242" s="44"/>
      <c r="C242" s="44"/>
      <c r="D242" s="44"/>
      <c r="E242" s="44"/>
      <c r="F242" s="44"/>
      <c r="G242" s="44"/>
      <c r="H242" s="44"/>
      <c r="I242" s="44"/>
      <c r="J242" s="44" t="e">
        <f t="shared" si="23"/>
        <v>#DIV/0!</v>
      </c>
      <c r="K242" s="44"/>
      <c r="L242" s="44"/>
      <c r="M242" s="44" t="e">
        <f t="shared" si="24"/>
        <v>#DIV/0!</v>
      </c>
      <c r="N242" s="94"/>
    </row>
    <row r="243" spans="1:14" hidden="1" x14ac:dyDescent="0.25">
      <c r="A243" s="100" t="s">
        <v>293</v>
      </c>
      <c r="B243" s="44"/>
      <c r="C243" s="44"/>
      <c r="D243" s="44"/>
      <c r="E243" s="44"/>
      <c r="F243" s="44"/>
      <c r="G243" s="44"/>
      <c r="H243" s="44"/>
      <c r="I243" s="44"/>
      <c r="J243" s="44" t="e">
        <f t="shared" si="23"/>
        <v>#DIV/0!</v>
      </c>
      <c r="K243" s="44"/>
      <c r="L243" s="44"/>
      <c r="M243" s="44" t="e">
        <f t="shared" si="24"/>
        <v>#DIV/0!</v>
      </c>
      <c r="N243" s="94"/>
    </row>
    <row r="244" spans="1:14" hidden="1" x14ac:dyDescent="0.25">
      <c r="A244" s="100" t="s">
        <v>294</v>
      </c>
      <c r="B244" s="44"/>
      <c r="C244" s="44"/>
      <c r="D244" s="44"/>
      <c r="E244" s="44"/>
      <c r="F244" s="44"/>
      <c r="G244" s="44"/>
      <c r="H244" s="44"/>
      <c r="I244" s="44"/>
      <c r="J244" s="44" t="e">
        <f t="shared" si="23"/>
        <v>#DIV/0!</v>
      </c>
      <c r="K244" s="44"/>
      <c r="L244" s="44"/>
      <c r="M244" s="44" t="e">
        <f t="shared" si="24"/>
        <v>#DIV/0!</v>
      </c>
      <c r="N244" s="94"/>
    </row>
    <row r="245" spans="1:14" hidden="1" x14ac:dyDescent="0.25">
      <c r="A245" s="100" t="s">
        <v>295</v>
      </c>
      <c r="B245" s="44"/>
      <c r="C245" s="44"/>
      <c r="D245" s="44"/>
      <c r="E245" s="44"/>
      <c r="F245" s="44"/>
      <c r="G245" s="44"/>
      <c r="H245" s="44"/>
      <c r="I245" s="44"/>
      <c r="J245" s="44" t="e">
        <f t="shared" si="23"/>
        <v>#DIV/0!</v>
      </c>
      <c r="K245" s="44"/>
      <c r="L245" s="44"/>
      <c r="M245" s="44" t="e">
        <f t="shared" si="24"/>
        <v>#DIV/0!</v>
      </c>
      <c r="N245" s="94"/>
    </row>
    <row r="246" spans="1:14" hidden="1" x14ac:dyDescent="0.25">
      <c r="A246" s="100" t="s">
        <v>296</v>
      </c>
      <c r="B246" s="44"/>
      <c r="C246" s="44"/>
      <c r="D246" s="44"/>
      <c r="E246" s="44"/>
      <c r="F246" s="44"/>
      <c r="G246" s="44"/>
      <c r="H246" s="44"/>
      <c r="I246" s="44"/>
      <c r="J246" s="44" t="e">
        <f t="shared" si="23"/>
        <v>#DIV/0!</v>
      </c>
      <c r="K246" s="44"/>
      <c r="L246" s="44"/>
      <c r="M246" s="44" t="e">
        <f t="shared" si="24"/>
        <v>#DIV/0!</v>
      </c>
      <c r="N246" s="94"/>
    </row>
    <row r="247" spans="1:14" hidden="1" x14ac:dyDescent="0.25">
      <c r="A247" s="100" t="s">
        <v>297</v>
      </c>
      <c r="B247" s="44"/>
      <c r="C247" s="44"/>
      <c r="D247" s="44"/>
      <c r="E247" s="44"/>
      <c r="F247" s="44"/>
      <c r="G247" s="44"/>
      <c r="H247" s="44"/>
      <c r="I247" s="44"/>
      <c r="J247" s="44" t="e">
        <f t="shared" si="23"/>
        <v>#DIV/0!</v>
      </c>
      <c r="K247" s="44"/>
      <c r="L247" s="44"/>
      <c r="M247" s="44" t="e">
        <f t="shared" si="24"/>
        <v>#DIV/0!</v>
      </c>
      <c r="N247" s="94"/>
    </row>
    <row r="248" spans="1:14" hidden="1" x14ac:dyDescent="0.25">
      <c r="A248" s="100" t="s">
        <v>298</v>
      </c>
      <c r="B248" s="44"/>
      <c r="C248" s="44"/>
      <c r="D248" s="44"/>
      <c r="E248" s="44"/>
      <c r="F248" s="44"/>
      <c r="G248" s="44"/>
      <c r="H248" s="44"/>
      <c r="I248" s="44"/>
      <c r="J248" s="44" t="e">
        <f t="shared" si="23"/>
        <v>#DIV/0!</v>
      </c>
      <c r="K248" s="44"/>
      <c r="L248" s="44"/>
      <c r="M248" s="44" t="e">
        <f t="shared" si="24"/>
        <v>#DIV/0!</v>
      </c>
      <c r="N248" s="94"/>
    </row>
    <row r="249" spans="1:14" hidden="1" x14ac:dyDescent="0.25">
      <c r="A249" s="100" t="s">
        <v>299</v>
      </c>
      <c r="B249" s="44"/>
      <c r="C249" s="44"/>
      <c r="D249" s="44"/>
      <c r="E249" s="44"/>
      <c r="F249" s="44"/>
      <c r="G249" s="44"/>
      <c r="H249" s="44"/>
      <c r="I249" s="44"/>
      <c r="J249" s="44" t="e">
        <f t="shared" si="23"/>
        <v>#DIV/0!</v>
      </c>
      <c r="K249" s="44"/>
      <c r="L249" s="44"/>
      <c r="M249" s="44" t="e">
        <f t="shared" si="24"/>
        <v>#DIV/0!</v>
      </c>
      <c r="N249" s="94"/>
    </row>
    <row r="250" spans="1:14" hidden="1" x14ac:dyDescent="0.25">
      <c r="A250" s="100" t="s">
        <v>300</v>
      </c>
      <c r="B250" s="44"/>
      <c r="C250" s="44"/>
      <c r="D250" s="44"/>
      <c r="E250" s="44"/>
      <c r="F250" s="44"/>
      <c r="G250" s="44"/>
      <c r="H250" s="44"/>
      <c r="I250" s="44"/>
      <c r="J250" s="44" t="e">
        <f t="shared" si="23"/>
        <v>#DIV/0!</v>
      </c>
      <c r="K250" s="44"/>
      <c r="L250" s="44"/>
      <c r="M250" s="44" t="e">
        <f t="shared" si="24"/>
        <v>#DIV/0!</v>
      </c>
      <c r="N250" s="94"/>
    </row>
    <row r="251" spans="1:14" ht="15.75" hidden="1" thickBot="1" x14ac:dyDescent="0.3">
      <c r="A251" s="101" t="s">
        <v>301</v>
      </c>
      <c r="B251" s="102"/>
      <c r="C251" s="102"/>
      <c r="D251" s="102"/>
      <c r="E251" s="102"/>
      <c r="F251" s="102"/>
      <c r="G251" s="102"/>
      <c r="H251" s="102"/>
      <c r="I251" s="102"/>
      <c r="J251" s="102" t="e">
        <f t="shared" si="23"/>
        <v>#DIV/0!</v>
      </c>
      <c r="K251" s="102"/>
      <c r="L251" s="102"/>
      <c r="M251" s="102" t="e">
        <f t="shared" si="24"/>
        <v>#DIV/0!</v>
      </c>
      <c r="N251" s="106"/>
    </row>
    <row r="253" spans="1:14" ht="20.25" hidden="1" x14ac:dyDescent="0.25">
      <c r="A253" s="1101" t="s">
        <v>336</v>
      </c>
      <c r="B253" s="1101"/>
      <c r="C253" s="1101"/>
      <c r="D253" s="1101"/>
      <c r="E253" s="1101"/>
      <c r="F253" s="1101"/>
      <c r="G253" s="1101"/>
      <c r="H253" s="1101"/>
      <c r="I253" s="1101"/>
      <c r="J253" s="1101"/>
      <c r="K253" s="1101"/>
      <c r="L253" s="1101"/>
      <c r="M253" s="1101"/>
      <c r="N253" s="1101"/>
    </row>
    <row r="254" spans="1:14" ht="38.25" hidden="1" x14ac:dyDescent="0.25">
      <c r="A254" s="95" t="s">
        <v>28</v>
      </c>
      <c r="B254" s="96" t="s">
        <v>306</v>
      </c>
      <c r="C254" s="96" t="s">
        <v>307</v>
      </c>
      <c r="D254" s="96" t="s">
        <v>308</v>
      </c>
      <c r="E254" s="96" t="s">
        <v>309</v>
      </c>
      <c r="F254" s="96" t="s">
        <v>337</v>
      </c>
      <c r="G254" s="96" t="s">
        <v>311</v>
      </c>
      <c r="H254" s="96" t="s">
        <v>338</v>
      </c>
      <c r="I254" s="96" t="s">
        <v>339</v>
      </c>
      <c r="J254" s="103" t="s">
        <v>340</v>
      </c>
      <c r="K254" s="96" t="s">
        <v>315</v>
      </c>
      <c r="L254" s="96" t="s">
        <v>316</v>
      </c>
      <c r="M254" s="96" t="s">
        <v>317</v>
      </c>
      <c r="N254" s="97" t="s">
        <v>318</v>
      </c>
    </row>
    <row r="255" spans="1:14" hidden="1" x14ac:dyDescent="0.25">
      <c r="A255" s="100" t="s">
        <v>289</v>
      </c>
      <c r="B255" s="44"/>
      <c r="C255" s="44"/>
      <c r="D255" s="44"/>
      <c r="E255" s="44"/>
      <c r="F255" s="44"/>
      <c r="G255" s="44"/>
      <c r="H255" s="44"/>
      <c r="I255" s="44"/>
      <c r="J255" s="44" t="e">
        <f t="shared" ref="J255:J266" si="25">I255/H255</f>
        <v>#DIV/0!</v>
      </c>
      <c r="K255" s="44"/>
      <c r="L255" s="44"/>
      <c r="M255" s="44" t="e">
        <f t="shared" ref="M255:M266" si="26">L255/K255</f>
        <v>#DIV/0!</v>
      </c>
      <c r="N255" s="94"/>
    </row>
    <row r="256" spans="1:14" hidden="1" x14ac:dyDescent="0.25">
      <c r="A256" s="100" t="s">
        <v>291</v>
      </c>
      <c r="B256" s="44"/>
      <c r="C256" s="44"/>
      <c r="D256" s="44"/>
      <c r="E256" s="44"/>
      <c r="F256" s="44"/>
      <c r="G256" s="44"/>
      <c r="H256" s="44"/>
      <c r="I256" s="44"/>
      <c r="J256" s="44" t="e">
        <f t="shared" si="25"/>
        <v>#DIV/0!</v>
      </c>
      <c r="K256" s="44"/>
      <c r="L256" s="44"/>
      <c r="M256" s="44" t="e">
        <f t="shared" si="26"/>
        <v>#DIV/0!</v>
      </c>
      <c r="N256" s="94"/>
    </row>
    <row r="257" spans="1:14" hidden="1" x14ac:dyDescent="0.25">
      <c r="A257" s="100" t="s">
        <v>292</v>
      </c>
      <c r="B257" s="44"/>
      <c r="C257" s="44"/>
      <c r="D257" s="44"/>
      <c r="E257" s="44"/>
      <c r="F257" s="44"/>
      <c r="G257" s="44"/>
      <c r="H257" s="44"/>
      <c r="I257" s="44"/>
      <c r="J257" s="44" t="e">
        <f t="shared" si="25"/>
        <v>#DIV/0!</v>
      </c>
      <c r="K257" s="44"/>
      <c r="L257" s="44"/>
      <c r="M257" s="44" t="e">
        <f t="shared" si="26"/>
        <v>#DIV/0!</v>
      </c>
      <c r="N257" s="94"/>
    </row>
    <row r="258" spans="1:14" hidden="1" x14ac:dyDescent="0.25">
      <c r="A258" s="100" t="s">
        <v>293</v>
      </c>
      <c r="B258" s="44"/>
      <c r="C258" s="44"/>
      <c r="D258" s="44"/>
      <c r="E258" s="44"/>
      <c r="F258" s="44"/>
      <c r="G258" s="44"/>
      <c r="H258" s="44"/>
      <c r="I258" s="44"/>
      <c r="J258" s="44" t="e">
        <f t="shared" si="25"/>
        <v>#DIV/0!</v>
      </c>
      <c r="K258" s="44"/>
      <c r="L258" s="44"/>
      <c r="M258" s="44" t="e">
        <f t="shared" si="26"/>
        <v>#DIV/0!</v>
      </c>
      <c r="N258" s="94"/>
    </row>
    <row r="259" spans="1:14" hidden="1" x14ac:dyDescent="0.25">
      <c r="A259" s="100" t="s">
        <v>294</v>
      </c>
      <c r="B259" s="44"/>
      <c r="C259" s="44"/>
      <c r="D259" s="44"/>
      <c r="E259" s="44"/>
      <c r="F259" s="44"/>
      <c r="G259" s="44"/>
      <c r="H259" s="44"/>
      <c r="I259" s="44"/>
      <c r="J259" s="44" t="e">
        <f t="shared" si="25"/>
        <v>#DIV/0!</v>
      </c>
      <c r="K259" s="44"/>
      <c r="L259" s="44"/>
      <c r="M259" s="44" t="e">
        <f t="shared" si="26"/>
        <v>#DIV/0!</v>
      </c>
      <c r="N259" s="94"/>
    </row>
    <row r="260" spans="1:14" hidden="1" x14ac:dyDescent="0.25">
      <c r="A260" s="100" t="s">
        <v>295</v>
      </c>
      <c r="B260" s="44"/>
      <c r="C260" s="44"/>
      <c r="D260" s="44"/>
      <c r="E260" s="44"/>
      <c r="F260" s="44"/>
      <c r="G260" s="44"/>
      <c r="H260" s="44"/>
      <c r="I260" s="44"/>
      <c r="J260" s="44" t="e">
        <f t="shared" si="25"/>
        <v>#DIV/0!</v>
      </c>
      <c r="K260" s="44"/>
      <c r="L260" s="44"/>
      <c r="M260" s="44" t="e">
        <f t="shared" si="26"/>
        <v>#DIV/0!</v>
      </c>
      <c r="N260" s="94"/>
    </row>
    <row r="261" spans="1:14" hidden="1" x14ac:dyDescent="0.25">
      <c r="A261" s="100" t="s">
        <v>296</v>
      </c>
      <c r="B261" s="44"/>
      <c r="C261" s="44"/>
      <c r="D261" s="44"/>
      <c r="E261" s="44"/>
      <c r="F261" s="44"/>
      <c r="G261" s="44"/>
      <c r="H261" s="44"/>
      <c r="I261" s="44"/>
      <c r="J261" s="44" t="e">
        <f t="shared" si="25"/>
        <v>#DIV/0!</v>
      </c>
      <c r="K261" s="44"/>
      <c r="L261" s="44"/>
      <c r="M261" s="44" t="e">
        <f t="shared" si="26"/>
        <v>#DIV/0!</v>
      </c>
      <c r="N261" s="94"/>
    </row>
    <row r="262" spans="1:14" hidden="1" x14ac:dyDescent="0.25">
      <c r="A262" s="100" t="s">
        <v>297</v>
      </c>
      <c r="B262" s="44"/>
      <c r="C262" s="44"/>
      <c r="D262" s="44"/>
      <c r="E262" s="44"/>
      <c r="F262" s="44"/>
      <c r="G262" s="44"/>
      <c r="H262" s="44"/>
      <c r="I262" s="44"/>
      <c r="J262" s="44" t="e">
        <f t="shared" si="25"/>
        <v>#DIV/0!</v>
      </c>
      <c r="K262" s="44"/>
      <c r="L262" s="44"/>
      <c r="M262" s="44" t="e">
        <f t="shared" si="26"/>
        <v>#DIV/0!</v>
      </c>
      <c r="N262" s="94"/>
    </row>
    <row r="263" spans="1:14" hidden="1" x14ac:dyDescent="0.25">
      <c r="A263" s="100" t="s">
        <v>298</v>
      </c>
      <c r="B263" s="44"/>
      <c r="C263" s="44"/>
      <c r="D263" s="44"/>
      <c r="E263" s="44"/>
      <c r="F263" s="44"/>
      <c r="G263" s="44"/>
      <c r="H263" s="44"/>
      <c r="I263" s="44"/>
      <c r="J263" s="44" t="e">
        <f t="shared" si="25"/>
        <v>#DIV/0!</v>
      </c>
      <c r="K263" s="44"/>
      <c r="L263" s="44"/>
      <c r="M263" s="44" t="e">
        <f t="shared" si="26"/>
        <v>#DIV/0!</v>
      </c>
      <c r="N263" s="94"/>
    </row>
    <row r="264" spans="1:14" hidden="1" x14ac:dyDescent="0.25">
      <c r="A264" s="100" t="s">
        <v>299</v>
      </c>
      <c r="B264" s="44"/>
      <c r="C264" s="44"/>
      <c r="D264" s="44"/>
      <c r="E264" s="44"/>
      <c r="F264" s="44"/>
      <c r="G264" s="44"/>
      <c r="H264" s="44"/>
      <c r="I264" s="44"/>
      <c r="J264" s="44" t="e">
        <f t="shared" si="25"/>
        <v>#DIV/0!</v>
      </c>
      <c r="K264" s="44"/>
      <c r="L264" s="44"/>
      <c r="M264" s="44" t="e">
        <f t="shared" si="26"/>
        <v>#DIV/0!</v>
      </c>
      <c r="N264" s="94"/>
    </row>
    <row r="265" spans="1:14" hidden="1" x14ac:dyDescent="0.25">
      <c r="A265" s="100" t="s">
        <v>300</v>
      </c>
      <c r="B265" s="44"/>
      <c r="C265" s="44"/>
      <c r="D265" s="44"/>
      <c r="E265" s="44"/>
      <c r="F265" s="44"/>
      <c r="G265" s="44"/>
      <c r="H265" s="44"/>
      <c r="I265" s="44"/>
      <c r="J265" s="44" t="e">
        <f t="shared" si="25"/>
        <v>#DIV/0!</v>
      </c>
      <c r="K265" s="44"/>
      <c r="L265" s="44"/>
      <c r="M265" s="44" t="e">
        <f t="shared" si="26"/>
        <v>#DIV/0!</v>
      </c>
      <c r="N265" s="94"/>
    </row>
    <row r="266" spans="1:14" ht="15.75" hidden="1" thickBot="1" x14ac:dyDescent="0.3">
      <c r="A266" s="101" t="s">
        <v>301</v>
      </c>
      <c r="B266" s="102"/>
      <c r="C266" s="102"/>
      <c r="D266" s="102"/>
      <c r="E266" s="102"/>
      <c r="F266" s="102"/>
      <c r="G266" s="102"/>
      <c r="H266" s="102"/>
      <c r="I266" s="102"/>
      <c r="J266" s="102" t="e">
        <f t="shared" si="25"/>
        <v>#DIV/0!</v>
      </c>
      <c r="K266" s="102"/>
      <c r="L266" s="102"/>
      <c r="M266" s="102" t="e">
        <f t="shared" si="26"/>
        <v>#DIV/0!</v>
      </c>
      <c r="N266" s="106"/>
    </row>
    <row r="269" spans="1:14" ht="20.25" hidden="1" x14ac:dyDescent="0.3">
      <c r="A269" s="1122" t="s">
        <v>436</v>
      </c>
      <c r="B269" s="1122"/>
      <c r="C269" s="1122"/>
      <c r="D269" s="1122"/>
      <c r="E269" s="1122"/>
      <c r="F269" s="1122"/>
      <c r="G269" s="1122"/>
    </row>
    <row r="270" spans="1:14" ht="39" hidden="1" thickBot="1" x14ac:dyDescent="0.3">
      <c r="A270" s="95" t="s">
        <v>24</v>
      </c>
      <c r="B270" s="107" t="s">
        <v>306</v>
      </c>
      <c r="C270" s="107" t="s">
        <v>307</v>
      </c>
      <c r="D270" s="107" t="s">
        <v>342</v>
      </c>
      <c r="E270" s="107" t="s">
        <v>437</v>
      </c>
      <c r="F270" s="107" t="s">
        <v>438</v>
      </c>
      <c r="G270" s="108" t="s">
        <v>345</v>
      </c>
    </row>
    <row r="271" spans="1:14" ht="15.75" hidden="1" thickBot="1" x14ac:dyDescent="0.3">
      <c r="A271" s="186" t="s">
        <v>296</v>
      </c>
      <c r="B271" s="1123" t="s">
        <v>408</v>
      </c>
      <c r="C271" s="1124" t="s">
        <v>439</v>
      </c>
      <c r="D271" s="1125" t="s">
        <v>440</v>
      </c>
      <c r="E271" s="187">
        <v>2239274028</v>
      </c>
      <c r="F271" s="187">
        <v>15250000</v>
      </c>
      <c r="G271" s="110" t="s">
        <v>441</v>
      </c>
      <c r="H271" s="50">
        <f t="shared" ref="H271:H276" si="27">LEN(G271)</f>
        <v>27</v>
      </c>
      <c r="N271" s="188"/>
    </row>
    <row r="272" spans="1:14" ht="15.75" hidden="1" thickBot="1" x14ac:dyDescent="0.3">
      <c r="A272" s="144" t="s">
        <v>297</v>
      </c>
      <c r="B272" s="1123"/>
      <c r="C272" s="1124"/>
      <c r="D272" s="1125"/>
      <c r="E272" s="189">
        <v>2239274028</v>
      </c>
      <c r="F272" s="189">
        <v>186734000</v>
      </c>
      <c r="G272" s="94"/>
      <c r="H272" s="50">
        <f t="shared" si="27"/>
        <v>0</v>
      </c>
    </row>
    <row r="273" spans="1:14" ht="15.75" hidden="1" thickBot="1" x14ac:dyDescent="0.3">
      <c r="A273" s="144" t="s">
        <v>298</v>
      </c>
      <c r="B273" s="1123"/>
      <c r="C273" s="1124"/>
      <c r="D273" s="1125"/>
      <c r="E273" s="189">
        <v>2239274028</v>
      </c>
      <c r="F273" s="189">
        <v>208535000</v>
      </c>
      <c r="G273" s="94"/>
      <c r="H273" s="50">
        <f t="shared" si="27"/>
        <v>0</v>
      </c>
    </row>
    <row r="274" spans="1:14" ht="15.75" hidden="1" thickBot="1" x14ac:dyDescent="0.3">
      <c r="A274" s="98" t="s">
        <v>299</v>
      </c>
      <c r="B274" s="1123"/>
      <c r="C274" s="1124"/>
      <c r="D274" s="1125"/>
      <c r="E274" s="190">
        <v>2239274028</v>
      </c>
      <c r="F274" s="190">
        <f>+[2]INVERSIÓN!P11</f>
        <v>208535000</v>
      </c>
      <c r="G274" s="147" t="s">
        <v>442</v>
      </c>
      <c r="H274" s="50">
        <f t="shared" si="27"/>
        <v>69</v>
      </c>
    </row>
    <row r="275" spans="1:14" ht="15.75" hidden="1" thickBot="1" x14ac:dyDescent="0.3">
      <c r="A275" s="114" t="s">
        <v>300</v>
      </c>
      <c r="B275" s="1123"/>
      <c r="C275" s="1124"/>
      <c r="D275" s="1125"/>
      <c r="E275" s="190">
        <f>+[2]INVERSIÓN!H11</f>
        <v>2239274028</v>
      </c>
      <c r="F275" s="190">
        <f>+[2]INVERSIÓN!R11</f>
        <v>261972893</v>
      </c>
      <c r="G275" s="147" t="s">
        <v>443</v>
      </c>
      <c r="H275" s="50">
        <f t="shared" si="27"/>
        <v>107</v>
      </c>
    </row>
    <row r="276" spans="1:14" ht="15.75" hidden="1" thickBot="1" x14ac:dyDescent="0.3">
      <c r="A276" s="150" t="s">
        <v>301</v>
      </c>
      <c r="B276" s="1123"/>
      <c r="C276" s="1124"/>
      <c r="D276" s="1125"/>
      <c r="E276" s="191">
        <f>+[2]INVERSIÓN!S15</f>
        <v>1985716202</v>
      </c>
      <c r="F276" s="191">
        <f>+[2]INVERSIÓN!EB15</f>
        <v>835562923</v>
      </c>
      <c r="G276" s="192" t="s">
        <v>444</v>
      </c>
      <c r="H276" s="50">
        <f t="shared" si="27"/>
        <v>222</v>
      </c>
    </row>
    <row r="277" spans="1:14" hidden="1" x14ac:dyDescent="0.25">
      <c r="A277" s="156"/>
      <c r="B277" s="156"/>
      <c r="C277" s="156"/>
      <c r="D277" s="156"/>
      <c r="E277" s="156"/>
      <c r="F277" s="156"/>
      <c r="G277" s="156"/>
    </row>
    <row r="278" spans="1:14" hidden="1" x14ac:dyDescent="0.25">
      <c r="A278" s="156"/>
      <c r="B278" s="156"/>
      <c r="C278" s="156"/>
      <c r="D278" s="156"/>
      <c r="E278" s="156"/>
      <c r="F278" s="156"/>
      <c r="G278" s="156"/>
    </row>
    <row r="279" spans="1:14" ht="39" hidden="1" thickBot="1" x14ac:dyDescent="0.3">
      <c r="A279" s="95" t="s">
        <v>24</v>
      </c>
      <c r="B279" s="107" t="s">
        <v>306</v>
      </c>
      <c r="C279" s="107" t="s">
        <v>307</v>
      </c>
      <c r="D279" s="107" t="s">
        <v>342</v>
      </c>
      <c r="E279" s="116" t="s">
        <v>437</v>
      </c>
      <c r="F279" s="116" t="s">
        <v>438</v>
      </c>
      <c r="G279" s="117" t="s">
        <v>345</v>
      </c>
    </row>
    <row r="280" spans="1:14" ht="15.75" hidden="1" thickBot="1" x14ac:dyDescent="0.3">
      <c r="A280" s="186" t="s">
        <v>296</v>
      </c>
      <c r="B280" s="1123" t="s">
        <v>414</v>
      </c>
      <c r="C280" s="1123" t="s">
        <v>415</v>
      </c>
      <c r="D280" s="1126" t="s">
        <v>445</v>
      </c>
      <c r="E280" s="193">
        <v>632180000</v>
      </c>
      <c r="F280" s="194">
        <v>0</v>
      </c>
      <c r="G280" s="44" t="s">
        <v>446</v>
      </c>
      <c r="H280" s="50">
        <f t="shared" ref="H280:H285" si="28">LEN(G280)</f>
        <v>30</v>
      </c>
    </row>
    <row r="281" spans="1:14" ht="15.75" hidden="1" thickBot="1" x14ac:dyDescent="0.3">
      <c r="A281" s="144" t="s">
        <v>297</v>
      </c>
      <c r="B281" s="1123"/>
      <c r="C281" s="1123"/>
      <c r="D281" s="1126"/>
      <c r="E281" s="193">
        <v>632180000</v>
      </c>
      <c r="F281" s="194">
        <v>183792000</v>
      </c>
      <c r="G281" s="44"/>
      <c r="H281" s="50">
        <f t="shared" si="28"/>
        <v>0</v>
      </c>
    </row>
    <row r="282" spans="1:14" ht="15.75" hidden="1" thickBot="1" x14ac:dyDescent="0.3">
      <c r="A282" s="144" t="s">
        <v>298</v>
      </c>
      <c r="B282" s="1123"/>
      <c r="C282" s="1123"/>
      <c r="D282" s="1126"/>
      <c r="E282" s="193">
        <v>632180000</v>
      </c>
      <c r="F282" s="194">
        <v>190062000</v>
      </c>
      <c r="G282" s="44"/>
      <c r="H282" s="50">
        <f t="shared" si="28"/>
        <v>0</v>
      </c>
    </row>
    <row r="283" spans="1:14" ht="15.75" hidden="1" thickBot="1" x14ac:dyDescent="0.3">
      <c r="A283" s="98" t="s">
        <v>299</v>
      </c>
      <c r="B283" s="1123"/>
      <c r="C283" s="1123"/>
      <c r="D283" s="1126"/>
      <c r="E283" s="195">
        <v>632180000</v>
      </c>
      <c r="F283" s="190">
        <f>+[2]INVERSIÓN!DZ17</f>
        <v>190062000</v>
      </c>
      <c r="G283" s="104" t="s">
        <v>447</v>
      </c>
      <c r="H283" s="50">
        <f t="shared" si="28"/>
        <v>48</v>
      </c>
    </row>
    <row r="284" spans="1:14" ht="15.75" hidden="1" thickBot="1" x14ac:dyDescent="0.3">
      <c r="A284" s="98" t="s">
        <v>300</v>
      </c>
      <c r="B284" s="1123"/>
      <c r="C284" s="1123"/>
      <c r="D284" s="1126"/>
      <c r="E284" s="195">
        <f>+[2]INVERSIÓN!H17</f>
        <v>632180000</v>
      </c>
      <c r="F284" s="190">
        <f>+[2]INVERSIÓN!R17</f>
        <v>208073593</v>
      </c>
      <c r="G284" s="104" t="s">
        <v>448</v>
      </c>
      <c r="H284" s="50">
        <f t="shared" si="28"/>
        <v>87</v>
      </c>
      <c r="N284" s="188"/>
    </row>
    <row r="285" spans="1:14" ht="15.75" hidden="1" thickBot="1" x14ac:dyDescent="0.3">
      <c r="A285" s="150" t="s">
        <v>301</v>
      </c>
      <c r="B285" s="1123"/>
      <c r="C285" s="1123"/>
      <c r="D285" s="1126"/>
      <c r="E285" s="191">
        <f>+[2]INVERSIÓN!S17</f>
        <v>588967593</v>
      </c>
      <c r="F285" s="191">
        <f>+[2]INVERSIÓN!T17</f>
        <v>543446593</v>
      </c>
      <c r="G285" s="196" t="s">
        <v>449</v>
      </c>
      <c r="H285" s="50">
        <f t="shared" si="28"/>
        <v>139</v>
      </c>
      <c r="N285" s="188"/>
    </row>
    <row r="286" spans="1:14" hidden="1" x14ac:dyDescent="0.25">
      <c r="A286" s="156"/>
      <c r="B286" s="156"/>
      <c r="C286" s="156"/>
      <c r="D286" s="156"/>
      <c r="E286" s="156"/>
      <c r="F286" s="156"/>
      <c r="G286" s="156"/>
    </row>
    <row r="287" spans="1:14" hidden="1" x14ac:dyDescent="0.25">
      <c r="A287" s="156"/>
      <c r="B287" s="156"/>
      <c r="C287" s="156"/>
      <c r="D287" s="156"/>
      <c r="E287" s="156"/>
      <c r="F287" s="156"/>
      <c r="G287" s="156"/>
    </row>
    <row r="288" spans="1:14" ht="39" hidden="1" thickBot="1" x14ac:dyDescent="0.3">
      <c r="A288" s="95" t="s">
        <v>24</v>
      </c>
      <c r="B288" s="107" t="s">
        <v>306</v>
      </c>
      <c r="C288" s="107" t="s">
        <v>307</v>
      </c>
      <c r="D288" s="107" t="s">
        <v>342</v>
      </c>
      <c r="E288" s="116" t="s">
        <v>437</v>
      </c>
      <c r="F288" s="116" t="s">
        <v>438</v>
      </c>
      <c r="G288" s="117" t="s">
        <v>345</v>
      </c>
    </row>
    <row r="289" spans="1:8" ht="15.75" hidden="1" thickBot="1" x14ac:dyDescent="0.3">
      <c r="A289" s="186" t="s">
        <v>296</v>
      </c>
      <c r="B289" s="1123" t="s">
        <v>414</v>
      </c>
      <c r="C289" s="1123" t="s">
        <v>415</v>
      </c>
      <c r="D289" s="1125" t="s">
        <v>450</v>
      </c>
      <c r="E289" s="193">
        <v>846820000</v>
      </c>
      <c r="F289" s="194">
        <v>0</v>
      </c>
      <c r="G289" s="44" t="s">
        <v>446</v>
      </c>
      <c r="H289" s="50">
        <f t="shared" ref="H289:H294" si="29">LEN(G289)</f>
        <v>30</v>
      </c>
    </row>
    <row r="290" spans="1:8" ht="15.75" hidden="1" thickBot="1" x14ac:dyDescent="0.3">
      <c r="A290" s="144" t="s">
        <v>297</v>
      </c>
      <c r="B290" s="1123"/>
      <c r="C290" s="1123"/>
      <c r="D290" s="1125"/>
      <c r="E290" s="193">
        <v>846820000</v>
      </c>
      <c r="F290" s="189">
        <v>298980000</v>
      </c>
      <c r="G290" s="44"/>
      <c r="H290" s="50">
        <f t="shared" si="29"/>
        <v>0</v>
      </c>
    </row>
    <row r="291" spans="1:8" ht="15.75" hidden="1" thickBot="1" x14ac:dyDescent="0.3">
      <c r="A291" s="144" t="s">
        <v>298</v>
      </c>
      <c r="B291" s="1123"/>
      <c r="C291" s="1123"/>
      <c r="D291" s="1125"/>
      <c r="E291" s="193">
        <v>846820000</v>
      </c>
      <c r="F291" s="189">
        <v>316529347</v>
      </c>
      <c r="G291" s="44"/>
      <c r="H291" s="50">
        <f t="shared" si="29"/>
        <v>0</v>
      </c>
    </row>
    <row r="292" spans="1:8" ht="15.75" hidden="1" thickBot="1" x14ac:dyDescent="0.3">
      <c r="A292" s="98" t="s">
        <v>299</v>
      </c>
      <c r="B292" s="1123"/>
      <c r="C292" s="1123"/>
      <c r="D292" s="1125"/>
      <c r="E292" s="195">
        <v>846820000</v>
      </c>
      <c r="F292" s="190">
        <f>+[2]INVERSIÓN!DZ27</f>
        <v>323308102</v>
      </c>
      <c r="G292" s="104" t="s">
        <v>451</v>
      </c>
      <c r="H292" s="50">
        <f t="shared" si="29"/>
        <v>72</v>
      </c>
    </row>
    <row r="293" spans="1:8" ht="15.75" hidden="1" thickBot="1" x14ac:dyDescent="0.3">
      <c r="A293" s="114" t="s">
        <v>300</v>
      </c>
      <c r="B293" s="1123"/>
      <c r="C293" s="1123"/>
      <c r="D293" s="1125"/>
      <c r="E293" s="195">
        <f>+[2]INVERSIÓN!H23</f>
        <v>846820000</v>
      </c>
      <c r="F293" s="190">
        <f>+[2]INVERSIÓN!R23</f>
        <v>328756825</v>
      </c>
      <c r="G293" s="104" t="s">
        <v>452</v>
      </c>
      <c r="H293" s="50">
        <f t="shared" si="29"/>
        <v>111</v>
      </c>
    </row>
    <row r="294" spans="1:8" ht="15.75" hidden="1" thickBot="1" x14ac:dyDescent="0.3">
      <c r="A294" s="150" t="s">
        <v>301</v>
      </c>
      <c r="B294" s="1123"/>
      <c r="C294" s="1123"/>
      <c r="D294" s="1125"/>
      <c r="E294" s="197">
        <f>+[2]INVERSIÓN!S23</f>
        <v>817958593</v>
      </c>
      <c r="F294" s="197">
        <f>+[2]INVERSIÓN!T23</f>
        <v>755491393</v>
      </c>
      <c r="G294" s="196" t="s">
        <v>453</v>
      </c>
      <c r="H294" s="50">
        <f t="shared" si="29"/>
        <v>223</v>
      </c>
    </row>
    <row r="295" spans="1:8" hidden="1" x14ac:dyDescent="0.25">
      <c r="A295" s="156"/>
      <c r="B295" s="156"/>
      <c r="C295" s="156"/>
      <c r="D295" s="156"/>
      <c r="E295" s="156"/>
      <c r="F295" s="156"/>
      <c r="G295" s="156"/>
    </row>
    <row r="296" spans="1:8" hidden="1" x14ac:dyDescent="0.25">
      <c r="A296" s="156"/>
      <c r="B296" s="156"/>
      <c r="C296" s="156"/>
      <c r="D296" s="156"/>
      <c r="E296" s="156"/>
      <c r="F296" s="156"/>
      <c r="G296" s="156"/>
    </row>
    <row r="297" spans="1:8" ht="39" hidden="1" thickBot="1" x14ac:dyDescent="0.3">
      <c r="A297" s="95" t="s">
        <v>24</v>
      </c>
      <c r="B297" s="107" t="s">
        <v>306</v>
      </c>
      <c r="C297" s="107" t="s">
        <v>307</v>
      </c>
      <c r="D297" s="107" t="s">
        <v>342</v>
      </c>
      <c r="E297" s="116" t="s">
        <v>437</v>
      </c>
      <c r="F297" s="116" t="s">
        <v>438</v>
      </c>
      <c r="G297" s="117" t="s">
        <v>345</v>
      </c>
    </row>
    <row r="298" spans="1:8" ht="15.75" hidden="1" thickBot="1" x14ac:dyDescent="0.3">
      <c r="A298" s="186" t="s">
        <v>296</v>
      </c>
      <c r="B298" s="1123" t="s">
        <v>425</v>
      </c>
      <c r="C298" s="1123" t="s">
        <v>426</v>
      </c>
      <c r="D298" s="1125" t="s">
        <v>454</v>
      </c>
      <c r="E298" s="193">
        <v>201000000</v>
      </c>
      <c r="F298" s="194">
        <v>0</v>
      </c>
      <c r="G298" s="44" t="s">
        <v>446</v>
      </c>
      <c r="H298" s="50">
        <f t="shared" ref="H298:H303" si="30">LEN(G298)</f>
        <v>30</v>
      </c>
    </row>
    <row r="299" spans="1:8" ht="15.75" hidden="1" thickBot="1" x14ac:dyDescent="0.3">
      <c r="A299" s="144" t="s">
        <v>297</v>
      </c>
      <c r="B299" s="1123"/>
      <c r="C299" s="1123"/>
      <c r="D299" s="1125"/>
      <c r="E299" s="193">
        <v>201000000</v>
      </c>
      <c r="F299" s="189">
        <v>71564000</v>
      </c>
      <c r="G299" s="44"/>
      <c r="H299" s="50">
        <f t="shared" si="30"/>
        <v>0</v>
      </c>
    </row>
    <row r="300" spans="1:8" ht="15.75" hidden="1" thickBot="1" x14ac:dyDescent="0.3">
      <c r="A300" s="144" t="s">
        <v>298</v>
      </c>
      <c r="B300" s="1123"/>
      <c r="C300" s="1123"/>
      <c r="D300" s="1125"/>
      <c r="E300" s="193">
        <v>201000000</v>
      </c>
      <c r="F300" s="189">
        <v>71564000</v>
      </c>
      <c r="G300" s="44"/>
      <c r="H300" s="50">
        <f t="shared" si="30"/>
        <v>0</v>
      </c>
    </row>
    <row r="301" spans="1:8" ht="15.75" hidden="1" thickBot="1" x14ac:dyDescent="0.3">
      <c r="A301" s="98" t="s">
        <v>299</v>
      </c>
      <c r="B301" s="1123"/>
      <c r="C301" s="1123"/>
      <c r="D301" s="1125"/>
      <c r="E301" s="195">
        <v>201000000</v>
      </c>
      <c r="F301" s="190">
        <f>+[2]INVERSIÓN!DZ33</f>
        <v>71564000</v>
      </c>
      <c r="G301" s="104" t="s">
        <v>455</v>
      </c>
      <c r="H301" s="50">
        <f t="shared" si="30"/>
        <v>48</v>
      </c>
    </row>
    <row r="302" spans="1:8" ht="15.75" hidden="1" thickBot="1" x14ac:dyDescent="0.3">
      <c r="A302" s="98" t="s">
        <v>300</v>
      </c>
      <c r="B302" s="1123"/>
      <c r="C302" s="1123"/>
      <c r="D302" s="1125"/>
      <c r="E302" s="195">
        <f>+[2]INVERSIÓN!H29</f>
        <v>201000000</v>
      </c>
      <c r="F302" s="190">
        <f>+[2]INVERSIÓN!R29</f>
        <v>76021593</v>
      </c>
      <c r="G302" s="104" t="s">
        <v>456</v>
      </c>
      <c r="H302" s="50">
        <f t="shared" si="30"/>
        <v>88</v>
      </c>
    </row>
    <row r="303" spans="1:8" ht="15.75" hidden="1" thickBot="1" x14ac:dyDescent="0.3">
      <c r="A303" s="150" t="s">
        <v>301</v>
      </c>
      <c r="B303" s="1123"/>
      <c r="C303" s="1123"/>
      <c r="D303" s="1125"/>
      <c r="E303" s="191">
        <f>+[2]INVERSIÓN!S29</f>
        <v>144912593</v>
      </c>
      <c r="F303" s="191">
        <f>+[2]INVERSIÓN!T29</f>
        <v>143476093</v>
      </c>
      <c r="G303" s="196" t="s">
        <v>457</v>
      </c>
      <c r="H303" s="50">
        <f t="shared" si="30"/>
        <v>157</v>
      </c>
    </row>
    <row r="304" spans="1:8" x14ac:dyDescent="0.25">
      <c r="A304" s="156"/>
      <c r="B304" s="34"/>
      <c r="C304" s="34"/>
      <c r="D304" s="198"/>
      <c r="E304" s="188"/>
      <c r="F304" s="188"/>
      <c r="G304" s="148"/>
      <c r="H304" s="50"/>
    </row>
    <row r="305" spans="1:14" x14ac:dyDescent="0.25">
      <c r="A305" s="156"/>
      <c r="B305" s="34"/>
      <c r="C305" s="34"/>
      <c r="D305" s="198"/>
      <c r="E305" s="188"/>
      <c r="F305" s="188"/>
      <c r="G305" s="148"/>
      <c r="H305" s="50"/>
    </row>
    <row r="306" spans="1:14" ht="15.75" thickBot="1" x14ac:dyDescent="0.3">
      <c r="A306" s="156"/>
      <c r="B306" s="34"/>
      <c r="C306" s="34"/>
      <c r="D306" s="198"/>
      <c r="E306" s="188"/>
      <c r="F306" s="188"/>
      <c r="G306" s="148"/>
      <c r="H306" s="50"/>
    </row>
    <row r="307" spans="1:14" ht="20.25" x14ac:dyDescent="0.3">
      <c r="A307" s="1122" t="s">
        <v>341</v>
      </c>
      <c r="B307" s="1122"/>
      <c r="C307" s="1122"/>
      <c r="D307" s="1122"/>
      <c r="E307" s="1122"/>
      <c r="F307" s="1122"/>
      <c r="G307" s="1122"/>
    </row>
    <row r="308" spans="1:14" ht="39" thickBot="1" x14ac:dyDescent="0.3">
      <c r="A308" s="95" t="s">
        <v>25</v>
      </c>
      <c r="B308" s="107" t="s">
        <v>306</v>
      </c>
      <c r="C308" s="107" t="s">
        <v>307</v>
      </c>
      <c r="D308" s="107" t="s">
        <v>342</v>
      </c>
      <c r="E308" s="107" t="s">
        <v>343</v>
      </c>
      <c r="F308" s="107" t="s">
        <v>344</v>
      </c>
      <c r="G308" s="108" t="s">
        <v>345</v>
      </c>
    </row>
    <row r="309" spans="1:14" ht="15.75" thickBot="1" x14ac:dyDescent="0.3">
      <c r="A309" s="199" t="s">
        <v>289</v>
      </c>
      <c r="B309" s="1123" t="s">
        <v>408</v>
      </c>
      <c r="C309" s="1124" t="s">
        <v>439</v>
      </c>
      <c r="D309" s="1125" t="s">
        <v>440</v>
      </c>
      <c r="E309" s="200">
        <f>+INVERSIÓN!V11</f>
        <v>245217000</v>
      </c>
      <c r="F309" s="200">
        <v>0</v>
      </c>
      <c r="G309" s="201"/>
      <c r="H309" s="50">
        <f t="shared" ref="H309:H320" si="31">LEN(G309)</f>
        <v>0</v>
      </c>
      <c r="N309" s="188"/>
    </row>
    <row r="310" spans="1:14" ht="15.75" thickBot="1" x14ac:dyDescent="0.3">
      <c r="A310" s="186" t="s">
        <v>291</v>
      </c>
      <c r="B310" s="1123"/>
      <c r="C310" s="1124"/>
      <c r="D310" s="1125"/>
      <c r="E310" s="187"/>
      <c r="F310" s="187"/>
      <c r="G310" s="110"/>
      <c r="H310" s="50">
        <f t="shared" si="31"/>
        <v>0</v>
      </c>
      <c r="N310" s="188"/>
    </row>
    <row r="311" spans="1:14" ht="15.75" thickBot="1" x14ac:dyDescent="0.3">
      <c r="A311" s="186" t="s">
        <v>292</v>
      </c>
      <c r="B311" s="1123"/>
      <c r="C311" s="1124"/>
      <c r="D311" s="1125"/>
      <c r="E311" s="187"/>
      <c r="F311" s="187"/>
      <c r="G311" s="110"/>
      <c r="H311" s="50">
        <f t="shared" si="31"/>
        <v>0</v>
      </c>
      <c r="N311" s="188"/>
    </row>
    <row r="312" spans="1:14" ht="15.75" thickBot="1" x14ac:dyDescent="0.3">
      <c r="A312" s="186" t="s">
        <v>293</v>
      </c>
      <c r="B312" s="1123"/>
      <c r="C312" s="1124"/>
      <c r="D312" s="1125"/>
      <c r="E312" s="187"/>
      <c r="F312" s="187"/>
      <c r="G312" s="110"/>
      <c r="H312" s="50">
        <f t="shared" si="31"/>
        <v>0</v>
      </c>
      <c r="N312" s="188"/>
    </row>
    <row r="313" spans="1:14" ht="15.75" thickBot="1" x14ac:dyDescent="0.3">
      <c r="A313" s="186" t="s">
        <v>294</v>
      </c>
      <c r="B313" s="1123"/>
      <c r="C313" s="1124"/>
      <c r="D313" s="1125"/>
      <c r="E313" s="187"/>
      <c r="F313" s="187"/>
      <c r="G313" s="110"/>
      <c r="H313" s="50">
        <f t="shared" si="31"/>
        <v>0</v>
      </c>
      <c r="N313" s="188"/>
    </row>
    <row r="314" spans="1:14" ht="15.75" thickBot="1" x14ac:dyDescent="0.3">
      <c r="A314" s="186" t="s">
        <v>295</v>
      </c>
      <c r="B314" s="1123"/>
      <c r="C314" s="1124"/>
      <c r="D314" s="1125"/>
      <c r="E314" s="187"/>
      <c r="F314" s="187"/>
      <c r="G314" s="110"/>
      <c r="H314" s="50">
        <f t="shared" si="31"/>
        <v>0</v>
      </c>
      <c r="N314" s="188"/>
    </row>
    <row r="315" spans="1:14" ht="15.75" thickBot="1" x14ac:dyDescent="0.3">
      <c r="A315" s="186" t="s">
        <v>296</v>
      </c>
      <c r="B315" s="1123"/>
      <c r="C315" s="1124"/>
      <c r="D315" s="1125"/>
      <c r="E315" s="187"/>
      <c r="F315" s="187"/>
      <c r="G315" s="110"/>
      <c r="H315" s="50">
        <f t="shared" si="31"/>
        <v>0</v>
      </c>
      <c r="N315" s="188"/>
    </row>
    <row r="316" spans="1:14" ht="15.75" thickBot="1" x14ac:dyDescent="0.3">
      <c r="A316" s="144" t="s">
        <v>297</v>
      </c>
      <c r="B316" s="1123"/>
      <c r="C316" s="1124"/>
      <c r="D316" s="1125"/>
      <c r="E316" s="189"/>
      <c r="F316" s="189"/>
      <c r="G316" s="94"/>
      <c r="H316" s="50">
        <f t="shared" si="31"/>
        <v>0</v>
      </c>
    </row>
    <row r="317" spans="1:14" ht="15.75" thickBot="1" x14ac:dyDescent="0.3">
      <c r="A317" s="144" t="s">
        <v>298</v>
      </c>
      <c r="B317" s="1123"/>
      <c r="C317" s="1124"/>
      <c r="D317" s="1125"/>
      <c r="E317" s="189"/>
      <c r="F317" s="189"/>
      <c r="G317" s="94"/>
      <c r="H317" s="50">
        <f t="shared" si="31"/>
        <v>0</v>
      </c>
    </row>
    <row r="318" spans="1:14" ht="15.75" thickBot="1" x14ac:dyDescent="0.3">
      <c r="A318" s="98" t="s">
        <v>299</v>
      </c>
      <c r="B318" s="1123"/>
      <c r="C318" s="1124"/>
      <c r="D318" s="1125"/>
      <c r="E318" s="190"/>
      <c r="F318" s="190"/>
      <c r="G318" s="147"/>
      <c r="H318" s="50">
        <f t="shared" si="31"/>
        <v>0</v>
      </c>
    </row>
    <row r="319" spans="1:14" ht="15.75" thickBot="1" x14ac:dyDescent="0.3">
      <c r="A319" s="114" t="s">
        <v>300</v>
      </c>
      <c r="B319" s="1123"/>
      <c r="C319" s="1124"/>
      <c r="D319" s="1125"/>
      <c r="E319" s="190"/>
      <c r="F319" s="190"/>
      <c r="G319" s="147"/>
      <c r="H319" s="50">
        <f t="shared" si="31"/>
        <v>0</v>
      </c>
    </row>
    <row r="320" spans="1:14" ht="15.75" thickBot="1" x14ac:dyDescent="0.3">
      <c r="A320" s="172" t="s">
        <v>301</v>
      </c>
      <c r="B320" s="1123"/>
      <c r="C320" s="1124"/>
      <c r="D320" s="1125"/>
      <c r="E320" s="202"/>
      <c r="F320" s="202"/>
      <c r="G320" s="203"/>
      <c r="H320" s="50">
        <f t="shared" si="31"/>
        <v>0</v>
      </c>
    </row>
    <row r="321" spans="1:14" x14ac:dyDescent="0.25">
      <c r="A321" s="156"/>
      <c r="B321" s="156"/>
      <c r="C321" s="156"/>
      <c r="D321" s="156"/>
      <c r="E321" s="156"/>
      <c r="F321" s="156"/>
      <c r="G321" s="156"/>
    </row>
    <row r="322" spans="1:14" ht="15.75" thickBot="1" x14ac:dyDescent="0.3">
      <c r="A322" s="156"/>
      <c r="B322" s="156"/>
      <c r="C322" s="156"/>
      <c r="D322" s="156"/>
      <c r="E322" s="156"/>
      <c r="F322" s="156"/>
      <c r="G322" s="156"/>
    </row>
    <row r="323" spans="1:14" ht="39" thickBot="1" x14ac:dyDescent="0.3">
      <c r="A323" s="95" t="s">
        <v>25</v>
      </c>
      <c r="B323" s="204" t="s">
        <v>306</v>
      </c>
      <c r="C323" s="204" t="s">
        <v>307</v>
      </c>
      <c r="D323" s="204" t="s">
        <v>342</v>
      </c>
      <c r="E323" s="107" t="s">
        <v>343</v>
      </c>
      <c r="F323" s="107" t="s">
        <v>344</v>
      </c>
      <c r="G323" s="205" t="s">
        <v>345</v>
      </c>
    </row>
    <row r="324" spans="1:14" ht="15.75" thickBot="1" x14ac:dyDescent="0.3">
      <c r="A324" s="199" t="s">
        <v>289</v>
      </c>
      <c r="B324" s="1123" t="s">
        <v>414</v>
      </c>
      <c r="C324" s="1123" t="s">
        <v>415</v>
      </c>
      <c r="D324" s="1125" t="s">
        <v>445</v>
      </c>
      <c r="E324" s="197">
        <f>+INVERSIÓN!V32</f>
        <v>1082100630</v>
      </c>
      <c r="F324" s="206">
        <v>0</v>
      </c>
      <c r="G324" s="170"/>
      <c r="H324" s="50">
        <f t="shared" ref="H324:H335" si="32">LEN(G324)</f>
        <v>0</v>
      </c>
    </row>
    <row r="325" spans="1:14" ht="15.75" thickBot="1" x14ac:dyDescent="0.3">
      <c r="A325" s="186" t="s">
        <v>291</v>
      </c>
      <c r="B325" s="1123"/>
      <c r="C325" s="1123"/>
      <c r="D325" s="1125"/>
      <c r="E325" s="193"/>
      <c r="F325" s="194"/>
      <c r="G325" s="94"/>
      <c r="H325" s="50">
        <f t="shared" si="32"/>
        <v>0</v>
      </c>
    </row>
    <row r="326" spans="1:14" ht="15.75" thickBot="1" x14ac:dyDescent="0.3">
      <c r="A326" s="186" t="s">
        <v>292</v>
      </c>
      <c r="B326" s="1123"/>
      <c r="C326" s="1123"/>
      <c r="D326" s="1125"/>
      <c r="E326" s="193"/>
      <c r="F326" s="194"/>
      <c r="G326" s="94"/>
      <c r="H326" s="50">
        <f t="shared" si="32"/>
        <v>0</v>
      </c>
    </row>
    <row r="327" spans="1:14" ht="15.75" thickBot="1" x14ac:dyDescent="0.3">
      <c r="A327" s="186" t="s">
        <v>293</v>
      </c>
      <c r="B327" s="1123"/>
      <c r="C327" s="1123"/>
      <c r="D327" s="1125"/>
      <c r="E327" s="193"/>
      <c r="F327" s="194"/>
      <c r="G327" s="94"/>
      <c r="H327" s="50">
        <f t="shared" si="32"/>
        <v>0</v>
      </c>
    </row>
    <row r="328" spans="1:14" ht="15.75" thickBot="1" x14ac:dyDescent="0.3">
      <c r="A328" s="186" t="s">
        <v>294</v>
      </c>
      <c r="B328" s="1123"/>
      <c r="C328" s="1123"/>
      <c r="D328" s="1125"/>
      <c r="E328" s="193"/>
      <c r="F328" s="194"/>
      <c r="G328" s="94"/>
      <c r="H328" s="50">
        <f t="shared" si="32"/>
        <v>0</v>
      </c>
    </row>
    <row r="329" spans="1:14" ht="15.75" thickBot="1" x14ac:dyDescent="0.3">
      <c r="A329" s="186" t="s">
        <v>295</v>
      </c>
      <c r="B329" s="1123"/>
      <c r="C329" s="1123"/>
      <c r="D329" s="1125"/>
      <c r="E329" s="193"/>
      <c r="F329" s="194"/>
      <c r="G329" s="94"/>
      <c r="H329" s="50">
        <f t="shared" si="32"/>
        <v>0</v>
      </c>
    </row>
    <row r="330" spans="1:14" ht="15.75" thickBot="1" x14ac:dyDescent="0.3">
      <c r="A330" s="186" t="s">
        <v>296</v>
      </c>
      <c r="B330" s="1123"/>
      <c r="C330" s="1123"/>
      <c r="D330" s="1125"/>
      <c r="E330" s="193"/>
      <c r="F330" s="194"/>
      <c r="G330" s="94"/>
      <c r="H330" s="50">
        <f t="shared" si="32"/>
        <v>0</v>
      </c>
    </row>
    <row r="331" spans="1:14" ht="15.75" thickBot="1" x14ac:dyDescent="0.3">
      <c r="A331" s="144" t="s">
        <v>297</v>
      </c>
      <c r="B331" s="1123"/>
      <c r="C331" s="1123"/>
      <c r="D331" s="1125"/>
      <c r="E331" s="193"/>
      <c r="F331" s="194"/>
      <c r="G331" s="94"/>
      <c r="H331" s="50">
        <f t="shared" si="32"/>
        <v>0</v>
      </c>
    </row>
    <row r="332" spans="1:14" ht="15.75" thickBot="1" x14ac:dyDescent="0.3">
      <c r="A332" s="144" t="s">
        <v>298</v>
      </c>
      <c r="B332" s="1123"/>
      <c r="C332" s="1123"/>
      <c r="D332" s="1125"/>
      <c r="E332" s="193"/>
      <c r="F332" s="194"/>
      <c r="G332" s="94"/>
      <c r="H332" s="50">
        <f t="shared" si="32"/>
        <v>0</v>
      </c>
    </row>
    <row r="333" spans="1:14" ht="15.75" thickBot="1" x14ac:dyDescent="0.3">
      <c r="A333" s="98" t="s">
        <v>299</v>
      </c>
      <c r="B333" s="1123"/>
      <c r="C333" s="1123"/>
      <c r="D333" s="1125"/>
      <c r="E333" s="193"/>
      <c r="F333" s="194"/>
      <c r="G333" s="94"/>
      <c r="H333" s="50">
        <f t="shared" si="32"/>
        <v>0</v>
      </c>
    </row>
    <row r="334" spans="1:14" ht="15.75" thickBot="1" x14ac:dyDescent="0.3">
      <c r="A334" s="114" t="s">
        <v>300</v>
      </c>
      <c r="B334" s="1123"/>
      <c r="C334" s="1123"/>
      <c r="D334" s="1125"/>
      <c r="E334" s="195"/>
      <c r="F334" s="190"/>
      <c r="G334" s="147"/>
      <c r="H334" s="50">
        <f t="shared" si="32"/>
        <v>0</v>
      </c>
    </row>
    <row r="335" spans="1:14" ht="15.75" thickBot="1" x14ac:dyDescent="0.3">
      <c r="A335" s="172" t="s">
        <v>301</v>
      </c>
      <c r="B335" s="1123"/>
      <c r="C335" s="1123"/>
      <c r="D335" s="1125"/>
      <c r="E335" s="202"/>
      <c r="F335" s="202"/>
      <c r="G335" s="207"/>
      <c r="H335" s="50">
        <f t="shared" si="32"/>
        <v>0</v>
      </c>
      <c r="N335" s="188"/>
    </row>
    <row r="336" spans="1:14" x14ac:dyDescent="0.25">
      <c r="A336" s="156"/>
      <c r="B336" s="156"/>
      <c r="C336" s="156"/>
      <c r="D336" s="156"/>
      <c r="E336" s="156"/>
      <c r="F336" s="156"/>
      <c r="G336" s="156"/>
    </row>
    <row r="337" spans="1:8" ht="15.75" thickBot="1" x14ac:dyDescent="0.3">
      <c r="A337" s="156"/>
      <c r="B337" s="156"/>
      <c r="C337" s="156"/>
      <c r="D337" s="156"/>
      <c r="E337" s="156"/>
      <c r="F337" s="156"/>
      <c r="G337" s="156"/>
    </row>
    <row r="338" spans="1:8" ht="39" thickBot="1" x14ac:dyDescent="0.3">
      <c r="A338" s="95" t="s">
        <v>25</v>
      </c>
      <c r="B338" s="204" t="s">
        <v>306</v>
      </c>
      <c r="C338" s="204" t="s">
        <v>307</v>
      </c>
      <c r="D338" s="204" t="s">
        <v>342</v>
      </c>
      <c r="E338" s="107" t="s">
        <v>343</v>
      </c>
      <c r="F338" s="107" t="s">
        <v>344</v>
      </c>
      <c r="G338" s="205" t="s">
        <v>345</v>
      </c>
    </row>
    <row r="339" spans="1:8" ht="15.75" thickBot="1" x14ac:dyDescent="0.3">
      <c r="A339" s="199" t="s">
        <v>289</v>
      </c>
      <c r="B339" s="1123" t="s">
        <v>414</v>
      </c>
      <c r="C339" s="1123" t="s">
        <v>415</v>
      </c>
      <c r="D339" s="1125" t="s">
        <v>450</v>
      </c>
      <c r="E339" s="197">
        <f>+INVERSIÓN!U39</f>
        <v>39051000</v>
      </c>
      <c r="F339" s="206">
        <v>0</v>
      </c>
      <c r="G339" s="170"/>
      <c r="H339" s="50">
        <f t="shared" ref="H339:H350" si="33">LEN(G339)</f>
        <v>0</v>
      </c>
    </row>
    <row r="340" spans="1:8" ht="15.75" thickBot="1" x14ac:dyDescent="0.3">
      <c r="A340" s="186" t="s">
        <v>291</v>
      </c>
      <c r="B340" s="1123"/>
      <c r="C340" s="1123"/>
      <c r="D340" s="1125"/>
      <c r="E340" s="193"/>
      <c r="F340" s="194"/>
      <c r="G340" s="94"/>
      <c r="H340" s="50">
        <f t="shared" si="33"/>
        <v>0</v>
      </c>
    </row>
    <row r="341" spans="1:8" ht="15.75" thickBot="1" x14ac:dyDescent="0.3">
      <c r="A341" s="186" t="s">
        <v>292</v>
      </c>
      <c r="B341" s="1123"/>
      <c r="C341" s="1123"/>
      <c r="D341" s="1125"/>
      <c r="E341" s="193"/>
      <c r="F341" s="194"/>
      <c r="G341" s="94"/>
      <c r="H341" s="50">
        <f t="shared" si="33"/>
        <v>0</v>
      </c>
    </row>
    <row r="342" spans="1:8" ht="15.75" thickBot="1" x14ac:dyDescent="0.3">
      <c r="A342" s="186" t="s">
        <v>293</v>
      </c>
      <c r="B342" s="1123"/>
      <c r="C342" s="1123"/>
      <c r="D342" s="1125"/>
      <c r="E342" s="193"/>
      <c r="F342" s="194"/>
      <c r="G342" s="94"/>
      <c r="H342" s="50">
        <f t="shared" si="33"/>
        <v>0</v>
      </c>
    </row>
    <row r="343" spans="1:8" ht="15.75" thickBot="1" x14ac:dyDescent="0.3">
      <c r="A343" s="186" t="s">
        <v>294</v>
      </c>
      <c r="B343" s="1123"/>
      <c r="C343" s="1123"/>
      <c r="D343" s="1125"/>
      <c r="E343" s="193"/>
      <c r="F343" s="194"/>
      <c r="G343" s="94"/>
      <c r="H343" s="50">
        <f t="shared" si="33"/>
        <v>0</v>
      </c>
    </row>
    <row r="344" spans="1:8" ht="15.75" thickBot="1" x14ac:dyDescent="0.3">
      <c r="A344" s="186" t="s">
        <v>295</v>
      </c>
      <c r="B344" s="1123"/>
      <c r="C344" s="1123"/>
      <c r="D344" s="1125"/>
      <c r="E344" s="193"/>
      <c r="F344" s="194"/>
      <c r="G344" s="94"/>
      <c r="H344" s="50">
        <f t="shared" si="33"/>
        <v>0</v>
      </c>
    </row>
    <row r="345" spans="1:8" ht="15.75" thickBot="1" x14ac:dyDescent="0.3">
      <c r="A345" s="186" t="s">
        <v>296</v>
      </c>
      <c r="B345" s="1123"/>
      <c r="C345" s="1123"/>
      <c r="D345" s="1125"/>
      <c r="E345" s="193"/>
      <c r="F345" s="194"/>
      <c r="G345" s="94"/>
      <c r="H345" s="50">
        <f t="shared" si="33"/>
        <v>0</v>
      </c>
    </row>
    <row r="346" spans="1:8" ht="15.75" thickBot="1" x14ac:dyDescent="0.3">
      <c r="A346" s="144" t="s">
        <v>297</v>
      </c>
      <c r="B346" s="1123"/>
      <c r="C346" s="1123"/>
      <c r="D346" s="1125"/>
      <c r="E346" s="193"/>
      <c r="F346" s="189"/>
      <c r="G346" s="94"/>
      <c r="H346" s="50">
        <f t="shared" si="33"/>
        <v>0</v>
      </c>
    </row>
    <row r="347" spans="1:8" ht="15.75" thickBot="1" x14ac:dyDescent="0.3">
      <c r="A347" s="144" t="s">
        <v>298</v>
      </c>
      <c r="B347" s="1123"/>
      <c r="C347" s="1123"/>
      <c r="D347" s="1125"/>
      <c r="E347" s="193"/>
      <c r="F347" s="189"/>
      <c r="G347" s="94"/>
      <c r="H347" s="50">
        <f t="shared" si="33"/>
        <v>0</v>
      </c>
    </row>
    <row r="348" spans="1:8" ht="15.75" thickBot="1" x14ac:dyDescent="0.3">
      <c r="A348" s="98" t="s">
        <v>299</v>
      </c>
      <c r="B348" s="1123"/>
      <c r="C348" s="1123"/>
      <c r="D348" s="1125"/>
      <c r="E348" s="195"/>
      <c r="F348" s="190"/>
      <c r="G348" s="147"/>
      <c r="H348" s="50">
        <f t="shared" si="33"/>
        <v>0</v>
      </c>
    </row>
    <row r="349" spans="1:8" ht="15.75" thickBot="1" x14ac:dyDescent="0.3">
      <c r="A349" s="114" t="s">
        <v>300</v>
      </c>
      <c r="B349" s="1123"/>
      <c r="C349" s="1123"/>
      <c r="D349" s="1125"/>
      <c r="E349" s="195"/>
      <c r="F349" s="190"/>
      <c r="G349" s="147"/>
      <c r="H349" s="50">
        <f t="shared" si="33"/>
        <v>0</v>
      </c>
    </row>
    <row r="350" spans="1:8" ht="15.75" thickBot="1" x14ac:dyDescent="0.3">
      <c r="A350" s="172" t="s">
        <v>301</v>
      </c>
      <c r="B350" s="1123"/>
      <c r="C350" s="1123"/>
      <c r="D350" s="1125"/>
      <c r="E350" s="202"/>
      <c r="F350" s="202"/>
      <c r="G350" s="207"/>
      <c r="H350" s="50">
        <f t="shared" si="33"/>
        <v>0</v>
      </c>
    </row>
    <row r="351" spans="1:8" x14ac:dyDescent="0.25">
      <c r="A351" s="156"/>
      <c r="B351" s="156"/>
      <c r="C351" s="156"/>
      <c r="D351" s="156"/>
      <c r="E351" s="156"/>
      <c r="F351" s="156"/>
      <c r="G351" s="156"/>
    </row>
    <row r="352" spans="1:8" ht="15.75" thickBot="1" x14ac:dyDescent="0.3">
      <c r="A352" s="156"/>
      <c r="B352" s="156"/>
      <c r="C352" s="156"/>
      <c r="D352" s="156"/>
      <c r="E352" s="156"/>
      <c r="F352" s="156"/>
      <c r="G352" s="156"/>
    </row>
    <row r="353" spans="1:8" ht="39" thickBot="1" x14ac:dyDescent="0.3">
      <c r="A353" s="95" t="s">
        <v>25</v>
      </c>
      <c r="B353" s="204" t="s">
        <v>306</v>
      </c>
      <c r="C353" s="204" t="s">
        <v>307</v>
      </c>
      <c r="D353" s="204" t="s">
        <v>342</v>
      </c>
      <c r="E353" s="107" t="s">
        <v>343</v>
      </c>
      <c r="F353" s="107" t="s">
        <v>344</v>
      </c>
      <c r="G353" s="205" t="s">
        <v>345</v>
      </c>
    </row>
    <row r="354" spans="1:8" ht="15.75" thickBot="1" x14ac:dyDescent="0.3">
      <c r="A354" s="199" t="s">
        <v>289</v>
      </c>
      <c r="B354" s="1123" t="s">
        <v>425</v>
      </c>
      <c r="C354" s="1123" t="s">
        <v>426</v>
      </c>
      <c r="D354" s="1125" t="s">
        <v>454</v>
      </c>
      <c r="E354" s="197" t="e">
        <f>+INVERSIÓN!#REF!</f>
        <v>#REF!</v>
      </c>
      <c r="F354" s="206">
        <v>0</v>
      </c>
      <c r="G354" s="170"/>
      <c r="H354" s="50">
        <f t="shared" ref="H354:H365" si="34">LEN(G354)</f>
        <v>0</v>
      </c>
    </row>
    <row r="355" spans="1:8" ht="15.75" thickBot="1" x14ac:dyDescent="0.3">
      <c r="A355" s="186" t="s">
        <v>291</v>
      </c>
      <c r="B355" s="1123"/>
      <c r="C355" s="1123"/>
      <c r="D355" s="1125"/>
      <c r="E355" s="193"/>
      <c r="F355" s="194"/>
      <c r="G355" s="94"/>
      <c r="H355" s="50">
        <f t="shared" si="34"/>
        <v>0</v>
      </c>
    </row>
    <row r="356" spans="1:8" ht="15.75" thickBot="1" x14ac:dyDescent="0.3">
      <c r="A356" s="186" t="s">
        <v>292</v>
      </c>
      <c r="B356" s="1123"/>
      <c r="C356" s="1123"/>
      <c r="D356" s="1125"/>
      <c r="E356" s="193"/>
      <c r="F356" s="194"/>
      <c r="G356" s="94"/>
      <c r="H356" s="50">
        <f t="shared" si="34"/>
        <v>0</v>
      </c>
    </row>
    <row r="357" spans="1:8" ht="15.75" thickBot="1" x14ac:dyDescent="0.3">
      <c r="A357" s="186" t="s">
        <v>293</v>
      </c>
      <c r="B357" s="1123"/>
      <c r="C357" s="1123"/>
      <c r="D357" s="1125"/>
      <c r="E357" s="193"/>
      <c r="F357" s="194"/>
      <c r="G357" s="94"/>
      <c r="H357" s="50">
        <f t="shared" si="34"/>
        <v>0</v>
      </c>
    </row>
    <row r="358" spans="1:8" ht="15.75" thickBot="1" x14ac:dyDescent="0.3">
      <c r="A358" s="186" t="s">
        <v>294</v>
      </c>
      <c r="B358" s="1123"/>
      <c r="C358" s="1123"/>
      <c r="D358" s="1125"/>
      <c r="E358" s="193"/>
      <c r="F358" s="194"/>
      <c r="G358" s="94"/>
      <c r="H358" s="50">
        <f t="shared" si="34"/>
        <v>0</v>
      </c>
    </row>
    <row r="359" spans="1:8" ht="15.75" thickBot="1" x14ac:dyDescent="0.3">
      <c r="A359" s="186" t="s">
        <v>295</v>
      </c>
      <c r="B359" s="1123"/>
      <c r="C359" s="1123"/>
      <c r="D359" s="1125"/>
      <c r="E359" s="193"/>
      <c r="F359" s="194"/>
      <c r="G359" s="94"/>
      <c r="H359" s="50">
        <f t="shared" si="34"/>
        <v>0</v>
      </c>
    </row>
    <row r="360" spans="1:8" ht="15.75" thickBot="1" x14ac:dyDescent="0.3">
      <c r="A360" s="186" t="s">
        <v>296</v>
      </c>
      <c r="B360" s="1123"/>
      <c r="C360" s="1123"/>
      <c r="D360" s="1125"/>
      <c r="E360" s="193"/>
      <c r="F360" s="194"/>
      <c r="G360" s="94"/>
      <c r="H360" s="50">
        <f t="shared" si="34"/>
        <v>0</v>
      </c>
    </row>
    <row r="361" spans="1:8" ht="15.75" thickBot="1" x14ac:dyDescent="0.3">
      <c r="A361" s="144" t="s">
        <v>297</v>
      </c>
      <c r="B361" s="1123"/>
      <c r="C361" s="1123"/>
      <c r="D361" s="1125"/>
      <c r="E361" s="193"/>
      <c r="F361" s="189"/>
      <c r="G361" s="94"/>
      <c r="H361" s="50">
        <f t="shared" si="34"/>
        <v>0</v>
      </c>
    </row>
    <row r="362" spans="1:8" ht="15.75" thickBot="1" x14ac:dyDescent="0.3">
      <c r="A362" s="144" t="s">
        <v>298</v>
      </c>
      <c r="B362" s="1123"/>
      <c r="C362" s="1123"/>
      <c r="D362" s="1125"/>
      <c r="E362" s="193"/>
      <c r="F362" s="189"/>
      <c r="G362" s="94"/>
      <c r="H362" s="50">
        <f t="shared" si="34"/>
        <v>0</v>
      </c>
    </row>
    <row r="363" spans="1:8" ht="15.75" thickBot="1" x14ac:dyDescent="0.3">
      <c r="A363" s="98" t="s">
        <v>299</v>
      </c>
      <c r="B363" s="1123"/>
      <c r="C363" s="1123"/>
      <c r="D363" s="1125"/>
      <c r="E363" s="195"/>
      <c r="F363" s="190"/>
      <c r="G363" s="147"/>
      <c r="H363" s="50">
        <f t="shared" si="34"/>
        <v>0</v>
      </c>
    </row>
    <row r="364" spans="1:8" ht="15.75" thickBot="1" x14ac:dyDescent="0.3">
      <c r="A364" s="98" t="s">
        <v>300</v>
      </c>
      <c r="B364" s="1123"/>
      <c r="C364" s="1123"/>
      <c r="D364" s="1125"/>
      <c r="E364" s="195"/>
      <c r="F364" s="190"/>
      <c r="G364" s="147"/>
      <c r="H364" s="50">
        <f t="shared" si="34"/>
        <v>0</v>
      </c>
    </row>
    <row r="365" spans="1:8" ht="15.75" thickBot="1" x14ac:dyDescent="0.3">
      <c r="A365" s="172" t="s">
        <v>301</v>
      </c>
      <c r="B365" s="1123"/>
      <c r="C365" s="1123"/>
      <c r="D365" s="1125"/>
      <c r="E365" s="202"/>
      <c r="F365" s="202"/>
      <c r="G365" s="207"/>
      <c r="H365" s="50">
        <f t="shared" si="34"/>
        <v>0</v>
      </c>
    </row>
    <row r="366" spans="1:8" x14ac:dyDescent="0.25">
      <c r="A366" s="156"/>
      <c r="B366" s="34"/>
      <c r="C366" s="34"/>
      <c r="D366" s="198"/>
      <c r="E366" s="188"/>
      <c r="F366" s="188"/>
      <c r="G366" s="148"/>
      <c r="H366" s="50"/>
    </row>
    <row r="367" spans="1:8" x14ac:dyDescent="0.25">
      <c r="A367" s="156"/>
      <c r="B367" s="34"/>
      <c r="C367" s="34"/>
      <c r="D367" s="198"/>
      <c r="E367" s="188"/>
      <c r="F367" s="188"/>
      <c r="G367" s="148"/>
      <c r="H367" s="50"/>
    </row>
    <row r="368" spans="1:8" hidden="1" x14ac:dyDescent="0.25">
      <c r="A368" s="100" t="s">
        <v>294</v>
      </c>
      <c r="B368" s="44"/>
      <c r="C368" s="44"/>
      <c r="D368" s="44"/>
      <c r="E368" s="44"/>
      <c r="F368" s="44"/>
      <c r="G368" s="94"/>
    </row>
    <row r="369" spans="1:7" hidden="1" x14ac:dyDescent="0.25">
      <c r="A369" s="100" t="s">
        <v>295</v>
      </c>
      <c r="B369" s="44"/>
      <c r="C369" s="44"/>
      <c r="D369" s="44"/>
      <c r="E369" s="44"/>
      <c r="F369" s="44"/>
      <c r="G369" s="94"/>
    </row>
    <row r="370" spans="1:7" hidden="1" x14ac:dyDescent="0.25">
      <c r="A370" s="109" t="s">
        <v>296</v>
      </c>
      <c r="B370" s="92"/>
      <c r="C370" s="92"/>
      <c r="D370" s="92"/>
      <c r="E370" s="92"/>
      <c r="F370" s="92"/>
      <c r="G370" s="110"/>
    </row>
    <row r="371" spans="1:7" hidden="1" x14ac:dyDescent="0.25">
      <c r="A371" s="100" t="s">
        <v>297</v>
      </c>
      <c r="B371" s="44"/>
      <c r="C371" s="44"/>
      <c r="D371" s="44"/>
      <c r="E371" s="44"/>
      <c r="F371" s="44"/>
      <c r="G371" s="94"/>
    </row>
    <row r="372" spans="1:7" hidden="1" x14ac:dyDescent="0.25">
      <c r="A372" s="100" t="s">
        <v>298</v>
      </c>
      <c r="B372" s="44"/>
      <c r="C372" s="44"/>
      <c r="D372" s="44"/>
      <c r="E372" s="44"/>
      <c r="F372" s="44"/>
      <c r="G372" s="94"/>
    </row>
    <row r="373" spans="1:7" hidden="1" x14ac:dyDescent="0.25">
      <c r="A373" s="100" t="s">
        <v>299</v>
      </c>
      <c r="B373" s="44"/>
      <c r="C373" s="44"/>
      <c r="D373" s="44"/>
      <c r="E373" s="44"/>
      <c r="F373" s="44"/>
      <c r="G373" s="94"/>
    </row>
    <row r="374" spans="1:7" hidden="1" x14ac:dyDescent="0.25">
      <c r="A374" s="100" t="s">
        <v>300</v>
      </c>
      <c r="B374" s="44"/>
      <c r="C374" s="44"/>
      <c r="D374" s="44"/>
      <c r="E374" s="44"/>
      <c r="F374" s="44"/>
      <c r="G374" s="94"/>
    </row>
    <row r="375" spans="1:7" ht="15.75" hidden="1" thickBot="1" x14ac:dyDescent="0.3">
      <c r="A375" s="101" t="s">
        <v>301</v>
      </c>
      <c r="B375" s="102"/>
      <c r="C375" s="102"/>
      <c r="D375" s="102"/>
      <c r="E375" s="102"/>
      <c r="F375" s="102"/>
      <c r="G375" s="106"/>
    </row>
    <row r="376" spans="1:7" ht="15.75" hidden="1" thickBot="1" x14ac:dyDescent="0.3">
      <c r="A376" s="111"/>
      <c r="G376" s="112"/>
    </row>
    <row r="377" spans="1:7" ht="20.25" hidden="1" x14ac:dyDescent="0.3">
      <c r="A377" s="1122" t="s">
        <v>360</v>
      </c>
      <c r="B377" s="1122"/>
      <c r="C377" s="1122"/>
      <c r="D377" s="1122"/>
      <c r="E377" s="1122"/>
      <c r="F377" s="1122"/>
      <c r="G377" s="1122"/>
    </row>
    <row r="378" spans="1:7" ht="39" hidden="1" thickBot="1" x14ac:dyDescent="0.3">
      <c r="A378" s="95" t="s">
        <v>27</v>
      </c>
      <c r="B378" s="107" t="s">
        <v>306</v>
      </c>
      <c r="C378" s="107" t="s">
        <v>307</v>
      </c>
      <c r="D378" s="107" t="s">
        <v>342</v>
      </c>
      <c r="E378" s="107" t="s">
        <v>361</v>
      </c>
      <c r="F378" s="107" t="s">
        <v>362</v>
      </c>
      <c r="G378" s="108" t="s">
        <v>345</v>
      </c>
    </row>
    <row r="379" spans="1:7" hidden="1" x14ac:dyDescent="0.25">
      <c r="A379" s="100" t="s">
        <v>289</v>
      </c>
      <c r="B379" s="44"/>
      <c r="C379" s="44"/>
      <c r="D379" s="44"/>
      <c r="E379" s="44"/>
      <c r="F379" s="44"/>
      <c r="G379" s="94"/>
    </row>
    <row r="380" spans="1:7" hidden="1" x14ac:dyDescent="0.25">
      <c r="A380" s="100" t="s">
        <v>291</v>
      </c>
      <c r="B380" s="44"/>
      <c r="C380" s="44"/>
      <c r="D380" s="44"/>
      <c r="E380" s="44"/>
      <c r="F380" s="44"/>
      <c r="G380" s="94"/>
    </row>
    <row r="381" spans="1:7" hidden="1" x14ac:dyDescent="0.25">
      <c r="A381" s="100" t="s">
        <v>292</v>
      </c>
      <c r="B381" s="44"/>
      <c r="C381" s="44"/>
      <c r="D381" s="44"/>
      <c r="E381" s="44"/>
      <c r="F381" s="44"/>
      <c r="G381" s="94"/>
    </row>
    <row r="382" spans="1:7" hidden="1" x14ac:dyDescent="0.25">
      <c r="A382" s="100" t="s">
        <v>293</v>
      </c>
      <c r="B382" s="44"/>
      <c r="C382" s="44"/>
      <c r="D382" s="44"/>
      <c r="E382" s="44"/>
      <c r="F382" s="44"/>
      <c r="G382" s="94"/>
    </row>
    <row r="383" spans="1:7" hidden="1" x14ac:dyDescent="0.25">
      <c r="A383" s="100" t="s">
        <v>294</v>
      </c>
      <c r="B383" s="44"/>
      <c r="C383" s="44"/>
      <c r="D383" s="44"/>
      <c r="E383" s="44"/>
      <c r="F383" s="44"/>
      <c r="G383" s="94"/>
    </row>
    <row r="384" spans="1:7" hidden="1" x14ac:dyDescent="0.25">
      <c r="A384" s="100" t="s">
        <v>295</v>
      </c>
      <c r="B384" s="44"/>
      <c r="C384" s="44"/>
      <c r="D384" s="44"/>
      <c r="E384" s="44"/>
      <c r="F384" s="44"/>
      <c r="G384" s="94"/>
    </row>
    <row r="385" spans="1:7" hidden="1" x14ac:dyDescent="0.25">
      <c r="A385" s="109" t="s">
        <v>296</v>
      </c>
      <c r="B385" s="92"/>
      <c r="C385" s="92"/>
      <c r="D385" s="92"/>
      <c r="E385" s="92"/>
      <c r="F385" s="92"/>
      <c r="G385" s="110"/>
    </row>
    <row r="386" spans="1:7" hidden="1" x14ac:dyDescent="0.25">
      <c r="A386" s="100" t="s">
        <v>297</v>
      </c>
      <c r="B386" s="44"/>
      <c r="C386" s="44"/>
      <c r="D386" s="44"/>
      <c r="E386" s="44"/>
      <c r="F386" s="44"/>
      <c r="G386" s="94"/>
    </row>
    <row r="387" spans="1:7" hidden="1" x14ac:dyDescent="0.25">
      <c r="A387" s="100" t="s">
        <v>298</v>
      </c>
      <c r="B387" s="44"/>
      <c r="C387" s="44"/>
      <c r="D387" s="44"/>
      <c r="E387" s="44"/>
      <c r="F387" s="44"/>
      <c r="G387" s="94"/>
    </row>
    <row r="388" spans="1:7" hidden="1" x14ac:dyDescent="0.25">
      <c r="A388" s="100" t="s">
        <v>299</v>
      </c>
      <c r="B388" s="44"/>
      <c r="C388" s="44"/>
      <c r="D388" s="44"/>
      <c r="E388" s="44"/>
      <c r="F388" s="44"/>
      <c r="G388" s="94"/>
    </row>
    <row r="389" spans="1:7" hidden="1" x14ac:dyDescent="0.25">
      <c r="A389" s="100" t="s">
        <v>300</v>
      </c>
      <c r="B389" s="44"/>
      <c r="C389" s="44"/>
      <c r="D389" s="44"/>
      <c r="E389" s="44"/>
      <c r="F389" s="44"/>
      <c r="G389" s="94"/>
    </row>
    <row r="390" spans="1:7" ht="15.75" hidden="1" thickBot="1" x14ac:dyDescent="0.3">
      <c r="A390" s="101" t="s">
        <v>301</v>
      </c>
      <c r="B390" s="102"/>
      <c r="C390" s="102"/>
      <c r="D390" s="102"/>
      <c r="E390" s="102"/>
      <c r="F390" s="102"/>
      <c r="G390" s="106"/>
    </row>
    <row r="391" spans="1:7" ht="15.75" hidden="1" thickBot="1" x14ac:dyDescent="0.3">
      <c r="A391" s="111"/>
      <c r="G391" s="112"/>
    </row>
    <row r="392" spans="1:7" ht="20.25" hidden="1" x14ac:dyDescent="0.3">
      <c r="A392" s="1122" t="s">
        <v>363</v>
      </c>
      <c r="B392" s="1122"/>
      <c r="C392" s="1122"/>
      <c r="D392" s="1122"/>
      <c r="E392" s="1122"/>
      <c r="F392" s="1122"/>
      <c r="G392" s="1122"/>
    </row>
    <row r="393" spans="1:7" ht="39" hidden="1" thickBot="1" x14ac:dyDescent="0.3">
      <c r="A393" s="95" t="s">
        <v>28</v>
      </c>
      <c r="B393" s="107" t="s">
        <v>306</v>
      </c>
      <c r="C393" s="107" t="s">
        <v>307</v>
      </c>
      <c r="D393" s="107" t="s">
        <v>342</v>
      </c>
      <c r="E393" s="107" t="s">
        <v>364</v>
      </c>
      <c r="F393" s="107" t="s">
        <v>365</v>
      </c>
      <c r="G393" s="108" t="s">
        <v>345</v>
      </c>
    </row>
    <row r="394" spans="1:7" hidden="1" x14ac:dyDescent="0.25">
      <c r="A394" s="100" t="s">
        <v>289</v>
      </c>
      <c r="B394" s="44"/>
      <c r="C394" s="44"/>
      <c r="D394" s="44"/>
      <c r="E394" s="44"/>
      <c r="F394" s="44"/>
      <c r="G394" s="94"/>
    </row>
    <row r="395" spans="1:7" hidden="1" x14ac:dyDescent="0.25">
      <c r="A395" s="100" t="s">
        <v>291</v>
      </c>
      <c r="B395" s="44"/>
      <c r="C395" s="44"/>
      <c r="D395" s="44"/>
      <c r="E395" s="44"/>
      <c r="F395" s="44"/>
      <c r="G395" s="94"/>
    </row>
    <row r="396" spans="1:7" hidden="1" x14ac:dyDescent="0.25">
      <c r="A396" s="100" t="s">
        <v>292</v>
      </c>
      <c r="B396" s="44"/>
      <c r="C396" s="44"/>
      <c r="D396" s="44"/>
      <c r="E396" s="44"/>
      <c r="F396" s="44"/>
      <c r="G396" s="94"/>
    </row>
    <row r="397" spans="1:7" hidden="1" x14ac:dyDescent="0.25">
      <c r="A397" s="100" t="s">
        <v>293</v>
      </c>
      <c r="B397" s="44"/>
      <c r="C397" s="44"/>
      <c r="D397" s="44"/>
      <c r="E397" s="44"/>
      <c r="F397" s="44"/>
      <c r="G397" s="94"/>
    </row>
    <row r="398" spans="1:7" hidden="1" x14ac:dyDescent="0.25">
      <c r="A398" s="100" t="s">
        <v>294</v>
      </c>
      <c r="B398" s="44"/>
      <c r="C398" s="44"/>
      <c r="D398" s="44"/>
      <c r="E398" s="44"/>
      <c r="F398" s="44"/>
      <c r="G398" s="94"/>
    </row>
    <row r="399" spans="1:7" hidden="1" x14ac:dyDescent="0.25">
      <c r="A399" s="100" t="s">
        <v>295</v>
      </c>
      <c r="B399" s="44"/>
      <c r="C399" s="44"/>
      <c r="D399" s="44"/>
      <c r="E399" s="44"/>
      <c r="F399" s="44"/>
      <c r="G399" s="94"/>
    </row>
    <row r="400" spans="1:7" hidden="1" x14ac:dyDescent="0.25">
      <c r="A400" s="109" t="s">
        <v>296</v>
      </c>
      <c r="B400" s="92"/>
      <c r="C400" s="92"/>
      <c r="D400" s="92"/>
      <c r="E400" s="92"/>
      <c r="F400" s="92"/>
      <c r="G400" s="110"/>
    </row>
    <row r="401" spans="1:9" hidden="1" x14ac:dyDescent="0.25">
      <c r="A401" s="100" t="s">
        <v>297</v>
      </c>
      <c r="B401" s="44"/>
      <c r="C401" s="44"/>
      <c r="D401" s="44"/>
      <c r="E401" s="44"/>
      <c r="F401" s="44"/>
      <c r="G401" s="94"/>
    </row>
    <row r="402" spans="1:9" hidden="1" x14ac:dyDescent="0.25">
      <c r="A402" s="100" t="s">
        <v>298</v>
      </c>
      <c r="B402" s="44"/>
      <c r="C402" s="44"/>
      <c r="D402" s="44"/>
      <c r="E402" s="44"/>
      <c r="F402" s="44"/>
      <c r="G402" s="94"/>
    </row>
    <row r="403" spans="1:9" hidden="1" x14ac:dyDescent="0.25">
      <c r="A403" s="100" t="s">
        <v>299</v>
      </c>
      <c r="B403" s="44"/>
      <c r="C403" s="44"/>
      <c r="D403" s="44"/>
      <c r="E403" s="44"/>
      <c r="F403" s="44"/>
      <c r="G403" s="94"/>
    </row>
    <row r="404" spans="1:9" hidden="1" x14ac:dyDescent="0.25">
      <c r="A404" s="100" t="s">
        <v>300</v>
      </c>
      <c r="B404" s="44"/>
      <c r="C404" s="44"/>
      <c r="D404" s="44"/>
      <c r="E404" s="44"/>
      <c r="F404" s="44"/>
      <c r="G404" s="94"/>
    </row>
    <row r="405" spans="1:9" ht="15.75" hidden="1" thickBot="1" x14ac:dyDescent="0.3">
      <c r="A405" s="101" t="s">
        <v>301</v>
      </c>
      <c r="B405" s="102"/>
      <c r="C405" s="102"/>
      <c r="D405" s="102"/>
      <c r="E405" s="102"/>
      <c r="F405" s="102"/>
      <c r="G405" s="106"/>
    </row>
    <row r="407" spans="1:9" ht="21" hidden="1" thickBot="1" x14ac:dyDescent="0.35">
      <c r="A407" s="1127" t="s">
        <v>458</v>
      </c>
      <c r="B407" s="1127"/>
      <c r="C407" s="1127"/>
      <c r="D407" s="1127"/>
      <c r="E407" s="1127"/>
      <c r="F407" s="1127"/>
      <c r="G407" s="1127"/>
      <c r="H407" s="1127"/>
    </row>
    <row r="408" spans="1:9" ht="38.25" hidden="1" x14ac:dyDescent="0.25">
      <c r="A408" s="157" t="s">
        <v>24</v>
      </c>
      <c r="B408" s="140" t="s">
        <v>367</v>
      </c>
      <c r="C408" s="208" t="s">
        <v>309</v>
      </c>
      <c r="D408" s="208" t="s">
        <v>404</v>
      </c>
      <c r="E408" s="208" t="s">
        <v>459</v>
      </c>
      <c r="F408" s="208" t="s">
        <v>460</v>
      </c>
      <c r="G408" s="208" t="s">
        <v>461</v>
      </c>
      <c r="H408" s="142" t="s">
        <v>345</v>
      </c>
    </row>
    <row r="409" spans="1:9" ht="15.75" hidden="1" thickBot="1" x14ac:dyDescent="0.3">
      <c r="A409" s="144" t="s">
        <v>296</v>
      </c>
      <c r="B409" s="1131" t="s">
        <v>462</v>
      </c>
      <c r="C409" s="1120" t="s">
        <v>463</v>
      </c>
      <c r="D409" s="1132">
        <v>33</v>
      </c>
      <c r="E409" s="209">
        <v>46</v>
      </c>
      <c r="F409" s="210"/>
      <c r="G409" s="210">
        <f t="shared" ref="G409:G414" si="35">F409/E409</f>
        <v>0</v>
      </c>
      <c r="H409" s="211"/>
      <c r="I409" s="50">
        <f t="shared" ref="I409:I414" si="36">LEN(H409)</f>
        <v>0</v>
      </c>
    </row>
    <row r="410" spans="1:9" ht="15.75" hidden="1" thickBot="1" x14ac:dyDescent="0.3">
      <c r="A410" s="144" t="s">
        <v>297</v>
      </c>
      <c r="B410" s="1131"/>
      <c r="C410" s="1120"/>
      <c r="D410" s="1132"/>
      <c r="E410" s="209">
        <v>46</v>
      </c>
      <c r="F410" s="210"/>
      <c r="G410" s="210">
        <f t="shared" si="35"/>
        <v>0</v>
      </c>
      <c r="H410" s="211"/>
      <c r="I410" s="50">
        <f t="shared" si="36"/>
        <v>0</v>
      </c>
    </row>
    <row r="411" spans="1:9" ht="15.75" hidden="1" thickBot="1" x14ac:dyDescent="0.3">
      <c r="A411" s="144" t="s">
        <v>298</v>
      </c>
      <c r="B411" s="1131"/>
      <c r="C411" s="1120"/>
      <c r="D411" s="1132"/>
      <c r="E411" s="209">
        <v>46</v>
      </c>
      <c r="F411" s="210"/>
      <c r="G411" s="210">
        <f t="shared" si="35"/>
        <v>0</v>
      </c>
      <c r="H411" s="211"/>
      <c r="I411" s="50">
        <f t="shared" si="36"/>
        <v>0</v>
      </c>
    </row>
    <row r="412" spans="1:9" ht="15.75" hidden="1" thickBot="1" x14ac:dyDescent="0.3">
      <c r="A412" s="144" t="s">
        <v>299</v>
      </c>
      <c r="B412" s="1131"/>
      <c r="C412" s="1120"/>
      <c r="D412" s="1132"/>
      <c r="E412" s="209">
        <v>46</v>
      </c>
      <c r="F412" s="210">
        <v>44.39</v>
      </c>
      <c r="G412" s="212">
        <f t="shared" si="35"/>
        <v>0.96499999999999997</v>
      </c>
      <c r="H412" s="211" t="s">
        <v>411</v>
      </c>
      <c r="I412" s="50">
        <f t="shared" si="36"/>
        <v>190</v>
      </c>
    </row>
    <row r="413" spans="1:9" ht="15.75" hidden="1" thickBot="1" x14ac:dyDescent="0.3">
      <c r="A413" s="144" t="s">
        <v>300</v>
      </c>
      <c r="B413" s="1131"/>
      <c r="C413" s="1120"/>
      <c r="D413" s="1132"/>
      <c r="E413" s="209">
        <v>46</v>
      </c>
      <c r="F413" s="210">
        <f>+[2]GESTIÓN!U14</f>
        <v>45.54</v>
      </c>
      <c r="G413" s="212">
        <f t="shared" si="35"/>
        <v>0.99</v>
      </c>
      <c r="H413" s="211" t="s">
        <v>412</v>
      </c>
      <c r="I413" s="50">
        <f t="shared" si="36"/>
        <v>199</v>
      </c>
    </row>
    <row r="414" spans="1:9" ht="15.75" hidden="1" thickBot="1" x14ac:dyDescent="0.3">
      <c r="A414" s="150" t="s">
        <v>301</v>
      </c>
      <c r="B414" s="1131"/>
      <c r="C414" s="1120"/>
      <c r="D414" s="1132"/>
      <c r="E414" s="213">
        <v>46</v>
      </c>
      <c r="F414" s="214">
        <v>45.92</v>
      </c>
      <c r="G414" s="215">
        <f t="shared" si="35"/>
        <v>0.99826086956521742</v>
      </c>
      <c r="H414" s="192" t="s">
        <v>413</v>
      </c>
      <c r="I414" s="50">
        <f t="shared" si="36"/>
        <v>193</v>
      </c>
    </row>
    <row r="415" spans="1:9" hidden="1" x14ac:dyDescent="0.25">
      <c r="A415" s="156"/>
      <c r="B415" s="34"/>
      <c r="C415" s="216"/>
      <c r="D415" s="156"/>
      <c r="E415" s="156"/>
      <c r="F415" s="156"/>
      <c r="G415" s="156"/>
      <c r="H415" s="156"/>
    </row>
    <row r="416" spans="1:9" hidden="1" x14ac:dyDescent="0.25">
      <c r="A416" s="156"/>
      <c r="B416" s="156"/>
      <c r="C416" s="156"/>
      <c r="D416" s="156"/>
      <c r="E416" s="156"/>
      <c r="F416" s="156"/>
      <c r="G416" s="156"/>
      <c r="H416" s="156"/>
    </row>
    <row r="417" spans="1:9" ht="39" hidden="1" thickBot="1" x14ac:dyDescent="0.3">
      <c r="A417" s="115" t="s">
        <v>24</v>
      </c>
      <c r="B417" s="116" t="s">
        <v>367</v>
      </c>
      <c r="C417" s="217" t="s">
        <v>309</v>
      </c>
      <c r="D417" s="217" t="s">
        <v>404</v>
      </c>
      <c r="E417" s="217" t="s">
        <v>459</v>
      </c>
      <c r="F417" s="217" t="s">
        <v>460</v>
      </c>
      <c r="G417" s="217" t="s">
        <v>461</v>
      </c>
      <c r="H417" s="117" t="s">
        <v>345</v>
      </c>
    </row>
    <row r="418" spans="1:9" ht="15.75" hidden="1" thickBot="1" x14ac:dyDescent="0.3">
      <c r="A418" s="218" t="s">
        <v>296</v>
      </c>
      <c r="B418" s="1129" t="s">
        <v>464</v>
      </c>
      <c r="C418" s="1123" t="s">
        <v>465</v>
      </c>
      <c r="D418" s="1132">
        <v>34</v>
      </c>
      <c r="E418" s="219">
        <v>5</v>
      </c>
      <c r="F418" s="220"/>
      <c r="G418" s="220">
        <f t="shared" ref="G418:G423" si="37">F418/E418</f>
        <v>0</v>
      </c>
      <c r="H418" s="221"/>
      <c r="I418" s="50">
        <f t="shared" ref="I418:I423" si="38">LEN(H418)</f>
        <v>0</v>
      </c>
    </row>
    <row r="419" spans="1:9" ht="15.75" hidden="1" thickBot="1" x14ac:dyDescent="0.3">
      <c r="A419" s="144" t="s">
        <v>297</v>
      </c>
      <c r="B419" s="1129"/>
      <c r="C419" s="1123"/>
      <c r="D419" s="1132"/>
      <c r="E419" s="222">
        <v>5</v>
      </c>
      <c r="F419" s="210"/>
      <c r="G419" s="210">
        <f t="shared" si="37"/>
        <v>0</v>
      </c>
      <c r="H419" s="211"/>
      <c r="I419" s="50">
        <f t="shared" si="38"/>
        <v>0</v>
      </c>
    </row>
    <row r="420" spans="1:9" ht="15.75" hidden="1" thickBot="1" x14ac:dyDescent="0.3">
      <c r="A420" s="144" t="s">
        <v>298</v>
      </c>
      <c r="B420" s="1129"/>
      <c r="C420" s="1123"/>
      <c r="D420" s="1132"/>
      <c r="E420" s="222">
        <v>5</v>
      </c>
      <c r="F420" s="210"/>
      <c r="G420" s="210">
        <f t="shared" si="37"/>
        <v>0</v>
      </c>
      <c r="H420" s="211"/>
      <c r="I420" s="50">
        <f t="shared" si="38"/>
        <v>0</v>
      </c>
    </row>
    <row r="421" spans="1:9" ht="15.75" hidden="1" thickBot="1" x14ac:dyDescent="0.3">
      <c r="A421" s="144" t="s">
        <v>299</v>
      </c>
      <c r="B421" s="1129"/>
      <c r="C421" s="1123"/>
      <c r="D421" s="1132"/>
      <c r="E421" s="222">
        <v>5</v>
      </c>
      <c r="F421" s="210">
        <v>1.54</v>
      </c>
      <c r="G421" s="212">
        <f t="shared" si="37"/>
        <v>0.308</v>
      </c>
      <c r="H421" s="211" t="s">
        <v>418</v>
      </c>
      <c r="I421" s="50">
        <f t="shared" si="38"/>
        <v>200</v>
      </c>
    </row>
    <row r="422" spans="1:9" ht="15.75" hidden="1" thickBot="1" x14ac:dyDescent="0.3">
      <c r="A422" s="144" t="s">
        <v>300</v>
      </c>
      <c r="B422" s="1129"/>
      <c r="C422" s="1123"/>
      <c r="D422" s="1132"/>
      <c r="E422" s="222">
        <v>5</v>
      </c>
      <c r="F422" s="223">
        <f>+[2]GESTIÓN!U15</f>
        <v>2.5379999999999998</v>
      </c>
      <c r="G422" s="212">
        <f t="shared" si="37"/>
        <v>0.50759999999999994</v>
      </c>
      <c r="H422" s="211" t="s">
        <v>419</v>
      </c>
      <c r="I422" s="50">
        <f t="shared" si="38"/>
        <v>121</v>
      </c>
    </row>
    <row r="423" spans="1:9" ht="15.75" hidden="1" thickBot="1" x14ac:dyDescent="0.3">
      <c r="A423" s="150" t="s">
        <v>301</v>
      </c>
      <c r="B423" s="1129"/>
      <c r="C423" s="1123"/>
      <c r="D423" s="1132"/>
      <c r="E423" s="224">
        <v>5</v>
      </c>
      <c r="F423" s="214">
        <v>5.49</v>
      </c>
      <c r="G423" s="215">
        <f t="shared" si="37"/>
        <v>1.0980000000000001</v>
      </c>
      <c r="H423" s="192" t="s">
        <v>420</v>
      </c>
      <c r="I423" s="50">
        <f t="shared" si="38"/>
        <v>121</v>
      </c>
    </row>
    <row r="424" spans="1:9" hidden="1" x14ac:dyDescent="0.25">
      <c r="A424" s="156"/>
      <c r="B424" s="156"/>
      <c r="C424" s="156"/>
      <c r="D424" s="156"/>
      <c r="E424" s="156"/>
      <c r="F424" s="156"/>
      <c r="G424" s="156"/>
      <c r="H424" s="156"/>
    </row>
    <row r="425" spans="1:9" hidden="1" x14ac:dyDescent="0.25">
      <c r="A425" s="156"/>
      <c r="B425" s="156"/>
      <c r="C425" s="156"/>
      <c r="D425" s="156"/>
      <c r="E425" s="156"/>
      <c r="F425" s="156"/>
      <c r="G425" s="156"/>
      <c r="H425" s="156"/>
    </row>
    <row r="426" spans="1:9" ht="39" hidden="1" thickBot="1" x14ac:dyDescent="0.3">
      <c r="A426" s="115" t="s">
        <v>24</v>
      </c>
      <c r="B426" s="116" t="s">
        <v>367</v>
      </c>
      <c r="C426" s="217" t="s">
        <v>309</v>
      </c>
      <c r="D426" s="217" t="s">
        <v>404</v>
      </c>
      <c r="E426" s="217" t="s">
        <v>459</v>
      </c>
      <c r="F426" s="217" t="s">
        <v>460</v>
      </c>
      <c r="G426" s="217" t="s">
        <v>461</v>
      </c>
      <c r="H426" s="117" t="s">
        <v>345</v>
      </c>
    </row>
    <row r="427" spans="1:9" ht="15.75" hidden="1" thickBot="1" x14ac:dyDescent="0.3">
      <c r="A427" s="218" t="s">
        <v>296</v>
      </c>
      <c r="B427" s="1128"/>
      <c r="C427" s="1123" t="s">
        <v>465</v>
      </c>
      <c r="D427" s="1105"/>
      <c r="E427" s="219">
        <v>54</v>
      </c>
      <c r="F427" s="220"/>
      <c r="G427" s="220">
        <f t="shared" ref="G427:G432" si="39">F427/E427</f>
        <v>0</v>
      </c>
      <c r="H427" s="221"/>
      <c r="I427" s="50">
        <f t="shared" ref="I427:I432" si="40">LEN(H427)</f>
        <v>0</v>
      </c>
    </row>
    <row r="428" spans="1:9" ht="15.75" hidden="1" thickBot="1" x14ac:dyDescent="0.3">
      <c r="A428" s="144" t="s">
        <v>297</v>
      </c>
      <c r="B428" s="1128"/>
      <c r="C428" s="1123"/>
      <c r="D428" s="1105"/>
      <c r="E428" s="222">
        <v>54</v>
      </c>
      <c r="F428" s="210"/>
      <c r="G428" s="210">
        <f t="shared" si="39"/>
        <v>0</v>
      </c>
      <c r="H428" s="211"/>
      <c r="I428" s="50">
        <f t="shared" si="40"/>
        <v>0</v>
      </c>
    </row>
    <row r="429" spans="1:9" ht="15.75" hidden="1" thickBot="1" x14ac:dyDescent="0.3">
      <c r="A429" s="144" t="s">
        <v>298</v>
      </c>
      <c r="B429" s="1128"/>
      <c r="C429" s="1123"/>
      <c r="D429" s="1105"/>
      <c r="E429" s="222">
        <v>54</v>
      </c>
      <c r="F429" s="210"/>
      <c r="G429" s="210">
        <f t="shared" si="39"/>
        <v>0</v>
      </c>
      <c r="H429" s="211"/>
      <c r="I429" s="50">
        <f t="shared" si="40"/>
        <v>0</v>
      </c>
    </row>
    <row r="430" spans="1:9" ht="15.75" hidden="1" thickBot="1" x14ac:dyDescent="0.3">
      <c r="A430" s="144" t="s">
        <v>299</v>
      </c>
      <c r="B430" s="1128"/>
      <c r="C430" s="1123"/>
      <c r="D430" s="1105"/>
      <c r="E430" s="222">
        <v>54</v>
      </c>
      <c r="F430" s="210">
        <v>4.24</v>
      </c>
      <c r="G430" s="212">
        <f t="shared" si="39"/>
        <v>7.8518518518518529E-2</v>
      </c>
      <c r="H430" s="211" t="s">
        <v>422</v>
      </c>
      <c r="I430" s="50">
        <f t="shared" si="40"/>
        <v>170</v>
      </c>
    </row>
    <row r="431" spans="1:9" ht="15.75" hidden="1" thickBot="1" x14ac:dyDescent="0.3">
      <c r="A431" s="144" t="s">
        <v>300</v>
      </c>
      <c r="B431" s="1128"/>
      <c r="C431" s="1123"/>
      <c r="D431" s="1105"/>
      <c r="E431" s="222">
        <v>54</v>
      </c>
      <c r="F431" s="223">
        <f>+[2]GESTIÓN!U17</f>
        <v>4.8070000000000004</v>
      </c>
      <c r="G431" s="212">
        <f t="shared" si="39"/>
        <v>8.9018518518518525E-2</v>
      </c>
      <c r="H431" s="211" t="s">
        <v>423</v>
      </c>
      <c r="I431" s="50">
        <f t="shared" si="40"/>
        <v>200</v>
      </c>
    </row>
    <row r="432" spans="1:9" ht="15.75" hidden="1" thickBot="1" x14ac:dyDescent="0.3">
      <c r="A432" s="150" t="s">
        <v>301</v>
      </c>
      <c r="B432" s="1128"/>
      <c r="C432" s="1123"/>
      <c r="D432" s="1105"/>
      <c r="E432" s="225">
        <v>54</v>
      </c>
      <c r="F432" s="226">
        <f>+[2]GESTIÓN!W17</f>
        <v>5.24</v>
      </c>
      <c r="G432" s="227">
        <f t="shared" si="39"/>
        <v>9.7037037037037047E-2</v>
      </c>
      <c r="H432" s="192" t="s">
        <v>424</v>
      </c>
      <c r="I432" s="50">
        <f t="shared" si="40"/>
        <v>198</v>
      </c>
    </row>
    <row r="433" spans="1:9" hidden="1" x14ac:dyDescent="0.25">
      <c r="A433" s="156"/>
      <c r="B433" s="156"/>
      <c r="C433" s="156"/>
      <c r="D433" s="156"/>
      <c r="E433" s="156"/>
      <c r="F433" s="156"/>
      <c r="G433" s="156"/>
      <c r="H433" s="156"/>
    </row>
    <row r="434" spans="1:9" hidden="1" x14ac:dyDescent="0.25">
      <c r="A434" s="156"/>
      <c r="B434" s="156"/>
      <c r="C434" s="156"/>
      <c r="D434" s="156"/>
      <c r="E434" s="156"/>
      <c r="F434" s="156"/>
      <c r="G434" s="156"/>
      <c r="H434" s="156"/>
    </row>
    <row r="435" spans="1:9" ht="39" hidden="1" thickBot="1" x14ac:dyDescent="0.3">
      <c r="A435" s="115" t="s">
        <v>24</v>
      </c>
      <c r="B435" s="116" t="s">
        <v>367</v>
      </c>
      <c r="C435" s="217" t="s">
        <v>309</v>
      </c>
      <c r="D435" s="217" t="s">
        <v>404</v>
      </c>
      <c r="E435" s="217" t="s">
        <v>459</v>
      </c>
      <c r="F435" s="217" t="s">
        <v>460</v>
      </c>
      <c r="G435" s="217" t="s">
        <v>461</v>
      </c>
      <c r="H435" s="117" t="s">
        <v>345</v>
      </c>
    </row>
    <row r="436" spans="1:9" ht="15.75" hidden="1" thickBot="1" x14ac:dyDescent="0.3">
      <c r="A436" s="218" t="s">
        <v>296</v>
      </c>
      <c r="B436" s="1129" t="s">
        <v>466</v>
      </c>
      <c r="C436" s="1123" t="s">
        <v>467</v>
      </c>
      <c r="D436" s="1130">
        <v>33</v>
      </c>
      <c r="E436" s="219">
        <v>0.27</v>
      </c>
      <c r="F436" s="220"/>
      <c r="G436" s="220">
        <f t="shared" ref="G436:G441" si="41">F436/E436</f>
        <v>0</v>
      </c>
      <c r="H436" s="221"/>
      <c r="I436" s="50">
        <f t="shared" ref="I436:I441" si="42">LEN(H436)</f>
        <v>0</v>
      </c>
    </row>
    <row r="437" spans="1:9" ht="15.75" hidden="1" thickBot="1" x14ac:dyDescent="0.3">
      <c r="A437" s="144" t="s">
        <v>297</v>
      </c>
      <c r="B437" s="1129"/>
      <c r="C437" s="1123"/>
      <c r="D437" s="1130"/>
      <c r="E437" s="222">
        <v>0.27</v>
      </c>
      <c r="F437" s="210"/>
      <c r="G437" s="210">
        <f t="shared" si="41"/>
        <v>0</v>
      </c>
      <c r="H437" s="211"/>
      <c r="I437" s="50">
        <f t="shared" si="42"/>
        <v>0</v>
      </c>
    </row>
    <row r="438" spans="1:9" ht="15.75" hidden="1" thickBot="1" x14ac:dyDescent="0.3">
      <c r="A438" s="144" t="s">
        <v>298</v>
      </c>
      <c r="B438" s="1129"/>
      <c r="C438" s="1123"/>
      <c r="D438" s="1130"/>
      <c r="E438" s="222">
        <v>0.27</v>
      </c>
      <c r="F438" s="210"/>
      <c r="G438" s="210">
        <f t="shared" si="41"/>
        <v>0</v>
      </c>
      <c r="H438" s="211"/>
      <c r="I438" s="50">
        <f t="shared" si="42"/>
        <v>0</v>
      </c>
    </row>
    <row r="439" spans="1:9" ht="15.75" hidden="1" thickBot="1" x14ac:dyDescent="0.3">
      <c r="A439" s="144" t="s">
        <v>299</v>
      </c>
      <c r="B439" s="1129"/>
      <c r="C439" s="1123"/>
      <c r="D439" s="1130"/>
      <c r="E439" s="222">
        <v>0.27</v>
      </c>
      <c r="F439" s="210">
        <v>0.14000000000000001</v>
      </c>
      <c r="G439" s="212">
        <f t="shared" si="41"/>
        <v>0.51851851851851849</v>
      </c>
      <c r="H439" s="211" t="s">
        <v>468</v>
      </c>
      <c r="I439" s="50">
        <f t="shared" si="42"/>
        <v>193</v>
      </c>
    </row>
    <row r="440" spans="1:9" ht="15.75" hidden="1" thickBot="1" x14ac:dyDescent="0.3">
      <c r="A440" s="144" t="s">
        <v>300</v>
      </c>
      <c r="B440" s="1129"/>
      <c r="C440" s="1123"/>
      <c r="D440" s="1130"/>
      <c r="E440" s="222">
        <v>0.27</v>
      </c>
      <c r="F440" s="223">
        <f>+[2]GESTIÓN!U18</f>
        <v>0.2</v>
      </c>
      <c r="G440" s="212">
        <f t="shared" si="41"/>
        <v>0.7407407407407407</v>
      </c>
      <c r="H440" s="211" t="s">
        <v>428</v>
      </c>
      <c r="I440" s="50">
        <f t="shared" si="42"/>
        <v>154</v>
      </c>
    </row>
    <row r="441" spans="1:9" ht="15.75" hidden="1" thickBot="1" x14ac:dyDescent="0.3">
      <c r="A441" s="150" t="s">
        <v>301</v>
      </c>
      <c r="B441" s="1129"/>
      <c r="C441" s="1123"/>
      <c r="D441" s="1130"/>
      <c r="E441" s="224">
        <v>0.27</v>
      </c>
      <c r="F441" s="214">
        <v>0.26</v>
      </c>
      <c r="G441" s="215">
        <f t="shared" si="41"/>
        <v>0.96296296296296291</v>
      </c>
      <c r="H441" s="192" t="s">
        <v>469</v>
      </c>
      <c r="I441" s="50">
        <f t="shared" si="42"/>
        <v>148</v>
      </c>
    </row>
    <row r="442" spans="1:9" x14ac:dyDescent="0.25">
      <c r="A442" s="156"/>
      <c r="B442" s="34"/>
      <c r="C442" s="34"/>
      <c r="D442" s="228"/>
      <c r="E442" s="216"/>
      <c r="F442" s="156"/>
      <c r="G442" s="229"/>
      <c r="H442" s="156"/>
      <c r="I442" s="50"/>
    </row>
    <row r="443" spans="1:9" ht="15.75" thickBot="1" x14ac:dyDescent="0.3">
      <c r="A443" s="156"/>
      <c r="B443" s="34"/>
      <c r="C443" s="34"/>
      <c r="D443" s="228"/>
      <c r="E443" s="216"/>
      <c r="F443" s="156"/>
      <c r="G443" s="229"/>
      <c r="H443" s="156"/>
      <c r="I443" s="50"/>
    </row>
    <row r="444" spans="1:9" ht="21" thickBot="1" x14ac:dyDescent="0.35">
      <c r="A444" s="1135" t="s">
        <v>366</v>
      </c>
      <c r="B444" s="1135"/>
      <c r="C444" s="1135"/>
      <c r="D444" s="1135"/>
      <c r="E444" s="1135"/>
      <c r="F444" s="1135"/>
      <c r="G444" s="1135"/>
      <c r="H444" s="1135"/>
    </row>
    <row r="445" spans="1:9" ht="38.25" x14ac:dyDescent="0.25">
      <c r="A445" s="95" t="s">
        <v>25</v>
      </c>
      <c r="B445" s="140" t="s">
        <v>367</v>
      </c>
      <c r="C445" s="208" t="s">
        <v>309</v>
      </c>
      <c r="D445" s="208" t="s">
        <v>310</v>
      </c>
      <c r="E445" s="208" t="s">
        <v>368</v>
      </c>
      <c r="F445" s="208" t="s">
        <v>369</v>
      </c>
      <c r="G445" s="208" t="s">
        <v>370</v>
      </c>
      <c r="H445" s="142" t="s">
        <v>345</v>
      </c>
    </row>
    <row r="446" spans="1:9" ht="15.75" thickBot="1" x14ac:dyDescent="0.3">
      <c r="A446" s="199" t="s">
        <v>289</v>
      </c>
      <c r="B446" s="1131" t="s">
        <v>462</v>
      </c>
      <c r="C446" s="1120" t="s">
        <v>463</v>
      </c>
      <c r="D446" s="1132">
        <v>33</v>
      </c>
      <c r="E446" s="230">
        <v>56</v>
      </c>
      <c r="F446" s="231" t="e">
        <f>+GESTIÓN!#REF!</f>
        <v>#REF!</v>
      </c>
      <c r="G446" s="232" t="e">
        <f t="shared" ref="G446:G457" si="43">F446/E446</f>
        <v>#REF!</v>
      </c>
      <c r="H446" s="233"/>
      <c r="I446" s="50">
        <f t="shared" ref="I446:I457" si="44">LEN(H446)</f>
        <v>0</v>
      </c>
    </row>
    <row r="447" spans="1:9" ht="15.75" thickBot="1" x14ac:dyDescent="0.3">
      <c r="A447" s="186" t="s">
        <v>291</v>
      </c>
      <c r="B447" s="1131"/>
      <c r="C447" s="1120"/>
      <c r="D447" s="1132"/>
      <c r="E447" s="209">
        <v>56</v>
      </c>
      <c r="F447" s="210"/>
      <c r="G447" s="234">
        <f t="shared" si="43"/>
        <v>0</v>
      </c>
      <c r="H447" s="211"/>
      <c r="I447" s="50">
        <f t="shared" si="44"/>
        <v>0</v>
      </c>
    </row>
    <row r="448" spans="1:9" ht="15.75" thickBot="1" x14ac:dyDescent="0.3">
      <c r="A448" s="186" t="s">
        <v>292</v>
      </c>
      <c r="B448" s="1131"/>
      <c r="C448" s="1120"/>
      <c r="D448" s="1132"/>
      <c r="E448" s="209">
        <v>56</v>
      </c>
      <c r="F448" s="210"/>
      <c r="G448" s="234">
        <f t="shared" si="43"/>
        <v>0</v>
      </c>
      <c r="H448" s="211"/>
      <c r="I448" s="50">
        <f t="shared" si="44"/>
        <v>0</v>
      </c>
    </row>
    <row r="449" spans="1:9" ht="15.75" thickBot="1" x14ac:dyDescent="0.3">
      <c r="A449" s="186" t="s">
        <v>293</v>
      </c>
      <c r="B449" s="1131"/>
      <c r="C449" s="1120"/>
      <c r="D449" s="1132"/>
      <c r="E449" s="209">
        <v>56</v>
      </c>
      <c r="F449" s="210"/>
      <c r="G449" s="234">
        <f t="shared" si="43"/>
        <v>0</v>
      </c>
      <c r="H449" s="211"/>
      <c r="I449" s="50">
        <f t="shared" si="44"/>
        <v>0</v>
      </c>
    </row>
    <row r="450" spans="1:9" ht="15.75" thickBot="1" x14ac:dyDescent="0.3">
      <c r="A450" s="186" t="s">
        <v>294</v>
      </c>
      <c r="B450" s="1131"/>
      <c r="C450" s="1120"/>
      <c r="D450" s="1132"/>
      <c r="E450" s="209">
        <v>56</v>
      </c>
      <c r="F450" s="210"/>
      <c r="G450" s="234">
        <f t="shared" si="43"/>
        <v>0</v>
      </c>
      <c r="H450" s="211"/>
      <c r="I450" s="50">
        <f t="shared" si="44"/>
        <v>0</v>
      </c>
    </row>
    <row r="451" spans="1:9" ht="15.75" thickBot="1" x14ac:dyDescent="0.3">
      <c r="A451" s="186" t="s">
        <v>295</v>
      </c>
      <c r="B451" s="1131"/>
      <c r="C451" s="1120"/>
      <c r="D451" s="1132"/>
      <c r="E451" s="209">
        <v>56</v>
      </c>
      <c r="F451" s="210"/>
      <c r="G451" s="234">
        <f t="shared" si="43"/>
        <v>0</v>
      </c>
      <c r="H451" s="211"/>
      <c r="I451" s="50">
        <f t="shared" si="44"/>
        <v>0</v>
      </c>
    </row>
    <row r="452" spans="1:9" ht="15.75" thickBot="1" x14ac:dyDescent="0.3">
      <c r="A452" s="186" t="s">
        <v>296</v>
      </c>
      <c r="B452" s="1131"/>
      <c r="C452" s="1120"/>
      <c r="D452" s="1132"/>
      <c r="E452" s="209">
        <v>56</v>
      </c>
      <c r="F452" s="210"/>
      <c r="G452" s="234">
        <f t="shared" si="43"/>
        <v>0</v>
      </c>
      <c r="H452" s="211"/>
      <c r="I452" s="50">
        <f t="shared" si="44"/>
        <v>0</v>
      </c>
    </row>
    <row r="453" spans="1:9" ht="15.75" thickBot="1" x14ac:dyDescent="0.3">
      <c r="A453" s="144" t="s">
        <v>297</v>
      </c>
      <c r="B453" s="1131"/>
      <c r="C453" s="1120"/>
      <c r="D453" s="1132"/>
      <c r="E453" s="209">
        <v>56</v>
      </c>
      <c r="F453" s="210"/>
      <c r="G453" s="234">
        <f t="shared" si="43"/>
        <v>0</v>
      </c>
      <c r="H453" s="211"/>
      <c r="I453" s="50">
        <f t="shared" si="44"/>
        <v>0</v>
      </c>
    </row>
    <row r="454" spans="1:9" ht="15.75" thickBot="1" x14ac:dyDescent="0.3">
      <c r="A454" s="144" t="s">
        <v>298</v>
      </c>
      <c r="B454" s="1131"/>
      <c r="C454" s="1120"/>
      <c r="D454" s="1132"/>
      <c r="E454" s="209">
        <v>56</v>
      </c>
      <c r="F454" s="210"/>
      <c r="G454" s="234">
        <f t="shared" si="43"/>
        <v>0</v>
      </c>
      <c r="H454" s="211"/>
      <c r="I454" s="50">
        <f t="shared" si="44"/>
        <v>0</v>
      </c>
    </row>
    <row r="455" spans="1:9" ht="15.75" thickBot="1" x14ac:dyDescent="0.3">
      <c r="A455" s="144" t="s">
        <v>299</v>
      </c>
      <c r="B455" s="1131"/>
      <c r="C455" s="1120"/>
      <c r="D455" s="1132"/>
      <c r="E455" s="209">
        <v>56</v>
      </c>
      <c r="F455" s="210"/>
      <c r="G455" s="234">
        <f t="shared" si="43"/>
        <v>0</v>
      </c>
      <c r="H455" s="211"/>
      <c r="I455" s="50">
        <f t="shared" si="44"/>
        <v>0</v>
      </c>
    </row>
    <row r="456" spans="1:9" ht="15.75" thickBot="1" x14ac:dyDescent="0.3">
      <c r="A456" s="144" t="s">
        <v>300</v>
      </c>
      <c r="B456" s="1131"/>
      <c r="C456" s="1120"/>
      <c r="D456" s="1132"/>
      <c r="E456" s="209">
        <v>56</v>
      </c>
      <c r="F456" s="210"/>
      <c r="G456" s="234">
        <f t="shared" si="43"/>
        <v>0</v>
      </c>
      <c r="H456" s="211"/>
      <c r="I456" s="50">
        <f t="shared" si="44"/>
        <v>0</v>
      </c>
    </row>
    <row r="457" spans="1:9" ht="15.75" thickBot="1" x14ac:dyDescent="0.3">
      <c r="A457" s="172" t="s">
        <v>301</v>
      </c>
      <c r="B457" s="1131"/>
      <c r="C457" s="1120"/>
      <c r="D457" s="1132"/>
      <c r="E457" s="235">
        <v>56</v>
      </c>
      <c r="F457" s="226"/>
      <c r="G457" s="236">
        <f t="shared" si="43"/>
        <v>0</v>
      </c>
      <c r="H457" s="203"/>
      <c r="I457" s="50">
        <f t="shared" si="44"/>
        <v>0</v>
      </c>
    </row>
    <row r="458" spans="1:9" x14ac:dyDescent="0.25">
      <c r="A458" s="156"/>
      <c r="B458" s="34"/>
      <c r="C458" s="216"/>
      <c r="D458" s="156"/>
      <c r="E458" s="156"/>
      <c r="F458" s="156"/>
      <c r="G458" s="156"/>
      <c r="H458" s="156"/>
    </row>
    <row r="459" spans="1:9" ht="15.75" thickBot="1" x14ac:dyDescent="0.3">
      <c r="A459" s="156"/>
      <c r="B459" s="156"/>
      <c r="C459" s="156"/>
      <c r="D459" s="156"/>
      <c r="E459" s="156"/>
      <c r="F459" s="156"/>
      <c r="G459" s="156"/>
      <c r="H459" s="156"/>
    </row>
    <row r="460" spans="1:9" ht="38.25" x14ac:dyDescent="0.25">
      <c r="A460" s="157" t="s">
        <v>25</v>
      </c>
      <c r="B460" s="140" t="s">
        <v>367</v>
      </c>
      <c r="C460" s="208" t="s">
        <v>309</v>
      </c>
      <c r="D460" s="208" t="s">
        <v>310</v>
      </c>
      <c r="E460" s="208" t="s">
        <v>368</v>
      </c>
      <c r="F460" s="208" t="s">
        <v>369</v>
      </c>
      <c r="G460" s="208" t="s">
        <v>370</v>
      </c>
      <c r="H460" s="142" t="s">
        <v>345</v>
      </c>
    </row>
    <row r="461" spans="1:9" ht="15.75" thickBot="1" x14ac:dyDescent="0.3">
      <c r="A461" s="165" t="s">
        <v>289</v>
      </c>
      <c r="B461" s="1131" t="s">
        <v>464</v>
      </c>
      <c r="C461" s="1120" t="s">
        <v>465</v>
      </c>
      <c r="D461" s="1132">
        <v>34</v>
      </c>
      <c r="E461" s="237">
        <v>50</v>
      </c>
      <c r="F461" s="231">
        <f>+GESTIÓN!AA14</f>
        <v>26.95</v>
      </c>
      <c r="G461" s="232">
        <f t="shared" ref="G461:G472" si="45">F461/E461</f>
        <v>0.53900000000000003</v>
      </c>
      <c r="H461" s="233"/>
      <c r="I461" s="50">
        <f t="shared" ref="I461:I472" si="46">LEN(H461)</f>
        <v>0</v>
      </c>
    </row>
    <row r="462" spans="1:9" ht="15.75" thickBot="1" x14ac:dyDescent="0.3">
      <c r="A462" s="144" t="s">
        <v>291</v>
      </c>
      <c r="B462" s="1131"/>
      <c r="C462" s="1120"/>
      <c r="D462" s="1132"/>
      <c r="E462" s="222">
        <v>50</v>
      </c>
      <c r="F462" s="210"/>
      <c r="G462" s="238">
        <f t="shared" si="45"/>
        <v>0</v>
      </c>
      <c r="H462" s="211"/>
      <c r="I462" s="50">
        <f t="shared" si="46"/>
        <v>0</v>
      </c>
    </row>
    <row r="463" spans="1:9" ht="15.75" thickBot="1" x14ac:dyDescent="0.3">
      <c r="A463" s="144" t="s">
        <v>292</v>
      </c>
      <c r="B463" s="1131"/>
      <c r="C463" s="1120"/>
      <c r="D463" s="1132"/>
      <c r="E463" s="222">
        <v>50</v>
      </c>
      <c r="F463" s="210"/>
      <c r="G463" s="238">
        <f t="shared" si="45"/>
        <v>0</v>
      </c>
      <c r="H463" s="211"/>
      <c r="I463" s="50">
        <f t="shared" si="46"/>
        <v>0</v>
      </c>
    </row>
    <row r="464" spans="1:9" ht="15.75" thickBot="1" x14ac:dyDescent="0.3">
      <c r="A464" s="144" t="s">
        <v>293</v>
      </c>
      <c r="B464" s="1131"/>
      <c r="C464" s="1120"/>
      <c r="D464" s="1132"/>
      <c r="E464" s="222">
        <v>50</v>
      </c>
      <c r="F464" s="210"/>
      <c r="G464" s="238">
        <f t="shared" si="45"/>
        <v>0</v>
      </c>
      <c r="H464" s="211"/>
      <c r="I464" s="50">
        <f t="shared" si="46"/>
        <v>0</v>
      </c>
    </row>
    <row r="465" spans="1:9" ht="15.75" thickBot="1" x14ac:dyDescent="0.3">
      <c r="A465" s="144" t="s">
        <v>294</v>
      </c>
      <c r="B465" s="1131"/>
      <c r="C465" s="1120"/>
      <c r="D465" s="1132"/>
      <c r="E465" s="222">
        <v>50</v>
      </c>
      <c r="F465" s="210"/>
      <c r="G465" s="238">
        <f t="shared" si="45"/>
        <v>0</v>
      </c>
      <c r="H465" s="211"/>
      <c r="I465" s="50">
        <f t="shared" si="46"/>
        <v>0</v>
      </c>
    </row>
    <row r="466" spans="1:9" ht="15.75" thickBot="1" x14ac:dyDescent="0.3">
      <c r="A466" s="144" t="s">
        <v>295</v>
      </c>
      <c r="B466" s="1131"/>
      <c r="C466" s="1120"/>
      <c r="D466" s="1132"/>
      <c r="E466" s="222">
        <v>50</v>
      </c>
      <c r="F466" s="210"/>
      <c r="G466" s="238">
        <f t="shared" si="45"/>
        <v>0</v>
      </c>
      <c r="H466" s="211"/>
      <c r="I466" s="50">
        <f t="shared" si="46"/>
        <v>0</v>
      </c>
    </row>
    <row r="467" spans="1:9" ht="15.75" thickBot="1" x14ac:dyDescent="0.3">
      <c r="A467" s="144" t="s">
        <v>296</v>
      </c>
      <c r="B467" s="1131"/>
      <c r="C467" s="1120"/>
      <c r="D467" s="1132"/>
      <c r="E467" s="222">
        <v>50</v>
      </c>
      <c r="F467" s="210"/>
      <c r="G467" s="238">
        <f t="shared" si="45"/>
        <v>0</v>
      </c>
      <c r="H467" s="211"/>
      <c r="I467" s="50">
        <f t="shared" si="46"/>
        <v>0</v>
      </c>
    </row>
    <row r="468" spans="1:9" ht="15.75" thickBot="1" x14ac:dyDescent="0.3">
      <c r="A468" s="144" t="s">
        <v>297</v>
      </c>
      <c r="B468" s="1131"/>
      <c r="C468" s="1120"/>
      <c r="D468" s="1132"/>
      <c r="E468" s="222">
        <v>50</v>
      </c>
      <c r="F468" s="210"/>
      <c r="G468" s="238">
        <f t="shared" si="45"/>
        <v>0</v>
      </c>
      <c r="H468" s="211"/>
      <c r="I468" s="50">
        <f t="shared" si="46"/>
        <v>0</v>
      </c>
    </row>
    <row r="469" spans="1:9" ht="15.75" thickBot="1" x14ac:dyDescent="0.3">
      <c r="A469" s="144" t="s">
        <v>298</v>
      </c>
      <c r="B469" s="1131"/>
      <c r="C469" s="1120"/>
      <c r="D469" s="1132"/>
      <c r="E469" s="222">
        <v>50</v>
      </c>
      <c r="F469" s="210"/>
      <c r="G469" s="238">
        <f t="shared" si="45"/>
        <v>0</v>
      </c>
      <c r="H469" s="211"/>
      <c r="I469" s="50">
        <f t="shared" si="46"/>
        <v>0</v>
      </c>
    </row>
    <row r="470" spans="1:9" ht="15.75" thickBot="1" x14ac:dyDescent="0.3">
      <c r="A470" s="144" t="s">
        <v>299</v>
      </c>
      <c r="B470" s="1131"/>
      <c r="C470" s="1120"/>
      <c r="D470" s="1132"/>
      <c r="E470" s="222">
        <v>50</v>
      </c>
      <c r="F470" s="210"/>
      <c r="G470" s="238">
        <f t="shared" si="45"/>
        <v>0</v>
      </c>
      <c r="H470" s="211"/>
      <c r="I470" s="50">
        <f t="shared" si="46"/>
        <v>0</v>
      </c>
    </row>
    <row r="471" spans="1:9" ht="15.75" thickBot="1" x14ac:dyDescent="0.3">
      <c r="A471" s="144" t="s">
        <v>300</v>
      </c>
      <c r="B471" s="1131"/>
      <c r="C471" s="1120"/>
      <c r="D471" s="1132"/>
      <c r="E471" s="222">
        <v>50</v>
      </c>
      <c r="F471" s="210"/>
      <c r="G471" s="238">
        <f t="shared" si="45"/>
        <v>0</v>
      </c>
      <c r="H471" s="211"/>
      <c r="I471" s="50">
        <f t="shared" si="46"/>
        <v>0</v>
      </c>
    </row>
    <row r="472" spans="1:9" ht="15.75" thickBot="1" x14ac:dyDescent="0.3">
      <c r="A472" s="172" t="s">
        <v>301</v>
      </c>
      <c r="B472" s="1131"/>
      <c r="C472" s="1120"/>
      <c r="D472" s="1132"/>
      <c r="E472" s="225">
        <v>50</v>
      </c>
      <c r="F472" s="226"/>
      <c r="G472" s="239">
        <f t="shared" si="45"/>
        <v>0</v>
      </c>
      <c r="H472" s="203"/>
      <c r="I472" s="50">
        <f t="shared" si="46"/>
        <v>0</v>
      </c>
    </row>
    <row r="473" spans="1:9" x14ac:dyDescent="0.25">
      <c r="A473" s="156"/>
      <c r="B473" s="156"/>
      <c r="C473" s="156"/>
      <c r="D473" s="156"/>
      <c r="E473" s="156"/>
      <c r="F473" s="156"/>
      <c r="G473" s="156"/>
      <c r="H473" s="156"/>
    </row>
    <row r="474" spans="1:9" ht="15.75" thickBot="1" x14ac:dyDescent="0.3">
      <c r="A474" s="156"/>
      <c r="B474" s="156"/>
      <c r="C474" s="156"/>
      <c r="D474" s="156"/>
      <c r="E474" s="156"/>
      <c r="F474" s="156"/>
      <c r="G474" s="156"/>
      <c r="H474" s="156"/>
    </row>
    <row r="475" spans="1:9" ht="38.25" x14ac:dyDescent="0.25">
      <c r="A475" s="157" t="s">
        <v>25</v>
      </c>
      <c r="B475" s="140" t="s">
        <v>367</v>
      </c>
      <c r="C475" s="208" t="s">
        <v>309</v>
      </c>
      <c r="D475" s="208" t="s">
        <v>310</v>
      </c>
      <c r="E475" s="208" t="s">
        <v>368</v>
      </c>
      <c r="F475" s="208" t="s">
        <v>369</v>
      </c>
      <c r="G475" s="208" t="s">
        <v>370</v>
      </c>
      <c r="H475" s="142" t="s">
        <v>345</v>
      </c>
    </row>
    <row r="476" spans="1:9" ht="15.75" thickBot="1" x14ac:dyDescent="0.3">
      <c r="A476" s="165" t="s">
        <v>289</v>
      </c>
      <c r="B476" s="1133"/>
      <c r="C476" s="1120" t="s">
        <v>465</v>
      </c>
      <c r="D476" s="1134"/>
      <c r="E476" s="237">
        <v>590</v>
      </c>
      <c r="F476" s="231" t="e">
        <f>+GESTIÓN!#REF!</f>
        <v>#REF!</v>
      </c>
      <c r="G476" s="232" t="e">
        <f t="shared" ref="G476:G487" si="47">F476/E476</f>
        <v>#REF!</v>
      </c>
      <c r="H476" s="233"/>
      <c r="I476" s="50">
        <f t="shared" ref="I476:I487" si="48">LEN(H476)</f>
        <v>0</v>
      </c>
    </row>
    <row r="477" spans="1:9" ht="15.75" thickBot="1" x14ac:dyDescent="0.3">
      <c r="A477" s="144" t="s">
        <v>291</v>
      </c>
      <c r="B477" s="1133"/>
      <c r="C477" s="1120"/>
      <c r="D477" s="1134"/>
      <c r="E477" s="222">
        <v>590</v>
      </c>
      <c r="F477" s="210"/>
      <c r="G477" s="234">
        <f t="shared" si="47"/>
        <v>0</v>
      </c>
      <c r="H477" s="211"/>
      <c r="I477" s="50">
        <f t="shared" si="48"/>
        <v>0</v>
      </c>
    </row>
    <row r="478" spans="1:9" ht="15.75" thickBot="1" x14ac:dyDescent="0.3">
      <c r="A478" s="144" t="s">
        <v>292</v>
      </c>
      <c r="B478" s="1133"/>
      <c r="C478" s="1120"/>
      <c r="D478" s="1134"/>
      <c r="E478" s="222">
        <v>590</v>
      </c>
      <c r="F478" s="210"/>
      <c r="G478" s="234">
        <f t="shared" si="47"/>
        <v>0</v>
      </c>
      <c r="H478" s="211"/>
      <c r="I478" s="50">
        <f t="shared" si="48"/>
        <v>0</v>
      </c>
    </row>
    <row r="479" spans="1:9" ht="15.75" thickBot="1" x14ac:dyDescent="0.3">
      <c r="A479" s="144" t="s">
        <v>293</v>
      </c>
      <c r="B479" s="1133"/>
      <c r="C479" s="1120"/>
      <c r="D479" s="1134"/>
      <c r="E479" s="222">
        <v>590</v>
      </c>
      <c r="F479" s="210"/>
      <c r="G479" s="234">
        <f t="shared" si="47"/>
        <v>0</v>
      </c>
      <c r="H479" s="211"/>
      <c r="I479" s="50">
        <f t="shared" si="48"/>
        <v>0</v>
      </c>
    </row>
    <row r="480" spans="1:9" ht="15.75" thickBot="1" x14ac:dyDescent="0.3">
      <c r="A480" s="144" t="s">
        <v>294</v>
      </c>
      <c r="B480" s="1133"/>
      <c r="C480" s="1120"/>
      <c r="D480" s="1134"/>
      <c r="E480" s="222">
        <v>590</v>
      </c>
      <c r="F480" s="210"/>
      <c r="G480" s="234">
        <f t="shared" si="47"/>
        <v>0</v>
      </c>
      <c r="H480" s="211"/>
      <c r="I480" s="50">
        <f t="shared" si="48"/>
        <v>0</v>
      </c>
    </row>
    <row r="481" spans="1:9" ht="15.75" thickBot="1" x14ac:dyDescent="0.3">
      <c r="A481" s="144" t="s">
        <v>295</v>
      </c>
      <c r="B481" s="1133"/>
      <c r="C481" s="1120"/>
      <c r="D481" s="1134"/>
      <c r="E481" s="222">
        <v>590</v>
      </c>
      <c r="F481" s="210"/>
      <c r="G481" s="234">
        <f t="shared" si="47"/>
        <v>0</v>
      </c>
      <c r="H481" s="211"/>
      <c r="I481" s="50">
        <f t="shared" si="48"/>
        <v>0</v>
      </c>
    </row>
    <row r="482" spans="1:9" ht="15.75" thickBot="1" x14ac:dyDescent="0.3">
      <c r="A482" s="144" t="s">
        <v>296</v>
      </c>
      <c r="B482" s="1133"/>
      <c r="C482" s="1120"/>
      <c r="D482" s="1134"/>
      <c r="E482" s="222">
        <v>590</v>
      </c>
      <c r="F482" s="210"/>
      <c r="G482" s="234">
        <f t="shared" si="47"/>
        <v>0</v>
      </c>
      <c r="H482" s="211"/>
      <c r="I482" s="50">
        <f t="shared" si="48"/>
        <v>0</v>
      </c>
    </row>
    <row r="483" spans="1:9" ht="15.75" thickBot="1" x14ac:dyDescent="0.3">
      <c r="A483" s="144" t="s">
        <v>297</v>
      </c>
      <c r="B483" s="1133"/>
      <c r="C483" s="1120"/>
      <c r="D483" s="1134"/>
      <c r="E483" s="222">
        <v>590</v>
      </c>
      <c r="F483" s="210"/>
      <c r="G483" s="234">
        <f t="shared" si="47"/>
        <v>0</v>
      </c>
      <c r="H483" s="211"/>
      <c r="I483" s="50">
        <f t="shared" si="48"/>
        <v>0</v>
      </c>
    </row>
    <row r="484" spans="1:9" ht="15.75" thickBot="1" x14ac:dyDescent="0.3">
      <c r="A484" s="144" t="s">
        <v>298</v>
      </c>
      <c r="B484" s="1133"/>
      <c r="C484" s="1120"/>
      <c r="D484" s="1134"/>
      <c r="E484" s="222">
        <v>590</v>
      </c>
      <c r="F484" s="210"/>
      <c r="G484" s="234">
        <f t="shared" si="47"/>
        <v>0</v>
      </c>
      <c r="H484" s="211"/>
      <c r="I484" s="50">
        <f t="shared" si="48"/>
        <v>0</v>
      </c>
    </row>
    <row r="485" spans="1:9" ht="15.75" thickBot="1" x14ac:dyDescent="0.3">
      <c r="A485" s="144" t="s">
        <v>299</v>
      </c>
      <c r="B485" s="1133"/>
      <c r="C485" s="1120"/>
      <c r="D485" s="1134"/>
      <c r="E485" s="222">
        <v>590</v>
      </c>
      <c r="F485" s="210"/>
      <c r="G485" s="234">
        <f t="shared" si="47"/>
        <v>0</v>
      </c>
      <c r="H485" s="211"/>
      <c r="I485" s="50">
        <f t="shared" si="48"/>
        <v>0</v>
      </c>
    </row>
    <row r="486" spans="1:9" ht="15.75" thickBot="1" x14ac:dyDescent="0.3">
      <c r="A486" s="144" t="s">
        <v>300</v>
      </c>
      <c r="B486" s="1133"/>
      <c r="C486" s="1120"/>
      <c r="D486" s="1134"/>
      <c r="E486" s="222">
        <v>590</v>
      </c>
      <c r="F486" s="223"/>
      <c r="G486" s="234">
        <f t="shared" si="47"/>
        <v>0</v>
      </c>
      <c r="H486" s="211"/>
      <c r="I486" s="50">
        <f t="shared" si="48"/>
        <v>0</v>
      </c>
    </row>
    <row r="487" spans="1:9" ht="15.75" thickBot="1" x14ac:dyDescent="0.3">
      <c r="A487" s="172" t="s">
        <v>301</v>
      </c>
      <c r="B487" s="1133"/>
      <c r="C487" s="1120"/>
      <c r="D487" s="1134"/>
      <c r="E487" s="225">
        <v>590</v>
      </c>
      <c r="F487" s="226"/>
      <c r="G487" s="236">
        <f t="shared" si="47"/>
        <v>0</v>
      </c>
      <c r="H487" s="203"/>
      <c r="I487" s="50">
        <f t="shared" si="48"/>
        <v>0</v>
      </c>
    </row>
    <row r="488" spans="1:9" x14ac:dyDescent="0.25">
      <c r="A488" s="156"/>
      <c r="B488" s="156"/>
      <c r="C488" s="156"/>
      <c r="D488" s="156"/>
      <c r="E488" s="156"/>
      <c r="F488" s="156"/>
      <c r="G488" s="156"/>
      <c r="H488" s="156"/>
    </row>
    <row r="489" spans="1:9" ht="15.75" thickBot="1" x14ac:dyDescent="0.3">
      <c r="A489" s="156"/>
      <c r="B489" s="156"/>
      <c r="C489" s="156"/>
      <c r="D489" s="156"/>
      <c r="E489" s="156"/>
      <c r="F489" s="156"/>
      <c r="G489" s="156"/>
      <c r="H489" s="156"/>
    </row>
    <row r="490" spans="1:9" ht="38.25" x14ac:dyDescent="0.25">
      <c r="A490" s="157" t="s">
        <v>25</v>
      </c>
      <c r="B490" s="140" t="s">
        <v>367</v>
      </c>
      <c r="C490" s="208" t="s">
        <v>309</v>
      </c>
      <c r="D490" s="208" t="s">
        <v>310</v>
      </c>
      <c r="E490" s="208" t="s">
        <v>368</v>
      </c>
      <c r="F490" s="208" t="s">
        <v>369</v>
      </c>
      <c r="G490" s="208" t="s">
        <v>370</v>
      </c>
      <c r="H490" s="142" t="s">
        <v>345</v>
      </c>
    </row>
    <row r="491" spans="1:9" ht="15.75" thickBot="1" x14ac:dyDescent="0.3">
      <c r="A491" s="165" t="s">
        <v>289</v>
      </c>
      <c r="B491" s="1131" t="s">
        <v>466</v>
      </c>
      <c r="C491" s="1120" t="s">
        <v>467</v>
      </c>
      <c r="D491" s="1132">
        <v>33</v>
      </c>
      <c r="E491" s="237">
        <v>0.73</v>
      </c>
      <c r="F491" s="231" t="e">
        <f>+GESTIÓN!#REF!</f>
        <v>#REF!</v>
      </c>
      <c r="G491" s="232" t="e">
        <f t="shared" ref="G491:G502" si="49">F491/E491</f>
        <v>#REF!</v>
      </c>
      <c r="H491" s="233"/>
      <c r="I491" s="50">
        <f t="shared" ref="I491:I502" si="50">LEN(H491)</f>
        <v>0</v>
      </c>
    </row>
    <row r="492" spans="1:9" ht="15.75" thickBot="1" x14ac:dyDescent="0.3">
      <c r="A492" s="144" t="s">
        <v>291</v>
      </c>
      <c r="B492" s="1131"/>
      <c r="C492" s="1120"/>
      <c r="D492" s="1132"/>
      <c r="E492" s="222">
        <v>0.73</v>
      </c>
      <c r="F492" s="210"/>
      <c r="G492" s="238">
        <f t="shared" si="49"/>
        <v>0</v>
      </c>
      <c r="H492" s="211"/>
      <c r="I492" s="50">
        <f t="shared" si="50"/>
        <v>0</v>
      </c>
    </row>
    <row r="493" spans="1:9" ht="15.75" thickBot="1" x14ac:dyDescent="0.3">
      <c r="A493" s="144" t="s">
        <v>292</v>
      </c>
      <c r="B493" s="1131"/>
      <c r="C493" s="1120"/>
      <c r="D493" s="1132"/>
      <c r="E493" s="222">
        <v>0.73</v>
      </c>
      <c r="F493" s="210"/>
      <c r="G493" s="238">
        <f t="shared" si="49"/>
        <v>0</v>
      </c>
      <c r="H493" s="211"/>
      <c r="I493" s="50">
        <f t="shared" si="50"/>
        <v>0</v>
      </c>
    </row>
    <row r="494" spans="1:9" ht="15.75" thickBot="1" x14ac:dyDescent="0.3">
      <c r="A494" s="144" t="s">
        <v>293</v>
      </c>
      <c r="B494" s="1131"/>
      <c r="C494" s="1120"/>
      <c r="D494" s="1132"/>
      <c r="E494" s="222">
        <v>0.73</v>
      </c>
      <c r="F494" s="210"/>
      <c r="G494" s="238">
        <f t="shared" si="49"/>
        <v>0</v>
      </c>
      <c r="H494" s="211"/>
      <c r="I494" s="50">
        <f t="shared" si="50"/>
        <v>0</v>
      </c>
    </row>
    <row r="495" spans="1:9" ht="15.75" thickBot="1" x14ac:dyDescent="0.3">
      <c r="A495" s="144" t="s">
        <v>294</v>
      </c>
      <c r="B495" s="1131"/>
      <c r="C495" s="1120"/>
      <c r="D495" s="1132"/>
      <c r="E495" s="222">
        <v>0.73</v>
      </c>
      <c r="F495" s="210"/>
      <c r="G495" s="238">
        <f t="shared" si="49"/>
        <v>0</v>
      </c>
      <c r="H495" s="211"/>
      <c r="I495" s="50">
        <f t="shared" si="50"/>
        <v>0</v>
      </c>
    </row>
    <row r="496" spans="1:9" ht="15.75" thickBot="1" x14ac:dyDescent="0.3">
      <c r="A496" s="144" t="s">
        <v>295</v>
      </c>
      <c r="B496" s="1131"/>
      <c r="C496" s="1120"/>
      <c r="D496" s="1132"/>
      <c r="E496" s="222">
        <v>0.73</v>
      </c>
      <c r="F496" s="210"/>
      <c r="G496" s="238">
        <f t="shared" si="49"/>
        <v>0</v>
      </c>
      <c r="H496" s="211"/>
      <c r="I496" s="50">
        <f t="shared" si="50"/>
        <v>0</v>
      </c>
    </row>
    <row r="497" spans="1:9" ht="15.75" thickBot="1" x14ac:dyDescent="0.3">
      <c r="A497" s="144" t="s">
        <v>296</v>
      </c>
      <c r="B497" s="1131"/>
      <c r="C497" s="1120"/>
      <c r="D497" s="1132"/>
      <c r="E497" s="222">
        <v>0.73</v>
      </c>
      <c r="F497" s="210"/>
      <c r="G497" s="238">
        <f t="shared" si="49"/>
        <v>0</v>
      </c>
      <c r="H497" s="211"/>
      <c r="I497" s="50">
        <f t="shared" si="50"/>
        <v>0</v>
      </c>
    </row>
    <row r="498" spans="1:9" ht="15.75" thickBot="1" x14ac:dyDescent="0.3">
      <c r="A498" s="144" t="s">
        <v>297</v>
      </c>
      <c r="B498" s="1131"/>
      <c r="C498" s="1120"/>
      <c r="D498" s="1132"/>
      <c r="E498" s="222">
        <v>0.73</v>
      </c>
      <c r="F498" s="210"/>
      <c r="G498" s="238">
        <f t="shared" si="49"/>
        <v>0</v>
      </c>
      <c r="H498" s="211"/>
      <c r="I498" s="50">
        <f t="shared" si="50"/>
        <v>0</v>
      </c>
    </row>
    <row r="499" spans="1:9" ht="15.75" thickBot="1" x14ac:dyDescent="0.3">
      <c r="A499" s="144" t="s">
        <v>298</v>
      </c>
      <c r="B499" s="1131"/>
      <c r="C499" s="1120"/>
      <c r="D499" s="1132"/>
      <c r="E499" s="222">
        <v>0.73</v>
      </c>
      <c r="F499" s="210"/>
      <c r="G499" s="238">
        <f t="shared" si="49"/>
        <v>0</v>
      </c>
      <c r="H499" s="211"/>
      <c r="I499" s="50">
        <f t="shared" si="50"/>
        <v>0</v>
      </c>
    </row>
    <row r="500" spans="1:9" ht="15.75" thickBot="1" x14ac:dyDescent="0.3">
      <c r="A500" s="144" t="s">
        <v>299</v>
      </c>
      <c r="B500" s="1131"/>
      <c r="C500" s="1120"/>
      <c r="D500" s="1132"/>
      <c r="E500" s="222">
        <v>0.73</v>
      </c>
      <c r="F500" s="210"/>
      <c r="G500" s="238">
        <f t="shared" si="49"/>
        <v>0</v>
      </c>
      <c r="H500" s="211"/>
      <c r="I500" s="50">
        <f t="shared" si="50"/>
        <v>0</v>
      </c>
    </row>
    <row r="501" spans="1:9" ht="15.75" thickBot="1" x14ac:dyDescent="0.3">
      <c r="A501" s="144" t="s">
        <v>300</v>
      </c>
      <c r="B501" s="1131"/>
      <c r="C501" s="1120"/>
      <c r="D501" s="1132"/>
      <c r="E501" s="222">
        <v>0.73</v>
      </c>
      <c r="F501" s="223"/>
      <c r="G501" s="238">
        <f t="shared" si="49"/>
        <v>0</v>
      </c>
      <c r="H501" s="211"/>
      <c r="I501" s="50">
        <f t="shared" si="50"/>
        <v>0</v>
      </c>
    </row>
    <row r="502" spans="1:9" ht="15.75" thickBot="1" x14ac:dyDescent="0.3">
      <c r="A502" s="172" t="s">
        <v>301</v>
      </c>
      <c r="B502" s="1131"/>
      <c r="C502" s="1120"/>
      <c r="D502" s="1132"/>
      <c r="E502" s="225">
        <v>0.73</v>
      </c>
      <c r="F502" s="226"/>
      <c r="G502" s="239">
        <f t="shared" si="49"/>
        <v>0</v>
      </c>
      <c r="H502" s="203"/>
      <c r="I502" s="50">
        <f t="shared" si="50"/>
        <v>0</v>
      </c>
    </row>
    <row r="503" spans="1:9" x14ac:dyDescent="0.25">
      <c r="A503" s="156"/>
      <c r="B503" s="34"/>
      <c r="C503" s="34"/>
      <c r="D503" s="228"/>
      <c r="E503" s="216"/>
      <c r="F503" s="156"/>
      <c r="G503" s="229"/>
      <c r="H503" s="156"/>
      <c r="I503" s="50"/>
    </row>
    <row r="505" spans="1:9" ht="20.25" hidden="1" x14ac:dyDescent="0.3">
      <c r="A505" s="1122" t="s">
        <v>373</v>
      </c>
      <c r="B505" s="1122"/>
      <c r="C505" s="1122"/>
      <c r="D505" s="1122"/>
      <c r="E505" s="1122"/>
      <c r="F505" s="1122"/>
      <c r="G505" s="1122"/>
      <c r="H505" s="1122"/>
    </row>
    <row r="506" spans="1:9" ht="38.25" hidden="1" x14ac:dyDescent="0.25">
      <c r="A506" s="95" t="s">
        <v>26</v>
      </c>
      <c r="B506" s="96" t="s">
        <v>367</v>
      </c>
      <c r="C506" s="113" t="s">
        <v>309</v>
      </c>
      <c r="D506" s="113" t="s">
        <v>327</v>
      </c>
      <c r="E506" s="113" t="s">
        <v>374</v>
      </c>
      <c r="F506" s="113" t="s">
        <v>375</v>
      </c>
      <c r="G506" s="113" t="s">
        <v>376</v>
      </c>
      <c r="H506" s="97" t="s">
        <v>345</v>
      </c>
    </row>
    <row r="507" spans="1:9" hidden="1" x14ac:dyDescent="0.25">
      <c r="A507" s="100" t="s">
        <v>289</v>
      </c>
      <c r="B507" s="44"/>
      <c r="C507" s="44"/>
      <c r="D507" s="44"/>
      <c r="E507" s="44"/>
      <c r="F507" s="44"/>
      <c r="G507" s="44" t="e">
        <f t="shared" ref="G507:G518" si="51">F507/E507</f>
        <v>#DIV/0!</v>
      </c>
      <c r="H507" s="94"/>
    </row>
    <row r="508" spans="1:9" hidden="1" x14ac:dyDescent="0.25">
      <c r="A508" s="100" t="s">
        <v>291</v>
      </c>
      <c r="B508" s="44"/>
      <c r="C508" s="44"/>
      <c r="D508" s="44"/>
      <c r="E508" s="44"/>
      <c r="F508" s="44"/>
      <c r="G508" s="44" t="e">
        <f t="shared" si="51"/>
        <v>#DIV/0!</v>
      </c>
      <c r="H508" s="94"/>
    </row>
    <row r="509" spans="1:9" hidden="1" x14ac:dyDescent="0.25">
      <c r="A509" s="100" t="s">
        <v>292</v>
      </c>
      <c r="B509" s="44"/>
      <c r="C509" s="44"/>
      <c r="D509" s="44"/>
      <c r="E509" s="44"/>
      <c r="F509" s="44"/>
      <c r="G509" s="44" t="e">
        <f t="shared" si="51"/>
        <v>#DIV/0!</v>
      </c>
      <c r="H509" s="94"/>
    </row>
    <row r="510" spans="1:9" hidden="1" x14ac:dyDescent="0.25">
      <c r="A510" s="100" t="s">
        <v>293</v>
      </c>
      <c r="B510" s="44"/>
      <c r="C510" s="44"/>
      <c r="D510" s="44"/>
      <c r="E510" s="44"/>
      <c r="F510" s="44"/>
      <c r="G510" s="44" t="e">
        <f t="shared" si="51"/>
        <v>#DIV/0!</v>
      </c>
      <c r="H510" s="94"/>
    </row>
    <row r="511" spans="1:9" hidden="1" x14ac:dyDescent="0.25">
      <c r="A511" s="100" t="s">
        <v>294</v>
      </c>
      <c r="B511" s="44"/>
      <c r="C511" s="44"/>
      <c r="D511" s="44"/>
      <c r="E511" s="44"/>
      <c r="F511" s="44"/>
      <c r="G511" s="44" t="e">
        <f t="shared" si="51"/>
        <v>#DIV/0!</v>
      </c>
      <c r="H511" s="94"/>
    </row>
    <row r="512" spans="1:9" hidden="1" x14ac:dyDescent="0.25">
      <c r="A512" s="100" t="s">
        <v>295</v>
      </c>
      <c r="B512" s="44"/>
      <c r="C512" s="44"/>
      <c r="D512" s="44"/>
      <c r="E512" s="44"/>
      <c r="F512" s="44"/>
      <c r="G512" s="44" t="e">
        <f t="shared" si="51"/>
        <v>#DIV/0!</v>
      </c>
      <c r="H512" s="94"/>
    </row>
    <row r="513" spans="1:8" hidden="1" x14ac:dyDescent="0.25">
      <c r="A513" s="100" t="s">
        <v>296</v>
      </c>
      <c r="B513" s="44"/>
      <c r="C513" s="44"/>
      <c r="D513" s="44"/>
      <c r="E513" s="44"/>
      <c r="F513" s="44"/>
      <c r="G513" s="44" t="e">
        <f t="shared" si="51"/>
        <v>#DIV/0!</v>
      </c>
      <c r="H513" s="94"/>
    </row>
    <row r="514" spans="1:8" hidden="1" x14ac:dyDescent="0.25">
      <c r="A514" s="100" t="s">
        <v>297</v>
      </c>
      <c r="B514" s="44"/>
      <c r="C514" s="44"/>
      <c r="D514" s="44"/>
      <c r="E514" s="44"/>
      <c r="F514" s="44"/>
      <c r="G514" s="44" t="e">
        <f t="shared" si="51"/>
        <v>#DIV/0!</v>
      </c>
      <c r="H514" s="94"/>
    </row>
    <row r="515" spans="1:8" hidden="1" x14ac:dyDescent="0.25">
      <c r="A515" s="100" t="s">
        <v>298</v>
      </c>
      <c r="B515" s="44"/>
      <c r="C515" s="44"/>
      <c r="D515" s="44"/>
      <c r="E515" s="44"/>
      <c r="F515" s="44"/>
      <c r="G515" s="44" t="e">
        <f t="shared" si="51"/>
        <v>#DIV/0!</v>
      </c>
      <c r="H515" s="94"/>
    </row>
    <row r="516" spans="1:8" hidden="1" x14ac:dyDescent="0.25">
      <c r="A516" s="100" t="s">
        <v>299</v>
      </c>
      <c r="B516" s="44"/>
      <c r="C516" s="44"/>
      <c r="D516" s="44"/>
      <c r="E516" s="44"/>
      <c r="F516" s="44"/>
      <c r="G516" s="44" t="e">
        <f t="shared" si="51"/>
        <v>#DIV/0!</v>
      </c>
      <c r="H516" s="94"/>
    </row>
    <row r="517" spans="1:8" hidden="1" x14ac:dyDescent="0.25">
      <c r="A517" s="100" t="s">
        <v>300</v>
      </c>
      <c r="B517" s="44"/>
      <c r="C517" s="44"/>
      <c r="D517" s="44"/>
      <c r="E517" s="44"/>
      <c r="F517" s="44"/>
      <c r="G517" s="44" t="e">
        <f t="shared" si="51"/>
        <v>#DIV/0!</v>
      </c>
      <c r="H517" s="94"/>
    </row>
    <row r="518" spans="1:8" ht="15.75" hidden="1" thickBot="1" x14ac:dyDescent="0.3">
      <c r="A518" s="101" t="s">
        <v>301</v>
      </c>
      <c r="B518" s="102"/>
      <c r="C518" s="102"/>
      <c r="D518" s="102"/>
      <c r="E518" s="102"/>
      <c r="F518" s="102"/>
      <c r="G518" s="102" t="e">
        <f t="shared" si="51"/>
        <v>#DIV/0!</v>
      </c>
      <c r="H518" s="106"/>
    </row>
    <row r="520" spans="1:8" ht="20.25" hidden="1" x14ac:dyDescent="0.3">
      <c r="A520" s="1122" t="s">
        <v>373</v>
      </c>
      <c r="B520" s="1122"/>
      <c r="C520" s="1122"/>
      <c r="D520" s="1122"/>
      <c r="E520" s="1122"/>
      <c r="F520" s="1122"/>
      <c r="G520" s="1122"/>
      <c r="H520" s="1122"/>
    </row>
    <row r="521" spans="1:8" ht="38.25" hidden="1" x14ac:dyDescent="0.25">
      <c r="A521" s="95" t="s">
        <v>27</v>
      </c>
      <c r="B521" s="96" t="s">
        <v>367</v>
      </c>
      <c r="C521" s="113" t="s">
        <v>309</v>
      </c>
      <c r="D521" s="113" t="s">
        <v>332</v>
      </c>
      <c r="E521" s="113" t="s">
        <v>378</v>
      </c>
      <c r="F521" s="113" t="s">
        <v>379</v>
      </c>
      <c r="G521" s="113" t="s">
        <v>380</v>
      </c>
      <c r="H521" s="97" t="s">
        <v>345</v>
      </c>
    </row>
    <row r="522" spans="1:8" hidden="1" x14ac:dyDescent="0.25">
      <c r="A522" s="100" t="s">
        <v>289</v>
      </c>
      <c r="B522" s="44"/>
      <c r="C522" s="44"/>
      <c r="D522" s="44"/>
      <c r="E522" s="44"/>
      <c r="F522" s="44"/>
      <c r="G522" s="44" t="e">
        <f t="shared" ref="G522:G533" si="52">F522/E522</f>
        <v>#DIV/0!</v>
      </c>
      <c r="H522" s="94"/>
    </row>
    <row r="523" spans="1:8" hidden="1" x14ac:dyDescent="0.25">
      <c r="A523" s="100" t="s">
        <v>291</v>
      </c>
      <c r="B523" s="44"/>
      <c r="C523" s="44"/>
      <c r="D523" s="44"/>
      <c r="E523" s="44"/>
      <c r="F523" s="44"/>
      <c r="G523" s="44" t="e">
        <f t="shared" si="52"/>
        <v>#DIV/0!</v>
      </c>
      <c r="H523" s="94"/>
    </row>
    <row r="524" spans="1:8" hidden="1" x14ac:dyDescent="0.25">
      <c r="A524" s="100" t="s">
        <v>292</v>
      </c>
      <c r="B524" s="44"/>
      <c r="C524" s="44"/>
      <c r="D524" s="44"/>
      <c r="E524" s="44"/>
      <c r="F524" s="44"/>
      <c r="G524" s="44" t="e">
        <f t="shared" si="52"/>
        <v>#DIV/0!</v>
      </c>
      <c r="H524" s="94"/>
    </row>
    <row r="525" spans="1:8" hidden="1" x14ac:dyDescent="0.25">
      <c r="A525" s="100" t="s">
        <v>293</v>
      </c>
      <c r="B525" s="44"/>
      <c r="C525" s="44"/>
      <c r="D525" s="44"/>
      <c r="E525" s="44"/>
      <c r="F525" s="44"/>
      <c r="G525" s="44" t="e">
        <f t="shared" si="52"/>
        <v>#DIV/0!</v>
      </c>
      <c r="H525" s="94"/>
    </row>
    <row r="526" spans="1:8" hidden="1" x14ac:dyDescent="0.25">
      <c r="A526" s="100" t="s">
        <v>294</v>
      </c>
      <c r="B526" s="44"/>
      <c r="C526" s="44"/>
      <c r="D526" s="44"/>
      <c r="E526" s="44"/>
      <c r="F526" s="44"/>
      <c r="G526" s="44" t="e">
        <f t="shared" si="52"/>
        <v>#DIV/0!</v>
      </c>
      <c r="H526" s="94"/>
    </row>
    <row r="527" spans="1:8" hidden="1" x14ac:dyDescent="0.25">
      <c r="A527" s="100" t="s">
        <v>295</v>
      </c>
      <c r="B527" s="44"/>
      <c r="C527" s="44"/>
      <c r="D527" s="44"/>
      <c r="E527" s="44"/>
      <c r="F527" s="44"/>
      <c r="G527" s="44" t="e">
        <f t="shared" si="52"/>
        <v>#DIV/0!</v>
      </c>
      <c r="H527" s="94"/>
    </row>
    <row r="528" spans="1:8" hidden="1" x14ac:dyDescent="0.25">
      <c r="A528" s="100" t="s">
        <v>296</v>
      </c>
      <c r="B528" s="44"/>
      <c r="C528" s="44"/>
      <c r="D528" s="44"/>
      <c r="E528" s="44"/>
      <c r="F528" s="44"/>
      <c r="G528" s="44" t="e">
        <f t="shared" si="52"/>
        <v>#DIV/0!</v>
      </c>
      <c r="H528" s="94"/>
    </row>
    <row r="529" spans="1:8" hidden="1" x14ac:dyDescent="0.25">
      <c r="A529" s="100" t="s">
        <v>297</v>
      </c>
      <c r="B529" s="44"/>
      <c r="C529" s="44"/>
      <c r="D529" s="44"/>
      <c r="E529" s="44"/>
      <c r="F529" s="44"/>
      <c r="G529" s="44" t="e">
        <f t="shared" si="52"/>
        <v>#DIV/0!</v>
      </c>
      <c r="H529" s="94"/>
    </row>
    <row r="530" spans="1:8" hidden="1" x14ac:dyDescent="0.25">
      <c r="A530" s="100" t="s">
        <v>298</v>
      </c>
      <c r="B530" s="44"/>
      <c r="C530" s="44"/>
      <c r="D530" s="44"/>
      <c r="E530" s="44"/>
      <c r="F530" s="44"/>
      <c r="G530" s="44" t="e">
        <f t="shared" si="52"/>
        <v>#DIV/0!</v>
      </c>
      <c r="H530" s="94"/>
    </row>
    <row r="531" spans="1:8" hidden="1" x14ac:dyDescent="0.25">
      <c r="A531" s="100" t="s">
        <v>299</v>
      </c>
      <c r="B531" s="44"/>
      <c r="C531" s="44"/>
      <c r="D531" s="44"/>
      <c r="E531" s="44"/>
      <c r="F531" s="44"/>
      <c r="G531" s="44" t="e">
        <f t="shared" si="52"/>
        <v>#DIV/0!</v>
      </c>
      <c r="H531" s="94"/>
    </row>
    <row r="532" spans="1:8" hidden="1" x14ac:dyDescent="0.25">
      <c r="A532" s="100" t="s">
        <v>300</v>
      </c>
      <c r="B532" s="44"/>
      <c r="C532" s="44"/>
      <c r="D532" s="44"/>
      <c r="E532" s="44"/>
      <c r="F532" s="44"/>
      <c r="G532" s="44" t="e">
        <f t="shared" si="52"/>
        <v>#DIV/0!</v>
      </c>
      <c r="H532" s="94"/>
    </row>
    <row r="533" spans="1:8" ht="15.75" hidden="1" thickBot="1" x14ac:dyDescent="0.3">
      <c r="A533" s="101" t="s">
        <v>301</v>
      </c>
      <c r="B533" s="102"/>
      <c r="C533" s="102"/>
      <c r="D533" s="102"/>
      <c r="E533" s="102"/>
      <c r="F533" s="102"/>
      <c r="G533" s="102" t="e">
        <f t="shared" si="52"/>
        <v>#DIV/0!</v>
      </c>
      <c r="H533" s="106"/>
    </row>
    <row r="534" spans="1:8" ht="15.75" hidden="1" thickBot="1" x14ac:dyDescent="0.3"/>
    <row r="535" spans="1:8" ht="20.25" hidden="1" x14ac:dyDescent="0.3">
      <c r="A535" s="1122" t="s">
        <v>377</v>
      </c>
      <c r="B535" s="1122"/>
      <c r="C535" s="1122"/>
      <c r="D535" s="1122"/>
      <c r="E535" s="1122"/>
      <c r="F535" s="1122"/>
      <c r="G535" s="1122"/>
      <c r="H535" s="1122"/>
    </row>
    <row r="536" spans="1:8" ht="38.25" hidden="1" x14ac:dyDescent="0.25">
      <c r="A536" s="95" t="s">
        <v>27</v>
      </c>
      <c r="B536" s="96" t="s">
        <v>367</v>
      </c>
      <c r="C536" s="113" t="s">
        <v>309</v>
      </c>
      <c r="D536" s="113" t="s">
        <v>332</v>
      </c>
      <c r="E536" s="113" t="s">
        <v>378</v>
      </c>
      <c r="F536" s="113" t="s">
        <v>379</v>
      </c>
      <c r="G536" s="113" t="s">
        <v>380</v>
      </c>
      <c r="H536" s="97" t="s">
        <v>345</v>
      </c>
    </row>
    <row r="537" spans="1:8" hidden="1" x14ac:dyDescent="0.25">
      <c r="A537" s="100" t="s">
        <v>289</v>
      </c>
      <c r="B537" s="44"/>
      <c r="C537" s="44"/>
      <c r="D537" s="44"/>
      <c r="E537" s="44"/>
      <c r="F537" s="44"/>
      <c r="G537" s="44" t="e">
        <f t="shared" ref="G537:G548" si="53">F537/E537</f>
        <v>#DIV/0!</v>
      </c>
      <c r="H537" s="94"/>
    </row>
    <row r="538" spans="1:8" hidden="1" x14ac:dyDescent="0.25">
      <c r="A538" s="100" t="s">
        <v>291</v>
      </c>
      <c r="B538" s="44"/>
      <c r="C538" s="44"/>
      <c r="D538" s="44"/>
      <c r="E538" s="44"/>
      <c r="F538" s="44"/>
      <c r="G538" s="44" t="e">
        <f t="shared" si="53"/>
        <v>#DIV/0!</v>
      </c>
      <c r="H538" s="94"/>
    </row>
    <row r="539" spans="1:8" hidden="1" x14ac:dyDescent="0.25">
      <c r="A539" s="100" t="s">
        <v>292</v>
      </c>
      <c r="B539" s="44"/>
      <c r="C539" s="44"/>
      <c r="D539" s="44"/>
      <c r="E539" s="44"/>
      <c r="F539" s="44"/>
      <c r="G539" s="44" t="e">
        <f t="shared" si="53"/>
        <v>#DIV/0!</v>
      </c>
      <c r="H539" s="94"/>
    </row>
    <row r="540" spans="1:8" hidden="1" x14ac:dyDescent="0.25">
      <c r="A540" s="100" t="s">
        <v>293</v>
      </c>
      <c r="B540" s="44"/>
      <c r="C540" s="44"/>
      <c r="D540" s="44"/>
      <c r="E540" s="44"/>
      <c r="F540" s="44"/>
      <c r="G540" s="44" t="e">
        <f t="shared" si="53"/>
        <v>#DIV/0!</v>
      </c>
      <c r="H540" s="94"/>
    </row>
    <row r="541" spans="1:8" hidden="1" x14ac:dyDescent="0.25">
      <c r="A541" s="100" t="s">
        <v>294</v>
      </c>
      <c r="B541" s="44"/>
      <c r="C541" s="44"/>
      <c r="D541" s="44"/>
      <c r="E541" s="44"/>
      <c r="F541" s="44"/>
      <c r="G541" s="44" t="e">
        <f t="shared" si="53"/>
        <v>#DIV/0!</v>
      </c>
      <c r="H541" s="94"/>
    </row>
    <row r="542" spans="1:8" hidden="1" x14ac:dyDescent="0.25">
      <c r="A542" s="100" t="s">
        <v>295</v>
      </c>
      <c r="B542" s="44"/>
      <c r="C542" s="44"/>
      <c r="D542" s="44"/>
      <c r="E542" s="44"/>
      <c r="F542" s="44"/>
      <c r="G542" s="44" t="e">
        <f t="shared" si="53"/>
        <v>#DIV/0!</v>
      </c>
      <c r="H542" s="94"/>
    </row>
    <row r="543" spans="1:8" hidden="1" x14ac:dyDescent="0.25">
      <c r="A543" s="100" t="s">
        <v>296</v>
      </c>
      <c r="B543" s="44"/>
      <c r="C543" s="44"/>
      <c r="D543" s="44"/>
      <c r="E543" s="44"/>
      <c r="F543" s="44"/>
      <c r="G543" s="44" t="e">
        <f t="shared" si="53"/>
        <v>#DIV/0!</v>
      </c>
      <c r="H543" s="94"/>
    </row>
    <row r="544" spans="1:8" hidden="1" x14ac:dyDescent="0.25">
      <c r="A544" s="100" t="s">
        <v>297</v>
      </c>
      <c r="B544" s="44"/>
      <c r="C544" s="44"/>
      <c r="D544" s="44"/>
      <c r="E544" s="44"/>
      <c r="F544" s="44"/>
      <c r="G544" s="44" t="e">
        <f t="shared" si="53"/>
        <v>#DIV/0!</v>
      </c>
      <c r="H544" s="94"/>
    </row>
    <row r="545" spans="1:8" hidden="1" x14ac:dyDescent="0.25">
      <c r="A545" s="100" t="s">
        <v>298</v>
      </c>
      <c r="B545" s="44"/>
      <c r="C545" s="44"/>
      <c r="D545" s="44"/>
      <c r="E545" s="44"/>
      <c r="F545" s="44"/>
      <c r="G545" s="44" t="e">
        <f t="shared" si="53"/>
        <v>#DIV/0!</v>
      </c>
      <c r="H545" s="94"/>
    </row>
    <row r="546" spans="1:8" hidden="1" x14ac:dyDescent="0.25">
      <c r="A546" s="100" t="s">
        <v>299</v>
      </c>
      <c r="B546" s="44"/>
      <c r="C546" s="44"/>
      <c r="D546" s="44"/>
      <c r="E546" s="44"/>
      <c r="F546" s="44"/>
      <c r="G546" s="44" t="e">
        <f t="shared" si="53"/>
        <v>#DIV/0!</v>
      </c>
      <c r="H546" s="94"/>
    </row>
    <row r="547" spans="1:8" hidden="1" x14ac:dyDescent="0.25">
      <c r="A547" s="100" t="s">
        <v>300</v>
      </c>
      <c r="B547" s="44"/>
      <c r="C547" s="44"/>
      <c r="D547" s="44"/>
      <c r="E547" s="44"/>
      <c r="F547" s="44"/>
      <c r="G547" s="44" t="e">
        <f t="shared" si="53"/>
        <v>#DIV/0!</v>
      </c>
      <c r="H547" s="94"/>
    </row>
    <row r="548" spans="1:8" ht="15.75" hidden="1" thickBot="1" x14ac:dyDescent="0.3">
      <c r="A548" s="101" t="s">
        <v>301</v>
      </c>
      <c r="B548" s="102"/>
      <c r="C548" s="102"/>
      <c r="D548" s="102"/>
      <c r="E548" s="102"/>
      <c r="F548" s="102"/>
      <c r="G548" s="102" t="e">
        <f t="shared" si="53"/>
        <v>#DIV/0!</v>
      </c>
      <c r="H548" s="106"/>
    </row>
    <row r="549" spans="1:8" ht="15.75" hidden="1" thickBot="1" x14ac:dyDescent="0.3"/>
    <row r="550" spans="1:8" ht="20.25" hidden="1" x14ac:dyDescent="0.3">
      <c r="A550" s="1122" t="s">
        <v>381</v>
      </c>
      <c r="B550" s="1122"/>
      <c r="C550" s="1122"/>
      <c r="D550" s="1122"/>
      <c r="E550" s="1122"/>
      <c r="F550" s="1122"/>
      <c r="G550" s="1122"/>
      <c r="H550" s="1122"/>
    </row>
    <row r="551" spans="1:8" ht="63.75" hidden="1" customHeight="1" x14ac:dyDescent="0.25">
      <c r="A551" s="95" t="s">
        <v>28</v>
      </c>
      <c r="B551" s="96" t="s">
        <v>367</v>
      </c>
      <c r="C551" s="113" t="s">
        <v>309</v>
      </c>
      <c r="D551" s="113" t="s">
        <v>337</v>
      </c>
      <c r="E551" s="113" t="s">
        <v>382</v>
      </c>
      <c r="F551" s="113" t="s">
        <v>383</v>
      </c>
      <c r="G551" s="113" t="s">
        <v>384</v>
      </c>
      <c r="H551" s="97" t="s">
        <v>345</v>
      </c>
    </row>
    <row r="552" spans="1:8" hidden="1" x14ac:dyDescent="0.25">
      <c r="A552" s="100" t="s">
        <v>289</v>
      </c>
      <c r="B552" s="44"/>
      <c r="C552" s="44"/>
      <c r="D552" s="44"/>
      <c r="E552" s="44"/>
      <c r="F552" s="44"/>
      <c r="G552" s="44" t="e">
        <f t="shared" ref="G552:G563" si="54">F552/E552</f>
        <v>#DIV/0!</v>
      </c>
      <c r="H552" s="94"/>
    </row>
    <row r="553" spans="1:8" hidden="1" x14ac:dyDescent="0.25">
      <c r="A553" s="100" t="s">
        <v>291</v>
      </c>
      <c r="B553" s="44"/>
      <c r="C553" s="44"/>
      <c r="D553" s="44"/>
      <c r="E553" s="44"/>
      <c r="F553" s="44"/>
      <c r="G553" s="44" t="e">
        <f t="shared" si="54"/>
        <v>#DIV/0!</v>
      </c>
      <c r="H553" s="94"/>
    </row>
    <row r="554" spans="1:8" hidden="1" x14ac:dyDescent="0.25">
      <c r="A554" s="100" t="s">
        <v>292</v>
      </c>
      <c r="B554" s="44"/>
      <c r="C554" s="44"/>
      <c r="D554" s="44"/>
      <c r="E554" s="44"/>
      <c r="F554" s="44"/>
      <c r="G554" s="44" t="e">
        <f t="shared" si="54"/>
        <v>#DIV/0!</v>
      </c>
      <c r="H554" s="94"/>
    </row>
    <row r="555" spans="1:8" hidden="1" x14ac:dyDescent="0.25">
      <c r="A555" s="100" t="s">
        <v>293</v>
      </c>
      <c r="B555" s="44"/>
      <c r="C555" s="44"/>
      <c r="D555" s="44"/>
      <c r="E555" s="44"/>
      <c r="F555" s="44"/>
      <c r="G555" s="44" t="e">
        <f t="shared" si="54"/>
        <v>#DIV/0!</v>
      </c>
      <c r="H555" s="94"/>
    </row>
    <row r="556" spans="1:8" hidden="1" x14ac:dyDescent="0.25">
      <c r="A556" s="100" t="s">
        <v>294</v>
      </c>
      <c r="B556" s="44"/>
      <c r="C556" s="44"/>
      <c r="D556" s="44"/>
      <c r="E556" s="44"/>
      <c r="F556" s="44"/>
      <c r="G556" s="44" t="e">
        <f t="shared" si="54"/>
        <v>#DIV/0!</v>
      </c>
      <c r="H556" s="94"/>
    </row>
    <row r="557" spans="1:8" hidden="1" x14ac:dyDescent="0.25">
      <c r="A557" s="100" t="s">
        <v>295</v>
      </c>
      <c r="B557" s="44"/>
      <c r="C557" s="44"/>
      <c r="D557" s="44"/>
      <c r="E557" s="44"/>
      <c r="F557" s="44"/>
      <c r="G557" s="44" t="e">
        <f t="shared" si="54"/>
        <v>#DIV/0!</v>
      </c>
      <c r="H557" s="94"/>
    </row>
    <row r="558" spans="1:8" hidden="1" x14ac:dyDescent="0.25">
      <c r="A558" s="100" t="s">
        <v>296</v>
      </c>
      <c r="B558" s="44"/>
      <c r="C558" s="44"/>
      <c r="D558" s="44"/>
      <c r="E558" s="44"/>
      <c r="F558" s="44"/>
      <c r="G558" s="44" t="e">
        <f t="shared" si="54"/>
        <v>#DIV/0!</v>
      </c>
      <c r="H558" s="94"/>
    </row>
    <row r="559" spans="1:8" hidden="1" x14ac:dyDescent="0.25">
      <c r="A559" s="100" t="s">
        <v>297</v>
      </c>
      <c r="B559" s="44"/>
      <c r="C559" s="44"/>
      <c r="D559" s="44"/>
      <c r="E559" s="44"/>
      <c r="F559" s="44"/>
      <c r="G559" s="44" t="e">
        <f t="shared" si="54"/>
        <v>#DIV/0!</v>
      </c>
      <c r="H559" s="94"/>
    </row>
    <row r="560" spans="1:8" hidden="1" x14ac:dyDescent="0.25">
      <c r="A560" s="100" t="s">
        <v>298</v>
      </c>
      <c r="B560" s="44"/>
      <c r="C560" s="44"/>
      <c r="D560" s="44"/>
      <c r="E560" s="44"/>
      <c r="F560" s="44"/>
      <c r="G560" s="44" t="e">
        <f t="shared" si="54"/>
        <v>#DIV/0!</v>
      </c>
      <c r="H560" s="94"/>
    </row>
    <row r="561" spans="1:44" hidden="1" x14ac:dyDescent="0.25">
      <c r="A561" s="100" t="s">
        <v>299</v>
      </c>
      <c r="B561" s="44"/>
      <c r="C561" s="44"/>
      <c r="D561" s="44"/>
      <c r="E561" s="44"/>
      <c r="F561" s="44"/>
      <c r="G561" s="44" t="e">
        <f t="shared" si="54"/>
        <v>#DIV/0!</v>
      </c>
      <c r="H561" s="94"/>
    </row>
    <row r="562" spans="1:44" hidden="1" x14ac:dyDescent="0.25">
      <c r="A562" s="100" t="s">
        <v>300</v>
      </c>
      <c r="B562" s="44"/>
      <c r="C562" s="44"/>
      <c r="D562" s="44"/>
      <c r="E562" s="44"/>
      <c r="F562" s="44"/>
      <c r="G562" s="44" t="e">
        <f t="shared" si="54"/>
        <v>#DIV/0!</v>
      </c>
      <c r="H562" s="94"/>
    </row>
    <row r="563" spans="1:44" ht="15.75" hidden="1" thickBot="1" x14ac:dyDescent="0.3">
      <c r="A563" s="101" t="s">
        <v>301</v>
      </c>
      <c r="B563" s="102"/>
      <c r="C563" s="102"/>
      <c r="D563" s="102"/>
      <c r="E563" s="102"/>
      <c r="F563" s="102"/>
      <c r="G563" s="102" t="e">
        <f t="shared" si="54"/>
        <v>#DIV/0!</v>
      </c>
      <c r="H563" s="106"/>
    </row>
    <row r="564" spans="1:44" ht="26.25" customHeight="1" x14ac:dyDescent="0.25">
      <c r="A564" s="36" t="s">
        <v>90</v>
      </c>
      <c r="B564" s="1"/>
      <c r="C564" s="1"/>
      <c r="D564" s="1"/>
      <c r="E564" s="240"/>
      <c r="F564" s="240"/>
      <c r="G564" s="240"/>
      <c r="H564" s="240"/>
      <c r="I564" s="240"/>
      <c r="J564" s="240"/>
      <c r="K564" s="240"/>
      <c r="L564" s="240"/>
      <c r="M564" s="240"/>
      <c r="N564" s="240"/>
      <c r="O564" s="241"/>
      <c r="P564" s="240"/>
      <c r="Q564" s="240"/>
      <c r="R564" s="240"/>
      <c r="S564" s="240"/>
      <c r="T564" s="240"/>
      <c r="U564" s="240"/>
      <c r="V564" s="240"/>
      <c r="W564" s="240"/>
      <c r="X564" s="1"/>
      <c r="Y564" s="1"/>
      <c r="Z564" s="1"/>
      <c r="AA564" s="1"/>
      <c r="AB564" s="1"/>
      <c r="AC564" s="1"/>
      <c r="AD564" s="242"/>
      <c r="AE564" s="242"/>
      <c r="AF564" s="242"/>
      <c r="AG564" s="242"/>
      <c r="AH564" s="242"/>
      <c r="AI564" s="242"/>
      <c r="AJ564" s="243"/>
      <c r="AK564" s="243"/>
      <c r="AL564" s="244"/>
      <c r="AM564" s="244"/>
      <c r="AN564" s="244"/>
      <c r="AO564" s="244"/>
      <c r="AP564" s="244"/>
      <c r="AQ564" s="244"/>
      <c r="AR564" s="244"/>
    </row>
    <row r="565" spans="1:44" ht="26.25" customHeight="1" x14ac:dyDescent="0.25">
      <c r="A565" s="42" t="s">
        <v>91</v>
      </c>
      <c r="B565" s="886" t="s">
        <v>92</v>
      </c>
      <c r="C565" s="886"/>
      <c r="D565" s="886"/>
      <c r="E565" s="1138" t="s">
        <v>93</v>
      </c>
      <c r="F565" s="1138"/>
      <c r="G565" s="1138"/>
      <c r="H565" s="1138"/>
      <c r="I565" s="1138"/>
      <c r="J565" s="1138"/>
      <c r="K565" s="1138"/>
      <c r="L565" s="1138"/>
      <c r="M565" s="1138"/>
      <c r="N565" s="1138"/>
      <c r="O565" s="245"/>
      <c r="P565" s="1"/>
      <c r="Q565" s="1"/>
      <c r="R565" s="1"/>
      <c r="S565" s="1"/>
      <c r="T565" s="1"/>
      <c r="U565" s="1"/>
      <c r="V565" s="1"/>
      <c r="W565" s="1"/>
      <c r="X565" s="1"/>
      <c r="Y565" s="1"/>
      <c r="Z565" s="1"/>
      <c r="AA565" s="1"/>
      <c r="AB565" s="1"/>
      <c r="AC565" s="1"/>
      <c r="AD565" s="242"/>
      <c r="AE565" s="242"/>
      <c r="AF565" s="242"/>
      <c r="AG565" s="242"/>
      <c r="AH565" s="242"/>
      <c r="AI565" s="242"/>
      <c r="AJ565" s="243"/>
      <c r="AK565" s="243"/>
      <c r="AL565" s="242"/>
      <c r="AM565" s="242"/>
      <c r="AN565" s="242"/>
      <c r="AO565" s="242"/>
      <c r="AP565" s="242"/>
      <c r="AQ565" s="242"/>
      <c r="AR565" s="243"/>
    </row>
    <row r="566" spans="1:44" ht="43.5" customHeight="1" x14ac:dyDescent="0.25">
      <c r="A566" s="18">
        <v>12</v>
      </c>
      <c r="B566" s="1136" t="s">
        <v>470</v>
      </c>
      <c r="C566" s="1136"/>
      <c r="D566" s="1136"/>
      <c r="E566" s="1137" t="s">
        <v>471</v>
      </c>
      <c r="F566" s="1137"/>
      <c r="G566" s="1137"/>
      <c r="H566" s="1137"/>
      <c r="I566" s="1137"/>
      <c r="J566" s="1137"/>
      <c r="K566" s="1137"/>
      <c r="L566" s="1137"/>
      <c r="M566" s="1137"/>
      <c r="N566" s="1137"/>
      <c r="O566" s="245"/>
      <c r="P566" s="1"/>
      <c r="Q566" s="1"/>
      <c r="R566" s="1"/>
      <c r="S566" s="1"/>
      <c r="T566" s="1"/>
      <c r="U566" s="1"/>
      <c r="V566" s="1"/>
      <c r="W566" s="1"/>
      <c r="X566" s="1"/>
      <c r="Y566" s="1"/>
      <c r="Z566" s="1"/>
      <c r="AA566" s="1"/>
      <c r="AB566" s="1"/>
      <c r="AC566" s="1"/>
      <c r="AD566" s="1"/>
      <c r="AE566" s="1"/>
      <c r="AF566" s="1"/>
      <c r="AG566" s="1"/>
      <c r="AH566" s="1"/>
      <c r="AI566" s="1"/>
      <c r="AJ566" s="2"/>
      <c r="AK566" s="2"/>
      <c r="AL566" s="1"/>
      <c r="AM566" s="1"/>
      <c r="AN566" s="1"/>
      <c r="AO566" s="1"/>
      <c r="AP566" s="1"/>
      <c r="AQ566" s="1"/>
      <c r="AR566" s="2"/>
    </row>
    <row r="567" spans="1:44" x14ac:dyDescent="0.25">
      <c r="A567" s="18">
        <v>13</v>
      </c>
      <c r="B567" s="1136" t="s">
        <v>156</v>
      </c>
      <c r="C567" s="1136"/>
      <c r="D567" s="1136"/>
      <c r="E567" s="1137" t="s">
        <v>95</v>
      </c>
      <c r="F567" s="1137"/>
      <c r="G567" s="1137"/>
      <c r="H567" s="1137"/>
      <c r="I567" s="1137"/>
      <c r="J567" s="1137"/>
      <c r="K567" s="1137"/>
      <c r="L567" s="1137"/>
      <c r="M567" s="1137"/>
      <c r="N567" s="1137"/>
    </row>
  </sheetData>
  <mergeCells count="167">
    <mergeCell ref="B566:D566"/>
    <mergeCell ref="E566:N566"/>
    <mergeCell ref="B567:D567"/>
    <mergeCell ref="E567:N567"/>
    <mergeCell ref="A505:H505"/>
    <mergeCell ref="A520:H520"/>
    <mergeCell ref="A535:H535"/>
    <mergeCell ref="A550:H550"/>
    <mergeCell ref="B565:D565"/>
    <mergeCell ref="E565:N565"/>
    <mergeCell ref="B476:B487"/>
    <mergeCell ref="C476:C487"/>
    <mergeCell ref="D476:D487"/>
    <mergeCell ref="B491:B502"/>
    <mergeCell ref="C491:C502"/>
    <mergeCell ref="D491:D502"/>
    <mergeCell ref="A444:H444"/>
    <mergeCell ref="B446:B457"/>
    <mergeCell ref="C446:C457"/>
    <mergeCell ref="D446:D457"/>
    <mergeCell ref="B461:B472"/>
    <mergeCell ref="C461:C472"/>
    <mergeCell ref="D461:D472"/>
    <mergeCell ref="B427:B432"/>
    <mergeCell ref="C427:C432"/>
    <mergeCell ref="D427:D432"/>
    <mergeCell ref="B436:B441"/>
    <mergeCell ref="C436:C441"/>
    <mergeCell ref="D436:D441"/>
    <mergeCell ref="B409:B414"/>
    <mergeCell ref="C409:C414"/>
    <mergeCell ref="D409:D414"/>
    <mergeCell ref="B418:B423"/>
    <mergeCell ref="C418:C423"/>
    <mergeCell ref="D418:D423"/>
    <mergeCell ref="B354:B365"/>
    <mergeCell ref="C354:C365"/>
    <mergeCell ref="D354:D365"/>
    <mergeCell ref="A377:G377"/>
    <mergeCell ref="A392:G392"/>
    <mergeCell ref="A407:H407"/>
    <mergeCell ref="B324:B335"/>
    <mergeCell ref="C324:C335"/>
    <mergeCell ref="D324:D335"/>
    <mergeCell ref="B339:B350"/>
    <mergeCell ref="C339:C350"/>
    <mergeCell ref="D339:D350"/>
    <mergeCell ref="B298:B303"/>
    <mergeCell ref="C298:C303"/>
    <mergeCell ref="D298:D303"/>
    <mergeCell ref="A307:G307"/>
    <mergeCell ref="B309:B320"/>
    <mergeCell ref="C309:C320"/>
    <mergeCell ref="D309:D320"/>
    <mergeCell ref="B280:B285"/>
    <mergeCell ref="C280:C285"/>
    <mergeCell ref="D280:D285"/>
    <mergeCell ref="B289:B294"/>
    <mergeCell ref="C289:C294"/>
    <mergeCell ref="D289:D294"/>
    <mergeCell ref="A208:N208"/>
    <mergeCell ref="A223:N223"/>
    <mergeCell ref="A238:N238"/>
    <mergeCell ref="A253:N253"/>
    <mergeCell ref="A269:G269"/>
    <mergeCell ref="B271:B276"/>
    <mergeCell ref="C271:C276"/>
    <mergeCell ref="D271:D276"/>
    <mergeCell ref="B191:B202"/>
    <mergeCell ref="C191:C202"/>
    <mergeCell ref="D191:D202"/>
    <mergeCell ref="E191:E202"/>
    <mergeCell ref="F191:F202"/>
    <mergeCell ref="G191:G202"/>
    <mergeCell ref="B176:B187"/>
    <mergeCell ref="C176:C187"/>
    <mergeCell ref="D176:D187"/>
    <mergeCell ref="E176:E187"/>
    <mergeCell ref="F176:F187"/>
    <mergeCell ref="G176:G187"/>
    <mergeCell ref="B161:B172"/>
    <mergeCell ref="C161:C172"/>
    <mergeCell ref="D161:D172"/>
    <mergeCell ref="E161:E172"/>
    <mergeCell ref="F161:F172"/>
    <mergeCell ref="G161:G172"/>
    <mergeCell ref="A144:N144"/>
    <mergeCell ref="B146:B157"/>
    <mergeCell ref="C146:C157"/>
    <mergeCell ref="D146:D157"/>
    <mergeCell ref="E146:E157"/>
    <mergeCell ref="F146:F157"/>
    <mergeCell ref="G146:G157"/>
    <mergeCell ref="B136:B141"/>
    <mergeCell ref="C136:C141"/>
    <mergeCell ref="D136:D141"/>
    <mergeCell ref="E136:E141"/>
    <mergeCell ref="F136:F141"/>
    <mergeCell ref="G136:G141"/>
    <mergeCell ref="B127:B132"/>
    <mergeCell ref="C127:C132"/>
    <mergeCell ref="D127:D132"/>
    <mergeCell ref="E127:E132"/>
    <mergeCell ref="F127:F132"/>
    <mergeCell ref="G127:G132"/>
    <mergeCell ref="B118:B123"/>
    <mergeCell ref="C118:C123"/>
    <mergeCell ref="D118:D123"/>
    <mergeCell ref="E118:E123"/>
    <mergeCell ref="F118:F123"/>
    <mergeCell ref="G118:G123"/>
    <mergeCell ref="A77:H77"/>
    <mergeCell ref="A92:H92"/>
    <mergeCell ref="A107:N107"/>
    <mergeCell ref="B109:B114"/>
    <mergeCell ref="C109:C114"/>
    <mergeCell ref="D109:D114"/>
    <mergeCell ref="E109:E114"/>
    <mergeCell ref="F109:F114"/>
    <mergeCell ref="G109:G114"/>
    <mergeCell ref="A42:A49"/>
    <mergeCell ref="E42:E49"/>
    <mergeCell ref="F42:F49"/>
    <mergeCell ref="G42:G49"/>
    <mergeCell ref="H42:H49"/>
    <mergeCell ref="A62:H62"/>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A14:A18"/>
    <mergeCell ref="E14:E18"/>
    <mergeCell ref="F14:F18"/>
    <mergeCell ref="G14:G18"/>
    <mergeCell ref="H14:H18"/>
    <mergeCell ref="A19:A23"/>
    <mergeCell ref="E19:E23"/>
    <mergeCell ref="F19:F23"/>
    <mergeCell ref="G19:G23"/>
    <mergeCell ref="H19:H23"/>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s>
  <hyperlinks>
    <hyperlink ref="C109" r:id="rId1" location="1797075@455265" xr:uid="{00000000-0004-0000-0500-000000000000}"/>
    <hyperlink ref="C146" r:id="rId2" location="1797075@455265" xr:uid="{00000000-0004-0000-0500-000001000000}"/>
  </hyperlinks>
  <pageMargins left="0.70000000000000007" right="0.70000000000000007" top="0.75" bottom="0.75" header="0.30000000000000004" footer="0.30000000000000004"/>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TERRITORIALIZACIÓN</vt:lpstr>
      <vt:lpstr>SPI.</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2022-12-01T03:47:30Z</dcterms:modified>
</cp:coreProperties>
</file>